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002381\Desktop\500 VC V2\"/>
    </mc:Choice>
  </mc:AlternateContent>
  <workbookProtection workbookPassword="CDE7" lockStructure="1"/>
  <bookViews>
    <workbookView xWindow="0" yWindow="0" windowWidth="24000" windowHeight="9735"/>
  </bookViews>
  <sheets>
    <sheet name="Value Calculator single crop" sheetId="2" r:id="rId1"/>
  </sheets>
  <definedNames>
    <definedName name="_xlnm.Print_Area" localSheetId="0">'Value Calculator single crop'!$A$1:$J$69</definedName>
    <definedName name="Z_2817F476_38F2_43F9_B49B_5B3313B76B04_.wvu.Cols" localSheetId="0" hidden="1">'Value Calculator single crop'!$K:$AF</definedName>
    <definedName name="Z_2817F476_38F2_43F9_B49B_5B3313B76B04_.wvu.PrintArea" localSheetId="0" hidden="1">'Value Calculator single crop'!$A$1:$J$61</definedName>
  </definedNames>
  <calcPr calcId="162913" refMode="R1C1"/>
  <customWorkbookViews>
    <customWorkbookView name="butterl - Personal View" guid="{2817F476-38F2-43F9-B49B-5B3313B76B04}" mergeInterval="0" personalView="1" maximized="1" windowWidth="1436" windowHeight="697" activeSheetId="2"/>
  </customWorkbookViews>
</workbook>
</file>

<file path=xl/calcChain.xml><?xml version="1.0" encoding="utf-8"?>
<calcChain xmlns="http://schemas.openxmlformats.org/spreadsheetml/2006/main">
  <c r="G4" i="2" l="1"/>
  <c r="G3" i="2"/>
  <c r="O10" i="2"/>
  <c r="O9" i="2"/>
  <c r="Q11" i="2"/>
  <c r="R11" i="2" s="1"/>
  <c r="O11" i="2"/>
  <c r="E16" i="2"/>
  <c r="AD99" i="2"/>
  <c r="AQ70" i="2"/>
  <c r="AR70" i="2" s="1"/>
  <c r="BD70" i="2"/>
  <c r="BE70" i="2" s="1"/>
  <c r="N4" i="2"/>
  <c r="O8" i="2" s="1"/>
  <c r="E60" i="2"/>
  <c r="P40" i="2"/>
  <c r="Y41" i="2"/>
  <c r="V39" i="2"/>
  <c r="Q31" i="2"/>
  <c r="I30" i="2"/>
  <c r="Y40" i="2"/>
  <c r="I16" i="2"/>
  <c r="O31" i="2"/>
  <c r="E30" i="2"/>
  <c r="W41" i="2"/>
  <c r="E29" i="2" s="1"/>
  <c r="Y47" i="2"/>
  <c r="Z45" i="2"/>
  <c r="P37" i="2" s="1"/>
  <c r="P41" i="2"/>
  <c r="P38" i="2"/>
  <c r="N40" i="2"/>
  <c r="X47" i="2"/>
  <c r="X45" i="2"/>
  <c r="N37" i="2" s="1"/>
  <c r="E37" i="2" s="1"/>
  <c r="N41" i="2"/>
  <c r="W53" i="2"/>
  <c r="N33" i="2" s="1"/>
  <c r="P45" i="2"/>
  <c r="P46" i="2" s="1"/>
  <c r="N45" i="2"/>
  <c r="N46" i="2"/>
  <c r="E19" i="2"/>
  <c r="E20" i="2"/>
  <c r="E21" i="2" s="1"/>
  <c r="I19" i="2"/>
  <c r="I20" i="2"/>
  <c r="W40" i="2"/>
  <c r="M33" i="2"/>
  <c r="N38" i="2"/>
  <c r="AA40" i="2"/>
  <c r="AA41" i="2"/>
  <c r="AB45" i="2"/>
  <c r="X46" i="2"/>
  <c r="Z46" i="2"/>
  <c r="AB46" i="2"/>
  <c r="AB47" i="2"/>
  <c r="M53" i="2"/>
  <c r="AH88" i="2"/>
  <c r="I15" i="2"/>
  <c r="P39" i="2" s="1"/>
  <c r="AL88" i="2"/>
  <c r="AA97" i="2"/>
  <c r="E15" i="2"/>
  <c r="E17" i="2" s="1"/>
  <c r="E31" i="2" s="1"/>
  <c r="E18" i="2" l="1"/>
  <c r="E24" i="2" s="1"/>
  <c r="I38" i="2"/>
  <c r="E38" i="2"/>
  <c r="I51" i="2"/>
  <c r="P42" i="2"/>
  <c r="P43" i="2" s="1"/>
  <c r="P44" i="2" s="1"/>
  <c r="P47" i="2" s="1"/>
  <c r="I21" i="2"/>
  <c r="E51" i="2"/>
  <c r="I29" i="2"/>
  <c r="I17" i="2"/>
  <c r="I52" i="2"/>
  <c r="I41" i="2"/>
  <c r="E41" i="2"/>
  <c r="E45" i="2"/>
  <c r="I40" i="2"/>
  <c r="I45" i="2"/>
  <c r="I37" i="2"/>
  <c r="N39" i="2"/>
  <c r="E39" i="2" s="1"/>
  <c r="E46" i="2"/>
  <c r="I39" i="2"/>
  <c r="E52" i="2"/>
  <c r="E40" i="2"/>
  <c r="I46" i="2"/>
  <c r="I43" i="2" l="1"/>
  <c r="I44" i="2"/>
  <c r="I42" i="2"/>
  <c r="P53" i="2"/>
  <c r="I31" i="2"/>
  <c r="I18" i="2"/>
  <c r="I22" i="2" s="1"/>
  <c r="I23" i="2" s="1"/>
  <c r="I47" i="2"/>
  <c r="N42" i="2"/>
  <c r="P54" i="2" l="1"/>
  <c r="I53" i="2"/>
  <c r="I32" i="2"/>
  <c r="I24" i="2"/>
  <c r="E25" i="2" s="1"/>
  <c r="E32" i="2"/>
  <c r="E22" i="2"/>
  <c r="E23" i="2" s="1"/>
  <c r="N43" i="2"/>
  <c r="E42" i="2"/>
  <c r="AD54" i="2" l="1"/>
  <c r="AA54" i="2" s="1"/>
  <c r="I54" i="2"/>
  <c r="E33" i="2"/>
  <c r="N44" i="2"/>
  <c r="E43" i="2"/>
  <c r="N47" i="2" l="1"/>
  <c r="E44" i="2"/>
  <c r="E47" i="2" l="1"/>
  <c r="AD53" i="2"/>
  <c r="AA53" i="2" s="1"/>
  <c r="E55" i="2" s="1"/>
  <c r="I56" i="2" s="1"/>
  <c r="I60" i="2" s="1"/>
</calcChain>
</file>

<file path=xl/sharedStrings.xml><?xml version="1.0" encoding="utf-8"?>
<sst xmlns="http://schemas.openxmlformats.org/spreadsheetml/2006/main" count="853" uniqueCount="521">
  <si>
    <t xml:space="preserve">Farm name </t>
  </si>
  <si>
    <t xml:space="preserve">Fuel Price </t>
  </si>
  <si>
    <t xml:space="preserve">Wheat </t>
  </si>
  <si>
    <t>John Deere T670i</t>
  </si>
  <si>
    <t>New Holland CR 9090</t>
  </si>
  <si>
    <t>New Holland CR 9080</t>
  </si>
  <si>
    <t>New Holland CR 9070</t>
  </si>
  <si>
    <t>New Holland CR 9060</t>
  </si>
  <si>
    <t>New Holland CX 8080</t>
  </si>
  <si>
    <t>New Holland CX 8070</t>
  </si>
  <si>
    <t>Case 9120</t>
  </si>
  <si>
    <t>Case 8120</t>
  </si>
  <si>
    <t>Case 7120</t>
  </si>
  <si>
    <t>Case 7088</t>
  </si>
  <si>
    <t>Case 6088</t>
  </si>
  <si>
    <t>Case 5088</t>
  </si>
  <si>
    <t>John Deere 9870 STS</t>
  </si>
  <si>
    <t>John Deere 9770 STS</t>
  </si>
  <si>
    <t>John Deere 9670 STS</t>
  </si>
  <si>
    <t>John Deere 9570 STS</t>
  </si>
  <si>
    <t>Commodity Price</t>
  </si>
  <si>
    <t>Crop</t>
  </si>
  <si>
    <t>Seeds/lb</t>
  </si>
  <si>
    <t>lbs./Bu</t>
  </si>
  <si>
    <t>Alfalfa</t>
  </si>
  <si>
    <t>Alsike</t>
  </si>
  <si>
    <t>Barley</t>
  </si>
  <si>
    <t>Birdsfoot Trefoil</t>
  </si>
  <si>
    <t>Blue Grass</t>
  </si>
  <si>
    <t>Bromegrass</t>
  </si>
  <si>
    <t>Buckwheat</t>
  </si>
  <si>
    <t>Canola</t>
  </si>
  <si>
    <t>Corn (Small)</t>
  </si>
  <si>
    <t>Corn (Large)</t>
  </si>
  <si>
    <t>Durum Wheat</t>
  </si>
  <si>
    <t>Fava Beans</t>
  </si>
  <si>
    <t>Fescue</t>
  </si>
  <si>
    <t>Flax</t>
  </si>
  <si>
    <t>Ladino</t>
  </si>
  <si>
    <t>Lupins</t>
  </si>
  <si>
    <t>Millet</t>
  </si>
  <si>
    <t>Oats</t>
  </si>
  <si>
    <t>Orchard Grass</t>
  </si>
  <si>
    <t>Peas</t>
  </si>
  <si>
    <t>Perenial Rye Grass</t>
  </si>
  <si>
    <t>Rape</t>
  </si>
  <si>
    <t>Red Clover</t>
  </si>
  <si>
    <t>Reed Cannary Grass</t>
  </si>
  <si>
    <t>Rice (Short Grain)</t>
  </si>
  <si>
    <t>Rice (Long Grain)</t>
  </si>
  <si>
    <t>Rye</t>
  </si>
  <si>
    <t>Sesame</t>
  </si>
  <si>
    <t>Sorghum</t>
  </si>
  <si>
    <t>Soybeans (Small)</t>
  </si>
  <si>
    <t>Soybeans (Large)</t>
  </si>
  <si>
    <t>Sudan Grass</t>
  </si>
  <si>
    <t>Sunflower (Oil-Type)</t>
  </si>
  <si>
    <t>Sweet Clover</t>
  </si>
  <si>
    <t>Timothy</t>
  </si>
  <si>
    <t>Triticale</t>
  </si>
  <si>
    <t>White Dutch Clover</t>
  </si>
  <si>
    <t>Average harvest speed</t>
  </si>
  <si>
    <t>Fuel</t>
  </si>
  <si>
    <t>Total fuel savings</t>
  </si>
  <si>
    <t xml:space="preserve">Grain Loss </t>
  </si>
  <si>
    <t>Losses (bu/ac)</t>
  </si>
  <si>
    <t>Losses Cost/ac</t>
  </si>
  <si>
    <t xml:space="preserve">Competitive Make </t>
  </si>
  <si>
    <t xml:space="preserve">Crop Harvested </t>
  </si>
  <si>
    <t>Cell REF***</t>
  </si>
  <si>
    <t>ac/hr</t>
  </si>
  <si>
    <t>ft</t>
  </si>
  <si>
    <t xml:space="preserve">Header width </t>
  </si>
  <si>
    <t>mph</t>
  </si>
  <si>
    <t>Combine/Head ($/hr)</t>
  </si>
  <si>
    <t>gal/ac</t>
  </si>
  <si>
    <t xml:space="preserve">Competitor </t>
  </si>
  <si>
    <t>$/hr</t>
  </si>
  <si>
    <t>Header width of combine</t>
  </si>
  <si>
    <t>Sieve width of combine</t>
  </si>
  <si>
    <t>Fuel consumption</t>
  </si>
  <si>
    <t>Sieve area</t>
  </si>
  <si>
    <t>inches</t>
  </si>
  <si>
    <t>Seeds /lb</t>
  </si>
  <si>
    <t>Losses (lbs/ac)</t>
  </si>
  <si>
    <t>kernals</t>
  </si>
  <si>
    <t>Damage %</t>
  </si>
  <si>
    <t>cost/ac</t>
  </si>
  <si>
    <t>Total separator hours needed per year</t>
  </si>
  <si>
    <t>Labor ($/hr)</t>
  </si>
  <si>
    <t>Number seeds per (sq ft)</t>
  </si>
  <si>
    <t>Farm address</t>
  </si>
  <si>
    <t>lbs/ac</t>
  </si>
  <si>
    <t>bu/ac</t>
  </si>
  <si>
    <t>$/ac</t>
  </si>
  <si>
    <t>Challenger 680B</t>
  </si>
  <si>
    <t>Gleaner A85</t>
  </si>
  <si>
    <t>Gleaner A75</t>
  </si>
  <si>
    <t>Gleaner A65</t>
  </si>
  <si>
    <t>Gleaner R62</t>
  </si>
  <si>
    <t>Gleaner R72</t>
  </si>
  <si>
    <t>Gleaner R65</t>
  </si>
  <si>
    <t>Gleaner R75</t>
  </si>
  <si>
    <t>Gleaner R66</t>
  </si>
  <si>
    <t>Gleaner R76</t>
  </si>
  <si>
    <t>MF 9695</t>
  </si>
  <si>
    <t>MF 9780</t>
  </si>
  <si>
    <t>MF 9895</t>
  </si>
  <si>
    <t>LEXION 770 TT</t>
  </si>
  <si>
    <t>LEXION 770</t>
  </si>
  <si>
    <t>LEXION 760</t>
  </si>
  <si>
    <t>LEXION 750</t>
  </si>
  <si>
    <t>LEXION 760 TT</t>
  </si>
  <si>
    <t>LEXION 750 TT</t>
  </si>
  <si>
    <t>LEXION 740 TT</t>
  </si>
  <si>
    <t>LEXION 740</t>
  </si>
  <si>
    <t>LEXION 730</t>
  </si>
  <si>
    <t>LEXION 670</t>
  </si>
  <si>
    <t>LEXION 595 R</t>
  </si>
  <si>
    <t>LEXION 590 R</t>
  </si>
  <si>
    <t>LEXION 585 R</t>
  </si>
  <si>
    <t>LEXION 580 R</t>
  </si>
  <si>
    <t>LEXION 575 R</t>
  </si>
  <si>
    <t>LEXION 570 R</t>
  </si>
  <si>
    <t>LEXION 560 R</t>
  </si>
  <si>
    <t>LEXION 570</t>
  </si>
  <si>
    <t>LEXION 560</t>
  </si>
  <si>
    <t>LEXION 485 R</t>
  </si>
  <si>
    <t>LEXION 480 R</t>
  </si>
  <si>
    <t>LEXION 475 R</t>
  </si>
  <si>
    <t>LEXION 485</t>
  </si>
  <si>
    <t>LEXION 480</t>
  </si>
  <si>
    <t>LEXION 470 R</t>
  </si>
  <si>
    <t>LEXION 475</t>
  </si>
  <si>
    <t>LEXION 470</t>
  </si>
  <si>
    <t>LEXION 460 R</t>
  </si>
  <si>
    <t>LEXION 465</t>
  </si>
  <si>
    <t>LEXION 450</t>
  </si>
  <si>
    <t>Farm email</t>
  </si>
  <si>
    <t>Average bu/acre</t>
  </si>
  <si>
    <t>Productivity (acers/hr @ 82.5% eff)</t>
  </si>
  <si>
    <t>Cost of harvesting ($/acre)</t>
  </si>
  <si>
    <t>16-30</t>
  </si>
  <si>
    <t>18-20</t>
  </si>
  <si>
    <t>12-30c</t>
  </si>
  <si>
    <t>8-30c</t>
  </si>
  <si>
    <t>18-20c</t>
  </si>
  <si>
    <r>
      <t>12-30</t>
    </r>
    <r>
      <rPr>
        <sz val="10"/>
        <color indexed="9"/>
        <rFont val="Arial"/>
        <family val="2"/>
      </rPr>
      <t>.</t>
    </r>
  </si>
  <si>
    <t>12-22c</t>
  </si>
  <si>
    <r>
      <t>12.22</t>
    </r>
    <r>
      <rPr>
        <sz val="10"/>
        <color indexed="9"/>
        <rFont val="Arial"/>
        <family val="2"/>
      </rPr>
      <t>.</t>
    </r>
  </si>
  <si>
    <r>
      <t>8-38</t>
    </r>
    <r>
      <rPr>
        <sz val="10"/>
        <color indexed="9"/>
        <rFont val="Arial"/>
        <family val="2"/>
      </rPr>
      <t>.</t>
    </r>
  </si>
  <si>
    <r>
      <t>8-36</t>
    </r>
    <r>
      <rPr>
        <sz val="10"/>
        <color indexed="9"/>
        <rFont val="Arial"/>
        <family val="2"/>
      </rPr>
      <t>.</t>
    </r>
  </si>
  <si>
    <r>
      <t>8-30</t>
    </r>
    <r>
      <rPr>
        <sz val="10"/>
        <color indexed="9"/>
        <rFont val="Arial"/>
        <family val="2"/>
      </rPr>
      <t>.</t>
    </r>
  </si>
  <si>
    <r>
      <t>6-30</t>
    </r>
    <r>
      <rPr>
        <sz val="10"/>
        <color indexed="9"/>
        <rFont val="Arial"/>
        <family val="2"/>
      </rPr>
      <t>.</t>
    </r>
  </si>
  <si>
    <t>VARIO 1200</t>
  </si>
  <si>
    <t>VARIO 1050</t>
  </si>
  <si>
    <t>VARIO 900</t>
  </si>
  <si>
    <t>R 750 Rice Header</t>
  </si>
  <si>
    <t>Other Manufacturer</t>
  </si>
  <si>
    <t>LEXION model</t>
  </si>
  <si>
    <t xml:space="preserve">Compertition </t>
  </si>
  <si>
    <t>24-20</t>
  </si>
  <si>
    <t>Other</t>
  </si>
  <si>
    <t>12-30</t>
  </si>
  <si>
    <t>12.22</t>
  </si>
  <si>
    <t>12-20</t>
  </si>
  <si>
    <t>8-38</t>
  </si>
  <si>
    <t>8-36</t>
  </si>
  <si>
    <t>8-30</t>
  </si>
  <si>
    <t>6-30</t>
  </si>
  <si>
    <t>42 ft Flex/Rigid</t>
  </si>
  <si>
    <t>40 ft Flex/Rigid</t>
  </si>
  <si>
    <t>36 ft Flex/Rigid</t>
  </si>
  <si>
    <t>35 ft Flex/Rigid</t>
  </si>
  <si>
    <t>30 ft Flex/Rigid</t>
  </si>
  <si>
    <t>25 ft Flex/Rigid</t>
  </si>
  <si>
    <t>20 ft Flex/Rigid</t>
  </si>
  <si>
    <t xml:space="preserve">Claas </t>
  </si>
  <si>
    <t>MacDon</t>
  </si>
  <si>
    <t>Honey Bee</t>
  </si>
  <si>
    <t xml:space="preserve">MacDon </t>
  </si>
  <si>
    <t>Alberta Harvest Centre</t>
  </si>
  <si>
    <t>Brian Williams</t>
  </si>
  <si>
    <t>ALTORFER INC.</t>
  </si>
  <si>
    <t>Pat Puntoni</t>
  </si>
  <si>
    <t>ppuntoni@altorfer.com</t>
  </si>
  <si>
    <t>ATLANTIC TRACTORS &amp; EQUIPMENT LTD</t>
  </si>
  <si>
    <t>B &amp; G Equipment</t>
  </si>
  <si>
    <t>Buddy Truesdell</t>
  </si>
  <si>
    <t>buddy@bgequipment.com</t>
  </si>
  <si>
    <t>Paul Combs</t>
  </si>
  <si>
    <t>combsp@baker-imp.com</t>
  </si>
  <si>
    <t>BLACK'S EQUIP &amp; TRUCKING SE, INC.</t>
  </si>
  <si>
    <t>Jerome Black</t>
  </si>
  <si>
    <t>sjblack@sjblack.com</t>
  </si>
  <si>
    <t>BURNIPS EQUIPMENT COMPANY, INC.</t>
  </si>
  <si>
    <t>Carl Vanderkolk</t>
  </si>
  <si>
    <t>carlv@burnips.com</t>
  </si>
  <si>
    <t>BUTLER MACHINERY COMPANY</t>
  </si>
  <si>
    <t>DEAN MACHINERY COMPANY</t>
  </si>
  <si>
    <t>JD Manning</t>
  </si>
  <si>
    <t>jd.manning@deancat.com</t>
  </si>
  <si>
    <t>ELDRIDGE SUPPLY COMPANY</t>
  </si>
  <si>
    <t>Bobby Boyles</t>
  </si>
  <si>
    <t>bobby@eldridgesupply.com</t>
  </si>
  <si>
    <t>EMPIRE Southwest Ag</t>
  </si>
  <si>
    <t>Tim Robinson</t>
  </si>
  <si>
    <t>FARM DEPOT LLC</t>
  </si>
  <si>
    <t>Mike &amp; Mark Laethem</t>
  </si>
  <si>
    <t>mike@farmdepot.biz,mark@farmdepot.biz</t>
  </si>
  <si>
    <t>Foster's Agri-World</t>
  </si>
  <si>
    <t>Jason Hipkins</t>
  </si>
  <si>
    <t>jason.hipkins@fosterseed.com</t>
  </si>
  <si>
    <t>GREGORY POOLE EQUIPMENT</t>
  </si>
  <si>
    <t>Kelly Rubado</t>
  </si>
  <si>
    <t>rubado@gregpoole.com</t>
  </si>
  <si>
    <t xml:space="preserve">HEWITT </t>
  </si>
  <si>
    <t>Christian Lafortune</t>
  </si>
  <si>
    <t>clafortune@hewitt.ca</t>
  </si>
  <si>
    <t>Paul Westbrook</t>
  </si>
  <si>
    <t>Paul.Westbrook@holtcat.com</t>
  </si>
  <si>
    <t>HOLT OF CALIFORNIA</t>
  </si>
  <si>
    <t>Bill George</t>
  </si>
  <si>
    <t>bgeorge@holtca.com</t>
  </si>
  <si>
    <t>KALVESTA IMPLEMENT CO., INC.</t>
  </si>
  <si>
    <t>Bruce Baldwin</t>
  </si>
  <si>
    <t>gleaner@ucom.net</t>
  </si>
  <si>
    <t>M. M. WEAVER &amp; SONS, INC.</t>
  </si>
  <si>
    <t>Eugene Hurst</t>
  </si>
  <si>
    <t>mmweaversales@frontiernet.net</t>
  </si>
  <si>
    <t>MacAllister Machinery Co. Inc.</t>
  </si>
  <si>
    <t>Jay Shininger</t>
  </si>
  <si>
    <t>jayshininger@macallister.com</t>
  </si>
  <si>
    <t>MATCO</t>
  </si>
  <si>
    <t>Ismael Peralta</t>
  </si>
  <si>
    <t>iperalta@matco.com.mx</t>
  </si>
  <si>
    <t>MONROE TRACTOR &amp; IMPLEMENT CO.</t>
  </si>
  <si>
    <t>John Poppoon</t>
  </si>
  <si>
    <t>jpoppoon@monroetractor.com</t>
  </si>
  <si>
    <t>Gary Mills</t>
  </si>
  <si>
    <t>garymills@nebraska-machinery.com</t>
  </si>
  <si>
    <t>OHIO CAT</t>
  </si>
  <si>
    <t>Kelly Love</t>
  </si>
  <si>
    <t>jlentz@ohiocat.com</t>
  </si>
  <si>
    <t>Peterson Machinery</t>
  </si>
  <si>
    <t>Randy Grimes</t>
  </si>
  <si>
    <t>rlgrimes@petersonmachineryco.com</t>
  </si>
  <si>
    <t>THOMPSON MACHINERY</t>
  </si>
  <si>
    <t>Reggie Dill</t>
  </si>
  <si>
    <t>reggie.dill@thompsonmachinery.com</t>
  </si>
  <si>
    <t>TINGLEY IMPLEMENTS LTD</t>
  </si>
  <si>
    <t>Shane Tingley</t>
  </si>
  <si>
    <t>TOROMONT CAT</t>
  </si>
  <si>
    <t>Arlen Hildebrand</t>
  </si>
  <si>
    <t>ahildebrand@toromont.com</t>
  </si>
  <si>
    <t>TRACTOR &amp; EQUIPMENT COMPANY</t>
  </si>
  <si>
    <t>Ralph Young</t>
  </si>
  <si>
    <t>ryoung@tractorandequipment.com</t>
  </si>
  <si>
    <t>VINCENT FARM EQUIPMENT</t>
  </si>
  <si>
    <t>Bryan Vincent</t>
  </si>
  <si>
    <t>bryanv@deltapower.ca</t>
  </si>
  <si>
    <t>WARREN CAT HQ</t>
  </si>
  <si>
    <t>Dennis Beedle</t>
  </si>
  <si>
    <t>dennis.beedle@warrencat.com</t>
  </si>
  <si>
    <t>WHAYNE SUPPLY COMPANY</t>
  </si>
  <si>
    <t xml:space="preserve">John Danesi </t>
  </si>
  <si>
    <t>John_Danesi@Whayne.com</t>
  </si>
  <si>
    <t>ZIEGLER INC</t>
  </si>
  <si>
    <t>P.O. Box 210, BeaverLodge,                            AB T0H0C0, CAN.                                                    Ph: 780-354-3622</t>
  </si>
  <si>
    <t>Ave. Corregidora No. 1000 Sur Col. Bienestar, Los Mochis, Sinaloa, SIN 81280, MEX.             Ph: 668-512-3837</t>
  </si>
  <si>
    <t>7515 East 30th Street,                            Indianapolis, IN 46219, US.                            Ph: 317-545-2151</t>
  </si>
  <si>
    <t>Total fuel cost</t>
  </si>
  <si>
    <t xml:space="preserve"> CLAAS Demo Model</t>
  </si>
  <si>
    <t>New Holland CR 9065</t>
  </si>
  <si>
    <t>New Holland CR 9040</t>
  </si>
  <si>
    <t xml:space="preserve">LEXION 460   </t>
  </si>
  <si>
    <t xml:space="preserve">Mark Madson </t>
  </si>
  <si>
    <t>markmadson@butlermachinery.com</t>
  </si>
  <si>
    <t>BAKER Implement Company</t>
  </si>
  <si>
    <t>sales@albertaharvestcentre.com</t>
  </si>
  <si>
    <t>Pat McQuillan</t>
  </si>
  <si>
    <t>PMcQuillan@atlcat.ca</t>
  </si>
  <si>
    <t>HJV</t>
  </si>
  <si>
    <t>5900 County Road 10,                                              Alliston, Ontario L9R 1V2, CAN.                                     Ph: 514-630-3234</t>
  </si>
  <si>
    <t>5001 Trans-Canada Hwy,                                              Pointe-Claire, QC H91B8, CAN.                                     Ph: 514-630-3234</t>
  </si>
  <si>
    <t>9670 Tabor Road, Clinton,                                 IL 61727, USA.                                                Ph: 217-935-8550</t>
  </si>
  <si>
    <t>175 Akerley Boulevard,                            Darmouth, NS B3B 2B1, CAN.                          Ph: 902-468-0581</t>
  </si>
  <si>
    <t>301 E 8th St, Greeley,                                  CO 80631, USA.                                               Ph: 970-352-2288</t>
  </si>
  <si>
    <t>915 Homecrest, Kennett,                                  MO 63857, USA                                             Ph: 573-888-4646</t>
  </si>
  <si>
    <t>2324 Concord Hwy,                                   Monroe, NC 28110, USA                                            Ph: 704-289-1040</t>
  </si>
  <si>
    <t>3260 142ND Avenue,                                  Dorr, MI 49323, USA                                            Ph: 616-896-9190</t>
  </si>
  <si>
    <t>3402 36rd Street SW,                               Fargo, ND 58104, USA.                                   Ph: 701-280-3100</t>
  </si>
  <si>
    <t xml:space="preserve">14069 LIV 261,                                  Chillicothe, MO 64601, USA                                Ph :816-379-4700 </t>
  </si>
  <si>
    <t>6137 Highway 49,                                       Poplar Grove, AR 72374, USA.                              Ph: 870.572.2742</t>
  </si>
  <si>
    <t>1725 South Country Club Drive,                        Mesa, AZ 85210, USA.                                           Ph: 480-633-4421</t>
  </si>
  <si>
    <t>275 Columbia Street,                                   Caro, MI 48723, USA.                                             Ph: 989-673-3172</t>
  </si>
  <si>
    <t>4807 Beryl Road,                                         Raleigh, NC 27606, USA.                                 Ph: 919-828-0641</t>
  </si>
  <si>
    <t>3850 Channel Drive,                                   Saramento, CA 95691, USA.                               Ph: 916-373-4141</t>
  </si>
  <si>
    <t>32730 HWY 156,                                   Kalvesta, KS 67835, USA.                                             Ph: 620-855-3567</t>
  </si>
  <si>
    <t>169 North Groffdale Road,                             Leola, PA 17540, USA.                                       Ph: 717-656-2321</t>
  </si>
  <si>
    <t>3439 Route 247,                                Canandaigua, NY 14424, USA.                             Ph: 585-394-7260</t>
  </si>
  <si>
    <t>925 280th Road
Seward, NE 68434, USA
Ph: 402-643-4050</t>
  </si>
  <si>
    <t>1281 Brukner Drive,                                     Troy, OH 45373, USA                                      Ph: 888-330-4658</t>
  </si>
  <si>
    <t>2300 Henderson Ave,                                  Eugene, OR 97403, USA.                                Ph: 541-302-9199</t>
  </si>
  <si>
    <t>1808 Hwy 82 West,                                  Greenwood, MS 38930, USA.                               Ph: 662-453-5233</t>
  </si>
  <si>
    <t xml:space="preserve">HWY 1 West, Elie,                                             MB R0H 0H0, CAN.                                          Ph: 204-353-3850 </t>
  </si>
  <si>
    <t>1835 Harnish Blvd,                                   Billings, MT 59101, USA.                                          Ph: 406-656-0202</t>
  </si>
  <si>
    <t>42787 Hydroline Road,                               Seaforth, ON N0K 1W0, CAN.                                  Ph: 519-527-0120</t>
  </si>
  <si>
    <t>3800 S. FM 1788,                                 Midland, TX 79706, USA.                                 Ph: 806-282-5483</t>
  </si>
  <si>
    <t>1400 Cecil Avenue,                                Louisville, KY 40211, USA.                                  Ph: 800-494-2963</t>
  </si>
  <si>
    <t>901 W. 94TH ST.,                                     Minneapolis, MN 55420, USA.                                  Ph: 952-888-4121</t>
  </si>
  <si>
    <t>Brian Kennedy</t>
  </si>
  <si>
    <t>briankennedy@execulink.com</t>
  </si>
  <si>
    <t>John Deere 9860 STS</t>
  </si>
  <si>
    <t>John Deere 9760 STS</t>
  </si>
  <si>
    <t>John Deere 9660 STS</t>
  </si>
  <si>
    <t>John Deere 9660 CTS</t>
  </si>
  <si>
    <t>John Deere 9750 STS</t>
  </si>
  <si>
    <t>John Deere 9650 STS</t>
  </si>
  <si>
    <t xml:space="preserve">John Deere 9650  </t>
  </si>
  <si>
    <t>New Holland CR 980</t>
  </si>
  <si>
    <t>New Holland CR 970</t>
  </si>
  <si>
    <t>New Holland CR 960</t>
  </si>
  <si>
    <t>New Holland CX 880</t>
  </si>
  <si>
    <t>New Holland CX 870</t>
  </si>
  <si>
    <t>Case 8010</t>
  </si>
  <si>
    <t>Case 7010</t>
  </si>
  <si>
    <t>Case 2788</t>
  </si>
  <si>
    <t>Case 2588</t>
  </si>
  <si>
    <t>Case 2388</t>
  </si>
  <si>
    <t>Case 2188</t>
  </si>
  <si>
    <t>Combine 1</t>
  </si>
  <si>
    <t>Combine 2</t>
  </si>
  <si>
    <t xml:space="preserve">Dealer no. </t>
  </si>
  <si>
    <t>Grain Damage</t>
  </si>
  <si>
    <t>Kernal loss</t>
  </si>
  <si>
    <t xml:space="preserve">Headers </t>
  </si>
  <si>
    <t>New Holland CR 940</t>
  </si>
  <si>
    <t>MAXFLO 1200</t>
  </si>
  <si>
    <t>MAXFLEX 1200</t>
  </si>
  <si>
    <t>MAXFLO 1050</t>
  </si>
  <si>
    <t>MAXFLEX 1050</t>
  </si>
  <si>
    <t>MAXFLEX 900</t>
  </si>
  <si>
    <t>MAXFLEX 750</t>
  </si>
  <si>
    <t>Geringhoff</t>
  </si>
  <si>
    <t xml:space="preserve">Drago </t>
  </si>
  <si>
    <t>Drago</t>
  </si>
  <si>
    <t>12.20c</t>
  </si>
  <si>
    <t>12.20.</t>
  </si>
  <si>
    <t>Date</t>
  </si>
  <si>
    <t>DEALERS</t>
  </si>
  <si>
    <t>3302 South, WW White Rd,                                San Antonio,                                            TX 78222-7916, USA.                                    Ph: 800-275-4658</t>
  </si>
  <si>
    <t>Highway 16 West - PO Box 10146, Lloydminster, AB T9V3B8, CAN.                                   Ph: 780-875-8010</t>
  </si>
  <si>
    <t>HOLT AGRIBUSINESS</t>
  </si>
  <si>
    <t>Operation Costs</t>
  </si>
  <si>
    <t>NEBRASKA HARVEST CENTER</t>
  </si>
  <si>
    <t>Total operation + labor cost ($/hr)</t>
  </si>
  <si>
    <t xml:space="preserve">Total annual cost of operation </t>
  </si>
  <si>
    <t>Use CLAAS fuel consumption rates</t>
  </si>
  <si>
    <t>Damage cost/ac</t>
  </si>
  <si>
    <t>Total grain loss savings</t>
  </si>
  <si>
    <t>Cost of harvesting ($/bu)</t>
  </si>
  <si>
    <t>Total annual cost of damage &amp; loss</t>
  </si>
  <si>
    <t xml:space="preserve">Total savings </t>
  </si>
  <si>
    <t>Fuel cost per hour</t>
  </si>
  <si>
    <t>farm total</t>
  </si>
  <si>
    <t>seeds/lb</t>
  </si>
  <si>
    <t xml:space="preserve">Weight measured </t>
  </si>
  <si>
    <t>bu</t>
  </si>
  <si>
    <t>Total Harvest Savings 1year</t>
  </si>
  <si>
    <t>Demo Machine</t>
  </si>
  <si>
    <t>P 16</t>
  </si>
  <si>
    <t>P 14</t>
  </si>
  <si>
    <t xml:space="preserve">Acres harvested </t>
  </si>
  <si>
    <t>Years of ownership</t>
  </si>
  <si>
    <t xml:space="preserve">Acres Combine 1 </t>
  </si>
  <si>
    <t>Total cers combined</t>
  </si>
  <si>
    <t>Header Loss per (sq ft)</t>
  </si>
  <si>
    <t>ac</t>
  </si>
  <si>
    <t xml:space="preserve">Demo Combine </t>
  </si>
  <si>
    <t>demo</t>
  </si>
  <si>
    <t>pricing</t>
  </si>
  <si>
    <t xml:space="preserve">demo </t>
  </si>
  <si>
    <t>Bushel Loss bu/ac</t>
  </si>
  <si>
    <t xml:space="preserve">Total cost of losses </t>
  </si>
  <si>
    <t xml:space="preserve">Benchmark </t>
  </si>
  <si>
    <t>State</t>
  </si>
  <si>
    <t>AR</t>
  </si>
  <si>
    <t>CA</t>
  </si>
  <si>
    <t>AZ</t>
  </si>
  <si>
    <t>CO</t>
  </si>
  <si>
    <t>IL</t>
  </si>
  <si>
    <t>IN</t>
  </si>
  <si>
    <t>KS</t>
  </si>
  <si>
    <t>KY</t>
  </si>
  <si>
    <t>MI</t>
  </si>
  <si>
    <t>MN</t>
  </si>
  <si>
    <t>MO</t>
  </si>
  <si>
    <t>MS</t>
  </si>
  <si>
    <t>MT</t>
  </si>
  <si>
    <t>NC</t>
  </si>
  <si>
    <t>ND</t>
  </si>
  <si>
    <t>NE</t>
  </si>
  <si>
    <t>NY</t>
  </si>
  <si>
    <t>OH</t>
  </si>
  <si>
    <t>OR</t>
  </si>
  <si>
    <t>PA</t>
  </si>
  <si>
    <t>TX</t>
  </si>
  <si>
    <t>Canada</t>
  </si>
  <si>
    <t>AB</t>
  </si>
  <si>
    <t>MB</t>
  </si>
  <si>
    <t>NS</t>
  </si>
  <si>
    <t>ON</t>
  </si>
  <si>
    <t>QC</t>
  </si>
  <si>
    <t>SK</t>
  </si>
  <si>
    <t>Mexico</t>
  </si>
  <si>
    <t>Sinaloa</t>
  </si>
  <si>
    <t>USA</t>
  </si>
  <si>
    <t>Sieve width</t>
  </si>
  <si>
    <t>John Deere S690</t>
  </si>
  <si>
    <t>John Deere S680</t>
  </si>
  <si>
    <t>John Deere S670</t>
  </si>
  <si>
    <t>John Deere S660</t>
  </si>
  <si>
    <t>John Deere S550</t>
  </si>
  <si>
    <t>John Deere T670</t>
  </si>
  <si>
    <t>New Holland CR 8090</t>
  </si>
  <si>
    <t>New Holland CR 8080</t>
  </si>
  <si>
    <t>New Holland CR 7090</t>
  </si>
  <si>
    <t>New Holland CR 6090</t>
  </si>
  <si>
    <t>New Holland CX 8090</t>
  </si>
  <si>
    <t>Case 9230</t>
  </si>
  <si>
    <t>Case 8230</t>
  </si>
  <si>
    <t>Case 7230</t>
  </si>
  <si>
    <t>Case 7130</t>
  </si>
  <si>
    <t>Case 6130</t>
  </si>
  <si>
    <t>Case 5130</t>
  </si>
  <si>
    <t>Challenger 670B</t>
  </si>
  <si>
    <t>Challenger 660B</t>
  </si>
  <si>
    <t>Gleaner S77</t>
  </si>
  <si>
    <t>Gleaner S67</t>
  </si>
  <si>
    <t>Gleaner A86</t>
  </si>
  <si>
    <t>Gleaner A76</t>
  </si>
  <si>
    <t>Gleaner A66</t>
  </si>
  <si>
    <t>MF 9520</t>
  </si>
  <si>
    <t>MF 9540</t>
  </si>
  <si>
    <t>MF 9560</t>
  </si>
  <si>
    <t xml:space="preserve">Harvested Grain Weight Comparison </t>
  </si>
  <si>
    <t>Productivity (acres/hr @ 82.5% eff)</t>
  </si>
  <si>
    <t xml:space="preserve">Maintenance Costs </t>
  </si>
  <si>
    <t>Urea Price</t>
  </si>
  <si>
    <t xml:space="preserve">Fuel Price/gal </t>
  </si>
  <si>
    <t>Urea consumption rates</t>
  </si>
  <si>
    <t xml:space="preserve">Urea $/gal </t>
  </si>
  <si>
    <t>Comments on Demo:</t>
  </si>
  <si>
    <r>
      <t>CLAAS LEXION Savings</t>
    </r>
    <r>
      <rPr>
        <sz val="11"/>
        <rFont val="Arial Rounded MT Bold"/>
        <family val="2"/>
      </rPr>
      <t xml:space="preserve"> </t>
    </r>
  </si>
  <si>
    <t>years</t>
  </si>
  <si>
    <t xml:space="preserve">            Dealer</t>
  </si>
  <si>
    <t xml:space="preserve">                 Salesman</t>
  </si>
  <si>
    <t>NIEBOER FARM SUPPLIES</t>
  </si>
  <si>
    <t>122 King St
Nobleford, AB T0L, CAN
Ph: 403-824-3404</t>
  </si>
  <si>
    <t>Dale Sullivan</t>
  </si>
  <si>
    <t>dale@nieboerfarmsupplies.com</t>
  </si>
  <si>
    <t>Mountain View Equipment Company</t>
  </si>
  <si>
    <t>700 West Overland Rd,
Meridian, ID 83642, USA
Ph: 208-888-1624</t>
  </si>
  <si>
    <t>8401 132nd Street,                               Omaha, NE 68138, USA.                                   Ph: 402-861-1000</t>
  </si>
  <si>
    <t>CLAAS OF AMERICA</t>
  </si>
  <si>
    <t>Farm Name</t>
  </si>
  <si>
    <t>Farm@claas.com</t>
  </si>
  <si>
    <t xml:space="preserve">1111 222ND ST Somewhere </t>
  </si>
  <si>
    <t>Salesman Name</t>
  </si>
  <si>
    <t xml:space="preserve">Acres Combine </t>
  </si>
  <si>
    <t>LEXION 780 TT</t>
  </si>
  <si>
    <t>LEXION 780</t>
  </si>
  <si>
    <t>LEXION 670 TT</t>
  </si>
  <si>
    <t>John Deere S690 T4F</t>
  </si>
  <si>
    <t>John Deere S680 T4F</t>
  </si>
  <si>
    <t>John Deere S670 T4F</t>
  </si>
  <si>
    <t>John Deere S660 T4F</t>
  </si>
  <si>
    <t>John Deere S650 T4F</t>
  </si>
  <si>
    <t>John Deere T670 T4F</t>
  </si>
  <si>
    <t>Case 9430</t>
  </si>
  <si>
    <t>Case 8430</t>
  </si>
  <si>
    <t>Case 7430</t>
  </si>
  <si>
    <t>Case 7140</t>
  </si>
  <si>
    <t>Case 6140</t>
  </si>
  <si>
    <t>Case 5140</t>
  </si>
  <si>
    <t>New Holland CR 10.90</t>
  </si>
  <si>
    <t>New Holland CR 9.90</t>
  </si>
  <si>
    <t>New Holland CR 9.80</t>
  </si>
  <si>
    <t>New Holland CR 8.90</t>
  </si>
  <si>
    <t>New Holland CR 8.80</t>
  </si>
  <si>
    <t>New Holland CX 8080 Elevation</t>
  </si>
  <si>
    <t>New Holland CX 8090 Elevation</t>
  </si>
  <si>
    <t>New Holland CR 7.90</t>
  </si>
  <si>
    <t>UREA usage</t>
  </si>
  <si>
    <t>Cells linked with Color of manufacturer, fuel consumption, sieve width.</t>
  </si>
  <si>
    <t>Cells linked with color of VC</t>
  </si>
  <si>
    <t>Cells linked with bu weight of crop</t>
  </si>
  <si>
    <t>Seeds/bu of crop</t>
  </si>
  <si>
    <t>VARIO 1230</t>
  </si>
  <si>
    <t>16-30c</t>
  </si>
  <si>
    <t>TAYLOR IMPLEMENT</t>
  </si>
  <si>
    <t>West Highway 24,                                  Hoxie, KS 67740, USA.                               Ph: 785-675-2370</t>
  </si>
  <si>
    <t>Mark Duffing</t>
  </si>
  <si>
    <t>CLAAS Headers</t>
  </si>
  <si>
    <t>Demo Headers</t>
  </si>
  <si>
    <t>Demo Combine data for lists</t>
  </si>
  <si>
    <t>CLAAS COMBINE DATA for lists</t>
  </si>
  <si>
    <t>CLAAS Cells linked with Color of manufacturer, fuel consumption, sieve width.</t>
  </si>
  <si>
    <t>Ag Authority Inc</t>
  </si>
  <si>
    <t>Ian Thorson</t>
  </si>
  <si>
    <t>Canada West Harvest Centre</t>
  </si>
  <si>
    <t>10 Industrial Drive West,                               Emerald Park, SK, S4N 5J3 CAN.                                   Ph: 306-525-2300</t>
  </si>
  <si>
    <t>Doug Tibben</t>
  </si>
  <si>
    <t>doug.tibben@cawhc.com</t>
  </si>
  <si>
    <t>3858 HWY 12, Lacombe,                                  AB T4L1A8, CAN.                                            Ph: 403-782-0425</t>
  </si>
  <si>
    <t>100 Service Street, Hwy 3,                                  Kinistino, SK S0H 1H0, CAN.                                            Ph: 306-864-2200</t>
  </si>
  <si>
    <t>Ithorson@AgWorld.ca</t>
  </si>
  <si>
    <t>Case 9240</t>
  </si>
  <si>
    <t>Case 8240</t>
  </si>
  <si>
    <t>Case 7240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</si>
</sst>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  <numFmt numFmtId="166" formatCode="#,##0.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 Rounded MT Bold"/>
      <family val="2"/>
    </font>
    <font>
      <sz val="8"/>
      <name val="Arial Rounded MT Bold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 Rounded MT Bold"/>
      <family val="2"/>
    </font>
    <font>
      <b/>
      <sz val="14"/>
      <name val="Arial Rounded MT Bold"/>
      <family val="2"/>
    </font>
    <font>
      <sz val="12"/>
      <name val="Arial Rounded MT Bold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11"/>
      <name val="Arial Rounded MT Bold"/>
      <family val="2"/>
    </font>
    <font>
      <sz val="8"/>
      <color indexed="12"/>
      <name val="Arial Rounded MT Bold"/>
      <family val="2"/>
    </font>
    <font>
      <sz val="10"/>
      <color indexed="12"/>
      <name val="Arial"/>
      <family val="2"/>
    </font>
    <font>
      <i/>
      <sz val="11"/>
      <color rgb="FF7F7F7F"/>
      <name val="Calibri"/>
      <family val="2"/>
      <scheme val="minor"/>
    </font>
    <font>
      <sz val="10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9"/>
        <bgColor indexed="51"/>
      </patternFill>
    </fill>
    <fill>
      <patternFill patternType="solid">
        <fgColor indexed="9"/>
        <bgColor indexed="9"/>
      </patternFill>
    </fill>
    <fill>
      <patternFill patternType="solid">
        <fgColor indexed="51"/>
        <bgColor indexed="64"/>
      </patternFill>
    </fill>
    <fill>
      <patternFill patternType="mediumGray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darkGray">
        <fgColor indexed="9"/>
        <bgColor indexed="22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51"/>
        <bgColor indexed="9"/>
      </patternFill>
    </fill>
    <fill>
      <patternFill patternType="solid">
        <fgColor theme="0"/>
        <bgColor indexed="64"/>
      </patternFill>
    </fill>
    <fill>
      <patternFill patternType="mediumGray">
        <fgColor indexed="9"/>
        <bgColor theme="0"/>
      </patternFill>
    </fill>
    <fill>
      <patternFill patternType="solid">
        <fgColor theme="0"/>
        <bgColor indexed="9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</cellStyleXfs>
  <cellXfs count="347">
    <xf numFmtId="0" fontId="0" fillId="0" borderId="0" xfId="0"/>
    <xf numFmtId="0" fontId="0" fillId="2" borderId="0" xfId="0" applyFill="1" applyAlignment="1">
      <alignment vertical="center"/>
    </xf>
    <xf numFmtId="1" fontId="5" fillId="2" borderId="0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left" vertical="center"/>
    </xf>
    <xf numFmtId="0" fontId="0" fillId="2" borderId="0" xfId="0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Alignment="1" applyProtection="1">
      <alignment horizontal="left" vertical="center"/>
    </xf>
    <xf numFmtId="0" fontId="0" fillId="0" borderId="0" xfId="0" applyAlignment="1">
      <alignment vertical="center"/>
    </xf>
    <xf numFmtId="164" fontId="0" fillId="2" borderId="0" xfId="0" applyNumberFormat="1" applyFill="1" applyAlignment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4" fillId="4" borderId="0" xfId="0" applyFont="1" applyFill="1" applyBorder="1" applyAlignment="1" applyProtection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5" borderId="0" xfId="0" applyFill="1" applyAlignment="1" applyProtection="1">
      <alignment vertical="center"/>
    </xf>
    <xf numFmtId="0" fontId="0" fillId="2" borderId="0" xfId="0" applyFill="1" applyBorder="1" applyAlignment="1">
      <alignment vertical="center"/>
    </xf>
    <xf numFmtId="0" fontId="11" fillId="2" borderId="0" xfId="0" applyFont="1" applyFill="1" applyAlignment="1" applyProtection="1">
      <alignment vertical="center"/>
    </xf>
    <xf numFmtId="0" fontId="11" fillId="6" borderId="0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wrapText="1"/>
    </xf>
    <xf numFmtId="0" fontId="0" fillId="2" borderId="4" xfId="0" applyFill="1" applyBorder="1" applyAlignment="1" applyProtection="1">
      <alignment vertical="center"/>
      <protection locked="0"/>
    </xf>
    <xf numFmtId="0" fontId="8" fillId="2" borderId="5" xfId="0" applyFont="1" applyFill="1" applyBorder="1" applyAlignment="1" applyProtection="1">
      <alignment vertical="center"/>
      <protection locked="0"/>
    </xf>
    <xf numFmtId="0" fontId="8" fillId="2" borderId="6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alignment vertical="center"/>
      <protection locked="0"/>
    </xf>
    <xf numFmtId="0" fontId="3" fillId="2" borderId="10" xfId="0" applyFont="1" applyFill="1" applyBorder="1" applyAlignment="1" applyProtection="1">
      <alignment vertical="center"/>
      <protection locked="0"/>
    </xf>
    <xf numFmtId="0" fontId="3" fillId="2" borderId="11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horizontal="left" vertical="center"/>
    </xf>
    <xf numFmtId="0" fontId="4" fillId="0" borderId="12" xfId="0" applyFont="1" applyFill="1" applyBorder="1"/>
    <xf numFmtId="0" fontId="4" fillId="0" borderId="12" xfId="0" applyFont="1" applyFill="1" applyBorder="1" applyAlignment="1">
      <alignment wrapText="1"/>
    </xf>
    <xf numFmtId="0" fontId="0" fillId="0" borderId="12" xfId="0" applyFill="1" applyBorder="1" applyAlignment="1">
      <alignment horizontal="center"/>
    </xf>
    <xf numFmtId="0" fontId="12" fillId="0" borderId="7" xfId="3" applyFill="1" applyBorder="1" applyAlignment="1" applyProtection="1">
      <alignment horizontal="center"/>
    </xf>
    <xf numFmtId="0" fontId="12" fillId="0" borderId="13" xfId="3" applyFill="1" applyBorder="1" applyAlignment="1" applyProtection="1">
      <alignment horizontal="center"/>
    </xf>
    <xf numFmtId="0" fontId="12" fillId="0" borderId="13" xfId="0" applyFont="1" applyFill="1" applyBorder="1" applyAlignment="1">
      <alignment horizontal="center"/>
    </xf>
    <xf numFmtId="0" fontId="1" fillId="0" borderId="13" xfId="0" applyFont="1" applyFill="1" applyBorder="1"/>
    <xf numFmtId="0" fontId="0" fillId="0" borderId="13" xfId="0" applyFill="1" applyBorder="1"/>
    <xf numFmtId="0" fontId="4" fillId="0" borderId="14" xfId="0" applyFont="1" applyFill="1" applyBorder="1" applyAlignment="1">
      <alignment wrapText="1"/>
    </xf>
    <xf numFmtId="0" fontId="12" fillId="0" borderId="15" xfId="3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4" fillId="4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10" xfId="0" applyFill="1" applyBorder="1" applyAlignment="1" applyProtection="1">
      <alignment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vertical="center"/>
    </xf>
    <xf numFmtId="2" fontId="4" fillId="4" borderId="0" xfId="0" applyNumberFormat="1" applyFont="1" applyFill="1" applyAlignment="1" applyProtection="1">
      <alignment vertical="center"/>
    </xf>
    <xf numFmtId="0" fontId="11" fillId="2" borderId="0" xfId="0" applyFont="1" applyFill="1" applyBorder="1" applyAlignment="1" applyProtection="1">
      <alignment horizontal="left" vertical="center"/>
    </xf>
    <xf numFmtId="0" fontId="4" fillId="4" borderId="0" xfId="0" applyFont="1" applyFill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 vertical="top" wrapText="1"/>
    </xf>
    <xf numFmtId="164" fontId="9" fillId="7" borderId="0" xfId="0" applyNumberFormat="1" applyFont="1" applyFill="1" applyAlignment="1" applyProtection="1">
      <alignment horizontal="center" vertical="center"/>
    </xf>
    <xf numFmtId="0" fontId="4" fillId="8" borderId="0" xfId="0" applyFont="1" applyFill="1" applyBorder="1" applyAlignment="1" applyProtection="1">
      <alignment vertical="top"/>
    </xf>
    <xf numFmtId="0" fontId="4" fillId="6" borderId="0" xfId="0" applyFont="1" applyFill="1" applyAlignment="1" applyProtection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8" fillId="2" borderId="17" xfId="0" applyFont="1" applyFill="1" applyBorder="1" applyAlignment="1" applyProtection="1">
      <alignment vertical="center"/>
      <protection locked="0"/>
    </xf>
    <xf numFmtId="0" fontId="0" fillId="2" borderId="0" xfId="0" applyFill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8" xfId="0" applyFill="1" applyBorder="1" applyAlignment="1" applyProtection="1">
      <alignment vertical="center"/>
      <protection locked="0"/>
    </xf>
    <xf numFmtId="164" fontId="10" fillId="2" borderId="0" xfId="0" applyNumberFormat="1" applyFont="1" applyFill="1" applyAlignment="1" applyProtection="1">
      <alignment vertical="center"/>
    </xf>
    <xf numFmtId="164" fontId="4" fillId="9" borderId="0" xfId="0" applyNumberFormat="1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  <protection locked="0"/>
    </xf>
    <xf numFmtId="0" fontId="3" fillId="2" borderId="18" xfId="0" applyFont="1" applyFill="1" applyBorder="1" applyAlignment="1" applyProtection="1">
      <alignment vertical="center"/>
      <protection locked="0"/>
    </xf>
    <xf numFmtId="0" fontId="0" fillId="2" borderId="18" xfId="0" applyFill="1" applyBorder="1" applyAlignment="1" applyProtection="1">
      <alignment vertical="center"/>
      <protection locked="0"/>
    </xf>
    <xf numFmtId="0" fontId="0" fillId="2" borderId="16" xfId="0" applyFill="1" applyBorder="1" applyAlignment="1" applyProtection="1">
      <alignment vertical="center"/>
      <protection locked="0"/>
    </xf>
    <xf numFmtId="0" fontId="3" fillId="2" borderId="17" xfId="0" applyFont="1" applyFill="1" applyBorder="1" applyAlignment="1" applyProtection="1">
      <alignment vertical="center"/>
      <protection locked="0"/>
    </xf>
    <xf numFmtId="0" fontId="0" fillId="2" borderId="17" xfId="0" applyFill="1" applyBorder="1" applyAlignment="1" applyProtection="1">
      <alignment vertical="center"/>
      <protection locked="0"/>
    </xf>
    <xf numFmtId="0" fontId="4" fillId="4" borderId="0" xfId="0" applyFont="1" applyFill="1" applyAlignment="1" applyProtection="1">
      <alignment horizontal="right" vertical="center"/>
    </xf>
    <xf numFmtId="2" fontId="4" fillId="4" borderId="0" xfId="0" applyNumberFormat="1" applyFont="1" applyFill="1" applyAlignment="1" applyProtection="1">
      <alignment horizontal="right" vertical="center"/>
    </xf>
    <xf numFmtId="164" fontId="4" fillId="4" borderId="0" xfId="0" applyNumberFormat="1" applyFont="1" applyFill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wrapText="1"/>
    </xf>
    <xf numFmtId="0" fontId="0" fillId="2" borderId="6" xfId="0" applyFill="1" applyBorder="1" applyAlignment="1">
      <alignment horizontal="center"/>
    </xf>
    <xf numFmtId="0" fontId="4" fillId="2" borderId="12" xfId="0" applyFont="1" applyFill="1" applyBorder="1"/>
    <xf numFmtId="0" fontId="0" fillId="2" borderId="19" xfId="0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14" xfId="0" applyFont="1" applyFill="1" applyBorder="1"/>
    <xf numFmtId="0" fontId="11" fillId="6" borderId="0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vertical="center"/>
      <protection locked="0"/>
    </xf>
    <xf numFmtId="0" fontId="0" fillId="2" borderId="11" xfId="0" applyFill="1" applyBorder="1" applyAlignment="1" applyProtection="1">
      <alignment vertical="center"/>
      <protection locked="0"/>
    </xf>
    <xf numFmtId="3" fontId="0" fillId="2" borderId="10" xfId="0" applyNumberFormat="1" applyFill="1" applyBorder="1" applyAlignment="1" applyProtection="1">
      <alignment vertical="center"/>
      <protection locked="0"/>
    </xf>
    <xf numFmtId="0" fontId="0" fillId="2" borderId="4" xfId="0" applyFill="1" applyBorder="1" applyProtection="1"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center" vertical="center"/>
    </xf>
    <xf numFmtId="1" fontId="5" fillId="2" borderId="0" xfId="1" applyNumberFormat="1" applyFont="1" applyFill="1" applyBorder="1" applyAlignment="1" applyProtection="1">
      <alignment horizontal="right" vertical="center"/>
      <protection hidden="1"/>
    </xf>
    <xf numFmtId="164" fontId="5" fillId="2" borderId="0" xfId="0" applyNumberFormat="1" applyFont="1" applyFill="1" applyBorder="1" applyAlignment="1" applyProtection="1">
      <alignment horizontal="right" vertical="center"/>
      <protection hidden="1"/>
    </xf>
    <xf numFmtId="4" fontId="4" fillId="9" borderId="0" xfId="0" applyNumberFormat="1" applyFont="1" applyFill="1" applyBorder="1" applyAlignment="1" applyProtection="1">
      <alignment vertical="center"/>
    </xf>
    <xf numFmtId="0" fontId="4" fillId="9" borderId="0" xfId="0" applyNumberFormat="1" applyFont="1" applyFill="1" applyBorder="1" applyAlignment="1" applyProtection="1">
      <alignment vertical="center"/>
    </xf>
    <xf numFmtId="0" fontId="0" fillId="2" borderId="21" xfId="0" applyFill="1" applyBorder="1" applyAlignment="1" applyProtection="1">
      <alignment horizontal="left" vertical="center"/>
    </xf>
    <xf numFmtId="0" fontId="0" fillId="2" borderId="21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166" fontId="4" fillId="9" borderId="0" xfId="0" applyNumberFormat="1" applyFont="1" applyFill="1" applyBorder="1" applyAlignment="1" applyProtection="1">
      <alignment vertical="center"/>
    </xf>
    <xf numFmtId="0" fontId="0" fillId="2" borderId="22" xfId="0" applyFill="1" applyBorder="1" applyAlignment="1" applyProtection="1">
      <alignment vertical="center"/>
      <protection locked="0"/>
    </xf>
    <xf numFmtId="0" fontId="8" fillId="2" borderId="22" xfId="0" applyFont="1" applyFill="1" applyBorder="1" applyAlignment="1" applyProtection="1">
      <alignment vertical="center"/>
      <protection locked="0"/>
    </xf>
    <xf numFmtId="0" fontId="8" fillId="2" borderId="2" xfId="0" applyFont="1" applyFill="1" applyBorder="1" applyAlignment="1" applyProtection="1">
      <alignment vertical="center"/>
      <protection locked="0"/>
    </xf>
    <xf numFmtId="0" fontId="8" fillId="2" borderId="8" xfId="0" applyFont="1" applyFill="1" applyBorder="1" applyAlignment="1" applyProtection="1">
      <alignment vertical="center"/>
      <protection locked="0"/>
    </xf>
    <xf numFmtId="2" fontId="8" fillId="2" borderId="17" xfId="0" applyNumberFormat="1" applyFont="1" applyFill="1" applyBorder="1" applyAlignment="1" applyProtection="1">
      <alignment vertical="center"/>
      <protection locked="0"/>
    </xf>
    <xf numFmtId="2" fontId="8" fillId="2" borderId="16" xfId="0" applyNumberFormat="1" applyFont="1" applyFill="1" applyBorder="1" applyAlignment="1" applyProtection="1">
      <alignment vertical="center"/>
      <protection locked="0"/>
    </xf>
    <xf numFmtId="0" fontId="0" fillId="0" borderId="21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1" xfId="0" applyFill="1" applyBorder="1" applyAlignment="1" applyProtection="1">
      <alignment vertical="center"/>
      <protection locked="0"/>
    </xf>
    <xf numFmtId="3" fontId="0" fillId="2" borderId="2" xfId="0" applyNumberFormat="1" applyFill="1" applyBorder="1" applyAlignment="1" applyProtection="1">
      <alignment vertical="center"/>
      <protection locked="0"/>
    </xf>
    <xf numFmtId="0" fontId="4" fillId="4" borderId="9" xfId="0" applyFont="1" applyFill="1" applyBorder="1" applyAlignment="1" applyProtection="1">
      <alignment vertical="center"/>
      <protection locked="0"/>
    </xf>
    <xf numFmtId="2" fontId="4" fillId="4" borderId="9" xfId="0" applyNumberFormat="1" applyFont="1" applyFill="1" applyBorder="1" applyAlignment="1" applyProtection="1">
      <alignment vertical="center"/>
      <protection locked="0"/>
    </xf>
    <xf numFmtId="164" fontId="4" fillId="4" borderId="9" xfId="0" applyNumberFormat="1" applyFont="1" applyFill="1" applyBorder="1" applyAlignment="1" applyProtection="1">
      <alignment vertical="center"/>
      <protection locked="0"/>
    </xf>
    <xf numFmtId="10" fontId="4" fillId="4" borderId="9" xfId="0" applyNumberFormat="1" applyFont="1" applyFill="1" applyBorder="1" applyAlignment="1" applyProtection="1">
      <alignment vertical="center"/>
      <protection locked="0"/>
    </xf>
    <xf numFmtId="3" fontId="0" fillId="2" borderId="8" xfId="0" applyNumberFormat="1" applyFill="1" applyBorder="1" applyAlignment="1" applyProtection="1">
      <alignment vertical="center"/>
      <protection locked="0"/>
    </xf>
    <xf numFmtId="164" fontId="4" fillId="4" borderId="11" xfId="0" applyNumberFormat="1" applyFont="1" applyFill="1" applyBorder="1" applyAlignment="1" applyProtection="1">
      <alignment vertical="center"/>
      <protection locked="0"/>
    </xf>
    <xf numFmtId="0" fontId="0" fillId="3" borderId="17" xfId="0" applyFill="1" applyBorder="1" applyAlignment="1" applyProtection="1">
      <alignment vertical="center"/>
      <protection locked="0"/>
    </xf>
    <xf numFmtId="0" fontId="0" fillId="3" borderId="16" xfId="0" applyFill="1" applyBorder="1" applyAlignment="1" applyProtection="1">
      <alignment vertical="center"/>
      <protection locked="0"/>
    </xf>
    <xf numFmtId="0" fontId="0" fillId="3" borderId="18" xfId="0" applyFill="1" applyBorder="1" applyAlignment="1" applyProtection="1">
      <alignment vertical="center"/>
      <protection locked="0"/>
    </xf>
    <xf numFmtId="0" fontId="4" fillId="7" borderId="9" xfId="0" applyFont="1" applyFill="1" applyBorder="1" applyAlignment="1" applyProtection="1">
      <alignment horizontal="right" vertical="center"/>
      <protection locked="0"/>
    </xf>
    <xf numFmtId="0" fontId="4" fillId="4" borderId="9" xfId="0" applyFont="1" applyFill="1" applyBorder="1" applyAlignment="1" applyProtection="1">
      <alignment horizontal="right" vertical="center"/>
      <protection locked="0"/>
    </xf>
    <xf numFmtId="0" fontId="0" fillId="2" borderId="2" xfId="0" applyFill="1" applyBorder="1" applyAlignment="1" applyProtection="1">
      <alignment horizontal="left" vertical="center"/>
      <protection locked="0"/>
    </xf>
    <xf numFmtId="164" fontId="5" fillId="2" borderId="9" xfId="0" applyNumberFormat="1" applyFont="1" applyFill="1" applyBorder="1" applyAlignment="1" applyProtection="1">
      <alignment horizontal="righ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164" fontId="5" fillId="2" borderId="11" xfId="0" applyNumberFormat="1" applyFont="1" applyFill="1" applyBorder="1" applyAlignment="1" applyProtection="1">
      <alignment horizontal="right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vertical="center"/>
      <protection locked="0"/>
    </xf>
    <xf numFmtId="0" fontId="0" fillId="2" borderId="20" xfId="0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horizontal="righ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vertical="center"/>
      <protection locked="0"/>
    </xf>
    <xf numFmtId="0" fontId="0" fillId="6" borderId="21" xfId="0" applyFill="1" applyBorder="1" applyAlignment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right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right" vertical="center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8" fillId="2" borderId="25" xfId="0" applyFont="1" applyFill="1" applyBorder="1" applyAlignment="1" applyProtection="1">
      <alignment vertical="center"/>
      <protection locked="0"/>
    </xf>
    <xf numFmtId="0" fontId="1" fillId="10" borderId="4" xfId="0" applyFont="1" applyFill="1" applyBorder="1" applyAlignment="1" applyProtection="1">
      <alignment vertical="center"/>
      <protection locked="0"/>
    </xf>
    <xf numFmtId="0" fontId="1" fillId="10" borderId="2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vertical="center"/>
      <protection locked="0"/>
    </xf>
    <xf numFmtId="0" fontId="0" fillId="2" borderId="13" xfId="0" applyFill="1" applyBorder="1" applyAlignment="1" applyProtection="1">
      <alignment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1" fillId="10" borderId="0" xfId="0" applyFont="1" applyFill="1" applyBorder="1" applyAlignment="1" applyProtection="1">
      <alignment vertical="center"/>
      <protection locked="0"/>
    </xf>
    <xf numFmtId="0" fontId="1" fillId="10" borderId="9" xfId="0" applyFont="1" applyFill="1" applyBorder="1" applyAlignment="1" applyProtection="1">
      <alignment vertical="center"/>
      <protection locked="0"/>
    </xf>
    <xf numFmtId="0" fontId="1" fillId="10" borderId="23" xfId="0" applyFont="1" applyFill="1" applyBorder="1" applyAlignment="1" applyProtection="1">
      <alignment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30" xfId="0" applyFont="1" applyFill="1" applyBorder="1" applyAlignment="1" applyProtection="1">
      <alignment horizontal="left" vertical="center"/>
      <protection locked="0"/>
    </xf>
    <xf numFmtId="49" fontId="0" fillId="2" borderId="0" xfId="0" applyNumberFormat="1" applyFill="1" applyBorder="1" applyAlignment="1" applyProtection="1">
      <alignment vertical="center"/>
      <protection locked="0"/>
    </xf>
    <xf numFmtId="0" fontId="0" fillId="10" borderId="0" xfId="0" applyFill="1" applyBorder="1" applyAlignment="1" applyProtection="1">
      <alignment vertical="center"/>
      <protection locked="0"/>
    </xf>
    <xf numFmtId="0" fontId="0" fillId="10" borderId="9" xfId="0" applyFill="1" applyBorder="1" applyAlignment="1" applyProtection="1">
      <alignment vertical="center"/>
      <protection locked="0"/>
    </xf>
    <xf numFmtId="0" fontId="0" fillId="11" borderId="9" xfId="0" applyFill="1" applyBorder="1" applyAlignment="1" applyProtection="1">
      <alignment vertical="center"/>
      <protection locked="0"/>
    </xf>
    <xf numFmtId="0" fontId="0" fillId="11" borderId="23" xfId="0" applyFill="1" applyBorder="1" applyAlignment="1" applyProtection="1">
      <alignment vertical="center"/>
      <protection locked="0"/>
    </xf>
    <xf numFmtId="0" fontId="0" fillId="11" borderId="0" xfId="0" applyFill="1" applyBorder="1" applyAlignment="1" applyProtection="1">
      <alignment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vertical="center"/>
      <protection locked="0"/>
    </xf>
    <xf numFmtId="0" fontId="0" fillId="6" borderId="10" xfId="0" applyFill="1" applyBorder="1" applyAlignment="1" applyProtection="1">
      <alignment vertical="center"/>
      <protection locked="0"/>
    </xf>
    <xf numFmtId="0" fontId="0" fillId="6" borderId="9" xfId="0" applyFill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left" vertical="center"/>
      <protection locked="0"/>
    </xf>
    <xf numFmtId="0" fontId="0" fillId="2" borderId="30" xfId="0" applyFill="1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left" vertical="center"/>
      <protection locked="0"/>
    </xf>
    <xf numFmtId="0" fontId="0" fillId="12" borderId="0" xfId="0" applyFill="1" applyBorder="1" applyAlignment="1" applyProtection="1">
      <alignment vertical="center"/>
      <protection locked="0"/>
    </xf>
    <xf numFmtId="0" fontId="0" fillId="12" borderId="9" xfId="0" applyFill="1" applyBorder="1" applyAlignment="1" applyProtection="1">
      <alignment vertical="center"/>
      <protection locked="0"/>
    </xf>
    <xf numFmtId="0" fontId="0" fillId="12" borderId="23" xfId="0" applyFill="1" applyBorder="1" applyAlignment="1" applyProtection="1">
      <alignment vertical="center"/>
      <protection locked="0"/>
    </xf>
    <xf numFmtId="0" fontId="0" fillId="2" borderId="10" xfId="0" applyFill="1" applyBorder="1" applyAlignment="1" applyProtection="1">
      <alignment horizontal="right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vertical="center"/>
      <protection locked="0"/>
    </xf>
    <xf numFmtId="0" fontId="0" fillId="2" borderId="32" xfId="0" applyFill="1" applyBorder="1" applyAlignment="1" applyProtection="1">
      <alignment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13" borderId="2" xfId="0" applyFill="1" applyBorder="1" applyAlignment="1" applyProtection="1">
      <alignment vertical="center"/>
      <protection locked="0"/>
    </xf>
    <xf numFmtId="0" fontId="0" fillId="13" borderId="0" xfId="0" applyFill="1" applyBorder="1" applyAlignment="1" applyProtection="1">
      <alignment vertical="center"/>
      <protection locked="0"/>
    </xf>
    <xf numFmtId="0" fontId="0" fillId="8" borderId="0" xfId="0" applyFill="1" applyBorder="1" applyAlignment="1" applyProtection="1">
      <alignment vertical="center"/>
      <protection locked="0"/>
    </xf>
    <xf numFmtId="0" fontId="0" fillId="8" borderId="9" xfId="0" applyFill="1" applyBorder="1" applyAlignment="1" applyProtection="1">
      <alignment vertical="center"/>
      <protection locked="0"/>
    </xf>
    <xf numFmtId="0" fontId="0" fillId="8" borderId="23" xfId="0" applyFill="1" applyBorder="1" applyAlignment="1" applyProtection="1">
      <alignment vertical="center"/>
      <protection locked="0"/>
    </xf>
    <xf numFmtId="0" fontId="0" fillId="8" borderId="10" xfId="0" applyFill="1" applyBorder="1" applyAlignment="1" applyProtection="1">
      <alignment vertical="center"/>
      <protection locked="0"/>
    </xf>
    <xf numFmtId="0" fontId="0" fillId="8" borderId="11" xfId="0" applyFill="1" applyBorder="1" applyAlignment="1" applyProtection="1">
      <alignment vertical="center"/>
      <protection locked="0"/>
    </xf>
    <xf numFmtId="0" fontId="0" fillId="8" borderId="24" xfId="0" applyFill="1" applyBorder="1" applyAlignment="1" applyProtection="1">
      <alignment vertical="center"/>
      <protection locked="0"/>
    </xf>
    <xf numFmtId="0" fontId="0" fillId="8" borderId="8" xfId="0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16" fillId="2" borderId="18" xfId="0" applyFont="1" applyFill="1" applyBorder="1" applyAlignment="1">
      <alignment vertical="center"/>
    </xf>
    <xf numFmtId="0" fontId="11" fillId="4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 applyProtection="1"/>
    <xf numFmtId="0" fontId="0" fillId="16" borderId="0" xfId="0" applyFill="1" applyAlignment="1" applyProtection="1">
      <alignment vertical="center"/>
    </xf>
    <xf numFmtId="0" fontId="0" fillId="16" borderId="0" xfId="0" applyFill="1" applyAlignment="1">
      <alignment vertical="center"/>
    </xf>
    <xf numFmtId="0" fontId="4" fillId="16" borderId="0" xfId="0" applyFont="1" applyFill="1" applyBorder="1" applyAlignment="1" applyProtection="1"/>
    <xf numFmtId="0" fontId="0" fillId="16" borderId="0" xfId="0" applyFill="1" applyAlignment="1" applyProtection="1">
      <alignment horizontal="center" vertical="center"/>
    </xf>
    <xf numFmtId="0" fontId="4" fillId="16" borderId="0" xfId="0" applyFont="1" applyFill="1" applyAlignment="1" applyProtection="1">
      <alignment horizontal="center" vertical="top"/>
    </xf>
    <xf numFmtId="0" fontId="4" fillId="16" borderId="0" xfId="0" applyFont="1" applyFill="1" applyAlignment="1" applyProtection="1">
      <alignment vertical="center"/>
    </xf>
    <xf numFmtId="0" fontId="4" fillId="16" borderId="0" xfId="0" applyFont="1" applyFill="1" applyAlignment="1" applyProtection="1">
      <alignment horizontal="center" vertical="center"/>
    </xf>
    <xf numFmtId="0" fontId="4" fillId="17" borderId="0" xfId="0" applyFont="1" applyFill="1" applyBorder="1" applyAlignment="1" applyProtection="1">
      <alignment horizontal="left" vertical="center"/>
    </xf>
    <xf numFmtId="165" fontId="4" fillId="17" borderId="0" xfId="0" applyNumberFormat="1" applyFont="1" applyFill="1" applyBorder="1" applyAlignment="1" applyProtection="1">
      <alignment horizontal="center" vertical="center"/>
    </xf>
    <xf numFmtId="164" fontId="4" fillId="17" borderId="0" xfId="0" applyNumberFormat="1" applyFont="1" applyFill="1" applyBorder="1" applyAlignment="1" applyProtection="1">
      <alignment horizontal="center" vertical="center"/>
    </xf>
    <xf numFmtId="0" fontId="0" fillId="18" borderId="0" xfId="0" applyFill="1" applyAlignment="1" applyProtection="1">
      <alignment vertical="center"/>
    </xf>
    <xf numFmtId="0" fontId="4" fillId="17" borderId="0" xfId="0" applyFont="1" applyFill="1" applyAlignment="1" applyProtection="1">
      <alignment horizontal="left" vertical="center"/>
    </xf>
    <xf numFmtId="164" fontId="4" fillId="17" borderId="0" xfId="0" applyNumberFormat="1" applyFont="1" applyFill="1" applyAlignment="1" applyProtection="1">
      <alignment horizontal="center" vertical="center"/>
    </xf>
    <xf numFmtId="164" fontId="9" fillId="17" borderId="0" xfId="0" applyNumberFormat="1" applyFont="1" applyFill="1" applyAlignment="1" applyProtection="1">
      <alignment horizontal="center" vertical="center"/>
    </xf>
    <xf numFmtId="10" fontId="4" fillId="17" borderId="0" xfId="0" applyNumberFormat="1" applyFont="1" applyFill="1" applyAlignment="1" applyProtection="1">
      <alignment horizontal="center" vertical="center"/>
    </xf>
    <xf numFmtId="0" fontId="0" fillId="16" borderId="0" xfId="0" applyFill="1" applyAlignment="1" applyProtection="1">
      <alignment horizontal="left" vertical="center"/>
    </xf>
    <xf numFmtId="0" fontId="3" fillId="16" borderId="0" xfId="0" applyFont="1" applyFill="1" applyAlignment="1" applyProtection="1">
      <alignment horizontal="left" vertical="center"/>
    </xf>
    <xf numFmtId="0" fontId="11" fillId="17" borderId="0" xfId="0" applyFont="1" applyFill="1" applyAlignment="1" applyProtection="1">
      <alignment horizontal="center" vertical="center"/>
    </xf>
    <xf numFmtId="164" fontId="10" fillId="16" borderId="0" xfId="0" applyNumberFormat="1" applyFont="1" applyFill="1" applyAlignment="1" applyProtection="1">
      <alignment vertical="center"/>
    </xf>
    <xf numFmtId="0" fontId="4" fillId="16" borderId="0" xfId="0" applyFont="1" applyFill="1" applyAlignment="1">
      <alignment vertical="center"/>
    </xf>
    <xf numFmtId="0" fontId="11" fillId="16" borderId="0" xfId="0" applyFont="1" applyFill="1" applyBorder="1" applyAlignment="1" applyProtection="1">
      <alignment vertical="center"/>
    </xf>
    <xf numFmtId="0" fontId="0" fillId="16" borderId="0" xfId="0" applyFill="1" applyBorder="1" applyAlignment="1">
      <alignment vertical="center"/>
    </xf>
    <xf numFmtId="0" fontId="11" fillId="16" borderId="0" xfId="0" applyFont="1" applyFill="1" applyBorder="1" applyAlignment="1" applyProtection="1">
      <alignment horizontal="left" vertical="center"/>
    </xf>
    <xf numFmtId="164" fontId="10" fillId="16" borderId="0" xfId="0" applyNumberFormat="1" applyFont="1" applyFill="1" applyBorder="1" applyAlignment="1" applyProtection="1">
      <alignment horizontal="center" vertical="center"/>
    </xf>
    <xf numFmtId="0" fontId="0" fillId="16" borderId="0" xfId="0" applyFill="1"/>
    <xf numFmtId="0" fontId="3" fillId="2" borderId="0" xfId="0" applyFont="1" applyFill="1" applyAlignment="1" applyProtection="1">
      <alignment vertical="center"/>
    </xf>
    <xf numFmtId="0" fontId="17" fillId="2" borderId="0" xfId="2" applyFill="1" applyAlignment="1">
      <alignment vertical="center"/>
    </xf>
    <xf numFmtId="0" fontId="17" fillId="0" borderId="0" xfId="2" applyAlignment="1">
      <alignment vertical="center"/>
    </xf>
    <xf numFmtId="0" fontId="17" fillId="2" borderId="0" xfId="2" applyFill="1" applyBorder="1" applyAlignment="1">
      <alignment vertical="center"/>
    </xf>
    <xf numFmtId="0" fontId="12" fillId="2" borderId="0" xfId="3" applyFill="1" applyBorder="1" applyAlignment="1" applyProtection="1">
      <alignment vertical="center"/>
      <protection locked="0"/>
    </xf>
    <xf numFmtId="1" fontId="0" fillId="2" borderId="9" xfId="0" applyNumberForma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16" borderId="0" xfId="0" applyFill="1" applyBorder="1" applyAlignment="1">
      <alignment horizontal="right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Alignment="1">
      <alignment horizontal="right" vertical="center"/>
    </xf>
    <xf numFmtId="0" fontId="0" fillId="16" borderId="0" xfId="0" applyFill="1" applyAlignment="1">
      <alignment horizontal="center" vertical="center"/>
    </xf>
    <xf numFmtId="0" fontId="8" fillId="2" borderId="4" xfId="0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1" fillId="2" borderId="9" xfId="0" applyFont="1" applyFill="1" applyBorder="1" applyAlignment="1" applyProtection="1">
      <alignment vertical="center"/>
      <protection locked="0"/>
    </xf>
    <xf numFmtId="0" fontId="0" fillId="13" borderId="8" xfId="0" applyFill="1" applyBorder="1" applyAlignment="1" applyProtection="1">
      <alignment vertical="center"/>
      <protection locked="0"/>
    </xf>
    <xf numFmtId="0" fontId="0" fillId="13" borderId="10" xfId="0" applyFill="1" applyBorder="1" applyAlignment="1" applyProtection="1">
      <alignment vertical="center"/>
      <protection locked="0"/>
    </xf>
    <xf numFmtId="0" fontId="0" fillId="6" borderId="11" xfId="0" applyFill="1" applyBorder="1" applyAlignment="1" applyProtection="1">
      <alignment vertical="center"/>
      <protection locked="0"/>
    </xf>
    <xf numFmtId="0" fontId="0" fillId="16" borderId="0" xfId="0" applyFill="1" applyAlignment="1" applyProtection="1">
      <alignment vertical="center"/>
      <protection locked="0"/>
    </xf>
    <xf numFmtId="0" fontId="0" fillId="16" borderId="0" xfId="0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8" fillId="2" borderId="23" xfId="0" applyFont="1" applyFill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3" fontId="0" fillId="2" borderId="0" xfId="0" applyNumberFormat="1" applyFill="1" applyBorder="1" applyAlignment="1">
      <alignment vertical="center"/>
    </xf>
    <xf numFmtId="0" fontId="4" fillId="9" borderId="9" xfId="0" applyNumberFormat="1" applyFont="1" applyFill="1" applyBorder="1" applyAlignment="1" applyProtection="1">
      <alignment vertical="center"/>
      <protection locked="0"/>
    </xf>
    <xf numFmtId="4" fontId="4" fillId="9" borderId="9" xfId="0" applyNumberFormat="1" applyFont="1" applyFill="1" applyBorder="1" applyAlignment="1" applyProtection="1">
      <alignment vertical="center"/>
      <protection locked="0"/>
    </xf>
    <xf numFmtId="164" fontId="4" fillId="9" borderId="9" xfId="0" applyNumberFormat="1" applyFont="1" applyFill="1" applyBorder="1" applyAlignment="1" applyProtection="1">
      <alignment vertical="center"/>
      <protection locked="0"/>
    </xf>
    <xf numFmtId="10" fontId="4" fillId="9" borderId="9" xfId="0" applyNumberFormat="1" applyFont="1" applyFill="1" applyBorder="1" applyAlignment="1" applyProtection="1">
      <alignment vertical="center"/>
      <protection locked="0"/>
    </xf>
    <xf numFmtId="4" fontId="4" fillId="9" borderId="11" xfId="0" applyNumberFormat="1" applyFont="1" applyFill="1" applyBorder="1" applyAlignment="1" applyProtection="1">
      <alignment vertical="center"/>
      <protection locked="0"/>
    </xf>
    <xf numFmtId="164" fontId="4" fillId="9" borderId="33" xfId="0" applyNumberFormat="1" applyFont="1" applyFill="1" applyBorder="1" applyAlignment="1" applyProtection="1">
      <alignment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" fillId="12" borderId="0" xfId="0" applyFont="1" applyFill="1" applyBorder="1" applyAlignment="1" applyProtection="1">
      <alignment vertical="center"/>
      <protection locked="0"/>
    </xf>
    <xf numFmtId="0" fontId="1" fillId="11" borderId="9" xfId="0" applyFont="1" applyFill="1" applyBorder="1" applyAlignment="1" applyProtection="1">
      <alignment vertical="center"/>
      <protection locked="0"/>
    </xf>
    <xf numFmtId="0" fontId="8" fillId="19" borderId="17" xfId="0" applyFont="1" applyFill="1" applyBorder="1" applyAlignment="1">
      <alignment vertical="center"/>
    </xf>
    <xf numFmtId="0" fontId="1" fillId="11" borderId="23" xfId="0" applyFont="1" applyFill="1" applyBorder="1" applyAlignment="1" applyProtection="1">
      <alignment vertical="center"/>
      <protection locked="0"/>
    </xf>
    <xf numFmtId="0" fontId="1" fillId="12" borderId="2" xfId="0" applyFont="1" applyFill="1" applyBorder="1" applyAlignment="1" applyProtection="1">
      <alignment vertical="center"/>
      <protection locked="0"/>
    </xf>
    <xf numFmtId="0" fontId="1" fillId="16" borderId="0" xfId="0" applyFont="1" applyFill="1" applyBorder="1" applyAlignment="1" applyProtection="1">
      <alignment vertical="center"/>
      <protection locked="0"/>
    </xf>
    <xf numFmtId="0" fontId="8" fillId="2" borderId="17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6" borderId="2" xfId="0" applyFont="1" applyFill="1" applyBorder="1" applyAlignment="1" applyProtection="1">
      <alignment vertical="center"/>
      <protection locked="0"/>
    </xf>
    <xf numFmtId="0" fontId="1" fillId="0" borderId="14" xfId="0" applyFont="1" applyFill="1" applyBorder="1" applyAlignment="1">
      <alignment horizontal="center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8" fillId="16" borderId="1" xfId="0" applyFont="1" applyFill="1" applyBorder="1" applyAlignment="1">
      <alignment vertical="center"/>
    </xf>
    <xf numFmtId="0" fontId="8" fillId="16" borderId="17" xfId="0" applyFont="1" applyFill="1" applyBorder="1" applyAlignment="1">
      <alignment vertical="center"/>
    </xf>
    <xf numFmtId="0" fontId="8" fillId="16" borderId="18" xfId="0" applyFont="1" applyFill="1" applyBorder="1" applyAlignment="1">
      <alignment vertical="center"/>
    </xf>
    <xf numFmtId="0" fontId="8" fillId="16" borderId="16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8" fillId="16" borderId="0" xfId="0" applyFont="1" applyFill="1" applyBorder="1" applyAlignment="1" applyProtection="1">
      <alignment vertical="center"/>
      <protection locked="0"/>
    </xf>
    <xf numFmtId="0" fontId="8" fillId="16" borderId="0" xfId="0" applyFont="1" applyFill="1" applyAlignment="1">
      <alignment vertical="center"/>
    </xf>
    <xf numFmtId="1" fontId="5" fillId="8" borderId="0" xfId="1" applyNumberFormat="1" applyFont="1" applyFill="1" applyBorder="1" applyAlignment="1" applyProtection="1">
      <alignment horizontal="right" vertical="center"/>
      <protection locked="0" hidden="1"/>
    </xf>
    <xf numFmtId="1" fontId="5" fillId="8" borderId="0" xfId="0" applyNumberFormat="1" applyFont="1" applyFill="1" applyBorder="1" applyAlignment="1" applyProtection="1">
      <alignment horizontal="right" vertical="center"/>
      <protection locked="0" hidden="1"/>
    </xf>
    <xf numFmtId="164" fontId="16" fillId="2" borderId="18" xfId="0" applyNumberFormat="1" applyFont="1" applyFill="1" applyBorder="1" applyAlignment="1">
      <alignment vertical="center"/>
    </xf>
    <xf numFmtId="164" fontId="16" fillId="2" borderId="16" xfId="0" applyNumberFormat="1" applyFont="1" applyFill="1" applyBorder="1" applyAlignment="1">
      <alignment vertical="center"/>
    </xf>
    <xf numFmtId="164" fontId="5" fillId="8" borderId="0" xfId="0" applyNumberFormat="1" applyFont="1" applyFill="1" applyBorder="1" applyAlignment="1" applyProtection="1">
      <alignment horizontal="right" vertical="center"/>
      <protection locked="0" hidden="1"/>
    </xf>
    <xf numFmtId="164" fontId="15" fillId="8" borderId="0" xfId="0" applyNumberFormat="1" applyFont="1" applyFill="1" applyBorder="1" applyAlignment="1" applyProtection="1">
      <alignment horizontal="right" vertical="center"/>
      <protection locked="0" hidden="1"/>
    </xf>
    <xf numFmtId="164" fontId="0" fillId="2" borderId="0" xfId="0" applyNumberFormat="1" applyFill="1" applyBorder="1" applyAlignment="1" applyProtection="1">
      <alignment vertical="center"/>
      <protection locked="0"/>
    </xf>
    <xf numFmtId="0" fontId="0" fillId="0" borderId="21" xfId="0" applyBorder="1" applyAlignment="1">
      <alignment vertical="center"/>
    </xf>
    <xf numFmtId="0" fontId="8" fillId="19" borderId="18" xfId="0" applyFont="1" applyFill="1" applyBorder="1" applyAlignment="1" applyProtection="1">
      <alignment vertical="center"/>
      <protection locked="0"/>
    </xf>
    <xf numFmtId="0" fontId="8" fillId="19" borderId="16" xfId="0" applyFont="1" applyFill="1" applyBorder="1" applyAlignment="1" applyProtection="1">
      <alignment vertical="center"/>
      <protection locked="0"/>
    </xf>
    <xf numFmtId="0" fontId="4" fillId="4" borderId="42" xfId="0" applyFont="1" applyFill="1" applyBorder="1" applyAlignment="1" applyProtection="1">
      <alignment horizontal="left" vertical="center"/>
    </xf>
    <xf numFmtId="0" fontId="7" fillId="2" borderId="13" xfId="4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164" fontId="4" fillId="14" borderId="0" xfId="0" applyNumberFormat="1" applyFont="1" applyFill="1" applyBorder="1" applyAlignment="1" applyProtection="1">
      <alignment horizontal="center" vertical="center"/>
    </xf>
    <xf numFmtId="0" fontId="3" fillId="16" borderId="0" xfId="0" applyFont="1" applyFill="1" applyAlignment="1" applyProtection="1">
      <alignment horizontal="left" vertical="center"/>
    </xf>
    <xf numFmtId="0" fontId="0" fillId="16" borderId="0" xfId="0" applyFill="1" applyAlignment="1" applyProtection="1">
      <alignment horizontal="left" vertical="center"/>
    </xf>
    <xf numFmtId="0" fontId="4" fillId="3" borderId="0" xfId="0" applyFont="1" applyFill="1" applyAlignment="1" applyProtection="1">
      <alignment horizontal="left" vertical="center"/>
    </xf>
    <xf numFmtId="164" fontId="11" fillId="15" borderId="0" xfId="0" applyNumberFormat="1" applyFont="1" applyFill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4" fillId="8" borderId="0" xfId="0" applyFont="1" applyFill="1" applyBorder="1" applyAlignment="1" applyProtection="1">
      <alignment horizontal="center" vertical="top"/>
    </xf>
    <xf numFmtId="164" fontId="9" fillId="7" borderId="21" xfId="0" applyNumberFormat="1" applyFont="1" applyFill="1" applyBorder="1" applyAlignment="1" applyProtection="1">
      <alignment horizontal="center" vertical="center"/>
      <protection locked="0"/>
    </xf>
    <xf numFmtId="164" fontId="9" fillId="7" borderId="4" xfId="0" applyNumberFormat="1" applyFont="1" applyFill="1" applyBorder="1" applyAlignment="1" applyProtection="1">
      <alignment horizontal="center" vertical="center"/>
      <protection locked="0"/>
    </xf>
    <xf numFmtId="164" fontId="9" fillId="7" borderId="10" xfId="0" applyNumberFormat="1" applyFont="1" applyFill="1" applyBorder="1" applyAlignment="1" applyProtection="1">
      <alignment horizontal="center" vertical="center"/>
      <protection locked="0"/>
    </xf>
    <xf numFmtId="164" fontId="9" fillId="7" borderId="11" xfId="0" applyNumberFormat="1" applyFont="1" applyFill="1" applyBorder="1" applyAlignment="1" applyProtection="1">
      <alignment horizontal="center" vertical="center"/>
      <protection locked="0"/>
    </xf>
    <xf numFmtId="0" fontId="11" fillId="4" borderId="22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/>
      <protection locked="0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</xf>
    <xf numFmtId="165" fontId="4" fillId="4" borderId="0" xfId="0" applyNumberFormat="1" applyFont="1" applyFill="1" applyBorder="1" applyAlignment="1" applyProtection="1">
      <alignment horizontal="center" vertical="center"/>
    </xf>
    <xf numFmtId="164" fontId="4" fillId="4" borderId="0" xfId="0" applyNumberFormat="1" applyFont="1" applyFill="1" applyBorder="1" applyAlignment="1" applyProtection="1">
      <alignment horizontal="center" vertical="center"/>
    </xf>
    <xf numFmtId="0" fontId="11" fillId="6" borderId="0" xfId="0" applyFont="1" applyFill="1" applyBorder="1" applyAlignment="1" applyProtection="1">
      <alignment horizontal="left" vertical="center"/>
    </xf>
    <xf numFmtId="0" fontId="11" fillId="16" borderId="0" xfId="0" applyFont="1" applyFill="1" applyBorder="1" applyAlignment="1" applyProtection="1">
      <alignment horizontal="left" vertical="center"/>
    </xf>
    <xf numFmtId="2" fontId="8" fillId="2" borderId="17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10" fontId="4" fillId="9" borderId="0" xfId="0" applyNumberFormat="1" applyFont="1" applyFill="1" applyBorder="1" applyAlignment="1" applyProtection="1">
      <alignment horizontal="center" vertical="center"/>
    </xf>
    <xf numFmtId="10" fontId="4" fillId="4" borderId="0" xfId="0" applyNumberFormat="1" applyFont="1" applyFill="1" applyAlignment="1" applyProtection="1">
      <alignment horizontal="center" vertical="center"/>
    </xf>
    <xf numFmtId="164" fontId="4" fillId="9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top" wrapText="1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top"/>
    </xf>
    <xf numFmtId="0" fontId="3" fillId="2" borderId="0" xfId="0" applyFont="1" applyFill="1" applyAlignment="1" applyProtection="1">
      <alignment horizontal="center" vertical="center"/>
    </xf>
    <xf numFmtId="4" fontId="4" fillId="9" borderId="0" xfId="0" applyNumberFormat="1" applyFont="1" applyFill="1" applyBorder="1" applyAlignment="1" applyProtection="1">
      <alignment horizontal="center" vertical="center"/>
    </xf>
    <xf numFmtId="0" fontId="8" fillId="16" borderId="22" xfId="0" applyFont="1" applyFill="1" applyBorder="1" applyAlignment="1">
      <alignment horizontal="left" vertical="center" wrapText="1"/>
    </xf>
    <xf numFmtId="0" fontId="8" fillId="16" borderId="21" xfId="0" applyFont="1" applyFill="1" applyBorder="1" applyAlignment="1">
      <alignment horizontal="left" vertical="center" wrapText="1"/>
    </xf>
    <xf numFmtId="0" fontId="8" fillId="16" borderId="4" xfId="0" applyFont="1" applyFill="1" applyBorder="1" applyAlignment="1">
      <alignment horizontal="left" vertical="center" wrapText="1"/>
    </xf>
    <xf numFmtId="0" fontId="8" fillId="16" borderId="8" xfId="0" applyFont="1" applyFill="1" applyBorder="1" applyAlignment="1">
      <alignment horizontal="left" vertical="center" wrapText="1"/>
    </xf>
    <xf numFmtId="0" fontId="8" fillId="16" borderId="10" xfId="0" applyFont="1" applyFill="1" applyBorder="1" applyAlignment="1">
      <alignment horizontal="left" vertical="center" wrapText="1"/>
    </xf>
    <xf numFmtId="0" fontId="8" fillId="16" borderId="11" xfId="0" applyFont="1" applyFill="1" applyBorder="1" applyAlignment="1">
      <alignment horizontal="left" vertical="center" wrapText="1"/>
    </xf>
    <xf numFmtId="0" fontId="16" fillId="2" borderId="0" xfId="0" applyFont="1" applyFill="1" applyAlignment="1" applyProtection="1">
      <alignment horizontal="left" vertical="center"/>
    </xf>
    <xf numFmtId="0" fontId="1" fillId="2" borderId="34" xfId="0" applyFont="1" applyFill="1" applyBorder="1" applyAlignment="1" applyProtection="1">
      <alignment horizontal="left" vertical="top" wrapText="1"/>
      <protection locked="0"/>
    </xf>
    <xf numFmtId="0" fontId="0" fillId="2" borderId="35" xfId="0" applyFill="1" applyBorder="1" applyAlignment="1" applyProtection="1">
      <alignment horizontal="left" vertical="top" wrapText="1"/>
      <protection locked="0"/>
    </xf>
    <xf numFmtId="0" fontId="0" fillId="2" borderId="36" xfId="0" applyFill="1" applyBorder="1" applyAlignment="1" applyProtection="1">
      <alignment horizontal="left" vertical="top" wrapText="1"/>
      <protection locked="0"/>
    </xf>
    <xf numFmtId="0" fontId="0" fillId="2" borderId="37" xfId="0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0" fillId="2" borderId="38" xfId="0" applyFill="1" applyBorder="1" applyAlignment="1" applyProtection="1">
      <alignment horizontal="left" vertical="top" wrapText="1"/>
      <protection locked="0"/>
    </xf>
    <xf numFmtId="0" fontId="0" fillId="2" borderId="39" xfId="0" applyFill="1" applyBorder="1" applyAlignment="1" applyProtection="1">
      <alignment horizontal="left" vertical="top" wrapText="1"/>
      <protection locked="0"/>
    </xf>
    <xf numFmtId="0" fontId="0" fillId="2" borderId="40" xfId="0" applyFill="1" applyBorder="1" applyAlignment="1" applyProtection="1">
      <alignment horizontal="left" vertical="top" wrapText="1"/>
      <protection locked="0"/>
    </xf>
    <xf numFmtId="0" fontId="0" fillId="2" borderId="41" xfId="0" applyFill="1" applyBorder="1" applyAlignment="1" applyProtection="1">
      <alignment horizontal="left" vertical="top" wrapText="1"/>
      <protection locked="0"/>
    </xf>
    <xf numFmtId="164" fontId="10" fillId="6" borderId="0" xfId="0" applyNumberFormat="1" applyFont="1" applyFill="1" applyBorder="1" applyAlignment="1" applyProtection="1">
      <alignment horizontal="center" vertical="center"/>
    </xf>
    <xf numFmtId="164" fontId="4" fillId="4" borderId="0" xfId="0" applyNumberFormat="1" applyFont="1" applyFill="1" applyAlignment="1" applyProtection="1">
      <alignment horizontal="center" vertical="center"/>
    </xf>
  </cellXfs>
  <cellStyles count="5">
    <cellStyle name="Comma" xfId="4" builtinId="3"/>
    <cellStyle name="Currency" xfId="1" builtinId="4"/>
    <cellStyle name="Explanatory Text" xfId="2" builtinId="53"/>
    <cellStyle name="Hyperlink" xfId="3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81021"/>
      <rgbColor rgb="0000FF00"/>
      <rgbColor rgb="000000FF"/>
      <rgbColor rgb="00FCCE04"/>
      <rgbColor rgb="00FF00FF"/>
      <rgbColor rgb="0000FFFF"/>
      <rgbColor rgb="00800000"/>
      <rgbColor rgb="0000760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CF9112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30" dropStyle="combo" dx="22" fmlaLink="$M$70" fmlaRange="$M$71:$M$101" sel="5" val="2"/>
</file>

<file path=xl/ctrlProps/ctrlProp10.xml><?xml version="1.0" encoding="utf-8"?>
<formControlPr xmlns="http://schemas.microsoft.com/office/spreadsheetml/2009/9/main" objectType="Spin" dx="16" fmlaLink="$P$20" max="300" page="10" val="15"/>
</file>

<file path=xl/ctrlProps/ctrlProp11.xml><?xml version="1.0" encoding="utf-8"?>
<formControlPr xmlns="http://schemas.microsoft.com/office/spreadsheetml/2009/9/main" objectType="Spin" dx="16" fmlaLink="$Q$20" max="300" page="10" val="15"/>
</file>

<file path=xl/ctrlProps/ctrlProp12.xml><?xml version="1.0" encoding="utf-8"?>
<formControlPr xmlns="http://schemas.microsoft.com/office/spreadsheetml/2009/9/main" objectType="CheckBox" fmlaLink="$Y$37" lockText="1" noThreeD="1"/>
</file>

<file path=xl/ctrlProps/ctrlProp13.xml><?xml version="1.0" encoding="utf-8"?>
<formControlPr xmlns="http://schemas.microsoft.com/office/spreadsheetml/2009/9/main" objectType="Drop" dropLines="30" dropStyle="combo" dx="22" fmlaLink="$Y$70" fmlaRange="$Y$71:$Y$101" sel="7" val="0"/>
</file>

<file path=xl/ctrlProps/ctrlProp14.xml><?xml version="1.0" encoding="utf-8"?>
<formControlPr xmlns="http://schemas.microsoft.com/office/spreadsheetml/2009/9/main" objectType="Drop" dropLines="30" dropStyle="combo" dx="22" fmlaLink="$AE$70" fmlaRange="$AF$71:$AF$92" sel="4" val="0"/>
</file>

<file path=xl/ctrlProps/ctrlProp15.xml><?xml version="1.0" encoding="utf-8"?>
<formControlPr xmlns="http://schemas.microsoft.com/office/spreadsheetml/2009/9/main" objectType="Spin" dx="16" fmlaLink="$W$39" max="300" page="10" val="10"/>
</file>

<file path=xl/ctrlProps/ctrlProp16.xml><?xml version="1.0" encoding="utf-8"?>
<formControlPr xmlns="http://schemas.microsoft.com/office/spreadsheetml/2009/9/main" objectType="Spin" dx="16" fmlaLink="$Y$39" max="300" page="10" val="13"/>
</file>

<file path=xl/ctrlProps/ctrlProp17.xml><?xml version="1.0" encoding="utf-8"?>
<formControlPr xmlns="http://schemas.microsoft.com/office/spreadsheetml/2009/9/main" objectType="Spin" dx="16" fmlaLink="$N$51" inc="5" max="3000" page="10" val="1670"/>
</file>

<file path=xl/ctrlProps/ctrlProp18.xml><?xml version="1.0" encoding="utf-8"?>
<formControlPr xmlns="http://schemas.microsoft.com/office/spreadsheetml/2009/9/main" objectType="Spin" dx="16" fmlaLink="$P$51" inc="5" max="3000" page="10" val="1655"/>
</file>

<file path=xl/ctrlProps/ctrlProp19.xml><?xml version="1.0" encoding="utf-8"?>
<formControlPr xmlns="http://schemas.microsoft.com/office/spreadsheetml/2009/9/main" objectType="Drop" dropLines="10" dropStyle="combo" dx="22" fmlaLink="$S$3" fmlaRange="$S$5:$S$17" sel="1" val="0"/>
</file>

<file path=xl/ctrlProps/ctrlProp2.xml><?xml version="1.0" encoding="utf-8"?>
<formControlPr xmlns="http://schemas.microsoft.com/office/spreadsheetml/2009/9/main" objectType="Drop" dropLines="20" dropStyle="combo" dx="22" fmlaLink="$S$69" fmlaRange="$S$71:$S$171" sel="6" val="41"/>
</file>

<file path=xl/ctrlProps/ctrlProp20.xml><?xml version="1.0" encoding="utf-8"?>
<formControlPr xmlns="http://schemas.microsoft.com/office/spreadsheetml/2009/9/main" objectType="Spin" dx="16" fmlaLink="$N$52" max="3000" page="10" val="10"/>
</file>

<file path=xl/ctrlProps/ctrlProp21.xml><?xml version="1.0" encoding="utf-8"?>
<formControlPr xmlns="http://schemas.microsoft.com/office/spreadsheetml/2009/9/main" objectType="Spin" dx="16" fmlaLink="$P$52" max="3000" page="10" val="10"/>
</file>

<file path=xl/ctrlProps/ctrlProp22.xml><?xml version="1.0" encoding="utf-8"?>
<formControlPr xmlns="http://schemas.microsoft.com/office/spreadsheetml/2009/9/main" objectType="CheckBox" checked="Checked" fmlaLink="$V$53" lockText="1" noThreeD="1"/>
</file>

<file path=xl/ctrlProps/ctrlProp23.xml><?xml version="1.0" encoding="utf-8"?>
<formControlPr xmlns="http://schemas.microsoft.com/office/spreadsheetml/2009/9/main" objectType="Spin" dx="16" fmlaLink="$W$45" inc="10" max="9000" page="10" val="20"/>
</file>

<file path=xl/ctrlProps/ctrlProp24.xml><?xml version="1.0" encoding="utf-8"?>
<formControlPr xmlns="http://schemas.microsoft.com/office/spreadsheetml/2009/9/main" objectType="Spin" dx="16" fmlaLink="$W$46" max="1000" page="10" val="0"/>
</file>

<file path=xl/ctrlProps/ctrlProp25.xml><?xml version="1.0" encoding="utf-8"?>
<formControlPr xmlns="http://schemas.microsoft.com/office/spreadsheetml/2009/9/main" objectType="Spin" dx="16" fmlaLink="$W$51" max="300" page="10" val="50"/>
</file>

<file path=xl/ctrlProps/ctrlProp26.xml><?xml version="1.0" encoding="utf-8"?>
<formControlPr xmlns="http://schemas.microsoft.com/office/spreadsheetml/2009/9/main" objectType="Spin" dx="16" fmlaLink="$Y$45" inc="10" max="9000" page="10" val="140"/>
</file>

<file path=xl/ctrlProps/ctrlProp27.xml><?xml version="1.0" encoding="utf-8"?>
<formControlPr xmlns="http://schemas.microsoft.com/office/spreadsheetml/2009/9/main" objectType="Spin" dx="16" fmlaLink="$Y$46" max="1000" page="10" val="0"/>
</file>

<file path=xl/ctrlProps/ctrlProp28.xml><?xml version="1.0" encoding="utf-8"?>
<formControlPr xmlns="http://schemas.microsoft.com/office/spreadsheetml/2009/9/main" objectType="Spin" dx="16" fmlaLink="$Y$51" max="300" page="10" val="50"/>
</file>

<file path=xl/ctrlProps/ctrlProp29.xml><?xml version="1.0" encoding="utf-8"?>
<formControlPr xmlns="http://schemas.microsoft.com/office/spreadsheetml/2009/9/main" objectType="Drop" dropLines="10" dropStyle="combo" dx="22" fmlaLink="'Value Calculator single crop'!$N$3" fmlaRange="$AI$181:$AI$220" sel="4" val="0"/>
</file>

<file path=xl/ctrlProps/ctrlProp3.xml><?xml version="1.0" encoding="utf-8"?>
<formControlPr xmlns="http://schemas.microsoft.com/office/spreadsheetml/2009/9/main" objectType="Drop" dropLines="20" dropStyle="combo" dx="22" fmlaLink="$AW$70" fmlaRange="'Value Calculator single crop'!$AY$72:$AY$109" sel="10" val="0"/>
</file>

<file path=xl/ctrlProps/ctrlProp30.xml><?xml version="1.0" encoding="utf-8"?>
<formControlPr xmlns="http://schemas.microsoft.com/office/spreadsheetml/2009/9/main" objectType="Spin" dx="16" fmlaLink="$N$31" max="300" page="10" val="6"/>
</file>

<file path=xl/ctrlProps/ctrlProp31.xml><?xml version="1.0" encoding="utf-8"?>
<formControlPr xmlns="http://schemas.microsoft.com/office/spreadsheetml/2009/9/main" objectType="Spin" dx="16" fmlaLink="$P$31" max="300" page="10" val="10"/>
</file>

<file path=xl/ctrlProps/ctrlProp32.xml><?xml version="1.0" encoding="utf-8"?>
<formControlPr xmlns="http://schemas.microsoft.com/office/spreadsheetml/2009/9/main" objectType="Spin" dx="16" fmlaLink="$O$60" max="20" page="10" val="3"/>
</file>

<file path=xl/ctrlProps/ctrlProp33.xml><?xml version="1.0" encoding="utf-8"?>
<formControlPr xmlns="http://schemas.microsoft.com/office/spreadsheetml/2009/9/main" objectType="Spin" dx="16" fmlaLink="$N$31" max="300" page="10" val="6"/>
</file>

<file path=xl/ctrlProps/ctrlProp4.xml><?xml version="1.0" encoding="utf-8"?>
<formControlPr xmlns="http://schemas.microsoft.com/office/spreadsheetml/2009/9/main" objectType="Spin" dx="16" fmlaLink="$P$15" max="70" page="10" val="45"/>
</file>

<file path=xl/ctrlProps/ctrlProp5.xml><?xml version="1.0" encoding="utf-8"?>
<formControlPr xmlns="http://schemas.microsoft.com/office/spreadsheetml/2009/9/main" objectType="Spin" dx="16" fmlaLink="$Q$15" max="70" page="10" val="35"/>
</file>

<file path=xl/ctrlProps/ctrlProp6.xml><?xml version="1.0" encoding="utf-8"?>
<formControlPr xmlns="http://schemas.microsoft.com/office/spreadsheetml/2009/9/main" objectType="Spin" dx="16" fmlaLink="$Q$16" max="300" page="10" val="45"/>
</file>

<file path=xl/ctrlProps/ctrlProp7.xml><?xml version="1.0" encoding="utf-8"?>
<formControlPr xmlns="http://schemas.microsoft.com/office/spreadsheetml/2009/9/main" objectType="Spin" dx="16" fmlaLink="$P$16" max="300" page="10" val="67"/>
</file>

<file path=xl/ctrlProps/ctrlProp8.xml><?xml version="1.0" encoding="utf-8"?>
<formControlPr xmlns="http://schemas.microsoft.com/office/spreadsheetml/2009/9/main" objectType="Spin" dx="16" fmlaLink="$P$19" max="30000" page="10" val="200"/>
</file>

<file path=xl/ctrlProps/ctrlProp9.xml><?xml version="1.0" encoding="utf-8"?>
<formControlPr xmlns="http://schemas.microsoft.com/office/spreadsheetml/2009/9/main" objectType="Spin" dx="16" fmlaLink="$Q$19" max="30000" page="10" val="2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200025</xdr:rowOff>
    </xdr:from>
    <xdr:to>
      <xdr:col>2</xdr:col>
      <xdr:colOff>228600</xdr:colOff>
      <xdr:row>0</xdr:row>
      <xdr:rowOff>466725</xdr:rowOff>
    </xdr:to>
    <xdr:pic>
      <xdr:nvPicPr>
        <xdr:cNvPr id="3467" name="Picture 80" descr="Value calcul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1050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8</xdr:row>
          <xdr:rowOff>190500</xdr:rowOff>
        </xdr:from>
        <xdr:to>
          <xdr:col>6</xdr:col>
          <xdr:colOff>257175</xdr:colOff>
          <xdr:row>9</xdr:row>
          <xdr:rowOff>171450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8</xdr:row>
          <xdr:rowOff>161925</xdr:rowOff>
        </xdr:from>
        <xdr:to>
          <xdr:col>9</xdr:col>
          <xdr:colOff>1019175</xdr:colOff>
          <xdr:row>9</xdr:row>
          <xdr:rowOff>142875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314325</xdr:colOff>
          <xdr:row>5</xdr:row>
          <xdr:rowOff>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0</xdr:rowOff>
        </xdr:from>
        <xdr:to>
          <xdr:col>4</xdr:col>
          <xdr:colOff>161925</xdr:colOff>
          <xdr:row>14</xdr:row>
          <xdr:rowOff>133350</xdr:rowOff>
        </xdr:to>
        <xdr:sp macro="" textlink="">
          <xdr:nvSpPr>
            <xdr:cNvPr id="3102" name="Spinner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0</xdr:rowOff>
        </xdr:from>
        <xdr:to>
          <xdr:col>8</xdr:col>
          <xdr:colOff>161925</xdr:colOff>
          <xdr:row>14</xdr:row>
          <xdr:rowOff>133350</xdr:rowOff>
        </xdr:to>
        <xdr:sp macro="" textlink="">
          <xdr:nvSpPr>
            <xdr:cNvPr id="3103" name="Spinner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14</xdr:row>
          <xdr:rowOff>142875</xdr:rowOff>
        </xdr:from>
        <xdr:to>
          <xdr:col>8</xdr:col>
          <xdr:colOff>161925</xdr:colOff>
          <xdr:row>15</xdr:row>
          <xdr:rowOff>133350</xdr:rowOff>
        </xdr:to>
        <xdr:sp macro="" textlink="">
          <xdr:nvSpPr>
            <xdr:cNvPr id="3104" name="Spinner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</xdr:row>
          <xdr:rowOff>152400</xdr:rowOff>
        </xdr:from>
        <xdr:to>
          <xdr:col>4</xdr:col>
          <xdr:colOff>161925</xdr:colOff>
          <xdr:row>15</xdr:row>
          <xdr:rowOff>142875</xdr:rowOff>
        </xdr:to>
        <xdr:sp macro="" textlink="">
          <xdr:nvSpPr>
            <xdr:cNvPr id="3105" name="Spinner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</xdr:row>
          <xdr:rowOff>0</xdr:rowOff>
        </xdr:from>
        <xdr:to>
          <xdr:col>4</xdr:col>
          <xdr:colOff>161925</xdr:colOff>
          <xdr:row>19</xdr:row>
          <xdr:rowOff>0</xdr:rowOff>
        </xdr:to>
        <xdr:sp macro="" textlink="">
          <xdr:nvSpPr>
            <xdr:cNvPr id="3107" name="Spinner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</xdr:row>
          <xdr:rowOff>152400</xdr:rowOff>
        </xdr:from>
        <xdr:to>
          <xdr:col>8</xdr:col>
          <xdr:colOff>161925</xdr:colOff>
          <xdr:row>18</xdr:row>
          <xdr:rowOff>142875</xdr:rowOff>
        </xdr:to>
        <xdr:sp macro="" textlink="">
          <xdr:nvSpPr>
            <xdr:cNvPr id="3109" name="Spinner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</xdr:row>
          <xdr:rowOff>9525</xdr:rowOff>
        </xdr:from>
        <xdr:to>
          <xdr:col>4</xdr:col>
          <xdr:colOff>161925</xdr:colOff>
          <xdr:row>20</xdr:row>
          <xdr:rowOff>0</xdr:rowOff>
        </xdr:to>
        <xdr:sp macro="" textlink="">
          <xdr:nvSpPr>
            <xdr:cNvPr id="3110" name="Spinner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9525</xdr:rowOff>
        </xdr:from>
        <xdr:to>
          <xdr:col>8</xdr:col>
          <xdr:colOff>161925</xdr:colOff>
          <xdr:row>20</xdr:row>
          <xdr:rowOff>0</xdr:rowOff>
        </xdr:to>
        <xdr:sp macro="" textlink="">
          <xdr:nvSpPr>
            <xdr:cNvPr id="3111" name="Spinner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26</xdr:row>
          <xdr:rowOff>152400</xdr:rowOff>
        </xdr:from>
        <xdr:to>
          <xdr:col>3</xdr:col>
          <xdr:colOff>219075</xdr:colOff>
          <xdr:row>27</xdr:row>
          <xdr:rowOff>200025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838200</xdr:colOff>
      <xdr:row>67</xdr:row>
      <xdr:rowOff>9525</xdr:rowOff>
    </xdr:from>
    <xdr:to>
      <xdr:col>9</xdr:col>
      <xdr:colOff>1159020</xdr:colOff>
      <xdr:row>69</xdr:row>
      <xdr:rowOff>71438</xdr:rowOff>
    </xdr:to>
    <xdr:pic>
      <xdr:nvPicPr>
        <xdr:cNvPr id="3468" name="Picture 81" descr="fott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10067925"/>
          <a:ext cx="51244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9</xdr:row>
          <xdr:rowOff>200025</xdr:rowOff>
        </xdr:from>
        <xdr:to>
          <xdr:col>6</xdr:col>
          <xdr:colOff>257175</xdr:colOff>
          <xdr:row>10</xdr:row>
          <xdr:rowOff>171450</xdr:rowOff>
        </xdr:to>
        <xdr:sp macro="" textlink="">
          <xdr:nvSpPr>
            <xdr:cNvPr id="3154" name="Drop Down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9</xdr:row>
          <xdr:rowOff>200025</xdr:rowOff>
        </xdr:from>
        <xdr:to>
          <xdr:col>9</xdr:col>
          <xdr:colOff>1019175</xdr:colOff>
          <xdr:row>10</xdr:row>
          <xdr:rowOff>171450</xdr:rowOff>
        </xdr:to>
        <xdr:sp macro="" textlink="">
          <xdr:nvSpPr>
            <xdr:cNvPr id="3155" name="Drop Down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28</xdr:row>
          <xdr:rowOff>28575</xdr:rowOff>
        </xdr:from>
        <xdr:to>
          <xdr:col>4</xdr:col>
          <xdr:colOff>161925</xdr:colOff>
          <xdr:row>29</xdr:row>
          <xdr:rowOff>19050</xdr:rowOff>
        </xdr:to>
        <xdr:sp macro="" textlink="">
          <xdr:nvSpPr>
            <xdr:cNvPr id="3156" name="Spinner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28</xdr:row>
          <xdr:rowOff>28575</xdr:rowOff>
        </xdr:from>
        <xdr:to>
          <xdr:col>8</xdr:col>
          <xdr:colOff>161925</xdr:colOff>
          <xdr:row>29</xdr:row>
          <xdr:rowOff>19050</xdr:rowOff>
        </xdr:to>
        <xdr:sp macro="" textlink="">
          <xdr:nvSpPr>
            <xdr:cNvPr id="3157" name="Spinner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0</xdr:colOff>
      <xdr:row>1</xdr:row>
      <xdr:rowOff>104775</xdr:rowOff>
    </xdr:from>
    <xdr:to>
      <xdr:col>9</xdr:col>
      <xdr:colOff>161925</xdr:colOff>
      <xdr:row>2</xdr:row>
      <xdr:rowOff>38100</xdr:rowOff>
    </xdr:to>
    <xdr:sp macro="" textlink="">
      <xdr:nvSpPr>
        <xdr:cNvPr id="3162" name="Text Box 90"/>
        <xdr:cNvSpPr txBox="1">
          <a:spLocks noChangeArrowheads="1"/>
        </xdr:cNvSpPr>
      </xdr:nvSpPr>
      <xdr:spPr bwMode="auto">
        <a:xfrm>
          <a:off x="4972050" y="762000"/>
          <a:ext cx="1533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 Rounded MT Bold"/>
            </a:rPr>
            <a:t>Demo by: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50</xdr:row>
          <xdr:rowOff>76200</xdr:rowOff>
        </xdr:from>
        <xdr:to>
          <xdr:col>4</xdr:col>
          <xdr:colOff>161925</xdr:colOff>
          <xdr:row>51</xdr:row>
          <xdr:rowOff>76200</xdr:rowOff>
        </xdr:to>
        <xdr:sp macro="" textlink="">
          <xdr:nvSpPr>
            <xdr:cNvPr id="3169" name="Spinner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50</xdr:row>
          <xdr:rowOff>76200</xdr:rowOff>
        </xdr:from>
        <xdr:to>
          <xdr:col>8</xdr:col>
          <xdr:colOff>161925</xdr:colOff>
          <xdr:row>51</xdr:row>
          <xdr:rowOff>76200</xdr:rowOff>
        </xdr:to>
        <xdr:sp macro="" textlink="">
          <xdr:nvSpPr>
            <xdr:cNvPr id="3170" name="Spinner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</xdr:row>
      <xdr:rowOff>85725</xdr:rowOff>
    </xdr:from>
    <xdr:to>
      <xdr:col>10</xdr:col>
      <xdr:colOff>0</xdr:colOff>
      <xdr:row>2</xdr:row>
      <xdr:rowOff>66675</xdr:rowOff>
    </xdr:to>
    <xdr:sp macro="" textlink="">
      <xdr:nvSpPr>
        <xdr:cNvPr id="3206" name="Text Box 134"/>
        <xdr:cNvSpPr txBox="1">
          <a:spLocks noChangeArrowheads="1"/>
        </xdr:cNvSpPr>
      </xdr:nvSpPr>
      <xdr:spPr bwMode="auto">
        <a:xfrm>
          <a:off x="8477250" y="742950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 Rounded MT Bold"/>
            </a:rPr>
            <a:t>Date: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1</xdr:row>
          <xdr:rowOff>85725</xdr:rowOff>
        </xdr:from>
        <xdr:to>
          <xdr:col>9</xdr:col>
          <xdr:colOff>933450</xdr:colOff>
          <xdr:row>2</xdr:row>
          <xdr:rowOff>47625</xdr:rowOff>
        </xdr:to>
        <xdr:sp macro="" textlink="">
          <xdr:nvSpPr>
            <xdr:cNvPr id="3207" name="Drop Down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51</xdr:row>
          <xdr:rowOff>85725</xdr:rowOff>
        </xdr:from>
        <xdr:to>
          <xdr:col>4</xdr:col>
          <xdr:colOff>161925</xdr:colOff>
          <xdr:row>52</xdr:row>
          <xdr:rowOff>76200</xdr:rowOff>
        </xdr:to>
        <xdr:sp macro="" textlink="">
          <xdr:nvSpPr>
            <xdr:cNvPr id="3222" name="Spinner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51</xdr:row>
          <xdr:rowOff>85725</xdr:rowOff>
        </xdr:from>
        <xdr:to>
          <xdr:col>8</xdr:col>
          <xdr:colOff>161925</xdr:colOff>
          <xdr:row>52</xdr:row>
          <xdr:rowOff>76200</xdr:rowOff>
        </xdr:to>
        <xdr:sp macro="" textlink="">
          <xdr:nvSpPr>
            <xdr:cNvPr id="3223" name="Spinner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32</xdr:row>
          <xdr:rowOff>161925</xdr:rowOff>
        </xdr:from>
        <xdr:to>
          <xdr:col>3</xdr:col>
          <xdr:colOff>219075</xdr:colOff>
          <xdr:row>33</xdr:row>
          <xdr:rowOff>209550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36</xdr:row>
          <xdr:rowOff>38100</xdr:rowOff>
        </xdr:from>
        <xdr:to>
          <xdr:col>4</xdr:col>
          <xdr:colOff>161925</xdr:colOff>
          <xdr:row>37</xdr:row>
          <xdr:rowOff>38100</xdr:rowOff>
        </xdr:to>
        <xdr:sp macro="" textlink="">
          <xdr:nvSpPr>
            <xdr:cNvPr id="3226" name="Spinner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37</xdr:row>
          <xdr:rowOff>47625</xdr:rowOff>
        </xdr:from>
        <xdr:to>
          <xdr:col>4</xdr:col>
          <xdr:colOff>161925</xdr:colOff>
          <xdr:row>38</xdr:row>
          <xdr:rowOff>38100</xdr:rowOff>
        </xdr:to>
        <xdr:sp macro="" textlink="">
          <xdr:nvSpPr>
            <xdr:cNvPr id="3227" name="Spinner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44</xdr:row>
          <xdr:rowOff>28575</xdr:rowOff>
        </xdr:from>
        <xdr:to>
          <xdr:col>4</xdr:col>
          <xdr:colOff>161925</xdr:colOff>
          <xdr:row>45</xdr:row>
          <xdr:rowOff>19050</xdr:rowOff>
        </xdr:to>
        <xdr:sp macro="" textlink="">
          <xdr:nvSpPr>
            <xdr:cNvPr id="3228" name="Spinner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36</xdr:row>
          <xdr:rowOff>38100</xdr:rowOff>
        </xdr:from>
        <xdr:to>
          <xdr:col>8</xdr:col>
          <xdr:colOff>161925</xdr:colOff>
          <xdr:row>37</xdr:row>
          <xdr:rowOff>38100</xdr:rowOff>
        </xdr:to>
        <xdr:sp macro="" textlink="">
          <xdr:nvSpPr>
            <xdr:cNvPr id="3229" name="Spinner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37</xdr:row>
          <xdr:rowOff>47625</xdr:rowOff>
        </xdr:from>
        <xdr:to>
          <xdr:col>8</xdr:col>
          <xdr:colOff>161925</xdr:colOff>
          <xdr:row>38</xdr:row>
          <xdr:rowOff>38100</xdr:rowOff>
        </xdr:to>
        <xdr:sp macro="" textlink="">
          <xdr:nvSpPr>
            <xdr:cNvPr id="3230" name="Spinner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44</xdr:row>
          <xdr:rowOff>28575</xdr:rowOff>
        </xdr:from>
        <xdr:to>
          <xdr:col>8</xdr:col>
          <xdr:colOff>161925</xdr:colOff>
          <xdr:row>45</xdr:row>
          <xdr:rowOff>19050</xdr:rowOff>
        </xdr:to>
        <xdr:sp macro="" textlink="">
          <xdr:nvSpPr>
            <xdr:cNvPr id="3231" name="Spinner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6</xdr:row>
          <xdr:rowOff>0</xdr:rowOff>
        </xdr:from>
        <xdr:to>
          <xdr:col>9</xdr:col>
          <xdr:colOff>704850</xdr:colOff>
          <xdr:row>7</xdr:row>
          <xdr:rowOff>0</xdr:rowOff>
        </xdr:to>
        <xdr:sp macro="" textlink="">
          <xdr:nvSpPr>
            <xdr:cNvPr id="3239" name="Drop Down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26</xdr:row>
          <xdr:rowOff>28575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3242" name="Spinner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29</xdr:row>
          <xdr:rowOff>28575</xdr:rowOff>
        </xdr:from>
        <xdr:to>
          <xdr:col>8</xdr:col>
          <xdr:colOff>161925</xdr:colOff>
          <xdr:row>30</xdr:row>
          <xdr:rowOff>28575</xdr:rowOff>
        </xdr:to>
        <xdr:sp macro="" textlink="">
          <xdr:nvSpPr>
            <xdr:cNvPr id="3243" name="Spinner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142875</xdr:colOff>
      <xdr:row>0</xdr:row>
      <xdr:rowOff>0</xdr:rowOff>
    </xdr:from>
    <xdr:to>
      <xdr:col>10</xdr:col>
      <xdr:colOff>0</xdr:colOff>
      <xdr:row>0</xdr:row>
      <xdr:rowOff>571500</xdr:rowOff>
    </xdr:to>
    <xdr:pic>
      <xdr:nvPicPr>
        <xdr:cNvPr id="3471" name="Picture 176" descr="Claas_Logo_neu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057650" y="0"/>
          <a:ext cx="2933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59</xdr:row>
          <xdr:rowOff>9525</xdr:rowOff>
        </xdr:from>
        <xdr:to>
          <xdr:col>4</xdr:col>
          <xdr:colOff>180975</xdr:colOff>
          <xdr:row>59</xdr:row>
          <xdr:rowOff>228600</xdr:rowOff>
        </xdr:to>
        <xdr:sp macro="" textlink="">
          <xdr:nvSpPr>
            <xdr:cNvPr id="3307" name="Spinner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28575</xdr:rowOff>
        </xdr:from>
        <xdr:to>
          <xdr:col>4</xdr:col>
          <xdr:colOff>161925</xdr:colOff>
          <xdr:row>30</xdr:row>
          <xdr:rowOff>19050</xdr:rowOff>
        </xdr:to>
        <xdr:sp macro="" textlink="">
          <xdr:nvSpPr>
            <xdr:cNvPr id="3344" name="Spinner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ubado@gregpoole.com" TargetMode="External"/><Relationship Id="rId18" Type="http://schemas.openxmlformats.org/officeDocument/2006/relationships/hyperlink" Target="mailto:jpoppoon@monroetractor.com" TargetMode="External"/><Relationship Id="rId26" Type="http://schemas.openxmlformats.org/officeDocument/2006/relationships/hyperlink" Target="mailto:John_Danesi@Whayne.com" TargetMode="External"/><Relationship Id="rId39" Type="http://schemas.openxmlformats.org/officeDocument/2006/relationships/ctrlProp" Target="../ctrlProps/ctrlProp3.xml"/><Relationship Id="rId21" Type="http://schemas.openxmlformats.org/officeDocument/2006/relationships/hyperlink" Target="mailto:rlgrimes@petersonmachineryco.com" TargetMode="External"/><Relationship Id="rId34" Type="http://schemas.openxmlformats.org/officeDocument/2006/relationships/printerSettings" Target="../printerSettings/printerSettings2.bin"/><Relationship Id="rId42" Type="http://schemas.openxmlformats.org/officeDocument/2006/relationships/ctrlProp" Target="../ctrlProps/ctrlProp6.xml"/><Relationship Id="rId47" Type="http://schemas.openxmlformats.org/officeDocument/2006/relationships/ctrlProp" Target="../ctrlProps/ctrlProp11.xml"/><Relationship Id="rId50" Type="http://schemas.openxmlformats.org/officeDocument/2006/relationships/ctrlProp" Target="../ctrlProps/ctrlProp14.xml"/><Relationship Id="rId55" Type="http://schemas.openxmlformats.org/officeDocument/2006/relationships/ctrlProp" Target="../ctrlProps/ctrlProp19.xml"/><Relationship Id="rId63" Type="http://schemas.openxmlformats.org/officeDocument/2006/relationships/ctrlProp" Target="../ctrlProps/ctrlProp27.xml"/><Relationship Id="rId68" Type="http://schemas.openxmlformats.org/officeDocument/2006/relationships/ctrlProp" Target="../ctrlProps/ctrlProp32.xml"/><Relationship Id="rId7" Type="http://schemas.openxmlformats.org/officeDocument/2006/relationships/hyperlink" Target="mailto:carlv@burnips.com" TargetMode="External"/><Relationship Id="rId2" Type="http://schemas.openxmlformats.org/officeDocument/2006/relationships/hyperlink" Target="mailto:ppuntoni@altorfer.com" TargetMode="External"/><Relationship Id="rId16" Type="http://schemas.openxmlformats.org/officeDocument/2006/relationships/hyperlink" Target="mailto:mmweaversales@frontiernet.net" TargetMode="External"/><Relationship Id="rId29" Type="http://schemas.openxmlformats.org/officeDocument/2006/relationships/hyperlink" Target="mailto:briankennedy@execulink.com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combsp@baker-imp.com" TargetMode="External"/><Relationship Id="rId11" Type="http://schemas.openxmlformats.org/officeDocument/2006/relationships/hyperlink" Target="mailto:clafortune@hewitt.ca" TargetMode="External"/><Relationship Id="rId24" Type="http://schemas.openxmlformats.org/officeDocument/2006/relationships/hyperlink" Target="mailto:bryanv@deltapower.ca" TargetMode="External"/><Relationship Id="rId32" Type="http://schemas.openxmlformats.org/officeDocument/2006/relationships/hyperlink" Target="mailto:Ithorson@AgWorld.ca" TargetMode="External"/><Relationship Id="rId37" Type="http://schemas.openxmlformats.org/officeDocument/2006/relationships/ctrlProp" Target="../ctrlProps/ctrlProp1.xml"/><Relationship Id="rId40" Type="http://schemas.openxmlformats.org/officeDocument/2006/relationships/ctrlProp" Target="../ctrlProps/ctrlProp4.xml"/><Relationship Id="rId45" Type="http://schemas.openxmlformats.org/officeDocument/2006/relationships/ctrlProp" Target="../ctrlProps/ctrlProp9.xml"/><Relationship Id="rId53" Type="http://schemas.openxmlformats.org/officeDocument/2006/relationships/ctrlProp" Target="../ctrlProps/ctrlProp17.xml"/><Relationship Id="rId58" Type="http://schemas.openxmlformats.org/officeDocument/2006/relationships/ctrlProp" Target="../ctrlProps/ctrlProp22.xml"/><Relationship Id="rId66" Type="http://schemas.openxmlformats.org/officeDocument/2006/relationships/ctrlProp" Target="../ctrlProps/ctrlProp30.xml"/><Relationship Id="rId5" Type="http://schemas.openxmlformats.org/officeDocument/2006/relationships/hyperlink" Target="mailto:bgeorge@holtca.com" TargetMode="External"/><Relationship Id="rId15" Type="http://schemas.openxmlformats.org/officeDocument/2006/relationships/hyperlink" Target="mailto:gleaner@ucom.net" TargetMode="External"/><Relationship Id="rId23" Type="http://schemas.openxmlformats.org/officeDocument/2006/relationships/hyperlink" Target="mailto:ryoung@tractorandequipment.com" TargetMode="External"/><Relationship Id="rId28" Type="http://schemas.openxmlformats.org/officeDocument/2006/relationships/hyperlink" Target="mailto:markmadson@butlermachinery.com" TargetMode="External"/><Relationship Id="rId36" Type="http://schemas.openxmlformats.org/officeDocument/2006/relationships/vmlDrawing" Target="../drawings/vmlDrawing1.vml"/><Relationship Id="rId49" Type="http://schemas.openxmlformats.org/officeDocument/2006/relationships/ctrlProp" Target="../ctrlProps/ctrlProp13.xml"/><Relationship Id="rId57" Type="http://schemas.openxmlformats.org/officeDocument/2006/relationships/ctrlProp" Target="../ctrlProps/ctrlProp21.xml"/><Relationship Id="rId61" Type="http://schemas.openxmlformats.org/officeDocument/2006/relationships/ctrlProp" Target="../ctrlProps/ctrlProp25.xml"/><Relationship Id="rId10" Type="http://schemas.openxmlformats.org/officeDocument/2006/relationships/hyperlink" Target="mailto:mike@farmdepot.biz,mark@farmdepot.biz" TargetMode="External"/><Relationship Id="rId19" Type="http://schemas.openxmlformats.org/officeDocument/2006/relationships/hyperlink" Target="mailto:dale@nieboerfarmsupplies.com" TargetMode="External"/><Relationship Id="rId31" Type="http://schemas.openxmlformats.org/officeDocument/2006/relationships/hyperlink" Target="mailto:Farm@claas.com" TargetMode="External"/><Relationship Id="rId44" Type="http://schemas.openxmlformats.org/officeDocument/2006/relationships/ctrlProp" Target="../ctrlProps/ctrlProp8.xml"/><Relationship Id="rId52" Type="http://schemas.openxmlformats.org/officeDocument/2006/relationships/ctrlProp" Target="../ctrlProps/ctrlProp16.xml"/><Relationship Id="rId60" Type="http://schemas.openxmlformats.org/officeDocument/2006/relationships/ctrlProp" Target="../ctrlProps/ctrlProp24.xml"/><Relationship Id="rId65" Type="http://schemas.openxmlformats.org/officeDocument/2006/relationships/ctrlProp" Target="../ctrlProps/ctrlProp29.xml"/><Relationship Id="rId4" Type="http://schemas.openxmlformats.org/officeDocument/2006/relationships/hyperlink" Target="mailto:buddy@bgequipment.com" TargetMode="External"/><Relationship Id="rId9" Type="http://schemas.openxmlformats.org/officeDocument/2006/relationships/hyperlink" Target="mailto:jd.manning@deancat.com" TargetMode="External"/><Relationship Id="rId14" Type="http://schemas.openxmlformats.org/officeDocument/2006/relationships/hyperlink" Target="mailto:bgeorge@holtca.com" TargetMode="External"/><Relationship Id="rId22" Type="http://schemas.openxmlformats.org/officeDocument/2006/relationships/hyperlink" Target="mailto:ahildebrand@toromont.com" TargetMode="External"/><Relationship Id="rId27" Type="http://schemas.openxmlformats.org/officeDocument/2006/relationships/hyperlink" Target="mailto:sales@albertaharvestcentre.com" TargetMode="External"/><Relationship Id="rId30" Type="http://schemas.openxmlformats.org/officeDocument/2006/relationships/hyperlink" Target="mailto:garymills@nebraska-machinery.com" TargetMode="External"/><Relationship Id="rId35" Type="http://schemas.openxmlformats.org/officeDocument/2006/relationships/drawing" Target="../drawings/drawing1.xml"/><Relationship Id="rId43" Type="http://schemas.openxmlformats.org/officeDocument/2006/relationships/ctrlProp" Target="../ctrlProps/ctrlProp7.xml"/><Relationship Id="rId48" Type="http://schemas.openxmlformats.org/officeDocument/2006/relationships/ctrlProp" Target="../ctrlProps/ctrlProp12.xml"/><Relationship Id="rId56" Type="http://schemas.openxmlformats.org/officeDocument/2006/relationships/ctrlProp" Target="../ctrlProps/ctrlProp20.xml"/><Relationship Id="rId64" Type="http://schemas.openxmlformats.org/officeDocument/2006/relationships/ctrlProp" Target="../ctrlProps/ctrlProp28.xml"/><Relationship Id="rId69" Type="http://schemas.openxmlformats.org/officeDocument/2006/relationships/ctrlProp" Target="../ctrlProps/ctrlProp33.xml"/><Relationship Id="rId8" Type="http://schemas.openxmlformats.org/officeDocument/2006/relationships/hyperlink" Target="mailto:sjblack@sjblack.com" TargetMode="External"/><Relationship Id="rId51" Type="http://schemas.openxmlformats.org/officeDocument/2006/relationships/ctrlProp" Target="../ctrlProps/ctrlProp15.xml"/><Relationship Id="rId3" Type="http://schemas.openxmlformats.org/officeDocument/2006/relationships/hyperlink" Target="mailto:PMcQuillan@atlcat.ca" TargetMode="External"/><Relationship Id="rId12" Type="http://schemas.openxmlformats.org/officeDocument/2006/relationships/hyperlink" Target="mailto:jason.hipkins@fosterseed.com" TargetMode="External"/><Relationship Id="rId17" Type="http://schemas.openxmlformats.org/officeDocument/2006/relationships/hyperlink" Target="mailto:iperalta@matco.com.mx" TargetMode="External"/><Relationship Id="rId25" Type="http://schemas.openxmlformats.org/officeDocument/2006/relationships/hyperlink" Target="mailto:dennis.beedle@warrencat.com" TargetMode="External"/><Relationship Id="rId33" Type="http://schemas.openxmlformats.org/officeDocument/2006/relationships/hyperlink" Target="mailto:doug.tibben@cawhc.com" TargetMode="External"/><Relationship Id="rId38" Type="http://schemas.openxmlformats.org/officeDocument/2006/relationships/ctrlProp" Target="../ctrlProps/ctrlProp2.xml"/><Relationship Id="rId46" Type="http://schemas.openxmlformats.org/officeDocument/2006/relationships/ctrlProp" Target="../ctrlProps/ctrlProp10.xml"/><Relationship Id="rId59" Type="http://schemas.openxmlformats.org/officeDocument/2006/relationships/ctrlProp" Target="../ctrlProps/ctrlProp23.xml"/><Relationship Id="rId67" Type="http://schemas.openxmlformats.org/officeDocument/2006/relationships/ctrlProp" Target="../ctrlProps/ctrlProp31.xml"/><Relationship Id="rId20" Type="http://schemas.openxmlformats.org/officeDocument/2006/relationships/hyperlink" Target="mailto:jlentz@ohiocat.com" TargetMode="External"/><Relationship Id="rId41" Type="http://schemas.openxmlformats.org/officeDocument/2006/relationships/ctrlProp" Target="../ctrlProps/ctrlProp5.xml"/><Relationship Id="rId54" Type="http://schemas.openxmlformats.org/officeDocument/2006/relationships/ctrlProp" Target="../ctrlProps/ctrlProp18.xml"/><Relationship Id="rId62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J246"/>
  <sheetViews>
    <sheetView tabSelected="1" topLeftCell="A2" zoomScale="110" zoomScaleNormal="110" workbookViewId="0">
      <selection activeCell="BC164" sqref="BC164"/>
    </sheetView>
  </sheetViews>
  <sheetFormatPr defaultRowHeight="12.75" x14ac:dyDescent="0.2"/>
  <cols>
    <col min="1" max="1" width="19.28515625" style="9" customWidth="1"/>
    <col min="2" max="2" width="8.85546875" style="9" customWidth="1"/>
    <col min="3" max="3" width="16.42578125" style="9" bestFit="1" customWidth="1"/>
    <col min="4" max="4" width="9.85546875" style="9" customWidth="1"/>
    <col min="5" max="5" width="10.7109375" style="9" bestFit="1" customWidth="1"/>
    <col min="6" max="6" width="10.28515625" style="9" bestFit="1" customWidth="1"/>
    <col min="7" max="7" width="7.85546875" style="9" customWidth="1"/>
    <col min="8" max="8" width="5.85546875" style="208" customWidth="1"/>
    <col min="9" max="9" width="10.7109375" style="9" bestFit="1" customWidth="1"/>
    <col min="10" max="10" width="18.42578125" style="9" customWidth="1"/>
    <col min="11" max="11" width="12.7109375" style="1" customWidth="1"/>
    <col min="12" max="12" width="30.7109375" style="9" bestFit="1" customWidth="1"/>
    <col min="13" max="13" width="33.7109375" style="9" bestFit="1" customWidth="1"/>
    <col min="14" max="14" width="10.7109375" style="9" bestFit="1" customWidth="1"/>
    <col min="15" max="15" width="5.42578125" style="9" bestFit="1" customWidth="1"/>
    <col min="16" max="16" width="14.42578125" style="9" bestFit="1" customWidth="1"/>
    <col min="17" max="17" width="10.140625" style="9" bestFit="1" customWidth="1"/>
    <col min="18" max="18" width="27.28515625" style="9" bestFit="1" customWidth="1"/>
    <col min="19" max="19" width="28" style="9" bestFit="1" customWidth="1"/>
    <col min="20" max="20" width="6.5703125" style="9" bestFit="1" customWidth="1"/>
    <col min="21" max="21" width="4" style="9" bestFit="1" customWidth="1"/>
    <col min="22" max="22" width="28" style="9" bestFit="1" customWidth="1"/>
    <col min="23" max="23" width="6.5703125" style="9" bestFit="1" customWidth="1"/>
    <col min="24" max="24" width="10.85546875" style="9" bestFit="1" customWidth="1"/>
    <col min="25" max="25" width="17.42578125" style="9" bestFit="1" customWidth="1"/>
    <col min="26" max="26" width="10.85546875" style="9" bestFit="1" customWidth="1"/>
    <col min="27" max="27" width="6.140625" style="9" bestFit="1" customWidth="1"/>
    <col min="28" max="28" width="17.42578125" style="9" bestFit="1" customWidth="1"/>
    <col min="29" max="29" width="3" style="9" bestFit="1" customWidth="1"/>
    <col min="30" max="30" width="7.140625" style="9" bestFit="1" customWidth="1"/>
    <col min="31" max="31" width="14.7109375" style="9" bestFit="1" customWidth="1"/>
    <col min="32" max="32" width="13.5703125" style="9" bestFit="1" customWidth="1"/>
    <col min="33" max="33" width="3" style="68" bestFit="1" customWidth="1"/>
    <col min="34" max="34" width="10" style="63" bestFit="1" customWidth="1"/>
    <col min="35" max="35" width="41.85546875" style="1" bestFit="1" customWidth="1"/>
    <col min="36" max="36" width="13.5703125" style="1" bestFit="1" customWidth="1"/>
    <col min="37" max="37" width="49.85546875" style="1" bestFit="1" customWidth="1"/>
    <col min="38" max="38" width="19.5703125" style="1" bestFit="1" customWidth="1"/>
    <col min="39" max="39" width="37.5703125" style="1" bestFit="1" customWidth="1"/>
    <col min="40" max="40" width="16.7109375" style="1" bestFit="1" customWidth="1"/>
    <col min="41" max="41" width="12.140625" style="1" bestFit="1" customWidth="1"/>
    <col min="42" max="42" width="9.140625" style="1" hidden="1" customWidth="1"/>
    <col min="43" max="43" width="1.42578125" style="1" customWidth="1"/>
    <col min="44" max="44" width="13.42578125" style="1" hidden="1" customWidth="1"/>
    <col min="45" max="45" width="1.5703125" style="1" customWidth="1"/>
    <col min="46" max="46" width="9.42578125" style="1" hidden="1" customWidth="1"/>
    <col min="47" max="47" width="10.85546875" style="1" hidden="1" customWidth="1"/>
    <col min="48" max="48" width="13.42578125" style="1" hidden="1" customWidth="1"/>
    <col min="49" max="49" width="13.42578125" style="1" customWidth="1"/>
    <col min="50" max="50" width="11.28515625" style="1" bestFit="1" customWidth="1"/>
    <col min="51" max="51" width="19.140625" style="1" bestFit="1" customWidth="1"/>
    <col min="52" max="53" width="7.42578125" style="1" customWidth="1"/>
    <col min="54" max="54" width="16.140625" style="1" customWidth="1"/>
    <col min="55" max="55" width="25.7109375" style="1" customWidth="1"/>
    <col min="56" max="56" width="1" style="1" hidden="1" customWidth="1"/>
    <col min="57" max="57" width="3.7109375" style="1" hidden="1" customWidth="1"/>
    <col min="58" max="58" width="1" style="1" customWidth="1"/>
    <col min="59" max="60" width="4" style="1" hidden="1" customWidth="1"/>
    <col min="61" max="61" width="11.5703125" style="1" customWidth="1"/>
    <col min="62" max="62" width="9.140625" style="1" customWidth="1"/>
    <col min="63" max="63" width="19.42578125" style="208" customWidth="1"/>
    <col min="64" max="73" width="9.140625" style="1" customWidth="1"/>
    <col min="74" max="74" width="5.28515625" style="1" customWidth="1"/>
    <col min="75" max="88" width="9.140625" style="1"/>
    <col min="89" max="16384" width="9.140625" style="9"/>
  </cols>
  <sheetData>
    <row r="1" spans="1:33" ht="51.75" customHeight="1" x14ac:dyDescent="0.2">
      <c r="A1" s="6"/>
      <c r="B1" s="6"/>
      <c r="C1" s="6"/>
      <c r="D1" s="6"/>
      <c r="E1" s="6"/>
      <c r="F1" s="6"/>
      <c r="G1" s="6"/>
      <c r="H1" s="207"/>
      <c r="I1" s="6"/>
      <c r="J1" s="6"/>
      <c r="K1" s="6"/>
      <c r="L1" s="17"/>
      <c r="M1" s="1"/>
      <c r="N1" s="1"/>
      <c r="O1" s="1"/>
      <c r="P1" s="1"/>
      <c r="Q1" s="1"/>
      <c r="R1" s="1"/>
      <c r="S1" s="1"/>
      <c r="T1" s="233"/>
      <c r="U1" s="208"/>
      <c r="V1" s="233"/>
      <c r="W1" s="233"/>
      <c r="X1" s="233"/>
      <c r="Y1" s="233"/>
      <c r="Z1" s="233"/>
      <c r="AA1" s="233"/>
      <c r="AB1" s="1"/>
      <c r="AC1" s="1"/>
      <c r="AD1" s="1"/>
      <c r="AE1" s="1"/>
      <c r="AF1" s="1"/>
      <c r="AG1" s="66"/>
    </row>
    <row r="2" spans="1:33" ht="20.100000000000001" customHeight="1" thickBot="1" x14ac:dyDescent="0.25">
      <c r="A2" s="3" t="s">
        <v>0</v>
      </c>
      <c r="B2" s="3"/>
      <c r="C2" s="7" t="s">
        <v>466</v>
      </c>
      <c r="D2" s="7"/>
      <c r="E2" s="7"/>
      <c r="F2" s="1"/>
      <c r="G2" s="1"/>
      <c r="I2" s="1"/>
      <c r="J2" s="1"/>
      <c r="L2" s="17"/>
      <c r="M2" s="1"/>
      <c r="N2" s="1"/>
      <c r="O2" s="1"/>
      <c r="P2" s="1"/>
      <c r="Q2" s="1"/>
      <c r="R2" s="1"/>
      <c r="S2" s="1"/>
      <c r="T2" s="233"/>
      <c r="U2" s="208"/>
      <c r="V2" s="233"/>
      <c r="W2" s="233"/>
      <c r="X2" s="233"/>
      <c r="Y2" s="233"/>
      <c r="Z2" s="233"/>
      <c r="AA2" s="233"/>
      <c r="AB2" s="1"/>
      <c r="AC2" s="1"/>
      <c r="AD2" s="1"/>
      <c r="AE2" s="1"/>
      <c r="AF2" s="1"/>
      <c r="AG2" s="66"/>
    </row>
    <row r="3" spans="1:33" ht="20.100000000000001" customHeight="1" x14ac:dyDescent="0.2">
      <c r="A3" s="3" t="s">
        <v>138</v>
      </c>
      <c r="B3" s="3"/>
      <c r="C3" s="236" t="s">
        <v>467</v>
      </c>
      <c r="D3" s="94"/>
      <c r="E3" s="325"/>
      <c r="F3" s="325"/>
      <c r="G3" s="206" t="str">
        <f>VLOOKUP(N3,'Value Calculator single crop'!AH181:AI220,2)</f>
        <v>ATLANTIC TRACTORS &amp; EQUIPMENT LTD</v>
      </c>
      <c r="H3" s="209"/>
      <c r="I3" s="206"/>
      <c r="K3" s="81"/>
      <c r="L3" s="17"/>
      <c r="M3" s="104" t="s">
        <v>333</v>
      </c>
      <c r="N3" s="92">
        <v>4</v>
      </c>
      <c r="O3" s="1"/>
      <c r="P3" s="6"/>
      <c r="Q3" s="1"/>
      <c r="R3" s="1"/>
      <c r="S3" s="93">
        <v>1</v>
      </c>
      <c r="T3" s="233"/>
      <c r="U3" s="208"/>
      <c r="V3" s="234"/>
      <c r="W3" s="233"/>
      <c r="X3" s="234"/>
      <c r="Y3" s="233"/>
      <c r="Z3" s="233"/>
      <c r="AA3" s="233"/>
      <c r="AB3" s="1"/>
      <c r="AC3" s="1"/>
      <c r="AD3" s="1"/>
      <c r="AE3" s="1"/>
      <c r="AF3" s="1"/>
      <c r="AG3" s="66"/>
    </row>
    <row r="4" spans="1:33" ht="20.100000000000001" customHeight="1" thickBot="1" x14ac:dyDescent="0.25">
      <c r="A4" s="299" t="s">
        <v>91</v>
      </c>
      <c r="B4" s="299"/>
      <c r="C4" s="296" t="s">
        <v>468</v>
      </c>
      <c r="D4" s="296"/>
      <c r="E4" s="325"/>
      <c r="F4" s="325"/>
      <c r="G4" s="324" t="str">
        <f>VLOOKUP(N3,'Value Calculator single crop'!AJ181:AK220,2)</f>
        <v>175 Akerley Boulevard,                            Darmouth, NS B3B 2B1, CAN.                          Ph: 902-468-0581</v>
      </c>
      <c r="H4" s="324"/>
      <c r="I4" s="324"/>
      <c r="J4" s="324"/>
      <c r="K4" s="59"/>
      <c r="L4" s="37"/>
      <c r="M4" s="128" t="s">
        <v>375</v>
      </c>
      <c r="N4" s="237">
        <f>C7</f>
        <v>1000</v>
      </c>
      <c r="O4" s="1"/>
      <c r="P4" s="6"/>
      <c r="Q4" s="17"/>
      <c r="R4" s="1"/>
      <c r="S4" s="132" t="s">
        <v>349</v>
      </c>
      <c r="T4" s="233"/>
      <c r="U4" s="208"/>
      <c r="V4" s="233"/>
      <c r="W4" s="233"/>
      <c r="X4" s="233"/>
      <c r="Y4" s="233"/>
      <c r="Z4" s="233"/>
      <c r="AA4" s="233"/>
      <c r="AB4" s="1"/>
      <c r="AC4" s="1"/>
      <c r="AD4" s="1"/>
      <c r="AE4" s="1"/>
      <c r="AF4" s="1"/>
      <c r="AG4" s="66"/>
    </row>
    <row r="5" spans="1:33" ht="18" customHeight="1" x14ac:dyDescent="0.2">
      <c r="A5" s="3" t="s">
        <v>68</v>
      </c>
      <c r="B5" s="6"/>
      <c r="C5" s="4"/>
      <c r="D5" s="96"/>
      <c r="E5" s="325"/>
      <c r="F5" s="325"/>
      <c r="G5" s="324"/>
      <c r="H5" s="324"/>
      <c r="I5" s="324"/>
      <c r="J5" s="324"/>
      <c r="K5" s="59"/>
      <c r="L5" s="17"/>
      <c r="M5" s="100"/>
      <c r="N5" s="101"/>
      <c r="O5" s="1"/>
      <c r="P5" s="6"/>
      <c r="Q5" s="17"/>
      <c r="R5" s="1"/>
      <c r="S5" s="133">
        <v>2018</v>
      </c>
      <c r="T5" s="233"/>
      <c r="U5" s="208"/>
      <c r="V5" s="233"/>
      <c r="W5" s="233"/>
      <c r="X5" s="235"/>
      <c r="Y5" s="233"/>
      <c r="Z5" s="233"/>
      <c r="AA5" s="233"/>
      <c r="AB5" s="1"/>
      <c r="AC5" s="1"/>
      <c r="AD5" s="1"/>
      <c r="AE5" s="1"/>
      <c r="AF5" s="1"/>
      <c r="AG5" s="66"/>
    </row>
    <row r="6" spans="1:33" ht="19.5" customHeight="1" x14ac:dyDescent="0.2">
      <c r="A6" s="3"/>
      <c r="B6" s="6"/>
      <c r="C6" s="4"/>
      <c r="D6" s="4"/>
      <c r="E6" s="1"/>
      <c r="F6" s="6"/>
      <c r="G6" s="6"/>
      <c r="H6" s="207"/>
      <c r="I6" s="1"/>
      <c r="J6" s="59"/>
      <c r="K6" s="59"/>
      <c r="L6" s="17"/>
      <c r="M6" s="3"/>
      <c r="N6" s="15"/>
      <c r="O6" s="1"/>
      <c r="P6" s="6"/>
      <c r="Q6" s="17"/>
      <c r="R6" s="1"/>
      <c r="S6" s="133">
        <v>2017</v>
      </c>
      <c r="T6" s="1"/>
      <c r="U6" s="208"/>
      <c r="V6" s="1"/>
      <c r="W6" s="1"/>
      <c r="X6" s="17"/>
      <c r="Y6" s="1"/>
      <c r="Z6" s="1"/>
      <c r="AA6" s="1"/>
      <c r="AB6" s="1"/>
      <c r="AC6" s="1"/>
      <c r="AD6" s="1"/>
      <c r="AE6" s="1"/>
      <c r="AF6" s="1"/>
      <c r="AG6" s="66"/>
    </row>
    <row r="7" spans="1:33" ht="17.45" customHeight="1" thickBot="1" x14ac:dyDescent="0.25">
      <c r="A7" s="3" t="s">
        <v>470</v>
      </c>
      <c r="B7" s="6"/>
      <c r="C7" s="284">
        <v>1000</v>
      </c>
      <c r="E7" s="327" t="s">
        <v>456</v>
      </c>
      <c r="F7" s="327"/>
      <c r="G7" s="95"/>
      <c r="H7" s="210"/>
      <c r="J7" s="58"/>
      <c r="K7" s="17"/>
      <c r="L7" s="17"/>
      <c r="M7" s="3"/>
      <c r="N7" s="15"/>
      <c r="O7" s="1"/>
      <c r="P7" s="6"/>
      <c r="Q7" s="17"/>
      <c r="R7" s="1"/>
      <c r="S7" s="132">
        <v>2016</v>
      </c>
      <c r="T7" s="17"/>
      <c r="U7" s="208"/>
      <c r="V7" s="17"/>
      <c r="W7" s="17"/>
      <c r="X7" s="17"/>
      <c r="Y7" s="1"/>
      <c r="Z7" s="1"/>
      <c r="AA7" s="1"/>
      <c r="AB7" s="1"/>
      <c r="AC7" s="1"/>
      <c r="AD7" s="1"/>
      <c r="AE7" s="1"/>
      <c r="AF7" s="1"/>
      <c r="AG7" s="66"/>
    </row>
    <row r="8" spans="1:33" ht="17.45" customHeight="1" x14ac:dyDescent="0.2">
      <c r="A8" s="3" t="s">
        <v>139</v>
      </c>
      <c r="B8" s="3"/>
      <c r="C8" s="285">
        <v>60</v>
      </c>
      <c r="D8" s="96"/>
      <c r="E8" s="327" t="s">
        <v>457</v>
      </c>
      <c r="F8" s="327"/>
      <c r="G8" s="296" t="s">
        <v>469</v>
      </c>
      <c r="H8" s="296"/>
      <c r="I8" s="296"/>
      <c r="J8" s="296"/>
      <c r="K8" s="17"/>
      <c r="L8" s="17"/>
      <c r="M8" s="104" t="s">
        <v>376</v>
      </c>
      <c r="N8" s="291"/>
      <c r="O8" s="25">
        <f>N4</f>
        <v>1000</v>
      </c>
      <c r="P8" s="1"/>
      <c r="Q8" s="1"/>
      <c r="R8" s="1"/>
      <c r="S8" s="133">
        <v>2015</v>
      </c>
      <c r="T8" s="17"/>
      <c r="U8" s="20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66"/>
    </row>
    <row r="9" spans="1:33" ht="17.45" customHeight="1" x14ac:dyDescent="0.2">
      <c r="A9" s="3" t="s">
        <v>20</v>
      </c>
      <c r="B9" s="6"/>
      <c r="C9" s="288">
        <v>3.39</v>
      </c>
      <c r="D9" s="2"/>
      <c r="E9" s="326" t="s">
        <v>272</v>
      </c>
      <c r="F9" s="326"/>
      <c r="G9" s="326"/>
      <c r="H9" s="211"/>
      <c r="I9" s="305" t="s">
        <v>67</v>
      </c>
      <c r="J9" s="305"/>
      <c r="K9" s="17"/>
      <c r="L9" s="1"/>
      <c r="M9" s="102" t="s">
        <v>139</v>
      </c>
      <c r="N9" s="50"/>
      <c r="O9" s="237">
        <f>C8</f>
        <v>60</v>
      </c>
      <c r="P9" s="1"/>
      <c r="Q9" s="1"/>
      <c r="R9" s="1"/>
      <c r="S9" s="133">
        <v>2014</v>
      </c>
      <c r="T9" s="1"/>
      <c r="U9" s="208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66"/>
    </row>
    <row r="10" spans="1:33" ht="17.45" customHeight="1" thickBot="1" x14ac:dyDescent="0.25">
      <c r="A10" s="3" t="s">
        <v>450</v>
      </c>
      <c r="B10" s="6"/>
      <c r="C10" s="288">
        <v>3</v>
      </c>
      <c r="D10" s="97"/>
      <c r="E10" s="62"/>
      <c r="F10" s="62"/>
      <c r="G10" s="62"/>
      <c r="H10" s="212"/>
      <c r="I10" s="61"/>
      <c r="J10" s="61"/>
      <c r="K10" s="17"/>
      <c r="L10" s="1"/>
      <c r="M10" s="128" t="s">
        <v>20</v>
      </c>
      <c r="N10" s="290"/>
      <c r="O10" s="129">
        <f>C9</f>
        <v>3.39</v>
      </c>
      <c r="P10" s="1"/>
      <c r="Q10" s="1"/>
      <c r="R10" s="1"/>
      <c r="S10" s="132">
        <v>2013</v>
      </c>
      <c r="T10" s="1"/>
      <c r="U10" s="208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66"/>
    </row>
    <row r="11" spans="1:33" ht="17.45" customHeight="1" thickBot="1" x14ac:dyDescent="0.25">
      <c r="A11" s="335" t="s">
        <v>452</v>
      </c>
      <c r="B11" s="335"/>
      <c r="C11" s="289">
        <v>3</v>
      </c>
      <c r="D11" s="205"/>
      <c r="E11" s="62"/>
      <c r="F11" s="62"/>
      <c r="G11" s="62"/>
      <c r="H11" s="212"/>
      <c r="I11" s="61"/>
      <c r="J11" s="61"/>
      <c r="K11" s="17"/>
      <c r="L11" s="1"/>
      <c r="M11" s="130" t="s">
        <v>1</v>
      </c>
      <c r="N11" s="91"/>
      <c r="O11" s="131">
        <f>C10</f>
        <v>3</v>
      </c>
      <c r="P11" s="203" t="s">
        <v>449</v>
      </c>
      <c r="Q11" s="286">
        <f>C11</f>
        <v>3</v>
      </c>
      <c r="R11" s="287">
        <f>Q11</f>
        <v>3</v>
      </c>
      <c r="S11" s="133">
        <v>2012</v>
      </c>
      <c r="T11" s="1"/>
      <c r="U11" s="20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66"/>
    </row>
    <row r="12" spans="1:33" ht="15" customHeight="1" thickBot="1" x14ac:dyDescent="0.25">
      <c r="E12" s="11"/>
      <c r="F12" s="11"/>
      <c r="G12" s="11"/>
      <c r="H12" s="213"/>
      <c r="I12" s="5"/>
      <c r="J12" s="5"/>
      <c r="K12" s="17"/>
      <c r="L12" s="1"/>
      <c r="M12" s="1"/>
      <c r="N12" s="1"/>
      <c r="O12" s="1"/>
      <c r="P12" s="1"/>
      <c r="Q12" s="1"/>
      <c r="R12" s="1"/>
      <c r="S12" s="133">
        <v>2011</v>
      </c>
      <c r="T12" s="1"/>
      <c r="U12" s="20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66"/>
    </row>
    <row r="13" spans="1:33" ht="13.5" customHeight="1" x14ac:dyDescent="0.2">
      <c r="A13" s="300" t="s">
        <v>354</v>
      </c>
      <c r="B13" s="300"/>
      <c r="C13" s="300"/>
      <c r="D13" s="8"/>
      <c r="E13" s="12"/>
      <c r="F13" s="12"/>
      <c r="G13" s="12"/>
      <c r="H13" s="12"/>
      <c r="I13" s="12"/>
      <c r="J13" s="12"/>
      <c r="K13" s="17"/>
      <c r="L13" s="15"/>
      <c r="M13" s="104"/>
      <c r="N13" s="101"/>
      <c r="O13" s="110"/>
      <c r="P13" s="101" t="s">
        <v>331</v>
      </c>
      <c r="Q13" s="101" t="s">
        <v>332</v>
      </c>
      <c r="R13" s="21"/>
      <c r="S13" s="132">
        <v>2010</v>
      </c>
      <c r="T13" s="1"/>
      <c r="U13" s="208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66"/>
    </row>
    <row r="14" spans="1:33" ht="17.25" customHeight="1" x14ac:dyDescent="0.2">
      <c r="A14" s="13"/>
      <c r="B14" s="13"/>
      <c r="C14" s="13"/>
      <c r="D14" s="13"/>
      <c r="E14" s="13"/>
      <c r="F14" s="13"/>
      <c r="G14" s="13"/>
      <c r="H14" s="212"/>
      <c r="I14" s="13"/>
      <c r="J14" s="13"/>
      <c r="K14" s="17"/>
      <c r="L14" s="15"/>
      <c r="M14" s="102"/>
      <c r="N14" s="50"/>
      <c r="O14" s="50"/>
      <c r="P14" s="50"/>
      <c r="Q14" s="50"/>
      <c r="R14" s="21"/>
      <c r="S14" s="133">
        <v>2009</v>
      </c>
      <c r="T14" s="1"/>
      <c r="U14" s="20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66"/>
    </row>
    <row r="15" spans="1:33" ht="12.75" customHeight="1" x14ac:dyDescent="0.2">
      <c r="A15" s="299" t="s">
        <v>72</v>
      </c>
      <c r="B15" s="299"/>
      <c r="C15" s="299"/>
      <c r="D15" s="299"/>
      <c r="E15" s="14">
        <f>VLOOKUP(Y70,Z71:AA97,2)</f>
        <v>40</v>
      </c>
      <c r="F15" s="49" t="s">
        <v>71</v>
      </c>
      <c r="G15" s="49"/>
      <c r="H15" s="214"/>
      <c r="I15" s="99">
        <f>VLOOKUP(AE70,AG71:AH88,2)</f>
        <v>35</v>
      </c>
      <c r="J15" s="99" t="s">
        <v>71</v>
      </c>
      <c r="K15" s="17"/>
      <c r="L15" s="15"/>
      <c r="M15" s="102" t="s">
        <v>72</v>
      </c>
      <c r="N15" s="50"/>
      <c r="O15" s="50"/>
      <c r="P15" s="50">
        <v>45</v>
      </c>
      <c r="Q15" s="50">
        <v>35</v>
      </c>
      <c r="R15" s="102"/>
      <c r="S15" s="133">
        <v>2008</v>
      </c>
      <c r="T15" s="6"/>
      <c r="U15" s="20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66"/>
    </row>
    <row r="16" spans="1:33" ht="12.75" customHeight="1" x14ac:dyDescent="0.2">
      <c r="A16" s="299" t="s">
        <v>61</v>
      </c>
      <c r="B16" s="299"/>
      <c r="C16" s="299"/>
      <c r="D16" s="299"/>
      <c r="E16" s="14">
        <f>P16/10</f>
        <v>6.7</v>
      </c>
      <c r="F16" s="49" t="s">
        <v>73</v>
      </c>
      <c r="G16" s="49"/>
      <c r="H16" s="214"/>
      <c r="I16" s="98">
        <f>Q16/10</f>
        <v>4.5</v>
      </c>
      <c r="J16" s="99" t="s">
        <v>73</v>
      </c>
      <c r="K16" s="17"/>
      <c r="L16" s="15"/>
      <c r="M16" s="102" t="s">
        <v>61</v>
      </c>
      <c r="N16" s="50"/>
      <c r="O16" s="50"/>
      <c r="P16" s="50">
        <v>67</v>
      </c>
      <c r="Q16" s="50">
        <v>45</v>
      </c>
      <c r="R16" s="102"/>
      <c r="S16" s="132">
        <v>2007</v>
      </c>
      <c r="T16" s="6"/>
      <c r="U16" s="20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66"/>
    </row>
    <row r="17" spans="1:33" ht="12.75" customHeight="1" thickBot="1" x14ac:dyDescent="0.25">
      <c r="A17" s="299" t="s">
        <v>447</v>
      </c>
      <c r="B17" s="299"/>
      <c r="C17" s="299"/>
      <c r="D17" s="299"/>
      <c r="E17" s="14">
        <f>E15*E16/10</f>
        <v>26.8</v>
      </c>
      <c r="F17" s="49" t="s">
        <v>70</v>
      </c>
      <c r="G17" s="49"/>
      <c r="H17" s="214"/>
      <c r="I17" s="103">
        <f>I15*I16/10</f>
        <v>15.75</v>
      </c>
      <c r="J17" s="99" t="s">
        <v>70</v>
      </c>
      <c r="K17" s="17"/>
      <c r="L17" s="15"/>
      <c r="M17" s="102" t="s">
        <v>140</v>
      </c>
      <c r="N17" s="50"/>
      <c r="O17" s="50"/>
      <c r="P17" s="50"/>
      <c r="Q17" s="50"/>
      <c r="R17" s="102"/>
      <c r="S17" s="261">
        <v>2006</v>
      </c>
      <c r="T17" s="6"/>
      <c r="U17" s="20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66"/>
    </row>
    <row r="18" spans="1:33" ht="12.75" customHeight="1" x14ac:dyDescent="0.2">
      <c r="A18" s="299" t="s">
        <v>88</v>
      </c>
      <c r="B18" s="299"/>
      <c r="C18" s="299"/>
      <c r="D18" s="299"/>
      <c r="E18" s="315">
        <f>O8/E17</f>
        <v>37.313432835820898</v>
      </c>
      <c r="F18" s="315"/>
      <c r="G18" s="315"/>
      <c r="H18" s="215"/>
      <c r="I18" s="328">
        <f>N4/I17</f>
        <v>63.492063492063494</v>
      </c>
      <c r="J18" s="328"/>
      <c r="K18" s="17"/>
      <c r="L18" s="15"/>
      <c r="M18" s="102" t="s">
        <v>88</v>
      </c>
      <c r="N18" s="50"/>
      <c r="O18" s="50"/>
      <c r="P18" s="50">
        <v>300</v>
      </c>
      <c r="Q18" s="50">
        <v>314</v>
      </c>
      <c r="R18" s="102"/>
      <c r="S18" s="6"/>
      <c r="T18" s="6"/>
      <c r="U18" s="20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66"/>
    </row>
    <row r="19" spans="1:33" ht="12.75" customHeight="1" x14ac:dyDescent="0.2">
      <c r="A19" s="299" t="s">
        <v>448</v>
      </c>
      <c r="B19" s="299"/>
      <c r="C19" s="299"/>
      <c r="D19" s="299"/>
      <c r="E19" s="316">
        <f>P19</f>
        <v>200</v>
      </c>
      <c r="F19" s="316"/>
      <c r="G19" s="316"/>
      <c r="H19" s="216"/>
      <c r="I19" s="323">
        <f>Q19</f>
        <v>200</v>
      </c>
      <c r="J19" s="323"/>
      <c r="K19" s="17"/>
      <c r="L19" s="15"/>
      <c r="M19" s="102" t="s">
        <v>74</v>
      </c>
      <c r="N19" s="50"/>
      <c r="O19" s="50"/>
      <c r="P19" s="50">
        <v>200</v>
      </c>
      <c r="Q19" s="50">
        <v>200</v>
      </c>
      <c r="R19" s="102"/>
      <c r="S19" s="6"/>
      <c r="T19" s="6"/>
      <c r="U19" s="20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66"/>
    </row>
    <row r="20" spans="1:33" ht="12.75" customHeight="1" thickBot="1" x14ac:dyDescent="0.25">
      <c r="A20" s="299" t="s">
        <v>89</v>
      </c>
      <c r="B20" s="299"/>
      <c r="C20" s="299"/>
      <c r="D20" s="299"/>
      <c r="E20" s="316">
        <f>P20</f>
        <v>15</v>
      </c>
      <c r="F20" s="316"/>
      <c r="G20" s="316"/>
      <c r="H20" s="216"/>
      <c r="I20" s="323">
        <f>Q20</f>
        <v>15</v>
      </c>
      <c r="J20" s="323"/>
      <c r="K20" s="17"/>
      <c r="L20" s="15"/>
      <c r="M20" s="69" t="s">
        <v>89</v>
      </c>
      <c r="N20" s="51"/>
      <c r="O20" s="51"/>
      <c r="P20" s="51">
        <v>15</v>
      </c>
      <c r="Q20" s="51">
        <v>15</v>
      </c>
      <c r="R20" s="102"/>
      <c r="S20" s="6"/>
      <c r="T20" s="6"/>
      <c r="U20" s="20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66"/>
    </row>
    <row r="21" spans="1:33" ht="12.75" customHeight="1" x14ac:dyDescent="0.2">
      <c r="A21" s="299" t="s">
        <v>356</v>
      </c>
      <c r="B21" s="299"/>
      <c r="C21" s="299"/>
      <c r="D21" s="299"/>
      <c r="E21" s="316">
        <f>SUM(E19:F20)</f>
        <v>215</v>
      </c>
      <c r="F21" s="316"/>
      <c r="G21" s="316"/>
      <c r="H21" s="216"/>
      <c r="I21" s="323">
        <f>SUM(I19:J20)</f>
        <v>215</v>
      </c>
      <c r="J21" s="323"/>
      <c r="K21" s="17"/>
      <c r="L21" s="1"/>
      <c r="M21" s="1"/>
      <c r="N21" s="1"/>
      <c r="O21" s="1"/>
      <c r="P21" s="1"/>
      <c r="Q21" s="1"/>
      <c r="R21" s="1"/>
      <c r="S21" s="1"/>
      <c r="T21" s="1"/>
      <c r="U21" s="20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66"/>
    </row>
    <row r="22" spans="1:33" ht="12.75" customHeight="1" x14ac:dyDescent="0.2">
      <c r="A22" s="299" t="s">
        <v>141</v>
      </c>
      <c r="B22" s="299"/>
      <c r="C22" s="299"/>
      <c r="D22" s="299"/>
      <c r="E22" s="316">
        <f>(E21*E18)/O8</f>
        <v>8.0223880597014929</v>
      </c>
      <c r="F22" s="316"/>
      <c r="G22" s="316"/>
      <c r="H22" s="216"/>
      <c r="I22" s="323">
        <f>(I21*I18)/N4</f>
        <v>13.650793650793652</v>
      </c>
      <c r="J22" s="323"/>
      <c r="K22" s="17"/>
      <c r="L22" s="1"/>
      <c r="M22" s="1"/>
      <c r="N22" s="1"/>
      <c r="O22" s="1"/>
      <c r="P22" s="1"/>
      <c r="Q22" s="1"/>
      <c r="R22" s="1"/>
      <c r="S22" s="1"/>
      <c r="T22" s="1"/>
      <c r="U22" s="20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66"/>
    </row>
    <row r="23" spans="1:33" ht="12.75" customHeight="1" x14ac:dyDescent="0.2">
      <c r="A23" s="299" t="s">
        <v>361</v>
      </c>
      <c r="B23" s="299"/>
      <c r="C23" s="299"/>
      <c r="D23" s="299"/>
      <c r="E23" s="316">
        <f>E22/O9</f>
        <v>0.13370646766169156</v>
      </c>
      <c r="F23" s="316"/>
      <c r="G23" s="316"/>
      <c r="H23" s="216"/>
      <c r="I23" s="323">
        <f>I22/O9</f>
        <v>0.22751322751322753</v>
      </c>
      <c r="J23" s="323"/>
      <c r="K23" s="17"/>
      <c r="L23" s="1"/>
      <c r="M23" s="1"/>
      <c r="N23" s="1"/>
      <c r="O23" s="1"/>
      <c r="P23" s="1"/>
      <c r="Q23" s="1"/>
      <c r="R23" s="1"/>
      <c r="S23" s="1"/>
      <c r="T23" s="1"/>
      <c r="U23" s="20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66"/>
    </row>
    <row r="24" spans="1:33" ht="12.75" customHeight="1" x14ac:dyDescent="0.2">
      <c r="A24" s="299" t="s">
        <v>357</v>
      </c>
      <c r="B24" s="299"/>
      <c r="C24" s="299"/>
      <c r="D24" s="299"/>
      <c r="E24" s="316">
        <f>E21*E18</f>
        <v>8022.3880597014931</v>
      </c>
      <c r="F24" s="316"/>
      <c r="G24" s="316"/>
      <c r="H24" s="216"/>
      <c r="I24" s="323">
        <f>I21*I18</f>
        <v>13650.793650793652</v>
      </c>
      <c r="J24" s="323"/>
      <c r="K24" s="17"/>
      <c r="L24" s="1"/>
      <c r="M24" s="208"/>
      <c r="N24" s="208"/>
      <c r="O24" s="208"/>
      <c r="P24" s="208"/>
      <c r="Q24" s="208"/>
      <c r="R24" s="1"/>
      <c r="S24" s="1"/>
      <c r="T24" s="1"/>
      <c r="U24" s="20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66"/>
    </row>
    <row r="25" spans="1:33" ht="12.95" customHeight="1" x14ac:dyDescent="0.2">
      <c r="A25" s="299" t="s">
        <v>363</v>
      </c>
      <c r="B25" s="299"/>
      <c r="C25" s="299"/>
      <c r="D25" s="299"/>
      <c r="E25" s="297">
        <f>(I24)-E24</f>
        <v>5628.4055910921588</v>
      </c>
      <c r="F25" s="297"/>
      <c r="G25" s="297"/>
      <c r="H25" s="297"/>
      <c r="I25" s="297"/>
      <c r="J25" s="297"/>
      <c r="K25" s="228"/>
      <c r="L25" s="228"/>
      <c r="M25" s="283"/>
      <c r="N25" s="208"/>
      <c r="O25" s="208"/>
      <c r="P25" s="208"/>
      <c r="Q25" s="208"/>
      <c r="R25" s="17"/>
      <c r="S25" s="1"/>
      <c r="T25" s="1"/>
      <c r="U25" s="20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66"/>
    </row>
    <row r="26" spans="1:33" ht="11.25" customHeight="1" x14ac:dyDescent="0.2">
      <c r="A26" s="6"/>
      <c r="B26" s="6"/>
      <c r="C26" s="6"/>
      <c r="D26" s="6"/>
      <c r="E26" s="16"/>
      <c r="F26" s="16"/>
      <c r="G26" s="16"/>
      <c r="H26" s="217"/>
      <c r="I26" s="16"/>
      <c r="J26" s="16"/>
      <c r="K26" s="228"/>
      <c r="L26" s="228"/>
      <c r="M26" s="208"/>
      <c r="N26" s="208"/>
      <c r="O26" s="208"/>
      <c r="P26" s="208"/>
      <c r="Q26" s="208"/>
      <c r="R26" s="17"/>
      <c r="S26" s="1"/>
      <c r="T26" s="1"/>
      <c r="U26" s="20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66"/>
    </row>
    <row r="27" spans="1:33" ht="13.5" customHeight="1" x14ac:dyDescent="0.2">
      <c r="A27" s="12" t="s">
        <v>62</v>
      </c>
      <c r="B27" s="12"/>
      <c r="C27" s="12"/>
      <c r="D27" s="12"/>
      <c r="E27" s="12"/>
      <c r="F27" s="12"/>
      <c r="G27" s="12"/>
      <c r="H27" s="12"/>
      <c r="I27" s="12"/>
      <c r="J27" s="12"/>
      <c r="K27" s="228"/>
      <c r="L27" s="228"/>
      <c r="M27" s="208"/>
      <c r="N27" s="208"/>
      <c r="O27" s="208"/>
      <c r="P27" s="208"/>
      <c r="Q27" s="208"/>
      <c r="R27" s="1"/>
      <c r="S27" s="1"/>
      <c r="T27" s="1"/>
      <c r="U27" s="20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66"/>
    </row>
    <row r="28" spans="1:33" ht="16.5" customHeight="1" x14ac:dyDescent="0.2">
      <c r="A28" s="298" t="s">
        <v>358</v>
      </c>
      <c r="B28" s="298"/>
      <c r="C28" s="298"/>
      <c r="D28" s="298"/>
      <c r="E28" s="13"/>
      <c r="F28" s="13"/>
      <c r="G28" s="13"/>
      <c r="H28" s="212"/>
      <c r="I28" s="13"/>
      <c r="J28" s="13"/>
      <c r="K28" s="228"/>
      <c r="L28" s="228"/>
      <c r="M28" s="1"/>
      <c r="N28" s="1"/>
      <c r="O28" s="1"/>
      <c r="P28" s="1"/>
      <c r="Q28" s="1"/>
      <c r="R28" s="1"/>
      <c r="S28" s="1"/>
      <c r="T28" s="1"/>
      <c r="U28" s="20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66"/>
    </row>
    <row r="29" spans="1:33" ht="12.75" customHeight="1" x14ac:dyDescent="0.2">
      <c r="A29" s="298"/>
      <c r="B29" s="298"/>
      <c r="C29" s="298"/>
      <c r="D29" s="298"/>
      <c r="E29" s="53">
        <f>VLOOKUP(V39,V40:W41,2)</f>
        <v>1</v>
      </c>
      <c r="F29" s="56" t="s">
        <v>75</v>
      </c>
      <c r="G29" s="56"/>
      <c r="H29" s="218"/>
      <c r="I29" s="98">
        <f>VLOOKUP(V39,X40:Y41,2)</f>
        <v>1.3</v>
      </c>
      <c r="J29" s="99" t="s">
        <v>75</v>
      </c>
      <c r="K29" s="228"/>
      <c r="L29" s="228"/>
      <c r="M29" s="1"/>
      <c r="N29" s="1"/>
      <c r="O29" s="1"/>
      <c r="P29" s="1"/>
      <c r="Q29" s="1"/>
      <c r="R29" s="1"/>
      <c r="S29" s="1"/>
      <c r="T29" s="1"/>
      <c r="U29" s="20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66"/>
    </row>
    <row r="30" spans="1:33" ht="12.75" customHeight="1" thickBot="1" x14ac:dyDescent="0.25">
      <c r="A30" s="48" t="s">
        <v>451</v>
      </c>
      <c r="B30" s="48"/>
      <c r="C30" s="48"/>
      <c r="D30" s="48"/>
      <c r="E30" s="54">
        <f>O31</f>
        <v>0.06</v>
      </c>
      <c r="F30" s="56" t="s">
        <v>75</v>
      </c>
      <c r="G30" s="56"/>
      <c r="H30" s="218"/>
      <c r="I30" s="98">
        <f>Q31</f>
        <v>0.1</v>
      </c>
      <c r="J30" s="99" t="s">
        <v>75</v>
      </c>
      <c r="K30" s="17"/>
      <c r="L30" s="1"/>
      <c r="M30" s="2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66"/>
    </row>
    <row r="31" spans="1:33" ht="12.75" customHeight="1" thickBot="1" x14ac:dyDescent="0.25">
      <c r="A31" s="299" t="s">
        <v>364</v>
      </c>
      <c r="B31" s="299"/>
      <c r="C31" s="299"/>
      <c r="D31" s="3"/>
      <c r="E31" s="54">
        <f>((E29)*E17*C10)+((E30)*E17*C11)</f>
        <v>85.224000000000004</v>
      </c>
      <c r="F31" s="56" t="s">
        <v>77</v>
      </c>
      <c r="G31" s="56"/>
      <c r="H31" s="218"/>
      <c r="I31" s="98">
        <f>((I29)*I17*C10)+((I30)*I17*C11)</f>
        <v>66.150000000000006</v>
      </c>
      <c r="J31" s="99" t="s">
        <v>77</v>
      </c>
      <c r="K31" s="17"/>
      <c r="L31" s="1"/>
      <c r="M31" s="264" t="s">
        <v>494</v>
      </c>
      <c r="N31" s="292">
        <v>6</v>
      </c>
      <c r="O31" s="292">
        <f>N31/100</f>
        <v>0.06</v>
      </c>
      <c r="P31" s="292">
        <v>10</v>
      </c>
      <c r="Q31" s="293">
        <f>P31/100</f>
        <v>0.1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66"/>
    </row>
    <row r="32" spans="1:33" ht="12.75" customHeight="1" thickBot="1" x14ac:dyDescent="0.25">
      <c r="A32" s="299" t="s">
        <v>271</v>
      </c>
      <c r="B32" s="299"/>
      <c r="C32" s="299"/>
      <c r="D32" s="299"/>
      <c r="E32" s="346">
        <f>(E31*E18)</f>
        <v>3180.0000000000005</v>
      </c>
      <c r="F32" s="346"/>
      <c r="G32" s="346"/>
      <c r="H32" s="219"/>
      <c r="I32" s="323">
        <f>I31*I18</f>
        <v>4200.0000000000009</v>
      </c>
      <c r="J32" s="323"/>
      <c r="K32" s="1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66"/>
    </row>
    <row r="33" spans="1:33" ht="12.95" customHeight="1" thickBot="1" x14ac:dyDescent="0.25">
      <c r="A33" s="299" t="s">
        <v>63</v>
      </c>
      <c r="B33" s="299"/>
      <c r="C33" s="299"/>
      <c r="D33" s="299"/>
      <c r="E33" s="297">
        <f>(I32)-E32</f>
        <v>1020.0000000000005</v>
      </c>
      <c r="F33" s="297"/>
      <c r="G33" s="297"/>
      <c r="H33" s="297"/>
      <c r="I33" s="297"/>
      <c r="J33" s="297"/>
      <c r="K33" s="17"/>
      <c r="L33" s="1"/>
      <c r="M33" s="111" t="b">
        <f>V53</f>
        <v>1</v>
      </c>
      <c r="N33" s="112">
        <f>W53</f>
        <v>0</v>
      </c>
      <c r="O33" s="104"/>
      <c r="P33" s="25"/>
      <c r="Q33" s="250"/>
      <c r="R33" s="17"/>
      <c r="S33" s="17"/>
      <c r="T33" s="1"/>
      <c r="U33" s="1"/>
      <c r="V33" s="17"/>
      <c r="W33" s="17"/>
      <c r="X33" s="17"/>
      <c r="Y33" s="17"/>
      <c r="Z33" s="17"/>
      <c r="AA33" s="17"/>
      <c r="AB33" s="17"/>
      <c r="AC33" s="1"/>
      <c r="AD33" s="1"/>
      <c r="AE33" s="1"/>
      <c r="AF33" s="1"/>
      <c r="AG33" s="66"/>
    </row>
    <row r="34" spans="1:33" ht="17.25" customHeight="1" thickBot="1" x14ac:dyDescent="0.25">
      <c r="A34" s="3"/>
      <c r="B34" s="3"/>
      <c r="C34" s="3"/>
      <c r="D34" s="3"/>
      <c r="E34" s="60"/>
      <c r="F34" s="60"/>
      <c r="G34" s="60"/>
      <c r="H34" s="220"/>
      <c r="I34" s="60"/>
      <c r="J34" s="60"/>
      <c r="K34" s="17"/>
      <c r="L34" s="1"/>
      <c r="M34" s="113"/>
      <c r="N34" s="90"/>
      <c r="O34" s="102"/>
      <c r="P34" s="89"/>
      <c r="Q34" s="250"/>
      <c r="R34" s="17"/>
      <c r="S34" s="17"/>
      <c r="T34" s="1"/>
      <c r="U34" s="1"/>
      <c r="V34" s="17"/>
      <c r="W34" s="17"/>
      <c r="X34" s="17"/>
      <c r="Y34" s="17"/>
      <c r="Z34" s="17"/>
      <c r="AA34" s="17"/>
      <c r="AB34" s="17"/>
      <c r="AC34" s="1"/>
      <c r="AD34" s="1"/>
      <c r="AE34" s="1"/>
      <c r="AF34" s="1"/>
      <c r="AG34" s="66"/>
    </row>
    <row r="35" spans="1:33" ht="13.5" customHeight="1" thickBot="1" x14ac:dyDescent="0.25">
      <c r="A35" s="12" t="s">
        <v>64</v>
      </c>
      <c r="B35" s="12"/>
      <c r="C35" s="12"/>
      <c r="D35" s="12"/>
      <c r="E35" s="12"/>
      <c r="F35" s="12"/>
      <c r="G35" s="12"/>
      <c r="H35" s="12"/>
      <c r="I35" s="12"/>
      <c r="J35" s="12"/>
      <c r="K35" s="17"/>
      <c r="M35" s="114">
        <v>1</v>
      </c>
      <c r="N35" s="115">
        <v>0</v>
      </c>
      <c r="O35" s="114">
        <v>1</v>
      </c>
      <c r="P35" s="115">
        <v>0</v>
      </c>
      <c r="Q35" s="250"/>
      <c r="R35" s="17"/>
      <c r="S35" s="17"/>
      <c r="T35" s="1"/>
      <c r="U35" s="1"/>
      <c r="V35" s="17"/>
      <c r="W35" s="17"/>
      <c r="X35" s="17"/>
      <c r="Y35" s="17"/>
      <c r="Z35" s="17"/>
      <c r="AA35" s="17"/>
      <c r="AB35" s="17"/>
      <c r="AC35" s="1"/>
      <c r="AD35" s="1"/>
      <c r="AE35" s="1"/>
      <c r="AF35" s="1"/>
      <c r="AG35" s="66"/>
    </row>
    <row r="36" spans="1:33" ht="16.5" customHeight="1" thickBot="1" x14ac:dyDescent="0.25">
      <c r="A36" s="13"/>
      <c r="B36" s="13"/>
      <c r="C36" s="13"/>
      <c r="D36" s="13"/>
      <c r="E36" s="13"/>
      <c r="F36" s="13"/>
      <c r="G36" s="13"/>
      <c r="H36" s="212"/>
      <c r="I36" s="13"/>
      <c r="J36" s="13"/>
      <c r="K36" s="17"/>
      <c r="L36" s="1"/>
      <c r="M36" s="102"/>
      <c r="N36" s="89"/>
      <c r="O36" s="102"/>
      <c r="P36" s="89"/>
      <c r="Q36" s="250"/>
      <c r="R36" s="17"/>
      <c r="S36" s="17"/>
      <c r="T36" s="1"/>
      <c r="U36" s="1"/>
      <c r="V36" s="17"/>
      <c r="W36" s="17"/>
      <c r="X36" s="17"/>
      <c r="Y36" s="17"/>
      <c r="Z36" s="17"/>
      <c r="AA36" s="17"/>
      <c r="AB36" s="17"/>
      <c r="AC36" s="1"/>
      <c r="AD36" s="1"/>
      <c r="AE36" s="1"/>
      <c r="AF36" s="1"/>
      <c r="AG36" s="66"/>
    </row>
    <row r="37" spans="1:33" ht="12.75" customHeight="1" x14ac:dyDescent="0.2">
      <c r="A37" s="298" t="s">
        <v>90</v>
      </c>
      <c r="B37" s="298"/>
      <c r="C37" s="298"/>
      <c r="D37" s="298"/>
      <c r="E37" s="78">
        <f>HLOOKUP(N33,M35:N37,3,0)</f>
        <v>2</v>
      </c>
      <c r="F37" s="56" t="s">
        <v>85</v>
      </c>
      <c r="G37" s="56"/>
      <c r="H37" s="218"/>
      <c r="I37" s="99">
        <f>HLOOKUP(N33,O35:P37,3,0)</f>
        <v>14</v>
      </c>
      <c r="J37" s="99" t="s">
        <v>85</v>
      </c>
      <c r="K37" s="17"/>
      <c r="L37" s="1"/>
      <c r="M37" s="116">
        <v>0</v>
      </c>
      <c r="N37" s="117">
        <f>X45</f>
        <v>2</v>
      </c>
      <c r="O37" s="116">
        <v>0</v>
      </c>
      <c r="P37" s="255">
        <f>Z45</f>
        <v>14</v>
      </c>
      <c r="Q37" s="250"/>
      <c r="R37" s="254"/>
      <c r="S37" s="17"/>
      <c r="T37" s="1"/>
      <c r="U37" s="1"/>
      <c r="V37" s="105" t="s">
        <v>62</v>
      </c>
      <c r="W37" s="101" t="s">
        <v>177</v>
      </c>
      <c r="X37" s="104" t="s">
        <v>76</v>
      </c>
      <c r="Y37" s="25" t="b">
        <v>0</v>
      </c>
      <c r="Z37" s="101" t="s">
        <v>76</v>
      </c>
      <c r="AA37" s="25" t="b">
        <v>1</v>
      </c>
      <c r="AB37" s="15"/>
      <c r="AC37" s="15"/>
      <c r="AD37" s="15"/>
      <c r="AE37" s="15"/>
      <c r="AF37" s="1"/>
      <c r="AG37" s="66"/>
    </row>
    <row r="38" spans="1:33" ht="12.75" customHeight="1" x14ac:dyDescent="0.2">
      <c r="A38" s="48" t="s">
        <v>377</v>
      </c>
      <c r="B38" s="48"/>
      <c r="C38" s="48"/>
      <c r="D38" s="48"/>
      <c r="E38" s="78">
        <f>HLOOKUP(N33,M35:N38,4,0)</f>
        <v>0</v>
      </c>
      <c r="F38" s="56" t="s">
        <v>85</v>
      </c>
      <c r="G38" s="56"/>
      <c r="H38" s="218"/>
      <c r="I38" s="99">
        <f>HLOOKUP(N33,O35:P38,4,0)</f>
        <v>0</v>
      </c>
      <c r="J38" s="99" t="s">
        <v>85</v>
      </c>
      <c r="K38" s="17"/>
      <c r="L38" s="1"/>
      <c r="M38" s="116">
        <v>0</v>
      </c>
      <c r="N38" s="117">
        <f>W46</f>
        <v>0</v>
      </c>
      <c r="O38" s="116">
        <v>0</v>
      </c>
      <c r="P38" s="255">
        <f>Y46</f>
        <v>0</v>
      </c>
      <c r="Q38" s="250"/>
      <c r="R38" s="254"/>
      <c r="S38" s="17"/>
      <c r="T38" s="1"/>
      <c r="U38" s="1"/>
      <c r="V38" s="106"/>
      <c r="W38" s="50"/>
      <c r="X38" s="102"/>
      <c r="Y38" s="89"/>
      <c r="Z38" s="50"/>
      <c r="AA38" s="89"/>
      <c r="AB38" s="15"/>
      <c r="AC38" s="15"/>
      <c r="AD38" s="15"/>
      <c r="AE38" s="15"/>
      <c r="AF38" s="1"/>
      <c r="AG38" s="66"/>
    </row>
    <row r="39" spans="1:33" ht="12.75" customHeight="1" x14ac:dyDescent="0.2">
      <c r="A39" s="298" t="s">
        <v>78</v>
      </c>
      <c r="B39" s="298"/>
      <c r="C39" s="298"/>
      <c r="D39" s="298"/>
      <c r="E39" s="78">
        <f>HLOOKUP(N33,M35:N39,5,0)</f>
        <v>40</v>
      </c>
      <c r="F39" s="56" t="s">
        <v>71</v>
      </c>
      <c r="G39" s="56"/>
      <c r="H39" s="218"/>
      <c r="I39" s="99">
        <f>HLOOKUP(N33,O35:P39,5,0)</f>
        <v>35</v>
      </c>
      <c r="J39" s="99" t="s">
        <v>71</v>
      </c>
      <c r="K39" s="17"/>
      <c r="L39" s="1"/>
      <c r="M39" s="116">
        <v>0</v>
      </c>
      <c r="N39" s="117">
        <f>E15</f>
        <v>40</v>
      </c>
      <c r="O39" s="116">
        <v>0</v>
      </c>
      <c r="P39" s="255">
        <f>I15</f>
        <v>35</v>
      </c>
      <c r="Q39" s="250"/>
      <c r="R39" s="254"/>
      <c r="S39" s="17"/>
      <c r="T39" s="1"/>
      <c r="U39" s="1"/>
      <c r="V39" s="32">
        <f>1+Y37</f>
        <v>1</v>
      </c>
      <c r="W39" s="33">
        <v>10</v>
      </c>
      <c r="X39" s="32"/>
      <c r="Y39" s="34">
        <v>13</v>
      </c>
      <c r="Z39" s="33"/>
      <c r="AA39" s="34">
        <v>16</v>
      </c>
      <c r="AB39" s="15"/>
      <c r="AC39" s="15"/>
      <c r="AD39" s="15"/>
      <c r="AE39" s="15"/>
      <c r="AF39" s="1"/>
      <c r="AG39" s="66"/>
    </row>
    <row r="40" spans="1:33" ht="12.75" customHeight="1" x14ac:dyDescent="0.2">
      <c r="A40" s="298" t="s">
        <v>79</v>
      </c>
      <c r="B40" s="298"/>
      <c r="C40" s="298"/>
      <c r="D40" s="298"/>
      <c r="E40" s="78">
        <f>HLOOKUP(N33,M35:N40,6,0)</f>
        <v>67</v>
      </c>
      <c r="F40" s="56" t="s">
        <v>82</v>
      </c>
      <c r="G40" s="56"/>
      <c r="H40" s="218"/>
      <c r="I40" s="99">
        <f>HLOOKUP(N33,O35:P40,6,0)</f>
        <v>65</v>
      </c>
      <c r="J40" s="99" t="s">
        <v>82</v>
      </c>
      <c r="K40" s="17"/>
      <c r="L40" s="1"/>
      <c r="M40" s="116">
        <v>0</v>
      </c>
      <c r="N40" s="117">
        <f>VLOOKUP(M70,N113:O143,2)</f>
        <v>67</v>
      </c>
      <c r="O40" s="116">
        <v>0</v>
      </c>
      <c r="P40" s="255">
        <f>VLOOKUP(S69,BH71:BI165,2)</f>
        <v>65</v>
      </c>
      <c r="Q40" s="250"/>
      <c r="R40" s="254"/>
      <c r="S40" s="17"/>
      <c r="T40" s="1"/>
      <c r="U40" s="1"/>
      <c r="V40" s="32">
        <v>1</v>
      </c>
      <c r="W40" s="33">
        <f>W39/10</f>
        <v>1</v>
      </c>
      <c r="X40" s="32">
        <v>1</v>
      </c>
      <c r="Y40" s="34">
        <f>Y39/10</f>
        <v>1.3</v>
      </c>
      <c r="Z40" s="33">
        <v>1</v>
      </c>
      <c r="AA40" s="34">
        <f>AA39/10</f>
        <v>1.6</v>
      </c>
      <c r="AB40" s="15"/>
      <c r="AC40" s="15"/>
      <c r="AD40" s="15"/>
      <c r="AE40" s="15"/>
      <c r="AF40" s="1"/>
      <c r="AG40" s="66"/>
    </row>
    <row r="41" spans="1:33" ht="12.75" customHeight="1" thickBot="1" x14ac:dyDescent="0.25">
      <c r="A41" s="298" t="s">
        <v>83</v>
      </c>
      <c r="B41" s="298"/>
      <c r="C41" s="298"/>
      <c r="D41" s="298"/>
      <c r="E41" s="78">
        <f>HLOOKUP(N33,M35:N41,7,0)</f>
        <v>1400</v>
      </c>
      <c r="F41" s="56" t="s">
        <v>366</v>
      </c>
      <c r="G41" s="56"/>
      <c r="H41" s="218"/>
      <c r="I41" s="99">
        <f>HLOOKUP(N33,O35:P41,7,0)</f>
        <v>1400</v>
      </c>
      <c r="J41" s="99" t="s">
        <v>366</v>
      </c>
      <c r="K41" s="17"/>
      <c r="L41" s="1"/>
      <c r="M41" s="116">
        <v>0</v>
      </c>
      <c r="N41" s="117">
        <f>VLOOKUP(AW70,AN72:AO109,2)</f>
        <v>1400</v>
      </c>
      <c r="O41" s="116">
        <v>0</v>
      </c>
      <c r="P41" s="255">
        <f>VLOOKUP(AW70,AN72:AO109,2)</f>
        <v>1400</v>
      </c>
      <c r="Q41" s="250"/>
      <c r="R41" s="254"/>
      <c r="S41" s="17"/>
      <c r="T41" s="1"/>
      <c r="U41" s="1"/>
      <c r="V41" s="31">
        <v>2</v>
      </c>
      <c r="W41" s="35">
        <f>Y37*(VLOOKUP(M70,L113:M143,2))</f>
        <v>0</v>
      </c>
      <c r="X41" s="31">
        <v>2</v>
      </c>
      <c r="Y41" s="36">
        <f>Y37*(VLOOKUP(S69,BF71:BG165,2))</f>
        <v>0</v>
      </c>
      <c r="Z41" s="35">
        <v>2</v>
      </c>
      <c r="AA41" s="36">
        <f>AA37*(VLOOKUP(V69,BF71:BG165,2))</f>
        <v>1.5</v>
      </c>
      <c r="AB41" s="15"/>
      <c r="AC41" s="15"/>
      <c r="AD41" s="15"/>
      <c r="AE41" s="15"/>
      <c r="AF41" s="1"/>
      <c r="AG41" s="66"/>
    </row>
    <row r="42" spans="1:33" ht="12.75" customHeight="1" x14ac:dyDescent="0.2">
      <c r="A42" s="299" t="s">
        <v>84</v>
      </c>
      <c r="B42" s="299"/>
      <c r="C42" s="299"/>
      <c r="D42" s="299"/>
      <c r="E42" s="79">
        <f>HLOOKUP(N33,M35:N42,8,0)</f>
        <v>8.6860714285714291</v>
      </c>
      <c r="F42" s="56" t="s">
        <v>92</v>
      </c>
      <c r="G42" s="56"/>
      <c r="H42" s="218"/>
      <c r="I42" s="98">
        <f>HLOOKUP(N33,O35:P42,8,0)</f>
        <v>67.414285714285711</v>
      </c>
      <c r="J42" s="99" t="s">
        <v>92</v>
      </c>
      <c r="K42" s="17"/>
      <c r="L42" s="1"/>
      <c r="M42" s="116">
        <v>0</v>
      </c>
      <c r="N42" s="118">
        <f>((43560*N37*(N40/12)/N39)/N41)+(X47)</f>
        <v>8.6860714285714291</v>
      </c>
      <c r="O42" s="116">
        <v>0</v>
      </c>
      <c r="P42" s="256">
        <f>((43560*(P37)*(P40/12)/P39)/P41)+(Y47)</f>
        <v>67.414285714285711</v>
      </c>
      <c r="Q42" s="250"/>
      <c r="R42" s="254"/>
      <c r="S42" s="17"/>
      <c r="T42" s="1"/>
      <c r="U42" s="1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"/>
      <c r="AG42" s="66"/>
    </row>
    <row r="43" spans="1:33" ht="12.75" customHeight="1" x14ac:dyDescent="0.2">
      <c r="A43" s="298" t="s">
        <v>65</v>
      </c>
      <c r="B43" s="298"/>
      <c r="C43" s="298"/>
      <c r="D43" s="298"/>
      <c r="E43" s="79">
        <f>HLOOKUP(N33,M35:N43,9,0)</f>
        <v>0.15510841836734696</v>
      </c>
      <c r="F43" s="56" t="s">
        <v>93</v>
      </c>
      <c r="G43" s="56"/>
      <c r="H43" s="218"/>
      <c r="I43" s="98">
        <f>HLOOKUP(N33,O35:P43,9,0)</f>
        <v>1.2038265306122449</v>
      </c>
      <c r="J43" s="99" t="s">
        <v>93</v>
      </c>
      <c r="L43" s="1"/>
      <c r="M43" s="116">
        <v>0</v>
      </c>
      <c r="N43" s="118">
        <f>N42/(VLOOKUP(AW70,AW72:AX109,2))</f>
        <v>0.15510841836734696</v>
      </c>
      <c r="O43" s="116">
        <v>0</v>
      </c>
      <c r="P43" s="256">
        <f>P42/(VLOOKUP(AW70,AW72:AX109,2))</f>
        <v>1.2038265306122449</v>
      </c>
      <c r="Q43" s="250"/>
      <c r="R43" s="254"/>
      <c r="S43" s="17"/>
      <c r="T43" s="1"/>
      <c r="U43" s="1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"/>
      <c r="AG43" s="66"/>
    </row>
    <row r="44" spans="1:33" ht="12.75" customHeight="1" thickBot="1" x14ac:dyDescent="0.25">
      <c r="A44" s="299" t="s">
        <v>66</v>
      </c>
      <c r="B44" s="299"/>
      <c r="C44" s="299"/>
      <c r="D44" s="299"/>
      <c r="E44" s="80">
        <f>HLOOKUP(N33,M35:N44,10,0)</f>
        <v>0.52581753826530619</v>
      </c>
      <c r="F44" s="56" t="s">
        <v>94</v>
      </c>
      <c r="G44" s="56"/>
      <c r="H44" s="218"/>
      <c r="I44" s="71">
        <f>HLOOKUP(N33,O35:P44,10,0)</f>
        <v>4.0809719387755106</v>
      </c>
      <c r="J44" s="99" t="s">
        <v>94</v>
      </c>
      <c r="K44" s="17"/>
      <c r="L44" s="1"/>
      <c r="M44" s="116">
        <v>0</v>
      </c>
      <c r="N44" s="119">
        <f>N43*C9</f>
        <v>0.52581753826530619</v>
      </c>
      <c r="O44" s="116">
        <v>0</v>
      </c>
      <c r="P44" s="257">
        <f>P43*C9</f>
        <v>4.0809719387755106</v>
      </c>
      <c r="Q44" s="250"/>
      <c r="R44" s="254"/>
      <c r="S44" s="17"/>
      <c r="T44" s="1"/>
      <c r="U44" s="1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"/>
      <c r="AG44" s="66"/>
    </row>
    <row r="45" spans="1:33" ht="12.75" customHeight="1" thickBot="1" x14ac:dyDescent="0.25">
      <c r="A45" s="299" t="s">
        <v>86</v>
      </c>
      <c r="B45" s="299"/>
      <c r="C45" s="299"/>
      <c r="D45" s="299"/>
      <c r="E45" s="322">
        <f>HLOOKUP(N33,M35:N45,11,0)</f>
        <v>5.0000000000000001E-3</v>
      </c>
      <c r="F45" s="322"/>
      <c r="G45" s="322"/>
      <c r="H45" s="221"/>
      <c r="I45" s="321">
        <f>HLOOKUP(N33,O35:P45,11,0)</f>
        <v>5.0000000000000001E-3</v>
      </c>
      <c r="J45" s="321"/>
      <c r="K45" s="17"/>
      <c r="L45" s="1"/>
      <c r="M45" s="116">
        <v>0</v>
      </c>
      <c r="N45" s="120">
        <f>(W51/100)/100</f>
        <v>5.0000000000000001E-3</v>
      </c>
      <c r="O45" s="116">
        <v>0</v>
      </c>
      <c r="P45" s="258">
        <f>(Y51/100)/100</f>
        <v>5.0000000000000001E-3</v>
      </c>
      <c r="Q45" s="250"/>
      <c r="R45" s="254"/>
      <c r="S45" s="17"/>
      <c r="T45" s="1"/>
      <c r="U45" s="1"/>
      <c r="V45" s="105" t="s">
        <v>335</v>
      </c>
      <c r="W45" s="76">
        <v>20</v>
      </c>
      <c r="X45" s="74">
        <f>(W45/10)</f>
        <v>2</v>
      </c>
      <c r="Y45" s="77">
        <v>140</v>
      </c>
      <c r="Z45" s="75">
        <f>(Y45/10)</f>
        <v>14</v>
      </c>
      <c r="AA45" s="74">
        <v>80</v>
      </c>
      <c r="AB45" s="75">
        <f>(AA45/10)</f>
        <v>8</v>
      </c>
      <c r="AC45" s="15"/>
      <c r="AD45" s="15"/>
      <c r="AE45" s="15"/>
      <c r="AF45" s="1"/>
      <c r="AG45" s="66"/>
    </row>
    <row r="46" spans="1:33" ht="12.75" customHeight="1" thickBot="1" x14ac:dyDescent="0.25">
      <c r="A46" s="299" t="s">
        <v>359</v>
      </c>
      <c r="B46" s="299"/>
      <c r="C46" s="299"/>
      <c r="D46" s="299"/>
      <c r="E46" s="80">
        <f>HLOOKUP(N33,M35:N46,12,0)</f>
        <v>1.0169999999999999</v>
      </c>
      <c r="F46" s="56" t="s">
        <v>87</v>
      </c>
      <c r="G46" s="56"/>
      <c r="H46" s="218"/>
      <c r="I46" s="71">
        <f>HLOOKUP(N33,O35:P46,12,0)</f>
        <v>1.0169999999999999</v>
      </c>
      <c r="J46" s="99" t="s">
        <v>87</v>
      </c>
      <c r="K46" s="17"/>
      <c r="L46" s="17"/>
      <c r="M46" s="116">
        <v>0</v>
      </c>
      <c r="N46" s="119">
        <f>(N45*C8)*C9</f>
        <v>1.0169999999999999</v>
      </c>
      <c r="O46" s="116">
        <v>0</v>
      </c>
      <c r="P46" s="257">
        <f>(P45*C8)*C9</f>
        <v>1.0169999999999999</v>
      </c>
      <c r="Q46" s="250"/>
      <c r="R46" s="254"/>
      <c r="S46" s="17"/>
      <c r="T46" s="1"/>
      <c r="U46" s="1"/>
      <c r="V46" s="107"/>
      <c r="W46" s="31">
        <v>0</v>
      </c>
      <c r="X46" s="51">
        <f>(W46/10)</f>
        <v>0</v>
      </c>
      <c r="Y46" s="69">
        <v>0</v>
      </c>
      <c r="Z46" s="90">
        <f>(Y46/10)</f>
        <v>0</v>
      </c>
      <c r="AA46" s="51">
        <v>5</v>
      </c>
      <c r="AB46" s="90">
        <f>(AA46/10)</f>
        <v>0.5</v>
      </c>
      <c r="AC46" s="15"/>
      <c r="AD46" s="15"/>
      <c r="AE46" s="15"/>
      <c r="AF46" s="1"/>
      <c r="AG46" s="66"/>
    </row>
    <row r="47" spans="1:33" ht="12.75" customHeight="1" thickBot="1" x14ac:dyDescent="0.25">
      <c r="A47" s="299" t="s">
        <v>362</v>
      </c>
      <c r="B47" s="299"/>
      <c r="C47" s="299"/>
      <c r="D47" s="299"/>
      <c r="E47" s="80">
        <f>HLOOKUP(N33,M35:N47,13,0)</f>
        <v>1542.817538265306</v>
      </c>
      <c r="F47" s="56" t="s">
        <v>365</v>
      </c>
      <c r="G47" s="294"/>
      <c r="H47" s="218"/>
      <c r="I47" s="71">
        <f>HLOOKUP(N33,O35:P47,13,0)</f>
        <v>5097.9719387755104</v>
      </c>
      <c r="J47" s="99" t="s">
        <v>365</v>
      </c>
      <c r="L47" s="1"/>
      <c r="M47" s="121">
        <v>0</v>
      </c>
      <c r="N47" s="122">
        <f>(N44+N46)*O8</f>
        <v>1542.817538265306</v>
      </c>
      <c r="O47" s="121">
        <v>0</v>
      </c>
      <c r="P47" s="260">
        <f>(P44+P46)*C7</f>
        <v>5097.9719387755104</v>
      </c>
      <c r="Q47" s="250"/>
      <c r="R47" s="254"/>
      <c r="S47" s="17"/>
      <c r="T47" s="1"/>
      <c r="U47" s="1"/>
      <c r="V47" s="15"/>
      <c r="W47" s="15"/>
      <c r="X47" s="108">
        <f>(W46*4.34303571428571)</f>
        <v>0</v>
      </c>
      <c r="Y47" s="319">
        <f>(Y46*4.34303571428571)</f>
        <v>0</v>
      </c>
      <c r="Z47" s="320"/>
      <c r="AA47" s="109"/>
      <c r="AB47" s="109">
        <f>(AA46*4.34303571428571)</f>
        <v>21.715178571428552</v>
      </c>
      <c r="AC47" s="15"/>
      <c r="AD47" s="15"/>
      <c r="AE47" s="15"/>
      <c r="AF47" s="1"/>
      <c r="AG47" s="66"/>
    </row>
    <row r="48" spans="1:33" ht="15.75" customHeight="1" thickBot="1" x14ac:dyDescent="0.25">
      <c r="A48" s="3"/>
      <c r="B48" s="3"/>
      <c r="C48" s="3"/>
      <c r="D48" s="3"/>
      <c r="E48" s="3"/>
      <c r="F48" s="3"/>
      <c r="G48" s="3"/>
      <c r="H48" s="222"/>
      <c r="I48" s="3"/>
      <c r="J48" s="3"/>
      <c r="K48" s="17"/>
      <c r="L48" s="1"/>
      <c r="M48" s="102"/>
      <c r="N48" s="50"/>
      <c r="O48" s="50"/>
      <c r="P48" s="89"/>
      <c r="Q48" s="250"/>
      <c r="R48" s="17"/>
      <c r="S48" s="17"/>
      <c r="T48" s="1"/>
      <c r="U48" s="1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"/>
      <c r="AG48" s="66"/>
    </row>
    <row r="49" spans="1:39" ht="13.5" customHeight="1" thickBot="1" x14ac:dyDescent="0.25">
      <c r="A49" s="12" t="s">
        <v>446</v>
      </c>
      <c r="B49" s="12"/>
      <c r="C49" s="12"/>
      <c r="D49" s="12"/>
      <c r="E49" s="12"/>
      <c r="F49" s="12"/>
      <c r="G49" s="12"/>
      <c r="H49" s="12"/>
      <c r="I49" s="12"/>
      <c r="J49" s="12"/>
      <c r="K49" s="17"/>
      <c r="L49" s="1"/>
      <c r="M49" s="123">
        <v>0</v>
      </c>
      <c r="N49" s="124">
        <v>1</v>
      </c>
      <c r="O49" s="125">
        <v>0</v>
      </c>
      <c r="P49" s="124">
        <v>1</v>
      </c>
      <c r="Q49" s="250"/>
      <c r="R49" s="17"/>
      <c r="S49" s="17"/>
      <c r="T49" s="1"/>
      <c r="U49" s="1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"/>
      <c r="AG49" s="66"/>
    </row>
    <row r="50" spans="1:39" ht="19.5" customHeight="1" thickBot="1" x14ac:dyDescent="0.25">
      <c r="A50" s="48"/>
      <c r="B50" s="48"/>
      <c r="C50" s="48"/>
      <c r="D50" s="48"/>
      <c r="E50" s="48"/>
      <c r="F50" s="48"/>
      <c r="G50" s="48"/>
      <c r="H50" s="223"/>
      <c r="I50" s="48"/>
      <c r="J50" s="48"/>
      <c r="K50" s="17"/>
      <c r="L50" s="1"/>
      <c r="M50" s="102"/>
      <c r="N50" s="126"/>
      <c r="O50" s="104"/>
      <c r="P50" s="25"/>
      <c r="Q50" s="250"/>
      <c r="R50" s="17"/>
      <c r="S50" s="17"/>
      <c r="T50" s="1"/>
      <c r="U50" s="1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"/>
      <c r="AG50" s="66"/>
    </row>
    <row r="51" spans="1:39" ht="12.75" customHeight="1" thickBot="1" x14ac:dyDescent="0.25">
      <c r="A51" s="48" t="s">
        <v>367</v>
      </c>
      <c r="B51" s="48"/>
      <c r="C51" s="48"/>
      <c r="D51" s="48"/>
      <c r="E51" s="53">
        <f>HLOOKUP(N33,M49:N51,3,0)</f>
        <v>0</v>
      </c>
      <c r="F51" s="56" t="s">
        <v>368</v>
      </c>
      <c r="G51" s="56"/>
      <c r="H51" s="218"/>
      <c r="I51" s="99">
        <f>HLOOKUP(N33,O49:P51,3,0)</f>
        <v>0</v>
      </c>
      <c r="J51" s="99" t="s">
        <v>368</v>
      </c>
      <c r="K51" s="17"/>
      <c r="L51" s="10"/>
      <c r="M51" s="102">
        <v>0</v>
      </c>
      <c r="N51" s="127">
        <v>1670</v>
      </c>
      <c r="O51" s="102">
        <v>0</v>
      </c>
      <c r="P51" s="255">
        <v>1655</v>
      </c>
      <c r="Q51" s="250"/>
      <c r="R51" s="17"/>
      <c r="S51" s="17"/>
      <c r="T51" s="1"/>
      <c r="U51" s="1"/>
      <c r="V51" s="65" t="s">
        <v>334</v>
      </c>
      <c r="W51" s="73">
        <v>50</v>
      </c>
      <c r="X51" s="74"/>
      <c r="Y51" s="74">
        <v>50</v>
      </c>
      <c r="Z51" s="74"/>
      <c r="AA51" s="75">
        <v>50</v>
      </c>
      <c r="AB51" s="15"/>
      <c r="AC51" s="15"/>
      <c r="AD51" s="15"/>
      <c r="AE51" s="15"/>
      <c r="AF51" s="1"/>
      <c r="AG51" s="66"/>
    </row>
    <row r="52" spans="1:39" ht="12.75" customHeight="1" thickBot="1" x14ac:dyDescent="0.25">
      <c r="A52" s="48" t="s">
        <v>373</v>
      </c>
      <c r="B52" s="48"/>
      <c r="C52" s="48"/>
      <c r="D52" s="48"/>
      <c r="E52" s="53">
        <f>HLOOKUP(N33,M49:N52,4,0)</f>
        <v>0</v>
      </c>
      <c r="F52" s="56" t="s">
        <v>378</v>
      </c>
      <c r="G52" s="56"/>
      <c r="H52" s="218"/>
      <c r="I52" s="99">
        <f>HLOOKUP(N33,O49:P52,4,0)</f>
        <v>0</v>
      </c>
      <c r="J52" s="99" t="s">
        <v>378</v>
      </c>
      <c r="K52" s="17"/>
      <c r="L52" s="10"/>
      <c r="M52" s="102">
        <v>0</v>
      </c>
      <c r="N52" s="127">
        <v>10</v>
      </c>
      <c r="O52" s="102">
        <v>0</v>
      </c>
      <c r="P52" s="255">
        <v>10</v>
      </c>
      <c r="Q52" s="250"/>
      <c r="R52" s="17"/>
      <c r="S52" s="17"/>
      <c r="T52" s="1"/>
      <c r="U52" s="1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"/>
      <c r="AG52" s="66"/>
    </row>
    <row r="53" spans="1:39" ht="12.75" customHeight="1" x14ac:dyDescent="0.2">
      <c r="A53" s="48" t="s">
        <v>383</v>
      </c>
      <c r="B53" s="48"/>
      <c r="C53" s="48"/>
      <c r="D53" s="48"/>
      <c r="E53" s="314" t="s">
        <v>385</v>
      </c>
      <c r="F53" s="314"/>
      <c r="G53" s="204"/>
      <c r="H53" s="224"/>
      <c r="I53" s="98">
        <f>HLOOKUP(N33,O49:P53,5,0)</f>
        <v>0</v>
      </c>
      <c r="J53" s="99" t="s">
        <v>93</v>
      </c>
      <c r="K53" s="17"/>
      <c r="L53" s="10"/>
      <c r="M53" s="310" t="str">
        <f>E53</f>
        <v xml:space="preserve">Benchmark </v>
      </c>
      <c r="N53" s="311"/>
      <c r="O53" s="102">
        <v>0</v>
      </c>
      <c r="P53" s="256" t="e">
        <f>(E51/E52)-(I51/I52)</f>
        <v>#DIV/0!</v>
      </c>
      <c r="Q53" s="250"/>
      <c r="R53" s="17"/>
      <c r="S53" s="17"/>
      <c r="T53" s="1"/>
      <c r="U53" s="1"/>
      <c r="V53" s="104" t="b">
        <v>1</v>
      </c>
      <c r="W53" s="101">
        <f>1-V53</f>
        <v>0</v>
      </c>
      <c r="X53" s="101"/>
      <c r="Y53" s="101"/>
      <c r="Z53" s="101">
        <v>0</v>
      </c>
      <c r="AA53" s="306">
        <f>AD53</f>
        <v>3555.1544005102041</v>
      </c>
      <c r="AB53" s="306"/>
      <c r="AC53" s="101">
        <v>0</v>
      </c>
      <c r="AD53" s="306">
        <f>(P47)-N47</f>
        <v>3555.1544005102041</v>
      </c>
      <c r="AE53" s="307"/>
      <c r="AF53" s="1"/>
      <c r="AG53" s="66"/>
    </row>
    <row r="54" spans="1:39" ht="12.75" customHeight="1" thickBot="1" x14ac:dyDescent="0.25">
      <c r="A54" s="48" t="s">
        <v>384</v>
      </c>
      <c r="B54" s="48"/>
      <c r="C54" s="48"/>
      <c r="D54" s="48"/>
      <c r="E54" s="314"/>
      <c r="F54" s="314"/>
      <c r="G54" s="204"/>
      <c r="H54" s="224"/>
      <c r="I54" s="71">
        <f>HLOOKUP(N33,O49:P54,6,0)</f>
        <v>0</v>
      </c>
      <c r="J54" s="99" t="s">
        <v>365</v>
      </c>
      <c r="K54" s="17"/>
      <c r="L54" s="10"/>
      <c r="M54" s="312"/>
      <c r="N54" s="313"/>
      <c r="O54" s="69">
        <v>0</v>
      </c>
      <c r="P54" s="259" t="e">
        <f>(P53*N4)*C9</f>
        <v>#DIV/0!</v>
      </c>
      <c r="Q54" s="250"/>
      <c r="R54" s="17"/>
      <c r="S54" s="17"/>
      <c r="T54" s="1"/>
      <c r="U54" s="1"/>
      <c r="V54" s="107"/>
      <c r="W54" s="51"/>
      <c r="X54" s="51"/>
      <c r="Y54" s="51"/>
      <c r="Z54" s="51">
        <v>1</v>
      </c>
      <c r="AA54" s="308" t="e">
        <f>(VLOOKUP(W53,AC54:AE54,2))</f>
        <v>#N/A</v>
      </c>
      <c r="AB54" s="308"/>
      <c r="AC54" s="51">
        <v>1</v>
      </c>
      <c r="AD54" s="308" t="e">
        <f>(P54)</f>
        <v>#DIV/0!</v>
      </c>
      <c r="AE54" s="309"/>
      <c r="AF54" s="1"/>
      <c r="AG54" s="66"/>
    </row>
    <row r="55" spans="1:39" ht="12.95" customHeight="1" x14ac:dyDescent="0.2">
      <c r="A55" s="299" t="s">
        <v>360</v>
      </c>
      <c r="B55" s="299"/>
      <c r="C55" s="299"/>
      <c r="D55" s="299"/>
      <c r="E55" s="297">
        <f>VLOOKUP(W53,Z53:AA54,2)</f>
        <v>3555.1544005102041</v>
      </c>
      <c r="F55" s="297"/>
      <c r="G55" s="297"/>
      <c r="H55" s="297"/>
      <c r="I55" s="297"/>
      <c r="J55" s="297"/>
      <c r="K55" s="17"/>
      <c r="L55" s="1"/>
      <c r="M55" s="1"/>
      <c r="N55" s="1"/>
      <c r="O55" s="1"/>
      <c r="P55" s="1"/>
      <c r="Q55" s="208"/>
      <c r="R55" s="1"/>
      <c r="S55" s="1"/>
      <c r="T55" s="1"/>
      <c r="U55" s="1"/>
      <c r="V55" s="17"/>
      <c r="W55" s="50"/>
      <c r="X55" s="17"/>
      <c r="Y55" s="1"/>
      <c r="Z55" s="1"/>
      <c r="AA55" s="1"/>
      <c r="AB55" s="1"/>
      <c r="AC55" s="1"/>
      <c r="AD55" s="1"/>
      <c r="AE55" s="1"/>
      <c r="AF55" s="1"/>
      <c r="AG55" s="67"/>
      <c r="AH55" s="64"/>
      <c r="AI55" s="17"/>
      <c r="AJ55" s="17"/>
      <c r="AK55" s="17"/>
    </row>
    <row r="56" spans="1:39" ht="9.9499999999999993" customHeight="1" x14ac:dyDescent="0.2">
      <c r="A56" s="318" t="s">
        <v>369</v>
      </c>
      <c r="B56" s="318"/>
      <c r="C56" s="318"/>
      <c r="D56" s="55"/>
      <c r="E56" s="18"/>
      <c r="F56" s="70"/>
      <c r="G56" s="70"/>
      <c r="H56" s="225"/>
      <c r="I56" s="301">
        <f>E55+E33+E25</f>
        <v>10203.559991602364</v>
      </c>
      <c r="J56" s="301"/>
      <c r="K56" s="1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7"/>
      <c r="Y56" s="1"/>
      <c r="Z56" s="17"/>
      <c r="AA56" s="1"/>
      <c r="AB56" s="1"/>
      <c r="AC56" s="1"/>
      <c r="AD56" s="1"/>
      <c r="AE56" s="1"/>
      <c r="AF56" s="1"/>
      <c r="AG56" s="67"/>
      <c r="AH56" s="64"/>
      <c r="AI56" s="17"/>
      <c r="AJ56" s="17"/>
      <c r="AK56" s="17"/>
    </row>
    <row r="57" spans="1:39" ht="9.9499999999999993" customHeight="1" x14ac:dyDescent="0.2">
      <c r="A57" s="55"/>
      <c r="B57" s="55"/>
      <c r="C57" s="55"/>
      <c r="D57" s="55"/>
      <c r="F57" s="70"/>
      <c r="G57" s="70"/>
      <c r="H57" s="225"/>
      <c r="I57" s="70"/>
      <c r="J57" s="70"/>
      <c r="K57" s="1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7"/>
      <c r="Y57" s="1"/>
      <c r="Z57" s="17"/>
      <c r="AA57" s="1"/>
      <c r="AB57" s="1"/>
      <c r="AC57" s="1"/>
      <c r="AD57" s="1"/>
      <c r="AE57" s="1"/>
      <c r="AF57" s="1"/>
      <c r="AG57" s="67"/>
      <c r="AH57" s="64"/>
      <c r="AI57" s="17"/>
      <c r="AJ57" s="17"/>
      <c r="AK57" s="17"/>
    </row>
    <row r="58" spans="1:39" ht="9.9499999999999993" customHeight="1" x14ac:dyDescent="0.2">
      <c r="A58" s="13"/>
      <c r="B58" s="13"/>
      <c r="C58" s="13"/>
      <c r="D58" s="13"/>
      <c r="E58" s="13"/>
      <c r="F58" s="13"/>
      <c r="G58" s="13"/>
      <c r="H58" s="212"/>
      <c r="I58" s="13"/>
      <c r="J58" s="13"/>
      <c r="K58" s="1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66"/>
    </row>
    <row r="59" spans="1:39" ht="9.9499999999999993" customHeight="1" thickBot="1" x14ac:dyDescent="0.25">
      <c r="A59" s="1"/>
      <c r="B59" s="1"/>
      <c r="C59" s="1"/>
      <c r="D59" s="1"/>
      <c r="E59" s="57"/>
      <c r="F59" s="57"/>
      <c r="G59" s="57"/>
      <c r="H59" s="226"/>
      <c r="I59" s="57"/>
      <c r="J59" s="57"/>
      <c r="K59" s="1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66"/>
    </row>
    <row r="60" spans="1:39" ht="9.9499999999999993" customHeight="1" thickBot="1" x14ac:dyDescent="0.25">
      <c r="A60" s="317" t="s">
        <v>454</v>
      </c>
      <c r="B60" s="317"/>
      <c r="C60" s="317"/>
      <c r="D60" s="88"/>
      <c r="E60" s="19">
        <f>O60</f>
        <v>3</v>
      </c>
      <c r="F60" s="19" t="s">
        <v>455</v>
      </c>
      <c r="G60" s="19"/>
      <c r="H60" s="19"/>
      <c r="I60" s="345">
        <f>E60*I56</f>
        <v>30610.679974807092</v>
      </c>
      <c r="J60" s="345"/>
      <c r="K60" s="17"/>
      <c r="L60" s="1"/>
      <c r="M60" s="65" t="s">
        <v>374</v>
      </c>
      <c r="N60" s="281"/>
      <c r="O60" s="270">
        <v>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67"/>
      <c r="AH60" s="64"/>
      <c r="AI60" s="9"/>
      <c r="AJ60" s="17"/>
      <c r="AK60" s="17"/>
    </row>
    <row r="61" spans="1:39" ht="9.9499999999999993" customHeight="1" x14ac:dyDescent="0.2">
      <c r="A61" s="231"/>
      <c r="B61" s="231"/>
      <c r="C61" s="231"/>
      <c r="D61" s="231"/>
      <c r="E61" s="231"/>
      <c r="F61" s="231"/>
      <c r="G61" s="231"/>
      <c r="H61" s="231"/>
      <c r="I61" s="231"/>
      <c r="J61" s="231"/>
      <c r="K61" s="1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67"/>
      <c r="AH61" s="64"/>
      <c r="AI61" s="17"/>
      <c r="AJ61" s="17"/>
      <c r="AK61" s="17"/>
    </row>
    <row r="62" spans="1:39" ht="9.9499999999999993" customHeight="1" x14ac:dyDescent="0.2">
      <c r="A62" s="318" t="s">
        <v>453</v>
      </c>
      <c r="B62" s="318"/>
      <c r="C62" s="318"/>
      <c r="D62" s="6"/>
      <c r="E62" s="6"/>
      <c r="F62" s="6"/>
      <c r="G62" s="6"/>
      <c r="H62" s="207"/>
      <c r="I62" s="6"/>
      <c r="J62" s="6"/>
      <c r="K62" s="1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67"/>
      <c r="AH62" s="64"/>
      <c r="AI62" s="17"/>
      <c r="AJ62" s="17"/>
      <c r="AK62" s="17"/>
    </row>
    <row r="63" spans="1:39" ht="9.9499999999999993" customHeight="1" x14ac:dyDescent="0.2">
      <c r="A63" s="232"/>
      <c r="B63" s="6"/>
      <c r="C63" s="6"/>
      <c r="D63" s="6"/>
      <c r="E63" s="6"/>
      <c r="F63" s="6"/>
      <c r="G63" s="6"/>
      <c r="H63" s="207"/>
      <c r="I63" s="6"/>
      <c r="J63" s="6"/>
      <c r="K63" s="1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67"/>
      <c r="AH63" s="64"/>
      <c r="AI63" s="17"/>
      <c r="AJ63" s="17"/>
      <c r="AK63" s="17"/>
    </row>
    <row r="64" spans="1:39" ht="9.9499999999999993" customHeight="1" thickBot="1" x14ac:dyDescent="0.25">
      <c r="A64" s="336"/>
      <c r="B64" s="337"/>
      <c r="C64" s="337"/>
      <c r="D64" s="337"/>
      <c r="E64" s="337"/>
      <c r="F64" s="337"/>
      <c r="G64" s="337"/>
      <c r="H64" s="337"/>
      <c r="I64" s="337"/>
      <c r="J64" s="338"/>
      <c r="K64" s="17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39"/>
      <c r="AH64" s="240"/>
      <c r="AI64" s="228"/>
      <c r="AJ64" s="228"/>
      <c r="AK64" s="228"/>
      <c r="AL64" s="208"/>
      <c r="AM64" s="208"/>
    </row>
    <row r="65" spans="1:63" ht="9.9499999999999993" customHeight="1" thickBot="1" x14ac:dyDescent="0.25">
      <c r="A65" s="339"/>
      <c r="B65" s="340"/>
      <c r="C65" s="340"/>
      <c r="D65" s="340"/>
      <c r="E65" s="340"/>
      <c r="F65" s="340"/>
      <c r="G65" s="340"/>
      <c r="H65" s="340"/>
      <c r="I65" s="340"/>
      <c r="J65" s="341"/>
      <c r="K65" s="17"/>
      <c r="L65" s="278" t="s">
        <v>507</v>
      </c>
      <c r="M65" s="279"/>
      <c r="N65" s="279"/>
      <c r="O65" s="279"/>
      <c r="P65" s="280"/>
      <c r="Q65" s="208"/>
      <c r="R65" s="278" t="s">
        <v>506</v>
      </c>
      <c r="S65" s="279"/>
      <c r="T65" s="279"/>
      <c r="U65" s="279"/>
      <c r="V65" s="279"/>
      <c r="W65" s="280"/>
      <c r="X65" s="208"/>
      <c r="Y65" s="277" t="s">
        <v>504</v>
      </c>
      <c r="Z65" s="208"/>
      <c r="AA65" s="208"/>
      <c r="AB65" s="208"/>
      <c r="AC65" s="208"/>
      <c r="AD65" s="208"/>
      <c r="AE65" s="277" t="s">
        <v>505</v>
      </c>
      <c r="AF65" s="208"/>
      <c r="AG65" s="239"/>
      <c r="AH65" s="240"/>
      <c r="AI65" s="228"/>
      <c r="AJ65" s="228"/>
      <c r="AK65" s="228"/>
      <c r="AL65" s="208"/>
      <c r="AM65" s="208"/>
    </row>
    <row r="66" spans="1:63" ht="9.9499999999999993" customHeight="1" thickBot="1" x14ac:dyDescent="0.25">
      <c r="A66" s="342"/>
      <c r="B66" s="343"/>
      <c r="C66" s="343"/>
      <c r="D66" s="343"/>
      <c r="E66" s="343"/>
      <c r="F66" s="343"/>
      <c r="G66" s="343"/>
      <c r="H66" s="343"/>
      <c r="I66" s="343"/>
      <c r="J66" s="344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41"/>
      <c r="AH66" s="242"/>
      <c r="AI66" s="208"/>
      <c r="AJ66" s="208"/>
      <c r="AK66" s="208"/>
      <c r="AL66" s="208"/>
      <c r="AM66" s="208"/>
      <c r="AN66" s="268" t="s">
        <v>498</v>
      </c>
      <c r="AO66" s="270"/>
      <c r="AQ66" s="268" t="s">
        <v>496</v>
      </c>
      <c r="AR66" s="269"/>
      <c r="AS66" s="270"/>
      <c r="AW66" s="268" t="s">
        <v>497</v>
      </c>
      <c r="AX66" s="269"/>
      <c r="AY66" s="270"/>
      <c r="BC66" s="268" t="s">
        <v>495</v>
      </c>
      <c r="BD66" s="269"/>
      <c r="BE66" s="269"/>
      <c r="BF66" s="269"/>
      <c r="BG66" s="269"/>
      <c r="BH66" s="269"/>
      <c r="BI66" s="270"/>
    </row>
    <row r="67" spans="1:63" ht="9.9499999999999993" customHeight="1" x14ac:dyDescent="0.2">
      <c r="A67" s="229"/>
      <c r="B67" s="229"/>
      <c r="C67" s="229"/>
      <c r="D67" s="229"/>
      <c r="E67" s="227"/>
      <c r="F67" s="227"/>
      <c r="G67" s="227"/>
      <c r="H67" s="227"/>
      <c r="I67" s="230"/>
      <c r="J67" s="230"/>
      <c r="K67" s="17"/>
      <c r="L67" s="1"/>
      <c r="M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67"/>
      <c r="AH67" s="64"/>
      <c r="AI67" s="9"/>
      <c r="AJ67" s="17"/>
      <c r="AK67" s="17"/>
    </row>
    <row r="68" spans="1:63" ht="9.9499999999999993" customHeight="1" thickBot="1" x14ac:dyDescent="0.25">
      <c r="A68" s="1"/>
      <c r="B68" s="1"/>
      <c r="C68" s="1"/>
      <c r="D68" s="1"/>
      <c r="E68" s="1"/>
      <c r="F68" s="1"/>
      <c r="G68" s="1"/>
      <c r="I68" s="1"/>
      <c r="J68" s="1"/>
      <c r="K68" s="1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66"/>
    </row>
    <row r="69" spans="1:63" ht="9.9499999999999993" customHeight="1" thickBot="1" x14ac:dyDescent="0.25">
      <c r="A69" s="6"/>
      <c r="B69" s="6"/>
      <c r="C69" s="6"/>
      <c r="D69" s="6"/>
      <c r="E69" s="6"/>
      <c r="F69" s="6"/>
      <c r="G69" s="6"/>
      <c r="H69" s="207"/>
      <c r="I69" s="6"/>
      <c r="J69" s="6"/>
      <c r="K69" s="17"/>
      <c r="L69" s="104">
        <v>0</v>
      </c>
      <c r="M69" s="134" t="s">
        <v>159</v>
      </c>
      <c r="N69" s="101"/>
      <c r="O69" s="104"/>
      <c r="P69" s="243" t="s">
        <v>159</v>
      </c>
      <c r="Q69" s="252"/>
      <c r="R69" s="104"/>
      <c r="S69" s="65">
        <v>6</v>
      </c>
      <c r="T69" s="135" t="s">
        <v>380</v>
      </c>
      <c r="U69" s="135"/>
      <c r="V69" s="72">
        <v>1</v>
      </c>
      <c r="W69" s="25" t="s">
        <v>382</v>
      </c>
      <c r="X69" s="15"/>
      <c r="Y69" s="30" t="s">
        <v>336</v>
      </c>
      <c r="Z69" s="15"/>
      <c r="AA69" s="15"/>
      <c r="AB69" s="15"/>
      <c r="AC69" s="15"/>
      <c r="AD69" s="15"/>
      <c r="AE69" s="15"/>
      <c r="AF69" s="15"/>
      <c r="AG69" s="136"/>
      <c r="AH69" s="137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</row>
    <row r="70" spans="1:63" ht="13.5" thickBot="1" x14ac:dyDescent="0.25">
      <c r="A70" s="1"/>
      <c r="B70" s="1"/>
      <c r="C70" s="1"/>
      <c r="D70" s="1"/>
      <c r="E70" s="1"/>
      <c r="F70" s="1"/>
      <c r="G70" s="1"/>
      <c r="I70" s="1"/>
      <c r="J70" s="1"/>
      <c r="K70" s="17"/>
      <c r="L70" s="102">
        <v>5</v>
      </c>
      <c r="M70" s="20">
        <v>5</v>
      </c>
      <c r="N70" s="50"/>
      <c r="O70" s="102"/>
      <c r="P70" s="20">
        <v>6</v>
      </c>
      <c r="Q70" s="252"/>
      <c r="R70" s="69"/>
      <c r="S70" s="113">
        <v>8</v>
      </c>
      <c r="T70" s="138" t="s">
        <v>381</v>
      </c>
      <c r="U70" s="138"/>
      <c r="V70" s="139">
        <v>1</v>
      </c>
      <c r="W70" s="90" t="s">
        <v>381</v>
      </c>
      <c r="X70" s="15"/>
      <c r="Y70" s="30">
        <v>7</v>
      </c>
      <c r="Z70" s="140"/>
      <c r="AA70" s="140" t="s">
        <v>71</v>
      </c>
      <c r="AB70" s="141">
        <v>9</v>
      </c>
      <c r="AC70" s="142"/>
      <c r="AD70" s="143" t="s">
        <v>71</v>
      </c>
      <c r="AE70" s="52">
        <v>4</v>
      </c>
      <c r="AF70" s="140" t="s">
        <v>160</v>
      </c>
      <c r="AG70" s="144"/>
      <c r="AH70" s="145" t="s">
        <v>71</v>
      </c>
      <c r="AI70" s="52">
        <v>16</v>
      </c>
      <c r="AJ70" s="140" t="s">
        <v>160</v>
      </c>
      <c r="AK70" s="140"/>
      <c r="AL70" s="146" t="s">
        <v>71</v>
      </c>
      <c r="AM70" s="15"/>
      <c r="AN70" s="147"/>
      <c r="AO70" s="25"/>
      <c r="AP70" s="15"/>
      <c r="AQ70" s="27">
        <f>VLOOKUP(S69,R71:R171,1)</f>
        <v>6</v>
      </c>
      <c r="AR70" s="28">
        <f>LOOKUP(AQ70,AQ71:AR171)</f>
        <v>5</v>
      </c>
      <c r="AS70" s="15"/>
      <c r="AT70" s="15"/>
      <c r="AU70" s="15"/>
      <c r="AV70" s="15"/>
      <c r="AW70" s="26">
        <v>10</v>
      </c>
      <c r="AX70" s="148" t="s">
        <v>69</v>
      </c>
      <c r="AY70" s="25"/>
      <c r="AZ70" s="15"/>
      <c r="BA70" s="15"/>
      <c r="BB70" s="15"/>
      <c r="BC70" s="104"/>
      <c r="BD70" s="27">
        <f>VLOOKUP(S69,R71:R171,1)</f>
        <v>6</v>
      </c>
      <c r="BE70" s="28">
        <f>LOOKUP(BD70,BD71:BE171)</f>
        <v>5</v>
      </c>
      <c r="BF70" s="302" t="s">
        <v>80</v>
      </c>
      <c r="BG70" s="304"/>
      <c r="BH70" s="302" t="s">
        <v>418</v>
      </c>
      <c r="BI70" s="303"/>
    </row>
    <row r="71" spans="1:63" ht="14.25" thickTop="1" thickBot="1" x14ac:dyDescent="0.25">
      <c r="A71" s="1"/>
      <c r="B71" s="1"/>
      <c r="C71" s="1"/>
      <c r="D71" s="1"/>
      <c r="E71" s="1"/>
      <c r="F71" s="1"/>
      <c r="G71" s="1"/>
      <c r="I71" s="1"/>
      <c r="J71" s="1"/>
      <c r="K71" s="17"/>
      <c r="L71" s="102">
        <v>1</v>
      </c>
      <c r="M71" s="238" t="s">
        <v>471</v>
      </c>
      <c r="N71" s="50"/>
      <c r="O71" s="102">
        <v>1</v>
      </c>
      <c r="P71" s="244" t="s">
        <v>370</v>
      </c>
      <c r="Q71" s="253"/>
      <c r="R71" s="104">
        <v>1</v>
      </c>
      <c r="S71" s="149" t="s">
        <v>474</v>
      </c>
      <c r="T71" s="150"/>
      <c r="U71" s="50">
        <v>1</v>
      </c>
      <c r="V71" s="50" t="s">
        <v>379</v>
      </c>
      <c r="W71" s="89"/>
      <c r="X71" s="15"/>
      <c r="Y71" s="102" t="s">
        <v>338</v>
      </c>
      <c r="Z71" s="50">
        <v>1</v>
      </c>
      <c r="AA71" s="151">
        <v>40</v>
      </c>
      <c r="AB71" s="152" t="s">
        <v>338</v>
      </c>
      <c r="AC71" s="153">
        <v>1</v>
      </c>
      <c r="AD71" s="154">
        <v>40</v>
      </c>
      <c r="AE71" s="50">
        <v>1</v>
      </c>
      <c r="AF71" s="50" t="s">
        <v>170</v>
      </c>
      <c r="AG71" s="155">
        <v>1</v>
      </c>
      <c r="AH71" s="156">
        <v>42</v>
      </c>
      <c r="AI71" s="50">
        <v>1</v>
      </c>
      <c r="AJ71" s="50" t="s">
        <v>170</v>
      </c>
      <c r="AK71" s="50">
        <v>1</v>
      </c>
      <c r="AL71" s="89">
        <v>42</v>
      </c>
      <c r="AM71" s="15"/>
      <c r="AN71" s="157"/>
      <c r="AO71" s="158" t="s">
        <v>22</v>
      </c>
      <c r="AP71" s="15"/>
      <c r="AQ71" s="159">
        <v>1</v>
      </c>
      <c r="AR71" s="160">
        <v>5</v>
      </c>
      <c r="AS71" s="15"/>
      <c r="AT71" s="15"/>
      <c r="AU71" s="15"/>
      <c r="AV71" s="15"/>
      <c r="AW71" s="157"/>
      <c r="AX71" s="161" t="s">
        <v>23</v>
      </c>
      <c r="AY71" s="162" t="s">
        <v>21</v>
      </c>
      <c r="AZ71" s="15"/>
      <c r="BA71" s="15"/>
      <c r="BB71" s="15"/>
      <c r="BC71" s="150" t="s">
        <v>474</v>
      </c>
      <c r="BD71" s="159">
        <v>1</v>
      </c>
      <c r="BE71" s="160">
        <v>5</v>
      </c>
      <c r="BF71" s="163">
        <v>1</v>
      </c>
      <c r="BG71" s="163">
        <v>1.5</v>
      </c>
      <c r="BH71" s="163">
        <v>1</v>
      </c>
      <c r="BI71" s="164">
        <v>55</v>
      </c>
      <c r="BK71" s="267"/>
    </row>
    <row r="72" spans="1:63" x14ac:dyDescent="0.2">
      <c r="A72" s="1"/>
      <c r="B72" s="1"/>
      <c r="C72" s="1"/>
      <c r="D72" s="1"/>
      <c r="E72" s="1"/>
      <c r="F72" s="1"/>
      <c r="G72" s="1"/>
      <c r="I72" s="1"/>
      <c r="J72" s="1"/>
      <c r="L72" s="102">
        <v>2</v>
      </c>
      <c r="M72" s="238" t="s">
        <v>472</v>
      </c>
      <c r="N72" s="50"/>
      <c r="O72" s="102">
        <v>2</v>
      </c>
      <c r="P72" s="245" t="s">
        <v>471</v>
      </c>
      <c r="Q72" s="238"/>
      <c r="R72" s="102">
        <v>2</v>
      </c>
      <c r="S72" s="164" t="s">
        <v>475</v>
      </c>
      <c r="T72" s="165"/>
      <c r="U72" s="50">
        <v>2</v>
      </c>
      <c r="V72" s="149" t="s">
        <v>474</v>
      </c>
      <c r="W72" s="164"/>
      <c r="X72" s="15"/>
      <c r="Y72" s="102" t="s">
        <v>340</v>
      </c>
      <c r="Z72" s="50">
        <v>2</v>
      </c>
      <c r="AA72" s="151">
        <v>35</v>
      </c>
      <c r="AB72" s="152" t="s">
        <v>340</v>
      </c>
      <c r="AC72" s="153">
        <v>2</v>
      </c>
      <c r="AD72" s="154">
        <v>35</v>
      </c>
      <c r="AE72" s="50">
        <v>2</v>
      </c>
      <c r="AF72" s="50" t="s">
        <v>171</v>
      </c>
      <c r="AG72" s="155">
        <v>2</v>
      </c>
      <c r="AH72" s="156">
        <v>40</v>
      </c>
      <c r="AI72" s="50">
        <v>2</v>
      </c>
      <c r="AJ72" s="50" t="s">
        <v>171</v>
      </c>
      <c r="AK72" s="50">
        <v>2</v>
      </c>
      <c r="AL72" s="89">
        <v>40</v>
      </c>
      <c r="AM72" s="15"/>
      <c r="AN72" s="159">
        <v>1</v>
      </c>
      <c r="AO72" s="166">
        <v>200000</v>
      </c>
      <c r="AP72" s="15"/>
      <c r="AQ72" s="159">
        <v>2</v>
      </c>
      <c r="AR72" s="160">
        <v>5</v>
      </c>
      <c r="AS72" s="15"/>
      <c r="AT72" s="15"/>
      <c r="AU72" s="15"/>
      <c r="AV72" s="15"/>
      <c r="AW72" s="159">
        <v>1</v>
      </c>
      <c r="AX72" s="166">
        <v>60</v>
      </c>
      <c r="AY72" s="167" t="s">
        <v>24</v>
      </c>
      <c r="AZ72" s="15"/>
      <c r="BA72" s="15"/>
      <c r="BB72" s="15"/>
      <c r="BC72" s="165" t="s">
        <v>475</v>
      </c>
      <c r="BD72" s="159">
        <v>2</v>
      </c>
      <c r="BE72" s="160">
        <v>5</v>
      </c>
      <c r="BF72" s="163">
        <v>2</v>
      </c>
      <c r="BG72" s="163">
        <v>1.4</v>
      </c>
      <c r="BH72" s="163">
        <v>2</v>
      </c>
      <c r="BI72" s="164">
        <v>55</v>
      </c>
      <c r="BK72" s="267"/>
    </row>
    <row r="73" spans="1:63" x14ac:dyDescent="0.2">
      <c r="A73" s="1"/>
      <c r="B73" s="1"/>
      <c r="C73" s="1"/>
      <c r="D73" s="1"/>
      <c r="E73" s="1"/>
      <c r="F73" s="1"/>
      <c r="G73" s="1"/>
      <c r="I73" s="1"/>
      <c r="J73" s="1"/>
      <c r="L73" s="102">
        <v>3</v>
      </c>
      <c r="M73" s="50" t="s">
        <v>108</v>
      </c>
      <c r="N73" s="50"/>
      <c r="O73" s="102">
        <v>3</v>
      </c>
      <c r="P73" s="245" t="s">
        <v>472</v>
      </c>
      <c r="Q73" s="238"/>
      <c r="R73" s="102">
        <v>3</v>
      </c>
      <c r="S73" s="164" t="s">
        <v>476</v>
      </c>
      <c r="T73" s="165"/>
      <c r="U73" s="50">
        <v>3</v>
      </c>
      <c r="V73" s="164" t="s">
        <v>475</v>
      </c>
      <c r="W73" s="164"/>
      <c r="X73" s="15"/>
      <c r="Y73" s="271" t="s">
        <v>499</v>
      </c>
      <c r="Z73" s="50">
        <v>3</v>
      </c>
      <c r="AA73" s="151">
        <v>40</v>
      </c>
      <c r="AB73" s="272" t="s">
        <v>499</v>
      </c>
      <c r="AC73" s="153">
        <v>3</v>
      </c>
      <c r="AD73" s="154">
        <v>40</v>
      </c>
      <c r="AE73" s="50">
        <v>3</v>
      </c>
      <c r="AF73" s="50" t="s">
        <v>172</v>
      </c>
      <c r="AG73" s="155">
        <v>3</v>
      </c>
      <c r="AH73" s="156">
        <v>36</v>
      </c>
      <c r="AI73" s="50">
        <v>3</v>
      </c>
      <c r="AJ73" s="50" t="s">
        <v>172</v>
      </c>
      <c r="AK73" s="50">
        <v>3</v>
      </c>
      <c r="AL73" s="89">
        <v>36</v>
      </c>
      <c r="AM73" s="15"/>
      <c r="AN73" s="159">
        <v>2</v>
      </c>
      <c r="AO73" s="166">
        <v>700000</v>
      </c>
      <c r="AP73" s="15"/>
      <c r="AQ73" s="159">
        <v>3</v>
      </c>
      <c r="AR73" s="160">
        <v>5</v>
      </c>
      <c r="AS73" s="15"/>
      <c r="AT73" s="15"/>
      <c r="AU73" s="15"/>
      <c r="AV73" s="15"/>
      <c r="AW73" s="159">
        <v>2</v>
      </c>
      <c r="AX73" s="166">
        <v>60</v>
      </c>
      <c r="AY73" s="167" t="s">
        <v>25</v>
      </c>
      <c r="AZ73" s="15"/>
      <c r="BA73" s="15"/>
      <c r="BB73" s="15"/>
      <c r="BC73" s="165" t="s">
        <v>476</v>
      </c>
      <c r="BD73" s="159">
        <v>3</v>
      </c>
      <c r="BE73" s="160">
        <v>5</v>
      </c>
      <c r="BF73" s="163">
        <v>3</v>
      </c>
      <c r="BG73" s="163">
        <v>1.3</v>
      </c>
      <c r="BH73" s="163">
        <v>3</v>
      </c>
      <c r="BI73" s="164">
        <v>55</v>
      </c>
      <c r="BK73" s="267"/>
    </row>
    <row r="74" spans="1:63" x14ac:dyDescent="0.2">
      <c r="A74" s="1"/>
      <c r="B74" s="1"/>
      <c r="C74" s="1"/>
      <c r="D74" s="1"/>
      <c r="E74" s="1"/>
      <c r="F74" s="1"/>
      <c r="G74" s="1"/>
      <c r="I74" s="1"/>
      <c r="J74" s="1"/>
      <c r="L74" s="102">
        <v>4</v>
      </c>
      <c r="M74" s="50" t="s">
        <v>109</v>
      </c>
      <c r="N74" s="50"/>
      <c r="O74" s="102">
        <v>4</v>
      </c>
      <c r="P74" s="89" t="s">
        <v>108</v>
      </c>
      <c r="Q74" s="50"/>
      <c r="R74" s="102">
        <v>4</v>
      </c>
      <c r="S74" s="164" t="s">
        <v>477</v>
      </c>
      <c r="T74" s="165"/>
      <c r="U74" s="50">
        <v>4</v>
      </c>
      <c r="V74" s="164" t="s">
        <v>476</v>
      </c>
      <c r="W74" s="164"/>
      <c r="X74" s="15"/>
      <c r="Y74" s="102" t="s">
        <v>154</v>
      </c>
      <c r="Z74" s="50">
        <v>4</v>
      </c>
      <c r="AA74" s="151">
        <v>40</v>
      </c>
      <c r="AB74" s="152" t="s">
        <v>154</v>
      </c>
      <c r="AC74" s="153">
        <v>4</v>
      </c>
      <c r="AD74" s="154">
        <v>40</v>
      </c>
      <c r="AE74" s="50">
        <v>4</v>
      </c>
      <c r="AF74" s="50" t="s">
        <v>173</v>
      </c>
      <c r="AG74" s="155">
        <v>4</v>
      </c>
      <c r="AH74" s="156">
        <v>35</v>
      </c>
      <c r="AI74" s="50">
        <v>4</v>
      </c>
      <c r="AJ74" s="50" t="s">
        <v>173</v>
      </c>
      <c r="AK74" s="50">
        <v>4</v>
      </c>
      <c r="AL74" s="89">
        <v>35</v>
      </c>
      <c r="AM74" s="15"/>
      <c r="AN74" s="159">
        <v>3</v>
      </c>
      <c r="AO74" s="166">
        <v>16000</v>
      </c>
      <c r="AP74" s="15"/>
      <c r="AQ74" s="159">
        <v>4</v>
      </c>
      <c r="AR74" s="160">
        <v>5</v>
      </c>
      <c r="AS74" s="15"/>
      <c r="AT74" s="15"/>
      <c r="AU74" s="15"/>
      <c r="AV74" s="15"/>
      <c r="AW74" s="159">
        <v>3</v>
      </c>
      <c r="AX74" s="166">
        <v>48</v>
      </c>
      <c r="AY74" s="167" t="s">
        <v>26</v>
      </c>
      <c r="AZ74" s="15"/>
      <c r="BA74" s="15"/>
      <c r="BB74" s="15"/>
      <c r="BC74" s="165" t="s">
        <v>477</v>
      </c>
      <c r="BD74" s="159">
        <v>4</v>
      </c>
      <c r="BE74" s="160">
        <v>5</v>
      </c>
      <c r="BF74" s="163">
        <v>4</v>
      </c>
      <c r="BG74" s="163">
        <v>1.3</v>
      </c>
      <c r="BH74" s="163">
        <v>4</v>
      </c>
      <c r="BI74" s="164">
        <v>55</v>
      </c>
      <c r="BK74" s="267"/>
    </row>
    <row r="75" spans="1:63" x14ac:dyDescent="0.2">
      <c r="A75" s="1"/>
      <c r="B75" s="1"/>
      <c r="C75" s="1"/>
      <c r="D75" s="1"/>
      <c r="E75" s="1"/>
      <c r="F75" s="1"/>
      <c r="G75" s="1"/>
      <c r="I75" s="1"/>
      <c r="J75" s="1"/>
      <c r="L75" s="102">
        <v>5</v>
      </c>
      <c r="M75" s="50" t="s">
        <v>112</v>
      </c>
      <c r="N75" s="50"/>
      <c r="O75" s="102">
        <v>5</v>
      </c>
      <c r="P75" s="89" t="s">
        <v>109</v>
      </c>
      <c r="Q75" s="50"/>
      <c r="R75" s="102">
        <v>5</v>
      </c>
      <c r="S75" s="164" t="s">
        <v>478</v>
      </c>
      <c r="T75" s="165"/>
      <c r="U75" s="50">
        <v>5</v>
      </c>
      <c r="V75" s="164" t="s">
        <v>477</v>
      </c>
      <c r="W75" s="164"/>
      <c r="X75" s="15"/>
      <c r="Y75" s="102" t="s">
        <v>155</v>
      </c>
      <c r="Z75" s="50">
        <v>5</v>
      </c>
      <c r="AA75" s="151">
        <v>35</v>
      </c>
      <c r="AB75" s="152" t="s">
        <v>155</v>
      </c>
      <c r="AC75" s="153">
        <v>5</v>
      </c>
      <c r="AD75" s="154">
        <v>35</v>
      </c>
      <c r="AE75" s="50">
        <v>5</v>
      </c>
      <c r="AF75" s="50" t="s">
        <v>174</v>
      </c>
      <c r="AG75" s="155">
        <v>5</v>
      </c>
      <c r="AH75" s="156">
        <v>30</v>
      </c>
      <c r="AI75" s="50">
        <v>5</v>
      </c>
      <c r="AJ75" s="50" t="s">
        <v>174</v>
      </c>
      <c r="AK75" s="50">
        <v>5</v>
      </c>
      <c r="AL75" s="89">
        <v>30</v>
      </c>
      <c r="AM75" s="15"/>
      <c r="AN75" s="159">
        <v>4</v>
      </c>
      <c r="AO75" s="166">
        <v>375000</v>
      </c>
      <c r="AP75" s="15"/>
      <c r="AQ75" s="159">
        <v>5</v>
      </c>
      <c r="AR75" s="160">
        <v>5</v>
      </c>
      <c r="AS75" s="15"/>
      <c r="AT75" s="15"/>
      <c r="AU75" s="15"/>
      <c r="AV75" s="15"/>
      <c r="AW75" s="159">
        <v>4</v>
      </c>
      <c r="AX75" s="166">
        <v>60</v>
      </c>
      <c r="AY75" s="167" t="s">
        <v>27</v>
      </c>
      <c r="AZ75" s="15"/>
      <c r="BA75" s="15"/>
      <c r="BB75" s="15"/>
      <c r="BC75" s="165" t="s">
        <v>478</v>
      </c>
      <c r="BD75" s="159">
        <v>5</v>
      </c>
      <c r="BE75" s="160">
        <v>5</v>
      </c>
      <c r="BF75" s="163">
        <v>5</v>
      </c>
      <c r="BG75" s="163">
        <v>1.3</v>
      </c>
      <c r="BH75" s="163">
        <v>5</v>
      </c>
      <c r="BI75" s="164">
        <v>44</v>
      </c>
      <c r="BK75" s="267"/>
    </row>
    <row r="76" spans="1:63" x14ac:dyDescent="0.2">
      <c r="A76" s="1"/>
      <c r="B76" s="1"/>
      <c r="C76" s="1"/>
      <c r="D76" s="1"/>
      <c r="E76" s="1"/>
      <c r="F76" s="1"/>
      <c r="G76" s="1"/>
      <c r="I76" s="1"/>
      <c r="J76" s="1"/>
      <c r="L76" s="102">
        <v>6</v>
      </c>
      <c r="M76" s="50" t="s">
        <v>110</v>
      </c>
      <c r="N76" s="50"/>
      <c r="O76" s="102">
        <v>6</v>
      </c>
      <c r="P76" s="89" t="s">
        <v>112</v>
      </c>
      <c r="Q76" s="50"/>
      <c r="R76" s="102">
        <v>6</v>
      </c>
      <c r="S76" s="164" t="s">
        <v>479</v>
      </c>
      <c r="T76" s="165"/>
      <c r="U76" s="50">
        <v>6</v>
      </c>
      <c r="V76" s="164" t="s">
        <v>478</v>
      </c>
      <c r="W76" s="164"/>
      <c r="X76" s="15"/>
      <c r="Y76" s="102" t="s">
        <v>156</v>
      </c>
      <c r="Z76" s="50">
        <v>6</v>
      </c>
      <c r="AA76" s="151">
        <v>30</v>
      </c>
      <c r="AB76" s="152" t="s">
        <v>156</v>
      </c>
      <c r="AC76" s="153">
        <v>6</v>
      </c>
      <c r="AD76" s="154">
        <v>30</v>
      </c>
      <c r="AE76" s="50">
        <v>6</v>
      </c>
      <c r="AF76" s="50" t="s">
        <v>175</v>
      </c>
      <c r="AG76" s="155">
        <v>6</v>
      </c>
      <c r="AH76" s="156">
        <v>25</v>
      </c>
      <c r="AI76" s="50">
        <v>6</v>
      </c>
      <c r="AJ76" s="50" t="s">
        <v>175</v>
      </c>
      <c r="AK76" s="50">
        <v>6</v>
      </c>
      <c r="AL76" s="89">
        <v>25</v>
      </c>
      <c r="AM76" s="15"/>
      <c r="AN76" s="159">
        <v>5</v>
      </c>
      <c r="AO76" s="166">
        <v>2177000</v>
      </c>
      <c r="AP76" s="15"/>
      <c r="AQ76" s="159">
        <v>6</v>
      </c>
      <c r="AR76" s="160">
        <v>5</v>
      </c>
      <c r="AS76" s="15"/>
      <c r="AT76" s="15"/>
      <c r="AU76" s="15"/>
      <c r="AV76" s="15"/>
      <c r="AW76" s="159">
        <v>5</v>
      </c>
      <c r="AX76" s="166">
        <v>18</v>
      </c>
      <c r="AY76" s="167" t="s">
        <v>28</v>
      </c>
      <c r="AZ76" s="15"/>
      <c r="BA76" s="15"/>
      <c r="BB76" s="15"/>
      <c r="BC76" s="165" t="s">
        <v>479</v>
      </c>
      <c r="BD76" s="159">
        <v>6</v>
      </c>
      <c r="BE76" s="160">
        <v>5</v>
      </c>
      <c r="BF76" s="163">
        <v>6</v>
      </c>
      <c r="BG76" s="163">
        <v>1.3</v>
      </c>
      <c r="BH76" s="163">
        <v>6</v>
      </c>
      <c r="BI76" s="164">
        <v>65</v>
      </c>
      <c r="BK76" s="267"/>
    </row>
    <row r="77" spans="1:63" x14ac:dyDescent="0.2">
      <c r="A77" s="1"/>
      <c r="B77" s="1"/>
      <c r="C77" s="1"/>
      <c r="D77" s="1"/>
      <c r="E77" s="1"/>
      <c r="F77" s="1"/>
      <c r="G77" s="1"/>
      <c r="I77" s="1"/>
      <c r="J77" s="1"/>
      <c r="L77" s="102">
        <v>7</v>
      </c>
      <c r="M77" s="50" t="s">
        <v>113</v>
      </c>
      <c r="N77" s="50"/>
      <c r="O77" s="102">
        <v>7</v>
      </c>
      <c r="P77" s="89" t="s">
        <v>110</v>
      </c>
      <c r="Q77" s="50"/>
      <c r="R77" s="102">
        <v>7</v>
      </c>
      <c r="S77" s="164" t="s">
        <v>419</v>
      </c>
      <c r="T77" s="165"/>
      <c r="U77" s="102">
        <v>7</v>
      </c>
      <c r="V77" s="164" t="s">
        <v>479</v>
      </c>
      <c r="W77" s="164"/>
      <c r="X77" s="15"/>
      <c r="Y77" s="102" t="s">
        <v>339</v>
      </c>
      <c r="Z77" s="50">
        <v>7</v>
      </c>
      <c r="AA77" s="151">
        <v>40</v>
      </c>
      <c r="AB77" s="152" t="s">
        <v>339</v>
      </c>
      <c r="AC77" s="153">
        <v>7</v>
      </c>
      <c r="AD77" s="154">
        <v>40</v>
      </c>
      <c r="AE77" s="50">
        <v>7</v>
      </c>
      <c r="AF77" s="50" t="s">
        <v>176</v>
      </c>
      <c r="AG77" s="155">
        <v>7</v>
      </c>
      <c r="AH77" s="156">
        <v>20</v>
      </c>
      <c r="AI77" s="50">
        <v>7</v>
      </c>
      <c r="AJ77" s="50" t="s">
        <v>176</v>
      </c>
      <c r="AK77" s="50">
        <v>7</v>
      </c>
      <c r="AL77" s="89">
        <v>20</v>
      </c>
      <c r="AM77" s="15"/>
      <c r="AN77" s="159">
        <v>6</v>
      </c>
      <c r="AO77" s="166">
        <v>136000</v>
      </c>
      <c r="AP77" s="15"/>
      <c r="AQ77" s="159">
        <v>7</v>
      </c>
      <c r="AR77" s="160">
        <v>5</v>
      </c>
      <c r="AS77" s="15"/>
      <c r="AT77" s="15"/>
      <c r="AU77" s="15"/>
      <c r="AV77" s="15"/>
      <c r="AW77" s="159">
        <v>6</v>
      </c>
      <c r="AX77" s="166">
        <v>14</v>
      </c>
      <c r="AY77" s="167" t="s">
        <v>29</v>
      </c>
      <c r="AZ77" s="15"/>
      <c r="BA77" s="15"/>
      <c r="BB77" s="15"/>
      <c r="BC77" s="165" t="s">
        <v>419</v>
      </c>
      <c r="BD77" s="159">
        <v>7</v>
      </c>
      <c r="BE77" s="160">
        <v>5</v>
      </c>
      <c r="BF77" s="163">
        <v>1</v>
      </c>
      <c r="BG77" s="163">
        <v>1.5</v>
      </c>
      <c r="BH77" s="163">
        <v>7</v>
      </c>
      <c r="BI77" s="164">
        <v>55</v>
      </c>
      <c r="BK77" s="267"/>
    </row>
    <row r="78" spans="1:63" x14ac:dyDescent="0.2">
      <c r="A78" s="1"/>
      <c r="B78" s="1"/>
      <c r="C78" s="1"/>
      <c r="D78" s="1"/>
      <c r="E78" s="1"/>
      <c r="F78" s="1"/>
      <c r="G78" s="1"/>
      <c r="I78" s="1"/>
      <c r="J78" s="1"/>
      <c r="L78" s="102">
        <v>8</v>
      </c>
      <c r="M78" s="50" t="s">
        <v>111</v>
      </c>
      <c r="N78" s="50"/>
      <c r="O78" s="102">
        <v>8</v>
      </c>
      <c r="P78" s="89" t="s">
        <v>113</v>
      </c>
      <c r="Q78" s="50"/>
      <c r="R78" s="102">
        <v>8</v>
      </c>
      <c r="S78" s="164" t="s">
        <v>420</v>
      </c>
      <c r="T78" s="165"/>
      <c r="U78" s="50">
        <v>8</v>
      </c>
      <c r="V78" s="163" t="s">
        <v>419</v>
      </c>
      <c r="W78" s="164"/>
      <c r="X78" s="15"/>
      <c r="Y78" s="102" t="s">
        <v>341</v>
      </c>
      <c r="Z78" s="50">
        <v>8</v>
      </c>
      <c r="AA78" s="151">
        <v>35</v>
      </c>
      <c r="AB78" s="152" t="s">
        <v>341</v>
      </c>
      <c r="AC78" s="153">
        <v>8</v>
      </c>
      <c r="AD78" s="154">
        <v>35</v>
      </c>
      <c r="AE78" s="50">
        <v>8</v>
      </c>
      <c r="AF78" s="50" t="s">
        <v>161</v>
      </c>
      <c r="AG78" s="155">
        <v>8</v>
      </c>
      <c r="AH78" s="156">
        <v>40</v>
      </c>
      <c r="AI78" s="50">
        <v>8</v>
      </c>
      <c r="AJ78" s="50" t="s">
        <v>161</v>
      </c>
      <c r="AK78" s="50">
        <v>8</v>
      </c>
      <c r="AL78" s="89">
        <v>40</v>
      </c>
      <c r="AM78" s="15"/>
      <c r="AN78" s="159">
        <v>7</v>
      </c>
      <c r="AO78" s="166">
        <v>20000</v>
      </c>
      <c r="AP78" s="15"/>
      <c r="AQ78" s="159">
        <v>8</v>
      </c>
      <c r="AR78" s="160">
        <v>5</v>
      </c>
      <c r="AS78" s="15"/>
      <c r="AT78" s="15"/>
      <c r="AU78" s="15"/>
      <c r="AV78" s="15"/>
      <c r="AW78" s="159">
        <v>7</v>
      </c>
      <c r="AX78" s="166">
        <v>48</v>
      </c>
      <c r="AY78" s="167" t="s">
        <v>30</v>
      </c>
      <c r="AZ78" s="15"/>
      <c r="BA78" s="15"/>
      <c r="BB78" s="15"/>
      <c r="BC78" s="165" t="s">
        <v>420</v>
      </c>
      <c r="BD78" s="159">
        <v>8</v>
      </c>
      <c r="BE78" s="160">
        <v>5</v>
      </c>
      <c r="BF78" s="163">
        <v>2</v>
      </c>
      <c r="BG78" s="163">
        <v>1.4</v>
      </c>
      <c r="BH78" s="163">
        <v>8</v>
      </c>
      <c r="BI78" s="164">
        <v>55</v>
      </c>
      <c r="BK78" s="267"/>
    </row>
    <row r="79" spans="1:63" x14ac:dyDescent="0.2">
      <c r="A79" s="1"/>
      <c r="B79" s="1"/>
      <c r="C79" s="1"/>
      <c r="D79" s="1"/>
      <c r="E79" s="1"/>
      <c r="F79" s="1"/>
      <c r="G79" s="1"/>
      <c r="I79" s="1"/>
      <c r="J79" s="1"/>
      <c r="L79" s="102">
        <v>9</v>
      </c>
      <c r="M79" s="50" t="s">
        <v>114</v>
      </c>
      <c r="N79" s="50"/>
      <c r="O79" s="102">
        <v>9</v>
      </c>
      <c r="P79" s="89" t="s">
        <v>111</v>
      </c>
      <c r="Q79" s="50"/>
      <c r="R79" s="102">
        <v>9</v>
      </c>
      <c r="S79" s="164" t="s">
        <v>421</v>
      </c>
      <c r="T79" s="165"/>
      <c r="U79" s="50">
        <v>9</v>
      </c>
      <c r="V79" s="163" t="s">
        <v>420</v>
      </c>
      <c r="W79" s="164"/>
      <c r="X79" s="15"/>
      <c r="Y79" s="102" t="s">
        <v>342</v>
      </c>
      <c r="Z79" s="50">
        <v>9</v>
      </c>
      <c r="AA79" s="151">
        <v>30</v>
      </c>
      <c r="AB79" s="152" t="s">
        <v>342</v>
      </c>
      <c r="AC79" s="153">
        <v>9</v>
      </c>
      <c r="AD79" s="154">
        <v>30</v>
      </c>
      <c r="AE79" s="50">
        <v>9</v>
      </c>
      <c r="AF79" s="50" t="s">
        <v>143</v>
      </c>
      <c r="AG79" s="155">
        <v>9</v>
      </c>
      <c r="AH79" s="156">
        <v>30</v>
      </c>
      <c r="AI79" s="50">
        <v>9</v>
      </c>
      <c r="AJ79" s="50" t="s">
        <v>143</v>
      </c>
      <c r="AK79" s="50">
        <v>9</v>
      </c>
      <c r="AL79" s="89">
        <v>30</v>
      </c>
      <c r="AM79" s="15"/>
      <c r="AN79" s="159">
        <v>8</v>
      </c>
      <c r="AO79" s="166">
        <v>111250</v>
      </c>
      <c r="AP79" s="15"/>
      <c r="AQ79" s="159">
        <v>9</v>
      </c>
      <c r="AR79" s="160">
        <v>5</v>
      </c>
      <c r="AS79" s="15"/>
      <c r="AT79" s="15"/>
      <c r="AU79" s="15"/>
      <c r="AV79" s="15"/>
      <c r="AW79" s="159">
        <v>8</v>
      </c>
      <c r="AX79" s="166">
        <v>50</v>
      </c>
      <c r="AY79" s="167" t="s">
        <v>31</v>
      </c>
      <c r="AZ79" s="15"/>
      <c r="BA79" s="15"/>
      <c r="BB79" s="15"/>
      <c r="BC79" s="165" t="s">
        <v>421</v>
      </c>
      <c r="BD79" s="159">
        <v>9</v>
      </c>
      <c r="BE79" s="160">
        <v>5</v>
      </c>
      <c r="BF79" s="163">
        <v>3</v>
      </c>
      <c r="BG79" s="163">
        <v>1.3</v>
      </c>
      <c r="BH79" s="163">
        <v>9</v>
      </c>
      <c r="BI79" s="164">
        <v>55</v>
      </c>
      <c r="BK79" s="267"/>
    </row>
    <row r="80" spans="1:63" x14ac:dyDescent="0.2">
      <c r="A80" s="1"/>
      <c r="B80" s="1"/>
      <c r="C80" s="1"/>
      <c r="D80" s="1"/>
      <c r="E80" s="1"/>
      <c r="F80" s="1"/>
      <c r="G80" s="1"/>
      <c r="I80" s="1"/>
      <c r="J80" s="1"/>
      <c r="L80" s="102">
        <v>10</v>
      </c>
      <c r="M80" s="50" t="s">
        <v>115</v>
      </c>
      <c r="N80" s="50"/>
      <c r="O80" s="102">
        <v>10</v>
      </c>
      <c r="P80" s="89" t="s">
        <v>114</v>
      </c>
      <c r="Q80" s="50"/>
      <c r="R80" s="102">
        <v>10</v>
      </c>
      <c r="S80" s="164" t="s">
        <v>422</v>
      </c>
      <c r="T80" s="165"/>
      <c r="U80" s="50">
        <v>10</v>
      </c>
      <c r="V80" s="163" t="s">
        <v>421</v>
      </c>
      <c r="W80" s="164"/>
      <c r="X80" s="15"/>
      <c r="Y80" s="102" t="s">
        <v>343</v>
      </c>
      <c r="Z80" s="50">
        <v>10</v>
      </c>
      <c r="AA80" s="151">
        <v>25</v>
      </c>
      <c r="AB80" s="152" t="s">
        <v>343</v>
      </c>
      <c r="AC80" s="153">
        <v>10</v>
      </c>
      <c r="AD80" s="154">
        <v>25</v>
      </c>
      <c r="AE80" s="50">
        <v>10</v>
      </c>
      <c r="AF80" s="50" t="s">
        <v>142</v>
      </c>
      <c r="AG80" s="155">
        <v>10</v>
      </c>
      <c r="AH80" s="156">
        <v>40</v>
      </c>
      <c r="AI80" s="50">
        <v>10</v>
      </c>
      <c r="AJ80" s="50" t="s">
        <v>142</v>
      </c>
      <c r="AK80" s="50">
        <v>10</v>
      </c>
      <c r="AL80" s="89">
        <v>40</v>
      </c>
      <c r="AM80" s="15"/>
      <c r="AN80" s="159">
        <v>9</v>
      </c>
      <c r="AO80" s="166">
        <v>1800</v>
      </c>
      <c r="AP80" s="15"/>
      <c r="AQ80" s="159">
        <v>10</v>
      </c>
      <c r="AR80" s="160">
        <v>5</v>
      </c>
      <c r="AS80" s="15"/>
      <c r="AT80" s="15"/>
      <c r="AU80" s="15"/>
      <c r="AV80" s="15"/>
      <c r="AW80" s="159">
        <v>9</v>
      </c>
      <c r="AX80" s="166">
        <v>56</v>
      </c>
      <c r="AY80" s="167" t="s">
        <v>32</v>
      </c>
      <c r="AZ80" s="15"/>
      <c r="BA80" s="15"/>
      <c r="BB80" s="15"/>
      <c r="BC80" s="165" t="s">
        <v>422</v>
      </c>
      <c r="BD80" s="159">
        <v>10</v>
      </c>
      <c r="BE80" s="160">
        <v>5</v>
      </c>
      <c r="BF80" s="163">
        <v>4</v>
      </c>
      <c r="BG80" s="163">
        <v>1.3</v>
      </c>
      <c r="BH80" s="163">
        <v>10</v>
      </c>
      <c r="BI80" s="164">
        <v>55</v>
      </c>
      <c r="BK80" s="267"/>
    </row>
    <row r="81" spans="1:63" x14ac:dyDescent="0.2">
      <c r="A81" s="1"/>
      <c r="B81" s="1"/>
      <c r="C81" s="1"/>
      <c r="D81" s="1"/>
      <c r="E81" s="1"/>
      <c r="F81" s="1"/>
      <c r="G81" s="1"/>
      <c r="I81" s="1"/>
      <c r="J81" s="1"/>
      <c r="L81" s="102">
        <v>11</v>
      </c>
      <c r="M81" s="50" t="s">
        <v>116</v>
      </c>
      <c r="N81" s="50"/>
      <c r="O81" s="102">
        <v>11</v>
      </c>
      <c r="P81" s="89" t="s">
        <v>115</v>
      </c>
      <c r="Q81" s="50"/>
      <c r="R81" s="102">
        <v>11</v>
      </c>
      <c r="S81" s="164" t="s">
        <v>423</v>
      </c>
      <c r="T81" s="165"/>
      <c r="U81" s="50">
        <v>11</v>
      </c>
      <c r="V81" s="163" t="s">
        <v>422</v>
      </c>
      <c r="W81" s="164"/>
      <c r="X81" s="15"/>
      <c r="Y81" s="102" t="s">
        <v>146</v>
      </c>
      <c r="Z81" s="50">
        <v>11</v>
      </c>
      <c r="AA81" s="151">
        <v>30</v>
      </c>
      <c r="AB81" s="152" t="s">
        <v>371</v>
      </c>
      <c r="AC81" s="153">
        <v>11</v>
      </c>
      <c r="AD81" s="154"/>
      <c r="AE81" s="50">
        <v>11</v>
      </c>
      <c r="AF81" s="168" t="s">
        <v>163</v>
      </c>
      <c r="AG81" s="155">
        <v>11</v>
      </c>
      <c r="AH81" s="156">
        <v>30</v>
      </c>
      <c r="AI81" s="50">
        <v>11</v>
      </c>
      <c r="AJ81" s="168" t="s">
        <v>163</v>
      </c>
      <c r="AK81" s="50">
        <v>11</v>
      </c>
      <c r="AL81" s="89">
        <v>30</v>
      </c>
      <c r="AM81" s="15"/>
      <c r="AN81" s="159">
        <v>10</v>
      </c>
      <c r="AO81" s="166">
        <v>1400</v>
      </c>
      <c r="AP81" s="15"/>
      <c r="AQ81" s="159">
        <v>11</v>
      </c>
      <c r="AR81" s="160">
        <v>5</v>
      </c>
      <c r="AS81" s="15"/>
      <c r="AT81" s="15"/>
      <c r="AU81" s="15"/>
      <c r="AV81" s="15"/>
      <c r="AW81" s="159">
        <v>10</v>
      </c>
      <c r="AX81" s="166">
        <v>56</v>
      </c>
      <c r="AY81" s="167" t="s">
        <v>33</v>
      </c>
      <c r="AZ81" s="15"/>
      <c r="BA81" s="15"/>
      <c r="BB81" s="15"/>
      <c r="BC81" s="165" t="s">
        <v>423</v>
      </c>
      <c r="BD81" s="159">
        <v>11</v>
      </c>
      <c r="BE81" s="160">
        <v>5</v>
      </c>
      <c r="BF81" s="163">
        <v>5</v>
      </c>
      <c r="BG81" s="163">
        <v>1.3</v>
      </c>
      <c r="BH81" s="163">
        <v>11</v>
      </c>
      <c r="BI81" s="164">
        <v>44</v>
      </c>
      <c r="BK81" s="267"/>
    </row>
    <row r="82" spans="1:63" x14ac:dyDescent="0.2">
      <c r="A82" s="1"/>
      <c r="B82" s="1"/>
      <c r="C82" s="1"/>
      <c r="D82" s="1"/>
      <c r="E82" s="1"/>
      <c r="F82" s="1"/>
      <c r="G82" s="1"/>
      <c r="I82" s="1"/>
      <c r="J82" s="1"/>
      <c r="L82" s="102">
        <v>12</v>
      </c>
      <c r="M82" s="238" t="s">
        <v>473</v>
      </c>
      <c r="N82" s="50"/>
      <c r="O82" s="102">
        <v>12</v>
      </c>
      <c r="P82" s="89" t="s">
        <v>116</v>
      </c>
      <c r="Q82" s="50"/>
      <c r="R82" s="102">
        <v>12</v>
      </c>
      <c r="S82" s="164" t="s">
        <v>424</v>
      </c>
      <c r="T82" s="165"/>
      <c r="U82" s="50">
        <v>12</v>
      </c>
      <c r="V82" s="163" t="s">
        <v>423</v>
      </c>
      <c r="W82" s="164"/>
      <c r="X82" s="15"/>
      <c r="Y82" s="102" t="s">
        <v>143</v>
      </c>
      <c r="Z82" s="50">
        <v>12</v>
      </c>
      <c r="AA82" s="151">
        <v>30</v>
      </c>
      <c r="AB82" s="152" t="s">
        <v>372</v>
      </c>
      <c r="AC82" s="153">
        <v>12</v>
      </c>
      <c r="AD82" s="154"/>
      <c r="AE82" s="50">
        <v>12</v>
      </c>
      <c r="AF82" s="168" t="s">
        <v>164</v>
      </c>
      <c r="AG82" s="155">
        <v>12</v>
      </c>
      <c r="AH82" s="156">
        <v>25</v>
      </c>
      <c r="AI82" s="50">
        <v>12</v>
      </c>
      <c r="AJ82" s="168" t="s">
        <v>164</v>
      </c>
      <c r="AK82" s="50">
        <v>12</v>
      </c>
      <c r="AL82" s="89">
        <v>25</v>
      </c>
      <c r="AM82" s="15"/>
      <c r="AN82" s="159">
        <v>11</v>
      </c>
      <c r="AO82" s="166">
        <v>12000</v>
      </c>
      <c r="AP82" s="15"/>
      <c r="AQ82" s="159">
        <v>12</v>
      </c>
      <c r="AR82" s="160">
        <v>5</v>
      </c>
      <c r="AS82" s="15"/>
      <c r="AT82" s="15"/>
      <c r="AU82" s="15"/>
      <c r="AV82" s="15"/>
      <c r="AW82" s="159">
        <v>11</v>
      </c>
      <c r="AX82" s="166">
        <v>60</v>
      </c>
      <c r="AY82" s="167" t="s">
        <v>34</v>
      </c>
      <c r="AZ82" s="15"/>
      <c r="BA82" s="15"/>
      <c r="BB82" s="15"/>
      <c r="BC82" s="165" t="s">
        <v>424</v>
      </c>
      <c r="BD82" s="159">
        <v>12</v>
      </c>
      <c r="BE82" s="160">
        <v>5</v>
      </c>
      <c r="BF82" s="163">
        <v>6</v>
      </c>
      <c r="BG82" s="163">
        <v>1.3</v>
      </c>
      <c r="BH82" s="163">
        <v>12</v>
      </c>
      <c r="BI82" s="164">
        <v>65</v>
      </c>
      <c r="BK82" s="267"/>
    </row>
    <row r="83" spans="1:63" x14ac:dyDescent="0.2">
      <c r="A83" s="1"/>
      <c r="B83" s="1"/>
      <c r="C83" s="1"/>
      <c r="D83" s="1"/>
      <c r="E83" s="1"/>
      <c r="F83" s="1"/>
      <c r="G83" s="1"/>
      <c r="I83" s="1"/>
      <c r="J83" s="1"/>
      <c r="L83" s="102">
        <v>13</v>
      </c>
      <c r="M83" s="50" t="s">
        <v>117</v>
      </c>
      <c r="N83" s="50"/>
      <c r="O83" s="102">
        <v>13</v>
      </c>
      <c r="P83" s="245" t="s">
        <v>473</v>
      </c>
      <c r="Q83" s="238"/>
      <c r="R83" s="102">
        <v>13</v>
      </c>
      <c r="S83" s="164" t="s">
        <v>16</v>
      </c>
      <c r="T83" s="165"/>
      <c r="U83" s="50">
        <v>13</v>
      </c>
      <c r="V83" s="163" t="s">
        <v>424</v>
      </c>
      <c r="W83" s="164"/>
      <c r="X83" s="15"/>
      <c r="Y83" s="271" t="s">
        <v>500</v>
      </c>
      <c r="Z83" s="50">
        <v>13</v>
      </c>
      <c r="AA83" s="151">
        <v>40</v>
      </c>
      <c r="AB83" s="152" t="s">
        <v>146</v>
      </c>
      <c r="AC83" s="153">
        <v>13</v>
      </c>
      <c r="AD83" s="154">
        <v>30</v>
      </c>
      <c r="AE83" s="50">
        <v>13</v>
      </c>
      <c r="AF83" s="168" t="s">
        <v>165</v>
      </c>
      <c r="AG83" s="155">
        <v>13</v>
      </c>
      <c r="AH83" s="156">
        <v>20</v>
      </c>
      <c r="AI83" s="50">
        <v>13</v>
      </c>
      <c r="AJ83" s="168" t="s">
        <v>165</v>
      </c>
      <c r="AK83" s="50">
        <v>13</v>
      </c>
      <c r="AL83" s="89">
        <v>20</v>
      </c>
      <c r="AM83" s="15"/>
      <c r="AN83" s="159">
        <v>12</v>
      </c>
      <c r="AO83" s="166">
        <v>1030</v>
      </c>
      <c r="AP83" s="15"/>
      <c r="AQ83" s="159">
        <v>13</v>
      </c>
      <c r="AR83" s="160">
        <v>5</v>
      </c>
      <c r="AS83" s="15"/>
      <c r="AT83" s="15"/>
      <c r="AU83" s="15"/>
      <c r="AV83" s="15"/>
      <c r="AW83" s="159">
        <v>12</v>
      </c>
      <c r="AX83" s="166">
        <v>56</v>
      </c>
      <c r="AY83" s="167" t="s">
        <v>35</v>
      </c>
      <c r="AZ83" s="15"/>
      <c r="BA83" s="15"/>
      <c r="BB83" s="15"/>
      <c r="BC83" s="165" t="s">
        <v>16</v>
      </c>
      <c r="BD83" s="159">
        <v>13</v>
      </c>
      <c r="BE83" s="160">
        <v>5</v>
      </c>
      <c r="BF83" s="163">
        <v>7</v>
      </c>
      <c r="BG83" s="163">
        <v>1.3</v>
      </c>
      <c r="BH83" s="163">
        <v>13</v>
      </c>
      <c r="BI83" s="164">
        <v>55</v>
      </c>
      <c r="BK83" s="267"/>
    </row>
    <row r="84" spans="1:63" x14ac:dyDescent="0.2">
      <c r="A84" s="1"/>
      <c r="B84" s="1"/>
      <c r="C84" s="1"/>
      <c r="D84" s="1"/>
      <c r="E84" s="1"/>
      <c r="F84" s="1"/>
      <c r="G84" s="1"/>
      <c r="I84" s="1"/>
      <c r="J84" s="1"/>
      <c r="L84" s="102">
        <v>14</v>
      </c>
      <c r="M84" s="50" t="s">
        <v>118</v>
      </c>
      <c r="N84" s="50"/>
      <c r="O84" s="102">
        <v>14</v>
      </c>
      <c r="P84" s="89" t="s">
        <v>117</v>
      </c>
      <c r="Q84" s="50"/>
      <c r="R84" s="102">
        <v>14</v>
      </c>
      <c r="S84" s="164" t="s">
        <v>17</v>
      </c>
      <c r="T84" s="165"/>
      <c r="U84" s="102">
        <v>14</v>
      </c>
      <c r="V84" s="163" t="s">
        <v>16</v>
      </c>
      <c r="W84" s="164"/>
      <c r="X84" s="15"/>
      <c r="Y84" s="102" t="s">
        <v>142</v>
      </c>
      <c r="Z84" s="50">
        <v>14</v>
      </c>
      <c r="AA84" s="151">
        <v>40</v>
      </c>
      <c r="AB84" s="152" t="s">
        <v>143</v>
      </c>
      <c r="AC84" s="153">
        <v>14</v>
      </c>
      <c r="AD84" s="154">
        <v>30</v>
      </c>
      <c r="AE84" s="50">
        <v>14</v>
      </c>
      <c r="AF84" s="168" t="s">
        <v>166</v>
      </c>
      <c r="AG84" s="155">
        <v>14</v>
      </c>
      <c r="AH84" s="156">
        <v>25</v>
      </c>
      <c r="AI84" s="50">
        <v>14</v>
      </c>
      <c r="AJ84" s="168" t="s">
        <v>166</v>
      </c>
      <c r="AK84" s="50">
        <v>14</v>
      </c>
      <c r="AL84" s="89">
        <v>25</v>
      </c>
      <c r="AM84" s="15"/>
      <c r="AN84" s="159">
        <v>13</v>
      </c>
      <c r="AO84" s="295">
        <v>230000</v>
      </c>
      <c r="AP84" s="15"/>
      <c r="AQ84" s="159">
        <v>14</v>
      </c>
      <c r="AR84" s="160">
        <v>5</v>
      </c>
      <c r="AS84" s="15"/>
      <c r="AT84" s="15"/>
      <c r="AU84" s="15"/>
      <c r="AV84" s="15"/>
      <c r="AW84" s="159">
        <v>13</v>
      </c>
      <c r="AX84" s="166">
        <v>22</v>
      </c>
      <c r="AY84" s="167" t="s">
        <v>36</v>
      </c>
      <c r="AZ84" s="15"/>
      <c r="BA84" s="15"/>
      <c r="BB84" s="15"/>
      <c r="BC84" s="165" t="s">
        <v>17</v>
      </c>
      <c r="BD84" s="159">
        <v>14</v>
      </c>
      <c r="BE84" s="160">
        <v>5</v>
      </c>
      <c r="BF84" s="163">
        <v>8</v>
      </c>
      <c r="BG84" s="163">
        <v>1.3</v>
      </c>
      <c r="BH84" s="163">
        <v>14</v>
      </c>
      <c r="BI84" s="164">
        <v>55</v>
      </c>
      <c r="BK84" s="267"/>
    </row>
    <row r="85" spans="1:63" x14ac:dyDescent="0.2">
      <c r="A85" s="1"/>
      <c r="B85" s="1"/>
      <c r="C85" s="1"/>
      <c r="D85" s="1"/>
      <c r="E85" s="1"/>
      <c r="F85" s="1"/>
      <c r="G85" s="1"/>
      <c r="I85" s="1"/>
      <c r="J85" s="1"/>
      <c r="L85" s="102">
        <v>15</v>
      </c>
      <c r="M85" s="50" t="s">
        <v>119</v>
      </c>
      <c r="N85" s="50"/>
      <c r="O85" s="102">
        <v>15</v>
      </c>
      <c r="P85" s="89" t="s">
        <v>118</v>
      </c>
      <c r="Q85" s="50"/>
      <c r="R85" s="102">
        <v>15</v>
      </c>
      <c r="S85" s="164" t="s">
        <v>18</v>
      </c>
      <c r="T85" s="165"/>
      <c r="U85" s="50">
        <v>15</v>
      </c>
      <c r="V85" s="163" t="s">
        <v>17</v>
      </c>
      <c r="W85" s="164"/>
      <c r="X85" s="15"/>
      <c r="Y85" s="102" t="s">
        <v>144</v>
      </c>
      <c r="Z85" s="50">
        <v>15</v>
      </c>
      <c r="AA85" s="151">
        <v>30</v>
      </c>
      <c r="AB85" s="272" t="s">
        <v>500</v>
      </c>
      <c r="AC85" s="153">
        <v>15</v>
      </c>
      <c r="AD85" s="154">
        <v>40</v>
      </c>
      <c r="AE85" s="50">
        <v>15</v>
      </c>
      <c r="AF85" s="168" t="s">
        <v>167</v>
      </c>
      <c r="AG85" s="155">
        <v>15</v>
      </c>
      <c r="AH85" s="156">
        <v>24</v>
      </c>
      <c r="AI85" s="50">
        <v>15</v>
      </c>
      <c r="AJ85" s="168" t="s">
        <v>167</v>
      </c>
      <c r="AK85" s="50">
        <v>15</v>
      </c>
      <c r="AL85" s="89">
        <v>24</v>
      </c>
      <c r="AM85" s="15"/>
      <c r="AN85" s="159">
        <v>14</v>
      </c>
      <c r="AO85" s="166">
        <v>120000</v>
      </c>
      <c r="AP85" s="15"/>
      <c r="AQ85" s="159">
        <v>15</v>
      </c>
      <c r="AR85" s="160">
        <v>5</v>
      </c>
      <c r="AS85" s="15"/>
      <c r="AT85" s="15"/>
      <c r="AU85" s="15"/>
      <c r="AV85" s="15"/>
      <c r="AW85" s="159">
        <v>14</v>
      </c>
      <c r="AX85" s="166">
        <v>56</v>
      </c>
      <c r="AY85" s="167" t="s">
        <v>37</v>
      </c>
      <c r="AZ85" s="15"/>
      <c r="BA85" s="15"/>
      <c r="BB85" s="15"/>
      <c r="BC85" s="165" t="s">
        <v>18</v>
      </c>
      <c r="BD85" s="159">
        <v>15</v>
      </c>
      <c r="BE85" s="160">
        <v>5</v>
      </c>
      <c r="BF85" s="163">
        <v>9</v>
      </c>
      <c r="BG85" s="163">
        <v>1.3</v>
      </c>
      <c r="BH85" s="163">
        <v>15</v>
      </c>
      <c r="BI85" s="164">
        <v>55</v>
      </c>
      <c r="BK85" s="267"/>
    </row>
    <row r="86" spans="1:63" x14ac:dyDescent="0.2">
      <c r="A86" s="1"/>
      <c r="B86" s="1"/>
      <c r="C86" s="1"/>
      <c r="D86" s="1"/>
      <c r="E86" s="1"/>
      <c r="F86" s="1"/>
      <c r="G86" s="1"/>
      <c r="I86" s="1"/>
      <c r="J86" s="1"/>
      <c r="L86" s="102">
        <v>16</v>
      </c>
      <c r="M86" s="50" t="s">
        <v>120</v>
      </c>
      <c r="N86" s="50"/>
      <c r="O86" s="102">
        <v>16</v>
      </c>
      <c r="P86" s="89" t="s">
        <v>119</v>
      </c>
      <c r="Q86" s="50"/>
      <c r="R86" s="102">
        <v>16</v>
      </c>
      <c r="S86" s="164" t="s">
        <v>19</v>
      </c>
      <c r="T86" s="165"/>
      <c r="U86" s="50">
        <v>16</v>
      </c>
      <c r="V86" s="163" t="s">
        <v>18</v>
      </c>
      <c r="W86" s="164"/>
      <c r="X86" s="15"/>
      <c r="Y86" s="102" t="s">
        <v>147</v>
      </c>
      <c r="Z86" s="50">
        <v>16</v>
      </c>
      <c r="AA86" s="151">
        <v>30</v>
      </c>
      <c r="AB86" s="152" t="s">
        <v>142</v>
      </c>
      <c r="AC86" s="153">
        <v>16</v>
      </c>
      <c r="AD86" s="154">
        <v>40</v>
      </c>
      <c r="AE86" s="50">
        <v>16</v>
      </c>
      <c r="AF86" s="168" t="s">
        <v>168</v>
      </c>
      <c r="AG86" s="155">
        <v>16</v>
      </c>
      <c r="AH86" s="156">
        <v>20</v>
      </c>
      <c r="AI86" s="50">
        <v>16</v>
      </c>
      <c r="AJ86" s="168" t="s">
        <v>168</v>
      </c>
      <c r="AK86" s="50">
        <v>16</v>
      </c>
      <c r="AL86" s="89">
        <v>20</v>
      </c>
      <c r="AM86" s="15"/>
      <c r="AN86" s="159">
        <v>15</v>
      </c>
      <c r="AO86" s="166">
        <v>800000</v>
      </c>
      <c r="AP86" s="15"/>
      <c r="AQ86" s="159">
        <v>16</v>
      </c>
      <c r="AR86" s="160">
        <v>5</v>
      </c>
      <c r="AS86" s="15"/>
      <c r="AT86" s="15"/>
      <c r="AU86" s="15"/>
      <c r="AV86" s="15"/>
      <c r="AW86" s="159">
        <v>15</v>
      </c>
      <c r="AX86" s="166">
        <v>60</v>
      </c>
      <c r="AY86" s="167" t="s">
        <v>38</v>
      </c>
      <c r="AZ86" s="15"/>
      <c r="BA86" s="15"/>
      <c r="BB86" s="15"/>
      <c r="BC86" s="165" t="s">
        <v>19</v>
      </c>
      <c r="BD86" s="159">
        <v>16</v>
      </c>
      <c r="BE86" s="160">
        <v>5</v>
      </c>
      <c r="BF86" s="163">
        <v>10</v>
      </c>
      <c r="BG86" s="163">
        <v>1.3</v>
      </c>
      <c r="BH86" s="163">
        <v>16</v>
      </c>
      <c r="BI86" s="164">
        <v>44</v>
      </c>
      <c r="BK86" s="267"/>
    </row>
    <row r="87" spans="1:63" x14ac:dyDescent="0.2">
      <c r="A87" s="1"/>
      <c r="B87" s="1"/>
      <c r="C87" s="1"/>
      <c r="D87" s="1"/>
      <c r="E87" s="1"/>
      <c r="F87" s="1"/>
      <c r="G87" s="1"/>
      <c r="I87" s="1"/>
      <c r="J87" s="1"/>
      <c r="L87" s="102">
        <v>17</v>
      </c>
      <c r="M87" s="50" t="s">
        <v>121</v>
      </c>
      <c r="N87" s="50"/>
      <c r="O87" s="102">
        <v>17</v>
      </c>
      <c r="P87" s="89" t="s">
        <v>120</v>
      </c>
      <c r="Q87" s="50"/>
      <c r="R87" s="102">
        <v>17</v>
      </c>
      <c r="S87" s="164" t="s">
        <v>3</v>
      </c>
      <c r="T87" s="165"/>
      <c r="U87" s="50">
        <v>17</v>
      </c>
      <c r="V87" s="163" t="s">
        <v>19</v>
      </c>
      <c r="W87" s="164"/>
      <c r="X87" s="15"/>
      <c r="Y87" s="102" t="s">
        <v>148</v>
      </c>
      <c r="Z87" s="50">
        <v>17</v>
      </c>
      <c r="AA87" s="151">
        <v>20</v>
      </c>
      <c r="AB87" s="152" t="s">
        <v>144</v>
      </c>
      <c r="AC87" s="153">
        <v>17</v>
      </c>
      <c r="AD87" s="154">
        <v>30</v>
      </c>
      <c r="AE87" s="50">
        <v>17</v>
      </c>
      <c r="AF87" s="168" t="s">
        <v>169</v>
      </c>
      <c r="AG87" s="155">
        <v>17</v>
      </c>
      <c r="AH87" s="156">
        <v>15</v>
      </c>
      <c r="AI87" s="50">
        <v>17</v>
      </c>
      <c r="AJ87" s="168" t="s">
        <v>169</v>
      </c>
      <c r="AK87" s="50">
        <v>17</v>
      </c>
      <c r="AL87" s="89">
        <v>15</v>
      </c>
      <c r="AM87" s="15"/>
      <c r="AN87" s="159">
        <v>16</v>
      </c>
      <c r="AO87" s="166">
        <v>3800</v>
      </c>
      <c r="AP87" s="15"/>
      <c r="AQ87" s="159">
        <v>17</v>
      </c>
      <c r="AR87" s="160">
        <v>5</v>
      </c>
      <c r="AS87" s="15"/>
      <c r="AT87" s="15"/>
      <c r="AU87" s="15"/>
      <c r="AV87" s="15"/>
      <c r="AW87" s="159">
        <v>16</v>
      </c>
      <c r="AX87" s="166">
        <v>62</v>
      </c>
      <c r="AY87" s="167" t="s">
        <v>39</v>
      </c>
      <c r="AZ87" s="15"/>
      <c r="BA87" s="15"/>
      <c r="BB87" s="15"/>
      <c r="BC87" s="165" t="s">
        <v>3</v>
      </c>
      <c r="BD87" s="159">
        <v>17</v>
      </c>
      <c r="BE87" s="160">
        <v>5</v>
      </c>
      <c r="BF87" s="163">
        <v>11</v>
      </c>
      <c r="BG87" s="163">
        <v>1.3</v>
      </c>
      <c r="BH87" s="163">
        <v>17</v>
      </c>
      <c r="BI87" s="164">
        <v>65</v>
      </c>
      <c r="BK87" s="267"/>
    </row>
    <row r="88" spans="1:63" x14ac:dyDescent="0.2">
      <c r="A88" s="1"/>
      <c r="B88" s="1"/>
      <c r="C88" s="1"/>
      <c r="D88" s="1"/>
      <c r="E88" s="1"/>
      <c r="F88" s="1"/>
      <c r="G88" s="1"/>
      <c r="I88" s="1"/>
      <c r="J88" s="1"/>
      <c r="L88" s="102">
        <v>18</v>
      </c>
      <c r="M88" s="50" t="s">
        <v>122</v>
      </c>
      <c r="N88" s="50"/>
      <c r="O88" s="102">
        <v>18</v>
      </c>
      <c r="P88" s="89" t="s">
        <v>121</v>
      </c>
      <c r="Q88" s="50"/>
      <c r="R88" s="102">
        <v>18</v>
      </c>
      <c r="S88" s="164" t="s">
        <v>313</v>
      </c>
      <c r="T88" s="165"/>
      <c r="U88" s="50">
        <v>18</v>
      </c>
      <c r="V88" s="163" t="s">
        <v>3</v>
      </c>
      <c r="W88" s="164"/>
      <c r="X88" s="15"/>
      <c r="Y88" s="102" t="s">
        <v>149</v>
      </c>
      <c r="Z88" s="50">
        <v>18</v>
      </c>
      <c r="AA88" s="151">
        <v>20</v>
      </c>
      <c r="AB88" s="152" t="s">
        <v>147</v>
      </c>
      <c r="AC88" s="153">
        <v>18</v>
      </c>
      <c r="AD88" s="154">
        <v>30</v>
      </c>
      <c r="AE88" s="50">
        <v>18</v>
      </c>
      <c r="AF88" s="50" t="s">
        <v>180</v>
      </c>
      <c r="AG88" s="155">
        <v>18</v>
      </c>
      <c r="AH88" s="156">
        <f>Q15</f>
        <v>35</v>
      </c>
      <c r="AI88" s="50">
        <v>18</v>
      </c>
      <c r="AJ88" s="50" t="s">
        <v>180</v>
      </c>
      <c r="AK88" s="50">
        <v>18</v>
      </c>
      <c r="AL88" s="89" t="e">
        <f>#REF!</f>
        <v>#REF!</v>
      </c>
      <c r="AM88" s="15"/>
      <c r="AN88" s="159">
        <v>17</v>
      </c>
      <c r="AO88" s="166">
        <v>200000</v>
      </c>
      <c r="AP88" s="15"/>
      <c r="AQ88" s="159">
        <v>18</v>
      </c>
      <c r="AR88" s="160">
        <v>5</v>
      </c>
      <c r="AS88" s="15"/>
      <c r="AT88" s="15"/>
      <c r="AU88" s="15"/>
      <c r="AV88" s="15"/>
      <c r="AW88" s="159">
        <v>17</v>
      </c>
      <c r="AX88" s="166">
        <v>48</v>
      </c>
      <c r="AY88" s="167" t="s">
        <v>40</v>
      </c>
      <c r="AZ88" s="15"/>
      <c r="BA88" s="15"/>
      <c r="BB88" s="15"/>
      <c r="BC88" s="165" t="s">
        <v>313</v>
      </c>
      <c r="BD88" s="159">
        <v>18</v>
      </c>
      <c r="BE88" s="160">
        <v>5</v>
      </c>
      <c r="BF88" s="163">
        <v>12</v>
      </c>
      <c r="BG88" s="163">
        <v>1.3</v>
      </c>
      <c r="BH88" s="163">
        <v>18</v>
      </c>
      <c r="BI88" s="164">
        <v>55</v>
      </c>
      <c r="BK88" s="267"/>
    </row>
    <row r="89" spans="1:63" x14ac:dyDescent="0.2">
      <c r="A89" s="1"/>
      <c r="B89" s="1"/>
      <c r="C89" s="1"/>
      <c r="D89" s="1"/>
      <c r="E89" s="1"/>
      <c r="F89" s="1"/>
      <c r="G89" s="1"/>
      <c r="I89" s="1"/>
      <c r="J89" s="1"/>
      <c r="L89" s="102">
        <v>19</v>
      </c>
      <c r="M89" s="50" t="s">
        <v>123</v>
      </c>
      <c r="N89" s="50"/>
      <c r="O89" s="102">
        <v>19</v>
      </c>
      <c r="P89" s="89" t="s">
        <v>122</v>
      </c>
      <c r="Q89" s="50"/>
      <c r="R89" s="102">
        <v>19</v>
      </c>
      <c r="S89" s="164" t="s">
        <v>314</v>
      </c>
      <c r="T89" s="165"/>
      <c r="U89" s="50">
        <v>19</v>
      </c>
      <c r="V89" s="163" t="s">
        <v>313</v>
      </c>
      <c r="W89" s="164"/>
      <c r="X89" s="15"/>
      <c r="Y89" s="102" t="s">
        <v>347</v>
      </c>
      <c r="Z89" s="50">
        <v>19</v>
      </c>
      <c r="AA89" s="151">
        <v>20</v>
      </c>
      <c r="AB89" s="152" t="s">
        <v>148</v>
      </c>
      <c r="AC89" s="153">
        <v>19</v>
      </c>
      <c r="AD89" s="154">
        <v>20</v>
      </c>
      <c r="AE89" s="50">
        <v>18</v>
      </c>
      <c r="AF89" s="50" t="s">
        <v>179</v>
      </c>
      <c r="AG89" s="155">
        <v>18</v>
      </c>
      <c r="AH89" s="156"/>
      <c r="AI89" s="50">
        <v>18</v>
      </c>
      <c r="AJ89" s="50" t="s">
        <v>179</v>
      </c>
      <c r="AK89" s="50">
        <v>18</v>
      </c>
      <c r="AL89" s="89"/>
      <c r="AM89" s="15"/>
      <c r="AN89" s="159">
        <v>18</v>
      </c>
      <c r="AO89" s="166">
        <v>12750</v>
      </c>
      <c r="AP89" s="15"/>
      <c r="AQ89" s="159">
        <v>19</v>
      </c>
      <c r="AR89" s="160">
        <v>5</v>
      </c>
      <c r="AS89" s="15"/>
      <c r="AT89" s="15"/>
      <c r="AU89" s="15"/>
      <c r="AV89" s="15"/>
      <c r="AW89" s="159">
        <v>18</v>
      </c>
      <c r="AX89" s="166">
        <v>34</v>
      </c>
      <c r="AY89" s="167" t="s">
        <v>41</v>
      </c>
      <c r="AZ89" s="15"/>
      <c r="BA89" s="15"/>
      <c r="BB89" s="15"/>
      <c r="BC89" s="165" t="s">
        <v>314</v>
      </c>
      <c r="BD89" s="159">
        <v>19</v>
      </c>
      <c r="BE89" s="160">
        <v>5</v>
      </c>
      <c r="BF89" s="163">
        <v>13</v>
      </c>
      <c r="BG89" s="163">
        <v>1.3</v>
      </c>
      <c r="BH89" s="163">
        <v>19</v>
      </c>
      <c r="BI89" s="164">
        <v>55</v>
      </c>
      <c r="BK89" s="267"/>
    </row>
    <row r="90" spans="1:63" x14ac:dyDescent="0.2">
      <c r="A90" s="1"/>
      <c r="B90" s="1"/>
      <c r="C90" s="1"/>
      <c r="D90" s="1"/>
      <c r="E90" s="1"/>
      <c r="F90" s="1"/>
      <c r="G90" s="1"/>
      <c r="I90" s="1"/>
      <c r="J90" s="1"/>
      <c r="L90" s="102">
        <v>20</v>
      </c>
      <c r="M90" s="50" t="s">
        <v>124</v>
      </c>
      <c r="N90" s="50"/>
      <c r="O90" s="102">
        <v>20</v>
      </c>
      <c r="P90" s="89" t="s">
        <v>123</v>
      </c>
      <c r="Q90" s="50"/>
      <c r="R90" s="102">
        <v>20</v>
      </c>
      <c r="S90" s="164" t="s">
        <v>315</v>
      </c>
      <c r="T90" s="165"/>
      <c r="U90" s="50">
        <v>20</v>
      </c>
      <c r="V90" s="164" t="s">
        <v>314</v>
      </c>
      <c r="W90" s="165"/>
      <c r="X90" s="15"/>
      <c r="Y90" s="102" t="s">
        <v>348</v>
      </c>
      <c r="Z90" s="50">
        <v>20</v>
      </c>
      <c r="AA90" s="151">
        <v>20</v>
      </c>
      <c r="AB90" s="152" t="s">
        <v>149</v>
      </c>
      <c r="AC90" s="153">
        <v>20</v>
      </c>
      <c r="AD90" s="154">
        <v>20</v>
      </c>
      <c r="AE90" s="50">
        <v>18</v>
      </c>
      <c r="AF90" s="50" t="s">
        <v>344</v>
      </c>
      <c r="AG90" s="155">
        <v>18</v>
      </c>
      <c r="AH90" s="156"/>
      <c r="AI90" s="50">
        <v>18</v>
      </c>
      <c r="AJ90" s="50" t="s">
        <v>344</v>
      </c>
      <c r="AK90" s="50">
        <v>18</v>
      </c>
      <c r="AL90" s="89"/>
      <c r="AM90" s="15"/>
      <c r="AN90" s="159">
        <v>19</v>
      </c>
      <c r="AO90" s="166">
        <v>654000</v>
      </c>
      <c r="AP90" s="15"/>
      <c r="AQ90" s="159">
        <v>20</v>
      </c>
      <c r="AR90" s="160">
        <v>5</v>
      </c>
      <c r="AS90" s="15"/>
      <c r="AT90" s="15"/>
      <c r="AU90" s="15"/>
      <c r="AV90" s="15"/>
      <c r="AW90" s="159">
        <v>19</v>
      </c>
      <c r="AX90" s="166">
        <v>14</v>
      </c>
      <c r="AY90" s="167" t="s">
        <v>42</v>
      </c>
      <c r="AZ90" s="15"/>
      <c r="BA90" s="15"/>
      <c r="BB90" s="15"/>
      <c r="BC90" s="165" t="s">
        <v>315</v>
      </c>
      <c r="BD90" s="159">
        <v>20</v>
      </c>
      <c r="BE90" s="160">
        <v>5</v>
      </c>
      <c r="BF90" s="163">
        <v>14</v>
      </c>
      <c r="BG90" s="163">
        <v>1.3</v>
      </c>
      <c r="BH90" s="163">
        <v>20</v>
      </c>
      <c r="BI90" s="164">
        <v>55</v>
      </c>
      <c r="BK90" s="267"/>
    </row>
    <row r="91" spans="1:63" x14ac:dyDescent="0.2">
      <c r="A91" s="1"/>
      <c r="B91" s="1"/>
      <c r="C91" s="1"/>
      <c r="D91" s="1"/>
      <c r="E91" s="1"/>
      <c r="F91" s="1"/>
      <c r="G91" s="1"/>
      <c r="I91" s="1"/>
      <c r="J91" s="1"/>
      <c r="L91" s="102">
        <v>21</v>
      </c>
      <c r="M91" s="50" t="s">
        <v>125</v>
      </c>
      <c r="N91" s="50"/>
      <c r="O91" s="102">
        <v>21</v>
      </c>
      <c r="P91" s="89" t="s">
        <v>124</v>
      </c>
      <c r="Q91" s="50"/>
      <c r="R91" s="102">
        <v>21</v>
      </c>
      <c r="S91" s="164" t="s">
        <v>316</v>
      </c>
      <c r="T91" s="165"/>
      <c r="U91" s="50">
        <v>21</v>
      </c>
      <c r="V91" s="164" t="s">
        <v>315</v>
      </c>
      <c r="W91" s="165"/>
      <c r="X91" s="15"/>
      <c r="Y91" s="102" t="s">
        <v>150</v>
      </c>
      <c r="Z91" s="50">
        <v>21</v>
      </c>
      <c r="AA91" s="151">
        <v>25</v>
      </c>
      <c r="AB91" s="152" t="s">
        <v>347</v>
      </c>
      <c r="AC91" s="153">
        <v>21</v>
      </c>
      <c r="AD91" s="154">
        <v>20</v>
      </c>
      <c r="AE91" s="50">
        <v>18</v>
      </c>
      <c r="AF91" s="50" t="s">
        <v>345</v>
      </c>
      <c r="AG91" s="155">
        <v>18</v>
      </c>
      <c r="AH91" s="156"/>
      <c r="AI91" s="50">
        <v>18</v>
      </c>
      <c r="AJ91" s="50" t="s">
        <v>345</v>
      </c>
      <c r="AK91" s="50">
        <v>18</v>
      </c>
      <c r="AL91" s="89"/>
      <c r="AM91" s="15"/>
      <c r="AN91" s="159">
        <v>20</v>
      </c>
      <c r="AO91" s="166">
        <v>4000</v>
      </c>
      <c r="AP91" s="15"/>
      <c r="AQ91" s="159">
        <v>21</v>
      </c>
      <c r="AR91" s="160">
        <v>5</v>
      </c>
      <c r="AS91" s="15"/>
      <c r="AT91" s="15"/>
      <c r="AU91" s="15"/>
      <c r="AV91" s="15"/>
      <c r="AW91" s="159">
        <v>20</v>
      </c>
      <c r="AX91" s="166">
        <v>60</v>
      </c>
      <c r="AY91" s="167" t="s">
        <v>43</v>
      </c>
      <c r="AZ91" s="15"/>
      <c r="BA91" s="15"/>
      <c r="BB91" s="15"/>
      <c r="BC91" s="165" t="s">
        <v>316</v>
      </c>
      <c r="BD91" s="159">
        <v>21</v>
      </c>
      <c r="BE91" s="160">
        <v>5</v>
      </c>
      <c r="BF91" s="163">
        <v>15</v>
      </c>
      <c r="BG91" s="163">
        <v>1.3</v>
      </c>
      <c r="BH91" s="163">
        <v>21</v>
      </c>
      <c r="BI91" s="164">
        <v>55</v>
      </c>
      <c r="BK91" s="267"/>
    </row>
    <row r="92" spans="1:63" x14ac:dyDescent="0.2">
      <c r="A92" s="1"/>
      <c r="B92" s="1"/>
      <c r="C92" s="1"/>
      <c r="D92" s="1"/>
      <c r="E92" s="1"/>
      <c r="F92" s="1"/>
      <c r="G92" s="1"/>
      <c r="I92" s="1"/>
      <c r="J92" s="17"/>
      <c r="L92" s="102">
        <v>22</v>
      </c>
      <c r="M92" s="50" t="s">
        <v>126</v>
      </c>
      <c r="N92" s="50"/>
      <c r="O92" s="102">
        <v>22</v>
      </c>
      <c r="P92" s="89" t="s">
        <v>125</v>
      </c>
      <c r="Q92" s="50"/>
      <c r="R92" s="102">
        <v>22</v>
      </c>
      <c r="S92" s="164" t="s">
        <v>317</v>
      </c>
      <c r="T92" s="165"/>
      <c r="U92" s="50">
        <v>22</v>
      </c>
      <c r="V92" s="164" t="s">
        <v>316</v>
      </c>
      <c r="W92" s="165"/>
      <c r="X92" s="15"/>
      <c r="Y92" s="102" t="s">
        <v>151</v>
      </c>
      <c r="Z92" s="50">
        <v>22</v>
      </c>
      <c r="AA92" s="137">
        <v>24</v>
      </c>
      <c r="AB92" s="152" t="s">
        <v>348</v>
      </c>
      <c r="AC92" s="153">
        <v>22</v>
      </c>
      <c r="AD92" s="154">
        <v>20</v>
      </c>
      <c r="AE92" s="102">
        <v>18</v>
      </c>
      <c r="AF92" s="50" t="s">
        <v>162</v>
      </c>
      <c r="AG92" s="155">
        <v>18</v>
      </c>
      <c r="AH92" s="156"/>
      <c r="AI92" s="50">
        <v>18</v>
      </c>
      <c r="AJ92" s="50" t="s">
        <v>162</v>
      </c>
      <c r="AK92" s="50">
        <v>18</v>
      </c>
      <c r="AL92" s="89"/>
      <c r="AM92" s="15"/>
      <c r="AN92" s="159">
        <v>21</v>
      </c>
      <c r="AO92" s="166">
        <v>227000</v>
      </c>
      <c r="AP92" s="15"/>
      <c r="AQ92" s="159">
        <v>22</v>
      </c>
      <c r="AR92" s="160">
        <v>5</v>
      </c>
      <c r="AS92" s="15"/>
      <c r="AT92" s="15"/>
      <c r="AU92" s="15"/>
      <c r="AV92" s="15"/>
      <c r="AW92" s="159">
        <v>21</v>
      </c>
      <c r="AX92" s="166">
        <v>20</v>
      </c>
      <c r="AY92" s="167" t="s">
        <v>44</v>
      </c>
      <c r="AZ92" s="15"/>
      <c r="BA92" s="15"/>
      <c r="BB92" s="15"/>
      <c r="BC92" s="165" t="s">
        <v>317</v>
      </c>
      <c r="BD92" s="159">
        <v>22</v>
      </c>
      <c r="BE92" s="160">
        <v>5</v>
      </c>
      <c r="BF92" s="163">
        <v>16</v>
      </c>
      <c r="BG92" s="163">
        <v>1.3</v>
      </c>
      <c r="BH92" s="163">
        <v>22</v>
      </c>
      <c r="BI92" s="164">
        <v>55</v>
      </c>
      <c r="BK92" s="267"/>
    </row>
    <row r="93" spans="1:63" ht="13.5" thickBot="1" x14ac:dyDescent="0.25">
      <c r="A93" s="1"/>
      <c r="B93" s="1"/>
      <c r="C93" s="1"/>
      <c r="D93" s="1"/>
      <c r="E93" s="1"/>
      <c r="F93" s="1"/>
      <c r="G93" s="1"/>
      <c r="I93" s="17"/>
      <c r="J93" s="17"/>
      <c r="K93" s="17"/>
      <c r="L93" s="102">
        <v>23</v>
      </c>
      <c r="M93" s="50" t="s">
        <v>127</v>
      </c>
      <c r="N93" s="50"/>
      <c r="O93" s="102">
        <v>23</v>
      </c>
      <c r="P93" s="89" t="s">
        <v>126</v>
      </c>
      <c r="Q93" s="50"/>
      <c r="R93" s="102">
        <v>23</v>
      </c>
      <c r="S93" s="164" t="s">
        <v>318</v>
      </c>
      <c r="T93" s="165"/>
      <c r="U93" s="50">
        <v>23</v>
      </c>
      <c r="V93" s="164" t="s">
        <v>317</v>
      </c>
      <c r="W93" s="165"/>
      <c r="X93" s="15"/>
      <c r="Y93" s="102" t="s">
        <v>145</v>
      </c>
      <c r="Z93" s="50">
        <v>23</v>
      </c>
      <c r="AA93" s="137">
        <v>20</v>
      </c>
      <c r="AB93" s="152" t="s">
        <v>150</v>
      </c>
      <c r="AC93" s="153">
        <v>23</v>
      </c>
      <c r="AD93" s="154">
        <v>25</v>
      </c>
      <c r="AE93" s="69"/>
      <c r="AF93" s="51"/>
      <c r="AG93" s="188"/>
      <c r="AH93" s="189"/>
      <c r="AI93" s="51"/>
      <c r="AJ93" s="51"/>
      <c r="AK93" s="51"/>
      <c r="AL93" s="90"/>
      <c r="AM93" s="15"/>
      <c r="AN93" s="159">
        <v>22</v>
      </c>
      <c r="AO93" s="166">
        <v>200000</v>
      </c>
      <c r="AP93" s="15"/>
      <c r="AQ93" s="159">
        <v>23</v>
      </c>
      <c r="AR93" s="160">
        <v>5</v>
      </c>
      <c r="AS93" s="15"/>
      <c r="AT93" s="15"/>
      <c r="AU93" s="15"/>
      <c r="AV93" s="15"/>
      <c r="AW93" s="159">
        <v>22</v>
      </c>
      <c r="AX93" s="166">
        <v>50</v>
      </c>
      <c r="AY93" s="167" t="s">
        <v>45</v>
      </c>
      <c r="AZ93" s="15"/>
      <c r="BA93" s="15"/>
      <c r="BB93" s="15"/>
      <c r="BC93" s="165" t="s">
        <v>318</v>
      </c>
      <c r="BD93" s="159">
        <v>23</v>
      </c>
      <c r="BE93" s="160">
        <v>5</v>
      </c>
      <c r="BF93" s="163">
        <v>17</v>
      </c>
      <c r="BG93" s="163">
        <v>1.3</v>
      </c>
      <c r="BH93" s="163">
        <v>23</v>
      </c>
      <c r="BI93" s="164">
        <v>55</v>
      </c>
      <c r="BK93" s="267"/>
    </row>
    <row r="94" spans="1:63" x14ac:dyDescent="0.2">
      <c r="A94" s="1"/>
      <c r="B94" s="1"/>
      <c r="C94" s="1"/>
      <c r="D94" s="1"/>
      <c r="E94" s="17"/>
      <c r="F94" s="17"/>
      <c r="G94" s="17"/>
      <c r="H94" s="228"/>
      <c r="I94" s="17"/>
      <c r="J94" s="17"/>
      <c r="K94" s="17"/>
      <c r="L94" s="102">
        <v>24</v>
      </c>
      <c r="M94" s="50" t="s">
        <v>128</v>
      </c>
      <c r="N94" s="50"/>
      <c r="O94" s="102">
        <v>24</v>
      </c>
      <c r="P94" s="89" t="s">
        <v>127</v>
      </c>
      <c r="Q94" s="50"/>
      <c r="R94" s="102">
        <v>24</v>
      </c>
      <c r="S94" s="164" t="s">
        <v>319</v>
      </c>
      <c r="T94" s="165"/>
      <c r="U94" s="102">
        <v>24</v>
      </c>
      <c r="V94" s="164" t="s">
        <v>318</v>
      </c>
      <c r="W94" s="165"/>
      <c r="X94" s="15"/>
      <c r="Y94" s="102" t="s">
        <v>152</v>
      </c>
      <c r="Z94" s="50">
        <v>24</v>
      </c>
      <c r="AA94" s="151">
        <v>20</v>
      </c>
      <c r="AB94" s="152" t="s">
        <v>151</v>
      </c>
      <c r="AC94" s="153">
        <v>24</v>
      </c>
      <c r="AD94" s="154">
        <v>24</v>
      </c>
      <c r="AE94" s="274"/>
      <c r="AF94" s="151"/>
      <c r="AG94" s="155"/>
      <c r="AH94" s="151"/>
      <c r="AI94" s="274"/>
      <c r="AJ94" s="151"/>
      <c r="AK94" s="151"/>
      <c r="AL94" s="155"/>
      <c r="AM94" s="15"/>
      <c r="AN94" s="159">
        <v>23</v>
      </c>
      <c r="AO94" s="166">
        <v>275000</v>
      </c>
      <c r="AP94" s="15"/>
      <c r="AQ94" s="159">
        <v>24</v>
      </c>
      <c r="AR94" s="160">
        <v>5</v>
      </c>
      <c r="AS94" s="15"/>
      <c r="AT94" s="15"/>
      <c r="AU94" s="15"/>
      <c r="AV94" s="15"/>
      <c r="AW94" s="159">
        <v>23</v>
      </c>
      <c r="AX94" s="166">
        <v>60</v>
      </c>
      <c r="AY94" s="167" t="s">
        <v>46</v>
      </c>
      <c r="AZ94" s="15"/>
      <c r="BA94" s="15"/>
      <c r="BB94" s="15"/>
      <c r="BC94" s="165" t="s">
        <v>319</v>
      </c>
      <c r="BD94" s="159">
        <v>24</v>
      </c>
      <c r="BE94" s="160">
        <v>5</v>
      </c>
      <c r="BF94" s="163">
        <v>18</v>
      </c>
      <c r="BG94" s="169">
        <v>1.3</v>
      </c>
      <c r="BH94" s="163">
        <v>24</v>
      </c>
      <c r="BI94" s="170">
        <v>65</v>
      </c>
      <c r="BK94" s="267"/>
    </row>
    <row r="95" spans="1:63" x14ac:dyDescent="0.2">
      <c r="A95" s="1"/>
      <c r="B95" s="1"/>
      <c r="C95" s="1"/>
      <c r="D95" s="1"/>
      <c r="E95" s="17"/>
      <c r="F95" s="17"/>
      <c r="G95" s="17"/>
      <c r="H95" s="228"/>
      <c r="I95" s="17"/>
      <c r="J95" s="1"/>
      <c r="K95" s="17"/>
      <c r="L95" s="102">
        <v>25</v>
      </c>
      <c r="M95" s="50" t="s">
        <v>130</v>
      </c>
      <c r="N95" s="50"/>
      <c r="O95" s="102">
        <v>25</v>
      </c>
      <c r="P95" s="89" t="s">
        <v>128</v>
      </c>
      <c r="Q95" s="50"/>
      <c r="R95" s="102">
        <v>25</v>
      </c>
      <c r="S95" s="263" t="s">
        <v>486</v>
      </c>
      <c r="T95" s="171"/>
      <c r="U95" s="50">
        <v>25</v>
      </c>
      <c r="V95" s="164" t="s">
        <v>319</v>
      </c>
      <c r="W95" s="165"/>
      <c r="X95" s="15"/>
      <c r="Y95" s="102" t="s">
        <v>153</v>
      </c>
      <c r="Z95" s="50">
        <v>25</v>
      </c>
      <c r="AA95" s="151">
        <v>15</v>
      </c>
      <c r="AB95" s="152" t="s">
        <v>145</v>
      </c>
      <c r="AC95" s="153">
        <v>25</v>
      </c>
      <c r="AD95" s="154">
        <v>20</v>
      </c>
      <c r="AE95" s="50"/>
      <c r="AF95" s="50"/>
      <c r="AG95" s="275"/>
      <c r="AH95" s="151"/>
      <c r="AI95" s="50"/>
      <c r="AJ95" s="251"/>
      <c r="AK95" s="50"/>
      <c r="AL95" s="251"/>
      <c r="AM95" s="15"/>
      <c r="AN95" s="159">
        <v>24</v>
      </c>
      <c r="AO95" s="166">
        <v>533000</v>
      </c>
      <c r="AP95" s="15"/>
      <c r="AQ95" s="159">
        <v>25</v>
      </c>
      <c r="AR95" s="160">
        <v>11</v>
      </c>
      <c r="AS95" s="15"/>
      <c r="AT95" s="15"/>
      <c r="AU95" s="15"/>
      <c r="AV95" s="15"/>
      <c r="AW95" s="159">
        <v>24</v>
      </c>
      <c r="AX95" s="166">
        <v>44</v>
      </c>
      <c r="AY95" s="167" t="s">
        <v>47</v>
      </c>
      <c r="AZ95" s="15"/>
      <c r="BA95" s="15"/>
      <c r="BB95" s="15"/>
      <c r="BC95" s="265" t="s">
        <v>486</v>
      </c>
      <c r="BD95" s="159">
        <v>25</v>
      </c>
      <c r="BE95" s="160">
        <v>11</v>
      </c>
      <c r="BF95" s="173">
        <v>19</v>
      </c>
      <c r="BG95" s="173">
        <v>1.5</v>
      </c>
      <c r="BH95" s="173">
        <v>25</v>
      </c>
      <c r="BI95" s="171">
        <v>62</v>
      </c>
      <c r="BK95" s="250"/>
    </row>
    <row r="96" spans="1:63" x14ac:dyDescent="0.2">
      <c r="A96" s="1"/>
      <c r="B96" s="1"/>
      <c r="C96" s="1"/>
      <c r="D96" s="1"/>
      <c r="E96" s="17"/>
      <c r="F96" s="17"/>
      <c r="G96" s="17"/>
      <c r="H96" s="228"/>
      <c r="I96" s="1"/>
      <c r="J96" s="1"/>
      <c r="L96" s="102">
        <v>26</v>
      </c>
      <c r="M96" s="50" t="s">
        <v>131</v>
      </c>
      <c r="N96" s="50"/>
      <c r="O96" s="102">
        <v>26</v>
      </c>
      <c r="P96" s="89" t="s">
        <v>130</v>
      </c>
      <c r="Q96" s="50"/>
      <c r="R96" s="102">
        <v>26</v>
      </c>
      <c r="S96" s="263" t="s">
        <v>487</v>
      </c>
      <c r="T96" s="171"/>
      <c r="U96" s="50">
        <v>26</v>
      </c>
      <c r="V96" s="263" t="s">
        <v>486</v>
      </c>
      <c r="W96" s="171"/>
      <c r="X96" s="15"/>
      <c r="Y96" s="102" t="s">
        <v>157</v>
      </c>
      <c r="Z96" s="50">
        <v>26</v>
      </c>
      <c r="AA96" s="151">
        <v>25</v>
      </c>
      <c r="AB96" s="152" t="s">
        <v>152</v>
      </c>
      <c r="AC96" s="153">
        <v>26</v>
      </c>
      <c r="AD96" s="154">
        <v>20</v>
      </c>
      <c r="AE96" s="50"/>
      <c r="AF96" s="251"/>
      <c r="AG96" s="155"/>
      <c r="AH96" s="276"/>
      <c r="AI96" s="50"/>
      <c r="AJ96" s="50"/>
      <c r="AK96" s="50"/>
      <c r="AL96" s="50"/>
      <c r="AM96" s="15"/>
      <c r="AN96" s="159">
        <v>25</v>
      </c>
      <c r="AO96" s="166">
        <v>16100</v>
      </c>
      <c r="AP96" s="15"/>
      <c r="AQ96" s="159">
        <v>26</v>
      </c>
      <c r="AR96" s="160">
        <v>11</v>
      </c>
      <c r="AS96" s="15"/>
      <c r="AT96" s="15"/>
      <c r="AU96" s="15"/>
      <c r="AV96" s="15"/>
      <c r="AW96" s="159">
        <v>25</v>
      </c>
      <c r="AX96" s="166">
        <v>45</v>
      </c>
      <c r="AY96" s="167" t="s">
        <v>48</v>
      </c>
      <c r="AZ96" s="15"/>
      <c r="BA96" s="15"/>
      <c r="BB96" s="15"/>
      <c r="BC96" s="265" t="s">
        <v>487</v>
      </c>
      <c r="BD96" s="159">
        <v>26</v>
      </c>
      <c r="BE96" s="160">
        <v>11</v>
      </c>
      <c r="BF96" s="173">
        <v>20</v>
      </c>
      <c r="BG96" s="173">
        <v>1.5</v>
      </c>
      <c r="BH96" s="173">
        <v>26</v>
      </c>
      <c r="BI96" s="171">
        <v>62</v>
      </c>
      <c r="BK96" s="250"/>
    </row>
    <row r="97" spans="1:63" x14ac:dyDescent="0.2">
      <c r="A97" s="1"/>
      <c r="B97" s="1"/>
      <c r="C97" s="1"/>
      <c r="D97" s="1"/>
      <c r="E97" s="1"/>
      <c r="F97" s="1"/>
      <c r="G97" s="1"/>
      <c r="I97" s="1"/>
      <c r="J97" s="1"/>
      <c r="L97" s="102">
        <v>27</v>
      </c>
      <c r="M97" s="50" t="s">
        <v>129</v>
      </c>
      <c r="N97" s="50"/>
      <c r="O97" s="102">
        <v>27</v>
      </c>
      <c r="P97" s="89" t="s">
        <v>131</v>
      </c>
      <c r="Q97" s="50"/>
      <c r="R97" s="102">
        <v>27</v>
      </c>
      <c r="S97" s="263" t="s">
        <v>488</v>
      </c>
      <c r="T97" s="171"/>
      <c r="U97" s="50">
        <v>27</v>
      </c>
      <c r="V97" s="263" t="s">
        <v>487</v>
      </c>
      <c r="W97" s="171"/>
      <c r="X97" s="15"/>
      <c r="Y97" s="102" t="s">
        <v>178</v>
      </c>
      <c r="Z97" s="50">
        <v>27</v>
      </c>
      <c r="AA97" s="151">
        <f>P15</f>
        <v>45</v>
      </c>
      <c r="AB97" s="152" t="s">
        <v>153</v>
      </c>
      <c r="AC97" s="153">
        <v>27</v>
      </c>
      <c r="AD97" s="154">
        <v>15</v>
      </c>
      <c r="AE97" s="50"/>
      <c r="AF97" s="50"/>
      <c r="AG97" s="155"/>
      <c r="AH97" s="151"/>
      <c r="AI97" s="50"/>
      <c r="AJ97" s="50"/>
      <c r="AK97" s="50"/>
      <c r="AL97" s="50"/>
      <c r="AM97" s="15"/>
      <c r="AN97" s="159">
        <v>26</v>
      </c>
      <c r="AO97" s="166">
        <v>21300</v>
      </c>
      <c r="AP97" s="15"/>
      <c r="AQ97" s="159">
        <v>27</v>
      </c>
      <c r="AR97" s="160">
        <v>11</v>
      </c>
      <c r="AS97" s="15"/>
      <c r="AT97" s="15"/>
      <c r="AU97" s="15"/>
      <c r="AV97" s="15"/>
      <c r="AW97" s="159">
        <v>26</v>
      </c>
      <c r="AX97" s="166">
        <v>45</v>
      </c>
      <c r="AY97" s="167" t="s">
        <v>49</v>
      </c>
      <c r="AZ97" s="15"/>
      <c r="BA97" s="15"/>
      <c r="BB97" s="15"/>
      <c r="BC97" s="265" t="s">
        <v>488</v>
      </c>
      <c r="BD97" s="159">
        <v>27</v>
      </c>
      <c r="BE97" s="160">
        <v>11</v>
      </c>
      <c r="BF97" s="173">
        <v>20</v>
      </c>
      <c r="BG97" s="173">
        <v>1.4</v>
      </c>
      <c r="BH97" s="173">
        <v>27</v>
      </c>
      <c r="BI97" s="171">
        <v>62</v>
      </c>
      <c r="BK97" s="250"/>
    </row>
    <row r="98" spans="1:63" x14ac:dyDescent="0.2">
      <c r="A98" s="1"/>
      <c r="B98" s="1"/>
      <c r="C98" s="1"/>
      <c r="D98" s="1"/>
      <c r="E98" s="1"/>
      <c r="F98" s="1"/>
      <c r="G98" s="1"/>
      <c r="I98" s="1"/>
      <c r="J98" s="1"/>
      <c r="L98" s="102">
        <v>28</v>
      </c>
      <c r="M98" s="50" t="s">
        <v>132</v>
      </c>
      <c r="N98" s="50"/>
      <c r="O98" s="102">
        <v>28</v>
      </c>
      <c r="P98" s="89" t="s">
        <v>129</v>
      </c>
      <c r="Q98" s="50"/>
      <c r="R98" s="102">
        <v>28</v>
      </c>
      <c r="S98" s="263" t="s">
        <v>489</v>
      </c>
      <c r="T98" s="171"/>
      <c r="U98" s="50">
        <v>28</v>
      </c>
      <c r="V98" s="263" t="s">
        <v>488</v>
      </c>
      <c r="W98" s="171"/>
      <c r="X98" s="15"/>
      <c r="Y98" s="102" t="s">
        <v>179</v>
      </c>
      <c r="Z98" s="50">
        <v>28</v>
      </c>
      <c r="AA98" s="151"/>
      <c r="AB98" s="152" t="s">
        <v>157</v>
      </c>
      <c r="AC98" s="153">
        <v>28</v>
      </c>
      <c r="AD98" s="154">
        <v>25</v>
      </c>
      <c r="AE98" s="50"/>
      <c r="AF98" s="50"/>
      <c r="AG98" s="155"/>
      <c r="AH98" s="151"/>
      <c r="AI98" s="50"/>
      <c r="AJ98" s="50"/>
      <c r="AK98" s="50"/>
      <c r="AL98" s="50"/>
      <c r="AM98" s="15"/>
      <c r="AN98" s="159">
        <v>27</v>
      </c>
      <c r="AO98" s="166">
        <v>17250</v>
      </c>
      <c r="AP98" s="15"/>
      <c r="AQ98" s="159">
        <v>28</v>
      </c>
      <c r="AR98" s="160">
        <v>11</v>
      </c>
      <c r="AS98" s="15"/>
      <c r="AT98" s="15"/>
      <c r="AU98" s="15"/>
      <c r="AV98" s="15"/>
      <c r="AW98" s="159">
        <v>27</v>
      </c>
      <c r="AX98" s="166">
        <v>56</v>
      </c>
      <c r="AY98" s="167" t="s">
        <v>50</v>
      </c>
      <c r="AZ98" s="15"/>
      <c r="BA98" s="15"/>
      <c r="BB98" s="15"/>
      <c r="BC98" s="265" t="s">
        <v>489</v>
      </c>
      <c r="BD98" s="159">
        <v>28</v>
      </c>
      <c r="BE98" s="160">
        <v>11</v>
      </c>
      <c r="BF98" s="173">
        <v>20</v>
      </c>
      <c r="BG98" s="173">
        <v>1.4</v>
      </c>
      <c r="BH98" s="173">
        <v>28</v>
      </c>
      <c r="BI98" s="171">
        <v>62</v>
      </c>
      <c r="BK98" s="250"/>
    </row>
    <row r="99" spans="1:63" x14ac:dyDescent="0.2">
      <c r="A99" s="1"/>
      <c r="B99" s="1"/>
      <c r="C99" s="1"/>
      <c r="D99" s="1"/>
      <c r="E99" s="1"/>
      <c r="F99" s="1"/>
      <c r="G99" s="1"/>
      <c r="I99" s="1"/>
      <c r="J99" s="1"/>
      <c r="L99" s="102">
        <v>29</v>
      </c>
      <c r="M99" s="50" t="s">
        <v>133</v>
      </c>
      <c r="N99" s="50"/>
      <c r="O99" s="102">
        <v>29</v>
      </c>
      <c r="P99" s="89" t="s">
        <v>132</v>
      </c>
      <c r="Q99" s="50"/>
      <c r="R99" s="102">
        <v>29</v>
      </c>
      <c r="S99" s="263" t="s">
        <v>490</v>
      </c>
      <c r="T99" s="171"/>
      <c r="U99" s="50">
        <v>29</v>
      </c>
      <c r="V99" s="263" t="s">
        <v>489</v>
      </c>
      <c r="W99" s="171"/>
      <c r="X99" s="15"/>
      <c r="Y99" s="102" t="s">
        <v>344</v>
      </c>
      <c r="Z99" s="50">
        <v>29</v>
      </c>
      <c r="AB99" s="152" t="s">
        <v>178</v>
      </c>
      <c r="AC99" s="153">
        <v>29</v>
      </c>
      <c r="AD99" s="154">
        <f>S17</f>
        <v>2006</v>
      </c>
      <c r="AE99" s="50"/>
      <c r="AF99" s="50"/>
      <c r="AG99" s="155"/>
      <c r="AH99" s="151"/>
      <c r="AI99" s="50"/>
      <c r="AJ99" s="50"/>
      <c r="AK99" s="50"/>
      <c r="AL99" s="50"/>
      <c r="AM99" s="15"/>
      <c r="AN99" s="159">
        <v>28</v>
      </c>
      <c r="AO99" s="166">
        <v>130000</v>
      </c>
      <c r="AP99" s="15"/>
      <c r="AQ99" s="159">
        <v>29</v>
      </c>
      <c r="AR99" s="160">
        <v>11</v>
      </c>
      <c r="AS99" s="15"/>
      <c r="AT99" s="15"/>
      <c r="AU99" s="15"/>
      <c r="AV99" s="15"/>
      <c r="AW99" s="159">
        <v>28</v>
      </c>
      <c r="AX99" s="166">
        <v>60</v>
      </c>
      <c r="AY99" s="167" t="s">
        <v>51</v>
      </c>
      <c r="AZ99" s="15"/>
      <c r="BA99" s="15"/>
      <c r="BB99" s="15"/>
      <c r="BC99" s="265" t="s">
        <v>490</v>
      </c>
      <c r="BD99" s="159">
        <v>29</v>
      </c>
      <c r="BE99" s="160">
        <v>11</v>
      </c>
      <c r="BF99" s="173">
        <v>22</v>
      </c>
      <c r="BG99" s="173">
        <v>1.4</v>
      </c>
      <c r="BH99" s="173">
        <v>29</v>
      </c>
      <c r="BI99" s="171">
        <v>52</v>
      </c>
      <c r="BK99" s="250"/>
    </row>
    <row r="100" spans="1:63" x14ac:dyDescent="0.2">
      <c r="A100" s="1"/>
      <c r="B100" s="1"/>
      <c r="C100" s="1"/>
      <c r="D100" s="1"/>
      <c r="E100" s="1"/>
      <c r="F100" s="1"/>
      <c r="G100" s="1"/>
      <c r="I100" s="1"/>
      <c r="J100" s="1"/>
      <c r="L100" s="102">
        <v>30</v>
      </c>
      <c r="M100" s="50" t="s">
        <v>134</v>
      </c>
      <c r="N100" s="50"/>
      <c r="O100" s="102">
        <v>30</v>
      </c>
      <c r="P100" s="89" t="s">
        <v>133</v>
      </c>
      <c r="Q100" s="50"/>
      <c r="R100" s="102">
        <v>30</v>
      </c>
      <c r="S100" s="263" t="s">
        <v>493</v>
      </c>
      <c r="T100" s="171"/>
      <c r="U100" s="50">
        <v>30</v>
      </c>
      <c r="V100" s="263" t="s">
        <v>490</v>
      </c>
      <c r="W100" s="171"/>
      <c r="X100" s="15"/>
      <c r="Y100" s="102" t="s">
        <v>346</v>
      </c>
      <c r="Z100" s="50">
        <v>30</v>
      </c>
      <c r="AA100" s="15"/>
      <c r="AB100" s="152" t="s">
        <v>179</v>
      </c>
      <c r="AC100" s="153">
        <v>29</v>
      </c>
      <c r="AD100" s="89"/>
      <c r="AE100" s="50"/>
      <c r="AF100" s="50"/>
      <c r="AG100" s="155"/>
      <c r="AH100" s="151"/>
      <c r="AI100" s="50"/>
      <c r="AJ100" s="50"/>
      <c r="AK100" s="50"/>
      <c r="AL100" s="50"/>
      <c r="AM100" s="15"/>
      <c r="AN100" s="159">
        <v>29</v>
      </c>
      <c r="AO100" s="166">
        <v>15400</v>
      </c>
      <c r="AP100" s="15"/>
      <c r="AQ100" s="159">
        <v>30</v>
      </c>
      <c r="AR100" s="160">
        <v>11</v>
      </c>
      <c r="AS100" s="15"/>
      <c r="AT100" s="15"/>
      <c r="AU100" s="15"/>
      <c r="AV100" s="15"/>
      <c r="AW100" s="159">
        <v>29</v>
      </c>
      <c r="AX100" s="166">
        <v>56</v>
      </c>
      <c r="AY100" s="167" t="s">
        <v>52</v>
      </c>
      <c r="AZ100" s="15"/>
      <c r="BA100" s="15"/>
      <c r="BB100" s="15"/>
      <c r="BC100" s="265" t="s">
        <v>493</v>
      </c>
      <c r="BD100" s="159">
        <v>30</v>
      </c>
      <c r="BE100" s="160">
        <v>11</v>
      </c>
      <c r="BF100" s="173">
        <v>23</v>
      </c>
      <c r="BG100" s="173">
        <v>1.4</v>
      </c>
      <c r="BH100" s="173">
        <v>30</v>
      </c>
      <c r="BI100" s="171">
        <v>52</v>
      </c>
      <c r="BK100" s="250"/>
    </row>
    <row r="101" spans="1:63" ht="13.5" thickBot="1" x14ac:dyDescent="0.25">
      <c r="A101" s="1"/>
      <c r="B101" s="1"/>
      <c r="C101" s="1"/>
      <c r="D101" s="1"/>
      <c r="E101" s="1"/>
      <c r="F101" s="1"/>
      <c r="G101" s="1"/>
      <c r="I101" s="1"/>
      <c r="J101" s="1"/>
      <c r="L101" s="102">
        <v>31</v>
      </c>
      <c r="M101" s="50" t="s">
        <v>135</v>
      </c>
      <c r="N101" s="50"/>
      <c r="O101" s="102">
        <v>31</v>
      </c>
      <c r="P101" s="89" t="s">
        <v>134</v>
      </c>
      <c r="Q101" s="50"/>
      <c r="R101" s="102">
        <v>31</v>
      </c>
      <c r="S101" s="263" t="s">
        <v>492</v>
      </c>
      <c r="T101" s="171"/>
      <c r="U101" s="50">
        <v>31</v>
      </c>
      <c r="V101" s="263" t="s">
        <v>493</v>
      </c>
      <c r="W101" s="171"/>
      <c r="X101" s="15"/>
      <c r="Y101" s="69" t="s">
        <v>158</v>
      </c>
      <c r="Z101" s="51">
        <v>31</v>
      </c>
      <c r="AA101" s="174"/>
      <c r="AB101" s="152" t="s">
        <v>344</v>
      </c>
      <c r="AC101" s="153">
        <v>29</v>
      </c>
      <c r="AD101" s="89"/>
      <c r="AE101" s="50"/>
      <c r="AF101" s="50"/>
      <c r="AG101" s="155"/>
      <c r="AH101" s="151"/>
      <c r="AI101" s="50"/>
      <c r="AJ101" s="50"/>
      <c r="AK101" s="50"/>
      <c r="AL101" s="50"/>
      <c r="AM101" s="15"/>
      <c r="AN101" s="159">
        <v>30</v>
      </c>
      <c r="AO101" s="166">
        <v>5000</v>
      </c>
      <c r="AP101" s="15"/>
      <c r="AQ101" s="159">
        <v>31</v>
      </c>
      <c r="AR101" s="160">
        <v>11</v>
      </c>
      <c r="AS101" s="15"/>
      <c r="AT101" s="15"/>
      <c r="AU101" s="15"/>
      <c r="AV101" s="15"/>
      <c r="AW101" s="159">
        <v>30</v>
      </c>
      <c r="AX101" s="166">
        <v>58</v>
      </c>
      <c r="AY101" s="167" t="s">
        <v>53</v>
      </c>
      <c r="AZ101" s="15"/>
      <c r="BA101" s="15"/>
      <c r="BB101" s="15"/>
      <c r="BC101" s="265" t="s">
        <v>492</v>
      </c>
      <c r="BD101" s="159">
        <v>31</v>
      </c>
      <c r="BE101" s="160">
        <v>11</v>
      </c>
      <c r="BF101" s="173">
        <v>24</v>
      </c>
      <c r="BG101" s="173">
        <v>1.3</v>
      </c>
      <c r="BH101" s="173">
        <v>31</v>
      </c>
      <c r="BI101" s="171">
        <v>62</v>
      </c>
      <c r="BK101" s="250"/>
    </row>
    <row r="102" spans="1:63" x14ac:dyDescent="0.2">
      <c r="A102" s="1"/>
      <c r="B102" s="1"/>
      <c r="C102" s="1"/>
      <c r="D102" s="1"/>
      <c r="E102" s="1"/>
      <c r="F102" s="1"/>
      <c r="G102" s="1"/>
      <c r="I102" s="1"/>
      <c r="J102" s="1"/>
      <c r="L102" s="102">
        <v>32</v>
      </c>
      <c r="M102" s="50" t="s">
        <v>136</v>
      </c>
      <c r="N102" s="50"/>
      <c r="O102" s="102">
        <v>32</v>
      </c>
      <c r="P102" s="89" t="s">
        <v>135</v>
      </c>
      <c r="Q102" s="50"/>
      <c r="R102" s="102">
        <v>32</v>
      </c>
      <c r="S102" s="263" t="s">
        <v>491</v>
      </c>
      <c r="T102" s="171"/>
      <c r="U102" s="50">
        <v>32</v>
      </c>
      <c r="V102" s="263" t="s">
        <v>492</v>
      </c>
      <c r="W102" s="171"/>
      <c r="X102" s="15"/>
      <c r="Y102" s="15"/>
      <c r="Z102" s="15"/>
      <c r="AA102" s="15"/>
      <c r="AB102" s="152" t="s">
        <v>346</v>
      </c>
      <c r="AC102" s="153">
        <v>29</v>
      </c>
      <c r="AD102" s="89"/>
      <c r="AE102" s="50"/>
      <c r="AF102" s="50"/>
      <c r="AG102" s="155"/>
      <c r="AH102" s="151"/>
      <c r="AI102" s="50"/>
      <c r="AJ102" s="50"/>
      <c r="AK102" s="50"/>
      <c r="AL102" s="50"/>
      <c r="AM102" s="15"/>
      <c r="AN102" s="159">
        <v>31</v>
      </c>
      <c r="AO102" s="166">
        <v>2700</v>
      </c>
      <c r="AP102" s="15"/>
      <c r="AQ102" s="159">
        <v>32</v>
      </c>
      <c r="AR102" s="160">
        <v>11</v>
      </c>
      <c r="AS102" s="15"/>
      <c r="AT102" s="15"/>
      <c r="AU102" s="15"/>
      <c r="AV102" s="15"/>
      <c r="AW102" s="159">
        <v>31</v>
      </c>
      <c r="AX102" s="166">
        <v>60</v>
      </c>
      <c r="AY102" s="167" t="s">
        <v>54</v>
      </c>
      <c r="AZ102" s="15"/>
      <c r="BA102" s="15"/>
      <c r="BB102" s="15"/>
      <c r="BC102" s="265" t="s">
        <v>491</v>
      </c>
      <c r="BD102" s="159">
        <v>32</v>
      </c>
      <c r="BE102" s="160">
        <v>11</v>
      </c>
      <c r="BF102" s="173">
        <v>25</v>
      </c>
      <c r="BG102" s="173">
        <v>1.3</v>
      </c>
      <c r="BH102" s="173">
        <v>32</v>
      </c>
      <c r="BI102" s="171">
        <v>62</v>
      </c>
      <c r="BK102" s="250"/>
    </row>
    <row r="103" spans="1:63" ht="13.5" thickBot="1" x14ac:dyDescent="0.25">
      <c r="A103" s="1"/>
      <c r="B103" s="1"/>
      <c r="C103" s="1"/>
      <c r="D103" s="1"/>
      <c r="E103" s="1"/>
      <c r="F103" s="1"/>
      <c r="G103" s="1"/>
      <c r="I103" s="1"/>
      <c r="J103" s="1"/>
      <c r="L103" s="102">
        <v>33</v>
      </c>
      <c r="M103" s="50" t="s">
        <v>275</v>
      </c>
      <c r="N103" s="50"/>
      <c r="O103" s="102">
        <v>33</v>
      </c>
      <c r="P103" s="89" t="s">
        <v>136</v>
      </c>
      <c r="Q103" s="50"/>
      <c r="R103" s="102">
        <v>33</v>
      </c>
      <c r="S103" s="171" t="s">
        <v>4</v>
      </c>
      <c r="T103" s="171"/>
      <c r="U103" s="50">
        <v>33</v>
      </c>
      <c r="V103" s="263" t="s">
        <v>491</v>
      </c>
      <c r="W103" s="171"/>
      <c r="X103" s="15"/>
      <c r="Y103" s="15"/>
      <c r="Z103" s="15"/>
      <c r="AA103" s="15"/>
      <c r="AB103" s="175" t="s">
        <v>158</v>
      </c>
      <c r="AC103" s="176">
        <v>29</v>
      </c>
      <c r="AD103" s="90"/>
      <c r="AE103" s="50"/>
      <c r="AF103" s="50"/>
      <c r="AG103" s="155"/>
      <c r="AH103" s="151"/>
      <c r="AI103" s="50"/>
      <c r="AJ103" s="50"/>
      <c r="AK103" s="50"/>
      <c r="AL103" s="50"/>
      <c r="AM103" s="15"/>
      <c r="AN103" s="159">
        <v>32</v>
      </c>
      <c r="AO103" s="166">
        <v>55000</v>
      </c>
      <c r="AP103" s="15"/>
      <c r="AQ103" s="159">
        <v>33</v>
      </c>
      <c r="AR103" s="160">
        <v>11</v>
      </c>
      <c r="AS103" s="15"/>
      <c r="AT103" s="15"/>
      <c r="AU103" s="15"/>
      <c r="AV103" s="15"/>
      <c r="AW103" s="159">
        <v>32</v>
      </c>
      <c r="AX103" s="166">
        <v>40</v>
      </c>
      <c r="AY103" s="167" t="s">
        <v>55</v>
      </c>
      <c r="AZ103" s="15"/>
      <c r="BA103" s="15"/>
      <c r="BB103" s="15"/>
      <c r="BC103" s="172" t="s">
        <v>4</v>
      </c>
      <c r="BD103" s="159">
        <v>33</v>
      </c>
      <c r="BE103" s="160">
        <v>11</v>
      </c>
      <c r="BF103" s="173">
        <v>19</v>
      </c>
      <c r="BG103" s="173">
        <v>1.5</v>
      </c>
      <c r="BH103" s="173">
        <v>33</v>
      </c>
      <c r="BI103" s="171">
        <v>62</v>
      </c>
      <c r="BK103" s="250"/>
    </row>
    <row r="104" spans="1:63" x14ac:dyDescent="0.2">
      <c r="A104" s="1"/>
      <c r="B104" s="1"/>
      <c r="C104" s="1"/>
      <c r="D104" s="1"/>
      <c r="E104" s="1"/>
      <c r="F104" s="1"/>
      <c r="G104" s="1"/>
      <c r="I104" s="1"/>
      <c r="J104" s="1"/>
      <c r="L104" s="102">
        <v>34</v>
      </c>
      <c r="M104" s="50" t="s">
        <v>137</v>
      </c>
      <c r="N104" s="50"/>
      <c r="O104" s="102">
        <v>34</v>
      </c>
      <c r="P104" s="89" t="s">
        <v>275</v>
      </c>
      <c r="Q104" s="50"/>
      <c r="R104" s="102">
        <v>34</v>
      </c>
      <c r="S104" s="171" t="s">
        <v>425</v>
      </c>
      <c r="T104" s="171"/>
      <c r="U104" s="102">
        <v>34</v>
      </c>
      <c r="V104" s="171" t="s">
        <v>4</v>
      </c>
      <c r="W104" s="171"/>
      <c r="X104" s="15"/>
      <c r="Y104" s="15"/>
      <c r="Z104" s="250"/>
      <c r="AA104" s="250"/>
      <c r="AB104" s="250"/>
      <c r="AC104" s="250"/>
      <c r="AD104" s="250"/>
      <c r="AE104" s="50"/>
      <c r="AF104" s="50"/>
      <c r="AG104" s="155"/>
      <c r="AH104" s="151"/>
      <c r="AI104" s="50"/>
      <c r="AJ104" s="50"/>
      <c r="AK104" s="50"/>
      <c r="AL104" s="50"/>
      <c r="AM104" s="15"/>
      <c r="AN104" s="159">
        <v>33</v>
      </c>
      <c r="AO104" s="166">
        <v>2900</v>
      </c>
      <c r="AP104" s="15"/>
      <c r="AQ104" s="159">
        <v>34</v>
      </c>
      <c r="AR104" s="160">
        <v>11</v>
      </c>
      <c r="AS104" s="15"/>
      <c r="AT104" s="15"/>
      <c r="AU104" s="15"/>
      <c r="AV104" s="15"/>
      <c r="AW104" s="159">
        <v>33</v>
      </c>
      <c r="AX104" s="166">
        <v>32</v>
      </c>
      <c r="AY104" s="167" t="s">
        <v>56</v>
      </c>
      <c r="AZ104" s="15"/>
      <c r="BA104" s="15"/>
      <c r="BB104" s="15"/>
      <c r="BC104" s="172" t="s">
        <v>425</v>
      </c>
      <c r="BD104" s="159">
        <v>34</v>
      </c>
      <c r="BE104" s="160">
        <v>11</v>
      </c>
      <c r="BF104" s="173">
        <v>20</v>
      </c>
      <c r="BG104" s="173">
        <v>1.4</v>
      </c>
      <c r="BH104" s="173">
        <v>34</v>
      </c>
      <c r="BI104" s="171">
        <v>62</v>
      </c>
      <c r="BK104" s="250"/>
    </row>
    <row r="105" spans="1:63" ht="13.5" thickBot="1" x14ac:dyDescent="0.25">
      <c r="A105" s="1"/>
      <c r="B105" s="1"/>
      <c r="C105" s="1"/>
      <c r="D105" s="1"/>
      <c r="E105" s="1"/>
      <c r="F105" s="1"/>
      <c r="G105" s="1"/>
      <c r="I105" s="1"/>
      <c r="J105" s="1"/>
      <c r="L105" s="69"/>
      <c r="M105" s="51"/>
      <c r="N105" s="51"/>
      <c r="O105" s="69">
        <v>35</v>
      </c>
      <c r="P105" s="90" t="s">
        <v>137</v>
      </c>
      <c r="Q105" s="50"/>
      <c r="R105" s="102">
        <v>35</v>
      </c>
      <c r="S105" s="171" t="s">
        <v>426</v>
      </c>
      <c r="T105" s="171"/>
      <c r="U105" s="50">
        <v>35</v>
      </c>
      <c r="V105" s="171" t="s">
        <v>425</v>
      </c>
      <c r="W105" s="171"/>
      <c r="X105" s="15"/>
      <c r="Y105" s="15"/>
      <c r="Z105" s="250"/>
      <c r="AA105" s="250"/>
      <c r="AB105" s="250"/>
      <c r="AC105" s="250"/>
      <c r="AD105" s="250"/>
      <c r="AE105" s="50"/>
      <c r="AF105" s="50"/>
      <c r="AG105" s="155"/>
      <c r="AH105" s="151"/>
      <c r="AI105" s="50"/>
      <c r="AJ105" s="50"/>
      <c r="AK105" s="50"/>
      <c r="AL105" s="50"/>
      <c r="AM105" s="15"/>
      <c r="AN105" s="178">
        <v>34</v>
      </c>
      <c r="AO105" s="179">
        <v>260000</v>
      </c>
      <c r="AP105" s="15"/>
      <c r="AQ105" s="159">
        <v>35</v>
      </c>
      <c r="AR105" s="160">
        <v>11</v>
      </c>
      <c r="AS105" s="15"/>
      <c r="AT105" s="15"/>
      <c r="AU105" s="15"/>
      <c r="AV105" s="15"/>
      <c r="AW105" s="178">
        <v>34</v>
      </c>
      <c r="AX105" s="179">
        <v>60</v>
      </c>
      <c r="AY105" s="180" t="s">
        <v>57</v>
      </c>
      <c r="AZ105" s="15"/>
      <c r="BA105" s="15"/>
      <c r="BB105" s="15"/>
      <c r="BC105" s="172" t="s">
        <v>426</v>
      </c>
      <c r="BD105" s="159">
        <v>35</v>
      </c>
      <c r="BE105" s="160">
        <v>11</v>
      </c>
      <c r="BF105" s="173">
        <v>21</v>
      </c>
      <c r="BG105" s="173">
        <v>1.4</v>
      </c>
      <c r="BH105" s="173">
        <v>35</v>
      </c>
      <c r="BI105" s="171">
        <v>52</v>
      </c>
      <c r="BK105" s="250"/>
    </row>
    <row r="106" spans="1:63" x14ac:dyDescent="0.2">
      <c r="A106" s="1"/>
      <c r="B106" s="1"/>
      <c r="C106" s="1"/>
      <c r="D106" s="1"/>
      <c r="E106" s="1"/>
      <c r="F106" s="1"/>
      <c r="G106" s="1"/>
      <c r="I106" s="1"/>
      <c r="J106" s="1"/>
      <c r="L106" s="249"/>
      <c r="M106" s="249"/>
      <c r="N106" s="249"/>
      <c r="O106" s="250"/>
      <c r="P106" s="250"/>
      <c r="Q106" s="50"/>
      <c r="R106" s="102">
        <v>36</v>
      </c>
      <c r="S106" s="171" t="s">
        <v>427</v>
      </c>
      <c r="T106" s="171"/>
      <c r="U106" s="50">
        <v>36</v>
      </c>
      <c r="V106" s="171" t="s">
        <v>426</v>
      </c>
      <c r="W106" s="171"/>
      <c r="X106" s="15"/>
      <c r="Y106" s="15"/>
      <c r="Z106" s="250"/>
      <c r="AA106" s="250"/>
      <c r="AB106" s="250"/>
      <c r="AC106" s="250"/>
      <c r="AD106" s="250"/>
      <c r="AE106" s="50"/>
      <c r="AF106" s="50"/>
      <c r="AG106" s="155"/>
      <c r="AH106" s="151"/>
      <c r="AI106" s="50"/>
      <c r="AJ106" s="168"/>
      <c r="AK106" s="50"/>
      <c r="AL106" s="50"/>
      <c r="AM106" s="15"/>
      <c r="AN106" s="178">
        <v>35</v>
      </c>
      <c r="AO106" s="179">
        <v>1230000</v>
      </c>
      <c r="AP106" s="15"/>
      <c r="AQ106" s="159">
        <v>36</v>
      </c>
      <c r="AR106" s="160">
        <v>11</v>
      </c>
      <c r="AS106" s="15"/>
      <c r="AT106" s="15"/>
      <c r="AU106" s="15"/>
      <c r="AV106" s="15"/>
      <c r="AW106" s="178">
        <v>35</v>
      </c>
      <c r="AX106" s="179">
        <v>48</v>
      </c>
      <c r="AY106" s="180" t="s">
        <v>58</v>
      </c>
      <c r="AZ106" s="15"/>
      <c r="BA106" s="15"/>
      <c r="BB106" s="15"/>
      <c r="BC106" s="172" t="s">
        <v>427</v>
      </c>
      <c r="BD106" s="159">
        <v>36</v>
      </c>
      <c r="BE106" s="160">
        <v>11</v>
      </c>
      <c r="BF106" s="173">
        <v>22</v>
      </c>
      <c r="BG106" s="173">
        <v>1.4</v>
      </c>
      <c r="BH106" s="173">
        <v>36</v>
      </c>
      <c r="BI106" s="171">
        <v>52</v>
      </c>
      <c r="BK106" s="250"/>
    </row>
    <row r="107" spans="1:63" x14ac:dyDescent="0.2">
      <c r="A107" s="1"/>
      <c r="B107" s="1"/>
      <c r="C107" s="1"/>
      <c r="D107" s="1"/>
      <c r="E107" s="1"/>
      <c r="F107" s="1"/>
      <c r="G107" s="1"/>
      <c r="I107" s="1"/>
      <c r="J107" s="1"/>
      <c r="L107" s="208"/>
      <c r="M107" s="208"/>
      <c r="N107" s="208"/>
      <c r="O107" s="208"/>
      <c r="P107" s="250"/>
      <c r="Q107" s="50"/>
      <c r="R107" s="102">
        <v>37</v>
      </c>
      <c r="S107" s="171" t="s">
        <v>428</v>
      </c>
      <c r="T107" s="171"/>
      <c r="U107" s="50">
        <v>37</v>
      </c>
      <c r="V107" s="171" t="s">
        <v>427</v>
      </c>
      <c r="W107" s="171"/>
      <c r="X107" s="15"/>
      <c r="Y107" s="15"/>
      <c r="Z107" s="250"/>
      <c r="AA107" s="250"/>
      <c r="AB107" s="250"/>
      <c r="AC107" s="250"/>
      <c r="AD107" s="250"/>
      <c r="AE107" s="50"/>
      <c r="AF107" s="168"/>
      <c r="AG107" s="155"/>
      <c r="AH107" s="151"/>
      <c r="AI107" s="50"/>
      <c r="AJ107" s="168"/>
      <c r="AK107" s="50"/>
      <c r="AL107" s="50"/>
      <c r="AM107" s="15"/>
      <c r="AN107" s="178">
        <v>36</v>
      </c>
      <c r="AO107" s="179">
        <v>34500</v>
      </c>
      <c r="AP107" s="15"/>
      <c r="AQ107" s="159">
        <v>37</v>
      </c>
      <c r="AR107" s="160">
        <v>11</v>
      </c>
      <c r="AS107" s="15"/>
      <c r="AT107" s="15"/>
      <c r="AU107" s="15"/>
      <c r="AV107" s="15"/>
      <c r="AW107" s="178">
        <v>36</v>
      </c>
      <c r="AX107" s="179">
        <v>60</v>
      </c>
      <c r="AY107" s="180" t="s">
        <v>59</v>
      </c>
      <c r="AZ107" s="15"/>
      <c r="BA107" s="15"/>
      <c r="BB107" s="15"/>
      <c r="BC107" s="172" t="s">
        <v>428</v>
      </c>
      <c r="BD107" s="159">
        <v>37</v>
      </c>
      <c r="BE107" s="160">
        <v>11</v>
      </c>
      <c r="BF107" s="173">
        <v>23</v>
      </c>
      <c r="BG107" s="173">
        <v>1.4</v>
      </c>
      <c r="BH107" s="173">
        <v>37</v>
      </c>
      <c r="BI107" s="171">
        <v>52</v>
      </c>
      <c r="BK107" s="250"/>
    </row>
    <row r="108" spans="1:63" ht="13.5" thickBot="1" x14ac:dyDescent="0.25">
      <c r="A108" s="1"/>
      <c r="B108" s="1"/>
      <c r="C108" s="1"/>
      <c r="D108" s="1"/>
      <c r="E108" s="1"/>
      <c r="F108" s="1"/>
      <c r="G108" s="1"/>
      <c r="I108" s="1"/>
      <c r="J108" s="1"/>
      <c r="L108" s="208"/>
      <c r="M108" s="208"/>
      <c r="N108" s="208"/>
      <c r="O108" s="208"/>
      <c r="P108" s="250"/>
      <c r="Q108" s="50"/>
      <c r="R108" s="102">
        <v>38</v>
      </c>
      <c r="S108" s="171" t="s">
        <v>429</v>
      </c>
      <c r="T108" s="171"/>
      <c r="U108" s="50">
        <v>38</v>
      </c>
      <c r="V108" s="171" t="s">
        <v>428</v>
      </c>
      <c r="W108" s="171"/>
      <c r="X108" s="15"/>
      <c r="Y108" s="15"/>
      <c r="Z108" s="250"/>
      <c r="AA108" s="250"/>
      <c r="AB108" s="250"/>
      <c r="AC108" s="250"/>
      <c r="AD108" s="250"/>
      <c r="AE108" s="50"/>
      <c r="AF108" s="168"/>
      <c r="AG108" s="155"/>
      <c r="AH108" s="151"/>
      <c r="AI108" s="50"/>
      <c r="AJ108" s="168"/>
      <c r="AK108" s="50"/>
      <c r="AL108" s="50"/>
      <c r="AM108" s="15"/>
      <c r="AN108" s="178">
        <v>37</v>
      </c>
      <c r="AO108" s="179">
        <v>12400</v>
      </c>
      <c r="AP108" s="15"/>
      <c r="AQ108" s="159">
        <v>38</v>
      </c>
      <c r="AR108" s="160">
        <v>11</v>
      </c>
      <c r="AS108" s="15"/>
      <c r="AT108" s="15"/>
      <c r="AU108" s="15"/>
      <c r="AV108" s="15"/>
      <c r="AW108" s="178">
        <v>37</v>
      </c>
      <c r="AX108" s="179">
        <v>60</v>
      </c>
      <c r="AY108" s="180" t="s">
        <v>2</v>
      </c>
      <c r="AZ108" s="15"/>
      <c r="BA108" s="15"/>
      <c r="BB108" s="15"/>
      <c r="BC108" s="172" t="s">
        <v>429</v>
      </c>
      <c r="BD108" s="159">
        <v>38</v>
      </c>
      <c r="BE108" s="160">
        <v>11</v>
      </c>
      <c r="BF108" s="173">
        <v>24</v>
      </c>
      <c r="BG108" s="173">
        <v>1.3</v>
      </c>
      <c r="BH108" s="173">
        <v>38</v>
      </c>
      <c r="BI108" s="171">
        <v>62</v>
      </c>
      <c r="BK108" s="250"/>
    </row>
    <row r="109" spans="1:63" ht="13.5" thickBot="1" x14ac:dyDescent="0.25">
      <c r="A109" s="1"/>
      <c r="B109" s="1"/>
      <c r="C109" s="1"/>
      <c r="D109" s="1"/>
      <c r="E109" s="1"/>
      <c r="F109" s="1"/>
      <c r="G109" s="1"/>
      <c r="I109" s="1"/>
      <c r="J109" s="1"/>
      <c r="L109" s="329" t="s">
        <v>508</v>
      </c>
      <c r="M109" s="330"/>
      <c r="N109" s="330"/>
      <c r="O109" s="331"/>
      <c r="P109" s="282"/>
      <c r="Q109" s="50"/>
      <c r="R109" s="102">
        <v>39</v>
      </c>
      <c r="S109" s="171" t="s">
        <v>8</v>
      </c>
      <c r="T109" s="171"/>
      <c r="U109" s="50">
        <v>39</v>
      </c>
      <c r="V109" s="171" t="s">
        <v>429</v>
      </c>
      <c r="W109" s="171"/>
      <c r="X109" s="15"/>
      <c r="Y109" s="15"/>
      <c r="Z109" s="250"/>
      <c r="AA109" s="250"/>
      <c r="AB109" s="250"/>
      <c r="AC109" s="250"/>
      <c r="AD109" s="250"/>
      <c r="AE109" s="50"/>
      <c r="AF109" s="168"/>
      <c r="AG109" s="155"/>
      <c r="AH109" s="151"/>
      <c r="AI109" s="50"/>
      <c r="AJ109" s="168"/>
      <c r="AK109" s="50"/>
      <c r="AL109" s="50"/>
      <c r="AM109" s="15"/>
      <c r="AN109" s="182">
        <v>38</v>
      </c>
      <c r="AO109" s="183">
        <v>800000</v>
      </c>
      <c r="AP109" s="15"/>
      <c r="AQ109" s="159">
        <v>39</v>
      </c>
      <c r="AR109" s="160">
        <v>11</v>
      </c>
      <c r="AS109" s="15"/>
      <c r="AT109" s="15"/>
      <c r="AU109" s="15"/>
      <c r="AV109" s="15"/>
      <c r="AW109" s="182">
        <v>38</v>
      </c>
      <c r="AX109" s="183">
        <v>60</v>
      </c>
      <c r="AY109" s="184" t="s">
        <v>60</v>
      </c>
      <c r="AZ109" s="15"/>
      <c r="BA109" s="15"/>
      <c r="BB109" s="15"/>
      <c r="BC109" s="172" t="s">
        <v>8</v>
      </c>
      <c r="BD109" s="159">
        <v>39</v>
      </c>
      <c r="BE109" s="160">
        <v>11</v>
      </c>
      <c r="BF109" s="173">
        <v>25</v>
      </c>
      <c r="BG109" s="173">
        <v>1.3</v>
      </c>
      <c r="BH109" s="173">
        <v>39</v>
      </c>
      <c r="BI109" s="171">
        <v>62</v>
      </c>
      <c r="BK109" s="250"/>
    </row>
    <row r="110" spans="1:63" ht="13.5" thickBot="1" x14ac:dyDescent="0.25">
      <c r="A110" s="1"/>
      <c r="B110" s="1"/>
      <c r="C110" s="1"/>
      <c r="D110" s="1"/>
      <c r="E110" s="1"/>
      <c r="F110" s="1"/>
      <c r="G110" s="1"/>
      <c r="I110" s="1"/>
      <c r="J110" s="1"/>
      <c r="L110" s="332"/>
      <c r="M110" s="333"/>
      <c r="N110" s="333"/>
      <c r="O110" s="334"/>
      <c r="P110" s="250"/>
      <c r="Q110" s="50"/>
      <c r="R110" s="102">
        <v>40</v>
      </c>
      <c r="S110" s="171" t="s">
        <v>9</v>
      </c>
      <c r="T110" s="171"/>
      <c r="U110" s="50">
        <v>40</v>
      </c>
      <c r="V110" s="171" t="s">
        <v>8</v>
      </c>
      <c r="W110" s="171"/>
      <c r="X110" s="15"/>
      <c r="Y110" s="15"/>
      <c r="Z110" s="250"/>
      <c r="AA110" s="250"/>
      <c r="AB110" s="250"/>
      <c r="AC110" s="250"/>
      <c r="AD110" s="250"/>
      <c r="AE110" s="50"/>
      <c r="AF110" s="168"/>
      <c r="AG110" s="155"/>
      <c r="AH110" s="151"/>
      <c r="AI110" s="50"/>
      <c r="AJ110" s="168"/>
      <c r="AK110" s="50"/>
      <c r="AL110" s="50"/>
      <c r="AM110" s="15"/>
      <c r="AN110" s="15"/>
      <c r="AO110" s="15"/>
      <c r="AP110" s="15"/>
      <c r="AQ110" s="159">
        <v>40</v>
      </c>
      <c r="AR110" s="160">
        <v>11</v>
      </c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72" t="s">
        <v>9</v>
      </c>
      <c r="BD110" s="159">
        <v>40</v>
      </c>
      <c r="BE110" s="160">
        <v>11</v>
      </c>
      <c r="BF110" s="173">
        <v>26</v>
      </c>
      <c r="BG110" s="173">
        <v>1.3</v>
      </c>
      <c r="BH110" s="173">
        <v>40</v>
      </c>
      <c r="BI110" s="171">
        <v>62</v>
      </c>
      <c r="BK110" s="250"/>
    </row>
    <row r="111" spans="1:63" ht="13.5" thickBot="1" x14ac:dyDescent="0.25">
      <c r="A111" s="1"/>
      <c r="B111" s="1"/>
      <c r="C111" s="1"/>
      <c r="D111" s="1"/>
      <c r="E111" s="1"/>
      <c r="F111" s="1"/>
      <c r="G111" s="1"/>
      <c r="I111" s="1"/>
      <c r="J111" s="1"/>
      <c r="L111" s="208"/>
      <c r="M111" s="208"/>
      <c r="N111" s="208"/>
      <c r="O111" s="208"/>
      <c r="P111" s="250"/>
      <c r="Q111" s="50"/>
      <c r="R111" s="102">
        <v>41</v>
      </c>
      <c r="S111" s="171" t="s">
        <v>4</v>
      </c>
      <c r="T111" s="171"/>
      <c r="U111" s="50">
        <v>41</v>
      </c>
      <c r="V111" s="171" t="s">
        <v>9</v>
      </c>
      <c r="W111" s="171"/>
      <c r="X111" s="15"/>
      <c r="Y111" s="15"/>
      <c r="Z111" s="250"/>
      <c r="AA111" s="250"/>
      <c r="AB111" s="250"/>
      <c r="AC111" s="250"/>
      <c r="AD111" s="250"/>
      <c r="AE111" s="50"/>
      <c r="AF111" s="168"/>
      <c r="AG111" s="155"/>
      <c r="AH111" s="151"/>
      <c r="AI111" s="50"/>
      <c r="AJ111" s="168"/>
      <c r="AK111" s="50"/>
      <c r="AL111" s="50"/>
      <c r="AM111" s="15"/>
      <c r="AN111" s="15"/>
      <c r="AO111" s="15"/>
      <c r="AP111" s="15"/>
      <c r="AQ111" s="159">
        <v>41</v>
      </c>
      <c r="AR111" s="160">
        <v>11</v>
      </c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72" t="s">
        <v>4</v>
      </c>
      <c r="BD111" s="159">
        <v>41</v>
      </c>
      <c r="BE111" s="160">
        <v>11</v>
      </c>
      <c r="BF111" s="173">
        <v>27</v>
      </c>
      <c r="BG111" s="173">
        <v>1.5</v>
      </c>
      <c r="BH111" s="173">
        <v>41</v>
      </c>
      <c r="BI111" s="171">
        <v>62</v>
      </c>
      <c r="BK111" s="250"/>
    </row>
    <row r="112" spans="1:63" x14ac:dyDescent="0.2">
      <c r="A112" s="1"/>
      <c r="B112" s="1"/>
      <c r="C112" s="1"/>
      <c r="D112" s="1"/>
      <c r="E112" s="1"/>
      <c r="F112" s="1"/>
      <c r="G112" s="1"/>
      <c r="I112" s="1"/>
      <c r="J112" s="1"/>
      <c r="L112" s="192" t="s">
        <v>80</v>
      </c>
      <c r="M112" s="140"/>
      <c r="N112" s="140" t="s">
        <v>81</v>
      </c>
      <c r="O112" s="145"/>
      <c r="P112" s="50"/>
      <c r="Q112" s="50"/>
      <c r="R112" s="102">
        <v>42</v>
      </c>
      <c r="S112" s="171" t="s">
        <v>5</v>
      </c>
      <c r="T112" s="171"/>
      <c r="U112" s="50">
        <v>42</v>
      </c>
      <c r="V112" s="171" t="s">
        <v>4</v>
      </c>
      <c r="W112" s="171"/>
      <c r="X112" s="15"/>
      <c r="Y112" s="15"/>
      <c r="Z112" s="250"/>
      <c r="AA112" s="250"/>
      <c r="AB112" s="250"/>
      <c r="AC112" s="250"/>
      <c r="AD112" s="250"/>
      <c r="AE112" s="50"/>
      <c r="AF112" s="168"/>
      <c r="AG112" s="155"/>
      <c r="AH112" s="151"/>
      <c r="AI112" s="50"/>
      <c r="AJ112" s="168"/>
      <c r="AK112" s="50"/>
      <c r="AL112" s="50"/>
      <c r="AM112" s="15"/>
      <c r="AN112" s="15"/>
      <c r="AO112" s="15"/>
      <c r="AP112" s="15"/>
      <c r="AQ112" s="159">
        <v>42</v>
      </c>
      <c r="AR112" s="160">
        <v>11</v>
      </c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72" t="s">
        <v>5</v>
      </c>
      <c r="BD112" s="159">
        <v>42</v>
      </c>
      <c r="BE112" s="160">
        <v>11</v>
      </c>
      <c r="BF112" s="173">
        <v>28</v>
      </c>
      <c r="BG112" s="173">
        <v>1.4</v>
      </c>
      <c r="BH112" s="173">
        <v>42</v>
      </c>
      <c r="BI112" s="171">
        <v>62</v>
      </c>
      <c r="BK112" s="250"/>
    </row>
    <row r="113" spans="1:63" x14ac:dyDescent="0.2">
      <c r="A113" s="1"/>
      <c r="B113" s="1"/>
      <c r="C113" s="1"/>
      <c r="D113" s="1"/>
      <c r="E113" s="1"/>
      <c r="F113" s="1"/>
      <c r="G113" s="1"/>
      <c r="I113" s="1"/>
      <c r="J113" s="1"/>
      <c r="L113" s="193">
        <v>1</v>
      </c>
      <c r="M113" s="194">
        <v>1</v>
      </c>
      <c r="N113" s="153">
        <v>1</v>
      </c>
      <c r="O113" s="177">
        <v>67</v>
      </c>
      <c r="P113" s="50"/>
      <c r="Q113" s="50"/>
      <c r="R113" s="102">
        <v>43</v>
      </c>
      <c r="S113" s="171" t="s">
        <v>6</v>
      </c>
      <c r="T113" s="171"/>
      <c r="U113" s="50">
        <v>43</v>
      </c>
      <c r="V113" s="171" t="s">
        <v>5</v>
      </c>
      <c r="W113" s="171"/>
      <c r="X113" s="15"/>
      <c r="Y113" s="15"/>
      <c r="Z113" s="250"/>
      <c r="AA113" s="250"/>
      <c r="AB113" s="250"/>
      <c r="AC113" s="250"/>
      <c r="AD113" s="250"/>
      <c r="AE113" s="50"/>
      <c r="AF113" s="168"/>
      <c r="AG113" s="155"/>
      <c r="AH113" s="151"/>
      <c r="AI113" s="50"/>
      <c r="AJ113" s="50"/>
      <c r="AK113" s="50"/>
      <c r="AL113" s="50"/>
      <c r="AM113" s="15"/>
      <c r="AN113" s="15"/>
      <c r="AO113" s="15"/>
      <c r="AP113" s="15"/>
      <c r="AQ113" s="159">
        <v>43</v>
      </c>
      <c r="AR113" s="160">
        <v>11</v>
      </c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72" t="s">
        <v>6</v>
      </c>
      <c r="BD113" s="159">
        <v>43</v>
      </c>
      <c r="BE113" s="160">
        <v>11</v>
      </c>
      <c r="BF113" s="173">
        <v>29</v>
      </c>
      <c r="BG113" s="173">
        <v>1.4</v>
      </c>
      <c r="BH113" s="173">
        <v>43</v>
      </c>
      <c r="BI113" s="171">
        <v>62</v>
      </c>
      <c r="BK113" s="250"/>
    </row>
    <row r="114" spans="1:63" x14ac:dyDescent="0.2">
      <c r="A114" s="1"/>
      <c r="B114" s="1"/>
      <c r="C114" s="1"/>
      <c r="D114" s="1"/>
      <c r="E114" s="1"/>
      <c r="F114" s="1"/>
      <c r="G114" s="1"/>
      <c r="I114" s="1"/>
      <c r="J114" s="1"/>
      <c r="L114" s="193">
        <v>2</v>
      </c>
      <c r="M114" s="194">
        <v>1</v>
      </c>
      <c r="N114" s="153">
        <v>2</v>
      </c>
      <c r="O114" s="177">
        <v>67</v>
      </c>
      <c r="P114" s="50"/>
      <c r="Q114" s="50"/>
      <c r="R114" s="102">
        <v>44</v>
      </c>
      <c r="S114" s="171" t="s">
        <v>273</v>
      </c>
      <c r="T114" s="171"/>
      <c r="U114" s="102">
        <v>44</v>
      </c>
      <c r="V114" s="171" t="s">
        <v>6</v>
      </c>
      <c r="W114" s="171"/>
      <c r="X114" s="15"/>
      <c r="Y114" s="15"/>
      <c r="Z114" s="250"/>
      <c r="AA114" s="250"/>
      <c r="AB114" s="250"/>
      <c r="AC114" s="250"/>
      <c r="AD114" s="250"/>
      <c r="AE114" s="50"/>
      <c r="AF114" s="50"/>
      <c r="AG114" s="155"/>
      <c r="AH114" s="151"/>
      <c r="AI114" s="50"/>
      <c r="AJ114" s="50"/>
      <c r="AK114" s="50"/>
      <c r="AL114" s="50"/>
      <c r="AM114" s="15"/>
      <c r="AN114" s="15"/>
      <c r="AO114" s="15"/>
      <c r="AP114" s="15"/>
      <c r="AQ114" s="159">
        <v>44</v>
      </c>
      <c r="AR114" s="160">
        <v>11</v>
      </c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72" t="s">
        <v>273</v>
      </c>
      <c r="BD114" s="159">
        <v>44</v>
      </c>
      <c r="BE114" s="160">
        <v>11</v>
      </c>
      <c r="BF114" s="173">
        <v>30</v>
      </c>
      <c r="BG114" s="173">
        <v>1.4</v>
      </c>
      <c r="BH114" s="173">
        <v>44</v>
      </c>
      <c r="BI114" s="171">
        <v>52</v>
      </c>
      <c r="BK114" s="250"/>
    </row>
    <row r="115" spans="1:63" x14ac:dyDescent="0.2">
      <c r="A115" s="1"/>
      <c r="B115" s="1"/>
      <c r="C115" s="1"/>
      <c r="D115" s="1"/>
      <c r="E115" s="1"/>
      <c r="F115" s="1"/>
      <c r="G115" s="1"/>
      <c r="I115" s="1"/>
      <c r="J115" s="1"/>
      <c r="L115" s="193">
        <v>3</v>
      </c>
      <c r="M115" s="194">
        <v>1</v>
      </c>
      <c r="N115" s="153">
        <v>3</v>
      </c>
      <c r="O115" s="177">
        <v>67</v>
      </c>
      <c r="P115" s="50"/>
      <c r="Q115" s="50"/>
      <c r="R115" s="102">
        <v>45</v>
      </c>
      <c r="S115" s="171" t="s">
        <v>7</v>
      </c>
      <c r="T115" s="171"/>
      <c r="U115" s="50">
        <v>45</v>
      </c>
      <c r="V115" s="171" t="s">
        <v>273</v>
      </c>
      <c r="W115" s="171"/>
      <c r="X115" s="15"/>
      <c r="Y115" s="15"/>
      <c r="Z115" s="250"/>
      <c r="AA115" s="250"/>
      <c r="AB115" s="250"/>
      <c r="AC115" s="250"/>
      <c r="AD115" s="250"/>
      <c r="AE115" s="50"/>
      <c r="AF115" s="50"/>
      <c r="AG115" s="155"/>
      <c r="AH115" s="151"/>
      <c r="AI115" s="50"/>
      <c r="AJ115" s="50"/>
      <c r="AK115" s="50"/>
      <c r="AL115" s="50"/>
      <c r="AM115" s="15"/>
      <c r="AN115" s="15"/>
      <c r="AO115" s="15"/>
      <c r="AP115" s="15"/>
      <c r="AQ115" s="159">
        <v>45</v>
      </c>
      <c r="AR115" s="160">
        <v>11</v>
      </c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72" t="s">
        <v>7</v>
      </c>
      <c r="BD115" s="159">
        <v>45</v>
      </c>
      <c r="BE115" s="160">
        <v>11</v>
      </c>
      <c r="BF115" s="173">
        <v>31</v>
      </c>
      <c r="BG115" s="173">
        <v>1.4</v>
      </c>
      <c r="BH115" s="173">
        <v>45</v>
      </c>
      <c r="BI115" s="171">
        <v>52</v>
      </c>
      <c r="BK115" s="250"/>
    </row>
    <row r="116" spans="1:63" x14ac:dyDescent="0.2">
      <c r="A116" s="1"/>
      <c r="B116" s="1"/>
      <c r="C116" s="1"/>
      <c r="D116" s="1"/>
      <c r="E116" s="1"/>
      <c r="F116" s="1"/>
      <c r="G116" s="1"/>
      <c r="I116" s="1"/>
      <c r="J116" s="1"/>
      <c r="L116" s="193">
        <v>4</v>
      </c>
      <c r="M116" s="194">
        <v>1</v>
      </c>
      <c r="N116" s="153">
        <v>4</v>
      </c>
      <c r="O116" s="177">
        <v>67</v>
      </c>
      <c r="P116" s="50"/>
      <c r="Q116" s="50"/>
      <c r="R116" s="102">
        <v>46</v>
      </c>
      <c r="S116" s="171" t="s">
        <v>274</v>
      </c>
      <c r="T116" s="171"/>
      <c r="U116" s="50">
        <v>46</v>
      </c>
      <c r="V116" s="171" t="s">
        <v>7</v>
      </c>
      <c r="W116" s="171"/>
      <c r="X116" s="15"/>
      <c r="Y116" s="15"/>
      <c r="Z116" s="250"/>
      <c r="AA116" s="250"/>
      <c r="AB116" s="250"/>
      <c r="AC116" s="250"/>
      <c r="AD116" s="250"/>
      <c r="AE116" s="50"/>
      <c r="AF116" s="50"/>
      <c r="AG116" s="155"/>
      <c r="AH116" s="151"/>
      <c r="AI116" s="50"/>
      <c r="AJ116" s="50"/>
      <c r="AK116" s="50"/>
      <c r="AL116" s="50"/>
      <c r="AM116" s="15"/>
      <c r="AN116" s="15"/>
      <c r="AO116" s="15"/>
      <c r="AP116" s="15"/>
      <c r="AQ116" s="159">
        <v>46</v>
      </c>
      <c r="AR116" s="160">
        <v>11</v>
      </c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72" t="s">
        <v>274</v>
      </c>
      <c r="BD116" s="159">
        <v>46</v>
      </c>
      <c r="BE116" s="160">
        <v>11</v>
      </c>
      <c r="BF116" s="173">
        <v>32</v>
      </c>
      <c r="BG116" s="173">
        <v>1.4</v>
      </c>
      <c r="BH116" s="173">
        <v>46</v>
      </c>
      <c r="BI116" s="171">
        <v>52</v>
      </c>
      <c r="BK116" s="250"/>
    </row>
    <row r="117" spans="1:63" x14ac:dyDescent="0.2">
      <c r="A117" s="1"/>
      <c r="B117" s="1"/>
      <c r="C117" s="1"/>
      <c r="D117" s="1"/>
      <c r="E117" s="1"/>
      <c r="F117" s="1"/>
      <c r="G117" s="1"/>
      <c r="I117" s="1"/>
      <c r="J117" s="1"/>
      <c r="L117" s="193">
        <v>5</v>
      </c>
      <c r="M117" s="194">
        <v>1</v>
      </c>
      <c r="N117" s="153">
        <v>5</v>
      </c>
      <c r="O117" s="177">
        <v>67</v>
      </c>
      <c r="P117" s="50"/>
      <c r="Q117" s="50"/>
      <c r="R117" s="102">
        <v>47</v>
      </c>
      <c r="S117" s="171" t="s">
        <v>8</v>
      </c>
      <c r="T117" s="171"/>
      <c r="U117" s="50">
        <v>47</v>
      </c>
      <c r="V117" s="171" t="s">
        <v>274</v>
      </c>
      <c r="W117" s="171"/>
      <c r="X117" s="15"/>
      <c r="Y117" s="15"/>
      <c r="Z117" s="250"/>
      <c r="AA117" s="250"/>
      <c r="AB117" s="250"/>
      <c r="AC117" s="250"/>
      <c r="AD117" s="250"/>
      <c r="AE117" s="50"/>
      <c r="AF117" s="50"/>
      <c r="AG117" s="155"/>
      <c r="AH117" s="151"/>
      <c r="AI117" s="50"/>
      <c r="AJ117" s="50"/>
      <c r="AK117" s="50"/>
      <c r="AL117" s="50"/>
      <c r="AM117" s="15"/>
      <c r="AN117" s="15"/>
      <c r="AO117" s="15"/>
      <c r="AP117" s="15"/>
      <c r="AQ117" s="159">
        <v>47</v>
      </c>
      <c r="AR117" s="160">
        <v>11</v>
      </c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72" t="s">
        <v>8</v>
      </c>
      <c r="BD117" s="159">
        <v>47</v>
      </c>
      <c r="BE117" s="160">
        <v>11</v>
      </c>
      <c r="BF117" s="173">
        <v>33</v>
      </c>
      <c r="BG117" s="173">
        <v>1.3</v>
      </c>
      <c r="BH117" s="173">
        <v>47</v>
      </c>
      <c r="BI117" s="171">
        <v>62</v>
      </c>
      <c r="BK117" s="250"/>
    </row>
    <row r="118" spans="1:63" x14ac:dyDescent="0.2">
      <c r="A118" s="1"/>
      <c r="B118" s="1"/>
      <c r="C118" s="1"/>
      <c r="D118" s="1"/>
      <c r="E118" s="1"/>
      <c r="F118" s="1"/>
      <c r="G118" s="1"/>
      <c r="I118" s="1"/>
      <c r="J118" s="1"/>
      <c r="L118" s="193">
        <v>6</v>
      </c>
      <c r="M118" s="194">
        <v>1</v>
      </c>
      <c r="N118" s="153">
        <v>6</v>
      </c>
      <c r="O118" s="177">
        <v>67</v>
      </c>
      <c r="P118" s="50"/>
      <c r="Q118" s="50"/>
      <c r="R118" s="102">
        <v>48</v>
      </c>
      <c r="S118" s="171" t="s">
        <v>9</v>
      </c>
      <c r="T118" s="171"/>
      <c r="U118" s="50">
        <v>48</v>
      </c>
      <c r="V118" s="171" t="s">
        <v>8</v>
      </c>
      <c r="W118" s="171"/>
      <c r="X118" s="15"/>
      <c r="Y118" s="15"/>
      <c r="Z118" s="250"/>
      <c r="AA118" s="250"/>
      <c r="AB118" s="250"/>
      <c r="AC118" s="250"/>
      <c r="AD118" s="250"/>
      <c r="AE118" s="50"/>
      <c r="AF118" s="50"/>
      <c r="AG118" s="155"/>
      <c r="AH118" s="151"/>
      <c r="AI118" s="50"/>
      <c r="AJ118" s="50"/>
      <c r="AK118" s="50"/>
      <c r="AL118" s="50"/>
      <c r="AM118" s="15"/>
      <c r="AN118" s="15"/>
      <c r="AO118" s="15"/>
      <c r="AP118" s="15"/>
      <c r="AQ118" s="159">
        <v>48</v>
      </c>
      <c r="AR118" s="160">
        <v>11</v>
      </c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72" t="s">
        <v>9</v>
      </c>
      <c r="BD118" s="159">
        <v>48</v>
      </c>
      <c r="BE118" s="160">
        <v>11</v>
      </c>
      <c r="BF118" s="173">
        <v>34</v>
      </c>
      <c r="BG118" s="173">
        <v>1.3</v>
      </c>
      <c r="BH118" s="173">
        <v>48</v>
      </c>
      <c r="BI118" s="171">
        <v>62</v>
      </c>
      <c r="BK118" s="250"/>
    </row>
    <row r="119" spans="1:63" x14ac:dyDescent="0.2">
      <c r="A119" s="1"/>
      <c r="B119" s="1"/>
      <c r="C119" s="1"/>
      <c r="D119" s="1"/>
      <c r="E119" s="1"/>
      <c r="F119" s="1"/>
      <c r="G119" s="1"/>
      <c r="I119" s="1"/>
      <c r="J119" s="1"/>
      <c r="L119" s="193">
        <v>7</v>
      </c>
      <c r="M119" s="194">
        <v>1</v>
      </c>
      <c r="N119" s="153">
        <v>7</v>
      </c>
      <c r="O119" s="177">
        <v>56</v>
      </c>
      <c r="P119" s="50"/>
      <c r="Q119" s="50"/>
      <c r="R119" s="102">
        <v>49</v>
      </c>
      <c r="S119" s="171" t="s">
        <v>320</v>
      </c>
      <c r="T119" s="171"/>
      <c r="U119" s="50">
        <v>49</v>
      </c>
      <c r="V119" s="171" t="s">
        <v>9</v>
      </c>
      <c r="W119" s="171"/>
      <c r="X119" s="15"/>
      <c r="Y119" s="15"/>
      <c r="Z119" s="250"/>
      <c r="AA119" s="250"/>
      <c r="AB119" s="250"/>
      <c r="AC119" s="250"/>
      <c r="AD119" s="250"/>
      <c r="AE119" s="50"/>
      <c r="AF119" s="50"/>
      <c r="AG119" s="155"/>
      <c r="AH119" s="151"/>
      <c r="AI119" s="50"/>
      <c r="AJ119" s="50"/>
      <c r="AK119" s="50"/>
      <c r="AL119" s="50"/>
      <c r="AM119" s="15"/>
      <c r="AN119" s="15"/>
      <c r="AO119" s="15"/>
      <c r="AP119" s="15"/>
      <c r="AQ119" s="159">
        <v>49</v>
      </c>
      <c r="AR119" s="160">
        <v>11</v>
      </c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72" t="s">
        <v>320</v>
      </c>
      <c r="BD119" s="159">
        <v>49</v>
      </c>
      <c r="BE119" s="160">
        <v>11</v>
      </c>
      <c r="BF119" s="173">
        <v>35</v>
      </c>
      <c r="BG119" s="173">
        <v>1.4</v>
      </c>
      <c r="BH119" s="173">
        <v>49</v>
      </c>
      <c r="BI119" s="171">
        <v>62</v>
      </c>
      <c r="BK119" s="250"/>
    </row>
    <row r="120" spans="1:63" x14ac:dyDescent="0.2">
      <c r="A120" s="1"/>
      <c r="B120" s="1"/>
      <c r="C120" s="1"/>
      <c r="D120" s="1"/>
      <c r="E120" s="1"/>
      <c r="F120" s="1"/>
      <c r="G120" s="1"/>
      <c r="I120" s="1"/>
      <c r="J120" s="1"/>
      <c r="L120" s="193">
        <v>8</v>
      </c>
      <c r="M120" s="194">
        <v>1</v>
      </c>
      <c r="N120" s="153">
        <v>8</v>
      </c>
      <c r="O120" s="177">
        <v>56</v>
      </c>
      <c r="P120" s="50"/>
      <c r="Q120" s="50"/>
      <c r="R120" s="102">
        <v>50</v>
      </c>
      <c r="S120" s="171" t="s">
        <v>321</v>
      </c>
      <c r="T120" s="171"/>
      <c r="U120" s="50">
        <v>50</v>
      </c>
      <c r="V120" s="171" t="s">
        <v>320</v>
      </c>
      <c r="W120" s="171"/>
      <c r="X120" s="15"/>
      <c r="Y120" s="15"/>
      <c r="Z120" s="250"/>
      <c r="AA120" s="250"/>
      <c r="AB120" s="250"/>
      <c r="AC120" s="250"/>
      <c r="AD120" s="250"/>
      <c r="AE120" s="50"/>
      <c r="AF120" s="50"/>
      <c r="AG120" s="155"/>
      <c r="AH120" s="151"/>
      <c r="AI120" s="50"/>
      <c r="AJ120" s="50"/>
      <c r="AK120" s="50"/>
      <c r="AL120" s="50"/>
      <c r="AM120" s="15"/>
      <c r="AN120" s="15"/>
      <c r="AO120" s="15"/>
      <c r="AP120" s="15"/>
      <c r="AQ120" s="159">
        <v>50</v>
      </c>
      <c r="AR120" s="160">
        <v>11</v>
      </c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72" t="s">
        <v>321</v>
      </c>
      <c r="BD120" s="159">
        <v>50</v>
      </c>
      <c r="BE120" s="160">
        <v>11</v>
      </c>
      <c r="BF120" s="173">
        <v>36</v>
      </c>
      <c r="BG120" s="173">
        <v>1.4</v>
      </c>
      <c r="BH120" s="173">
        <v>50</v>
      </c>
      <c r="BI120" s="171">
        <v>62</v>
      </c>
      <c r="BK120" s="250"/>
    </row>
    <row r="121" spans="1:63" x14ac:dyDescent="0.2">
      <c r="A121" s="1"/>
      <c r="B121" s="1"/>
      <c r="C121" s="1"/>
      <c r="D121" s="1"/>
      <c r="E121" s="1"/>
      <c r="F121" s="1"/>
      <c r="G121" s="1"/>
      <c r="I121" s="1"/>
      <c r="J121" s="1"/>
      <c r="L121" s="193">
        <v>9</v>
      </c>
      <c r="M121" s="194">
        <v>1</v>
      </c>
      <c r="N121" s="153">
        <v>9</v>
      </c>
      <c r="O121" s="177">
        <v>56</v>
      </c>
      <c r="P121" s="50"/>
      <c r="Q121" s="50"/>
      <c r="R121" s="102">
        <v>51</v>
      </c>
      <c r="S121" s="171" t="s">
        <v>322</v>
      </c>
      <c r="T121" s="171"/>
      <c r="U121" s="50">
        <v>51</v>
      </c>
      <c r="V121" s="171" t="s">
        <v>321</v>
      </c>
      <c r="W121" s="171"/>
      <c r="X121" s="15"/>
      <c r="Y121" s="15"/>
      <c r="Z121" s="250"/>
      <c r="AA121" s="250"/>
      <c r="AB121" s="250"/>
      <c r="AC121" s="250"/>
      <c r="AD121" s="250"/>
      <c r="AE121" s="50"/>
      <c r="AF121" s="50"/>
      <c r="AG121" s="155"/>
      <c r="AH121" s="151"/>
      <c r="AI121" s="50"/>
      <c r="AJ121" s="50"/>
      <c r="AK121" s="50"/>
      <c r="AL121" s="50"/>
      <c r="AM121" s="15"/>
      <c r="AN121" s="15"/>
      <c r="AO121" s="15"/>
      <c r="AP121" s="15"/>
      <c r="AQ121" s="159">
        <v>51</v>
      </c>
      <c r="AR121" s="160">
        <v>11</v>
      </c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72" t="s">
        <v>322</v>
      </c>
      <c r="BD121" s="159">
        <v>51</v>
      </c>
      <c r="BE121" s="160">
        <v>11</v>
      </c>
      <c r="BF121" s="173">
        <v>37</v>
      </c>
      <c r="BG121" s="173">
        <v>1.4</v>
      </c>
      <c r="BH121" s="173">
        <v>51</v>
      </c>
      <c r="BI121" s="171">
        <v>52</v>
      </c>
      <c r="BK121" s="250"/>
    </row>
    <row r="122" spans="1:63" x14ac:dyDescent="0.2">
      <c r="A122" s="1"/>
      <c r="B122" s="1"/>
      <c r="C122" s="1"/>
      <c r="D122" s="1"/>
      <c r="E122" s="1"/>
      <c r="F122" s="1"/>
      <c r="G122" s="1"/>
      <c r="I122" s="1"/>
      <c r="J122" s="1"/>
      <c r="L122" s="193">
        <v>10</v>
      </c>
      <c r="M122" s="194">
        <v>1</v>
      </c>
      <c r="N122" s="153">
        <v>10</v>
      </c>
      <c r="O122" s="177">
        <v>56</v>
      </c>
      <c r="P122" s="50"/>
      <c r="Q122" s="50"/>
      <c r="R122" s="102">
        <v>52</v>
      </c>
      <c r="S122" s="171" t="s">
        <v>337</v>
      </c>
      <c r="T122" s="171"/>
      <c r="U122" s="50">
        <v>52</v>
      </c>
      <c r="V122" s="171" t="s">
        <v>322</v>
      </c>
      <c r="W122" s="171"/>
      <c r="X122" s="15"/>
      <c r="Y122" s="15"/>
      <c r="Z122" s="250"/>
      <c r="AA122" s="250"/>
      <c r="AB122" s="250"/>
      <c r="AC122" s="250"/>
      <c r="AD122" s="250"/>
      <c r="AE122" s="15"/>
      <c r="AF122" s="15"/>
      <c r="AG122" s="136"/>
      <c r="AH122" s="137"/>
      <c r="AI122" s="15"/>
      <c r="AJ122" s="15"/>
      <c r="AK122" s="15"/>
      <c r="AL122" s="15"/>
      <c r="AM122" s="15"/>
      <c r="AN122" s="15"/>
      <c r="AO122" s="15"/>
      <c r="AP122" s="15"/>
      <c r="AQ122" s="159">
        <v>52</v>
      </c>
      <c r="AR122" s="160">
        <v>11</v>
      </c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72" t="s">
        <v>337</v>
      </c>
      <c r="BD122" s="159">
        <v>52</v>
      </c>
      <c r="BE122" s="160">
        <v>11</v>
      </c>
      <c r="BF122" s="173">
        <v>38</v>
      </c>
      <c r="BG122" s="173">
        <v>1.4</v>
      </c>
      <c r="BH122" s="173">
        <v>52</v>
      </c>
      <c r="BI122" s="171">
        <v>52</v>
      </c>
      <c r="BK122" s="250"/>
    </row>
    <row r="123" spans="1:63" x14ac:dyDescent="0.2">
      <c r="A123" s="1"/>
      <c r="B123" s="1"/>
      <c r="C123" s="1"/>
      <c r="D123" s="1"/>
      <c r="E123" s="1"/>
      <c r="F123" s="1"/>
      <c r="G123" s="1"/>
      <c r="I123" s="1"/>
      <c r="J123" s="1"/>
      <c r="L123" s="193">
        <v>11</v>
      </c>
      <c r="M123" s="194">
        <v>1</v>
      </c>
      <c r="N123" s="153">
        <v>11</v>
      </c>
      <c r="O123" s="177">
        <v>56</v>
      </c>
      <c r="P123" s="50"/>
      <c r="Q123" s="50"/>
      <c r="R123" s="102">
        <v>53</v>
      </c>
      <c r="S123" s="171" t="s">
        <v>323</v>
      </c>
      <c r="T123" s="171"/>
      <c r="U123" s="50">
        <v>53</v>
      </c>
      <c r="V123" s="171" t="s">
        <v>337</v>
      </c>
      <c r="W123" s="171"/>
      <c r="X123" s="15"/>
      <c r="Y123" s="15"/>
      <c r="Z123" s="250"/>
      <c r="AA123" s="250"/>
      <c r="AB123" s="250"/>
      <c r="AC123" s="250"/>
      <c r="AD123" s="250"/>
      <c r="AE123" s="15"/>
      <c r="AF123" s="15"/>
      <c r="AG123" s="136"/>
      <c r="AH123" s="137"/>
      <c r="AI123" s="15"/>
      <c r="AJ123" s="15"/>
      <c r="AK123" s="15"/>
      <c r="AL123" s="15"/>
      <c r="AM123" s="15"/>
      <c r="AN123" s="15"/>
      <c r="AO123" s="15"/>
      <c r="AP123" s="15"/>
      <c r="AQ123" s="159">
        <v>53</v>
      </c>
      <c r="AR123" s="160">
        <v>11</v>
      </c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72" t="s">
        <v>323</v>
      </c>
      <c r="BD123" s="159">
        <v>53</v>
      </c>
      <c r="BE123" s="160">
        <v>11</v>
      </c>
      <c r="BF123" s="173">
        <v>39</v>
      </c>
      <c r="BG123" s="173">
        <v>1.3</v>
      </c>
      <c r="BH123" s="173">
        <v>53</v>
      </c>
      <c r="BI123" s="171">
        <v>62</v>
      </c>
      <c r="BK123" s="250"/>
    </row>
    <row r="124" spans="1:63" x14ac:dyDescent="0.2">
      <c r="A124" s="1"/>
      <c r="B124" s="1"/>
      <c r="C124" s="1"/>
      <c r="D124" s="1"/>
      <c r="E124" s="1"/>
      <c r="F124" s="1"/>
      <c r="G124" s="1"/>
      <c r="I124" s="1"/>
      <c r="J124" s="1"/>
      <c r="L124" s="193">
        <v>12</v>
      </c>
      <c r="M124" s="194">
        <v>1</v>
      </c>
      <c r="N124" s="153">
        <v>12</v>
      </c>
      <c r="O124" s="177">
        <v>67</v>
      </c>
      <c r="P124" s="15"/>
      <c r="Q124" s="15"/>
      <c r="R124" s="102">
        <v>54</v>
      </c>
      <c r="S124" s="171" t="s">
        <v>324</v>
      </c>
      <c r="T124" s="171"/>
      <c r="U124" s="102">
        <v>54</v>
      </c>
      <c r="V124" s="171" t="s">
        <v>323</v>
      </c>
      <c r="W124" s="171"/>
      <c r="X124" s="249"/>
      <c r="Y124" s="15"/>
      <c r="Z124" s="250"/>
      <c r="AA124" s="250"/>
      <c r="AB124" s="250"/>
      <c r="AC124" s="250"/>
      <c r="AD124" s="250"/>
      <c r="AE124" s="15"/>
      <c r="AF124" s="15"/>
      <c r="AG124" s="136"/>
      <c r="AH124" s="137"/>
      <c r="AI124" s="15"/>
      <c r="AJ124" s="15"/>
      <c r="AK124" s="15"/>
      <c r="AL124" s="15"/>
      <c r="AM124" s="15"/>
      <c r="AN124" s="15"/>
      <c r="AO124" s="15"/>
      <c r="AP124" s="15"/>
      <c r="AQ124" s="159">
        <v>54</v>
      </c>
      <c r="AR124" s="160">
        <v>11</v>
      </c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72" t="s">
        <v>324</v>
      </c>
      <c r="BD124" s="159">
        <v>54</v>
      </c>
      <c r="BE124" s="160">
        <v>11</v>
      </c>
      <c r="BF124" s="173">
        <v>40</v>
      </c>
      <c r="BG124" s="173">
        <v>1.3</v>
      </c>
      <c r="BH124" s="173">
        <v>54</v>
      </c>
      <c r="BI124" s="171">
        <v>62</v>
      </c>
      <c r="BK124" s="250"/>
    </row>
    <row r="125" spans="1:63" x14ac:dyDescent="0.2">
      <c r="A125" s="1"/>
      <c r="B125" s="1"/>
      <c r="C125" s="1"/>
      <c r="D125" s="1"/>
      <c r="E125" s="1"/>
      <c r="F125" s="1"/>
      <c r="G125" s="1"/>
      <c r="I125" s="1"/>
      <c r="J125" s="1"/>
      <c r="L125" s="193">
        <v>13</v>
      </c>
      <c r="M125" s="194">
        <v>1</v>
      </c>
      <c r="N125" s="153">
        <v>13</v>
      </c>
      <c r="O125" s="177">
        <v>67</v>
      </c>
      <c r="P125" s="15"/>
      <c r="Q125" s="15"/>
      <c r="R125" s="102">
        <v>55</v>
      </c>
      <c r="S125" s="262" t="s">
        <v>480</v>
      </c>
      <c r="T125" s="186"/>
      <c r="U125" s="50">
        <v>55</v>
      </c>
      <c r="V125" s="171" t="s">
        <v>324</v>
      </c>
      <c r="W125" s="171"/>
      <c r="X125" s="249"/>
      <c r="Y125" s="249"/>
      <c r="Z125" s="250"/>
      <c r="AA125" s="250"/>
      <c r="AB125" s="250"/>
      <c r="AC125" s="250"/>
      <c r="AD125" s="250"/>
      <c r="AE125" s="15"/>
      <c r="AF125" s="15"/>
      <c r="AG125" s="136"/>
      <c r="AH125" s="137"/>
      <c r="AI125" s="15"/>
      <c r="AJ125" s="15"/>
      <c r="AK125" s="15"/>
      <c r="AL125" s="15"/>
      <c r="AM125" s="15"/>
      <c r="AN125" s="15"/>
      <c r="AO125" s="15"/>
      <c r="AP125" s="15"/>
      <c r="AQ125" s="159">
        <v>55</v>
      </c>
      <c r="AR125" s="181">
        <v>17</v>
      </c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266" t="s">
        <v>518</v>
      </c>
      <c r="BD125" s="159">
        <v>55</v>
      </c>
      <c r="BE125" s="160">
        <v>17</v>
      </c>
      <c r="BF125" s="185">
        <v>41</v>
      </c>
      <c r="BG125" s="185">
        <v>1.5</v>
      </c>
      <c r="BH125" s="185">
        <v>55</v>
      </c>
      <c r="BI125" s="186">
        <v>62</v>
      </c>
      <c r="BK125" s="250"/>
    </row>
    <row r="126" spans="1:63" x14ac:dyDescent="0.2">
      <c r="A126" s="1"/>
      <c r="B126" s="1"/>
      <c r="C126" s="1"/>
      <c r="D126" s="1"/>
      <c r="E126" s="1"/>
      <c r="F126" s="1"/>
      <c r="G126" s="1"/>
      <c r="I126" s="1"/>
      <c r="J126" s="1"/>
      <c r="L126" s="193">
        <v>14</v>
      </c>
      <c r="M126" s="194">
        <v>1</v>
      </c>
      <c r="N126" s="153">
        <v>14</v>
      </c>
      <c r="O126" s="177">
        <v>67</v>
      </c>
      <c r="P126" s="15"/>
      <c r="Q126" s="15"/>
      <c r="R126" s="102">
        <v>56</v>
      </c>
      <c r="S126" s="262" t="s">
        <v>481</v>
      </c>
      <c r="T126" s="186"/>
      <c r="U126" s="50">
        <v>56</v>
      </c>
      <c r="V126" s="262" t="s">
        <v>480</v>
      </c>
      <c r="W126" s="186"/>
      <c r="X126" s="208"/>
      <c r="Y126" s="249"/>
      <c r="Z126" s="250"/>
      <c r="AA126" s="250"/>
      <c r="AB126" s="250"/>
      <c r="AC126" s="250"/>
      <c r="AD126" s="250"/>
      <c r="AE126" s="15"/>
      <c r="AF126" s="15"/>
      <c r="AG126" s="136"/>
      <c r="AH126" s="137"/>
      <c r="AI126" s="15"/>
      <c r="AJ126" s="15"/>
      <c r="AK126" s="15"/>
      <c r="AL126" s="15"/>
      <c r="AM126" s="15"/>
      <c r="AN126" s="15"/>
      <c r="AO126" s="15"/>
      <c r="AP126" s="15"/>
      <c r="AQ126" s="159">
        <v>56</v>
      </c>
      <c r="AR126" s="181">
        <v>17</v>
      </c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266" t="s">
        <v>519</v>
      </c>
      <c r="BD126" s="159">
        <v>56</v>
      </c>
      <c r="BE126" s="160">
        <v>17</v>
      </c>
      <c r="BF126" s="185">
        <v>42</v>
      </c>
      <c r="BG126" s="185">
        <v>1.4</v>
      </c>
      <c r="BH126" s="185">
        <v>56</v>
      </c>
      <c r="BI126" s="186">
        <v>62</v>
      </c>
      <c r="BK126" s="250"/>
    </row>
    <row r="127" spans="1:63" x14ac:dyDescent="0.2">
      <c r="A127" s="1"/>
      <c r="B127" s="1"/>
      <c r="C127" s="1"/>
      <c r="D127" s="1"/>
      <c r="E127" s="1"/>
      <c r="F127" s="1"/>
      <c r="G127" s="1"/>
      <c r="I127" s="1"/>
      <c r="J127" s="1"/>
      <c r="L127" s="193">
        <v>15</v>
      </c>
      <c r="M127" s="194">
        <v>1</v>
      </c>
      <c r="N127" s="153">
        <v>15</v>
      </c>
      <c r="O127" s="177">
        <v>67</v>
      </c>
      <c r="P127" s="15"/>
      <c r="Q127" s="15"/>
      <c r="R127" s="102">
        <v>57</v>
      </c>
      <c r="S127" s="262" t="s">
        <v>482</v>
      </c>
      <c r="T127" s="186"/>
      <c r="U127" s="50">
        <v>57</v>
      </c>
      <c r="V127" s="262" t="s">
        <v>481</v>
      </c>
      <c r="W127" s="186"/>
      <c r="X127" s="208"/>
      <c r="Y127" s="208"/>
      <c r="Z127" s="250"/>
      <c r="AA127" s="250"/>
      <c r="AB127" s="250"/>
      <c r="AC127" s="250"/>
      <c r="AD127" s="250"/>
      <c r="AE127" s="15"/>
      <c r="AF127" s="15"/>
      <c r="AG127" s="136"/>
      <c r="AH127" s="137"/>
      <c r="AI127" s="15"/>
      <c r="AJ127" s="15"/>
      <c r="AK127" s="15"/>
      <c r="AL127" s="15"/>
      <c r="AM127" s="15"/>
      <c r="AN127" s="15"/>
      <c r="AO127" s="15"/>
      <c r="AP127" s="15"/>
      <c r="AQ127" s="159">
        <v>57</v>
      </c>
      <c r="AR127" s="181">
        <v>17</v>
      </c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266" t="s">
        <v>520</v>
      </c>
      <c r="BD127" s="159">
        <v>57</v>
      </c>
      <c r="BE127" s="160">
        <v>17</v>
      </c>
      <c r="BF127" s="185">
        <v>43</v>
      </c>
      <c r="BG127" s="185">
        <v>1.4</v>
      </c>
      <c r="BH127" s="185">
        <v>57</v>
      </c>
      <c r="BI127" s="186">
        <v>62</v>
      </c>
      <c r="BK127" s="250"/>
    </row>
    <row r="128" spans="1:63" x14ac:dyDescent="0.2">
      <c r="A128" s="1"/>
      <c r="B128" s="1"/>
      <c r="C128" s="1"/>
      <c r="D128" s="1"/>
      <c r="E128" s="1"/>
      <c r="F128" s="1"/>
      <c r="G128" s="1"/>
      <c r="I128" s="1"/>
      <c r="J128" s="1"/>
      <c r="L128" s="193">
        <v>16</v>
      </c>
      <c r="M128" s="194">
        <v>1</v>
      </c>
      <c r="N128" s="153">
        <v>16</v>
      </c>
      <c r="O128" s="177">
        <v>56</v>
      </c>
      <c r="P128" s="15"/>
      <c r="Q128" s="15"/>
      <c r="R128" s="102">
        <v>58</v>
      </c>
      <c r="S128" s="262" t="s">
        <v>483</v>
      </c>
      <c r="T128" s="186"/>
      <c r="U128" s="50">
        <v>58</v>
      </c>
      <c r="V128" s="262" t="s">
        <v>482</v>
      </c>
      <c r="W128" s="186"/>
      <c r="X128" s="208"/>
      <c r="Y128" s="208"/>
      <c r="Z128" s="250"/>
      <c r="AA128" s="250"/>
      <c r="AB128" s="250"/>
      <c r="AC128" s="250"/>
      <c r="AD128" s="250"/>
      <c r="AE128" s="15"/>
      <c r="AF128" s="15"/>
      <c r="AG128" s="136"/>
      <c r="AH128" s="137"/>
      <c r="AI128" s="15"/>
      <c r="AJ128" s="15"/>
      <c r="AK128" s="15"/>
      <c r="AL128" s="15"/>
      <c r="AM128" s="15"/>
      <c r="AN128" s="15"/>
      <c r="AO128" s="15"/>
      <c r="AP128" s="15"/>
      <c r="AQ128" s="159">
        <v>58</v>
      </c>
      <c r="AR128" s="181">
        <v>17</v>
      </c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266" t="s">
        <v>483</v>
      </c>
      <c r="BD128" s="159">
        <v>58</v>
      </c>
      <c r="BE128" s="160">
        <v>17</v>
      </c>
      <c r="BF128" s="185">
        <v>44</v>
      </c>
      <c r="BG128" s="185">
        <v>1.3</v>
      </c>
      <c r="BH128" s="185">
        <v>58</v>
      </c>
      <c r="BI128" s="186">
        <v>53</v>
      </c>
      <c r="BK128" s="250"/>
    </row>
    <row r="129" spans="1:63" x14ac:dyDescent="0.2">
      <c r="A129" s="1"/>
      <c r="B129" s="1"/>
      <c r="C129" s="1"/>
      <c r="D129" s="1"/>
      <c r="E129" s="1"/>
      <c r="F129" s="1"/>
      <c r="G129" s="1"/>
      <c r="I129" s="1"/>
      <c r="J129" s="1"/>
      <c r="L129" s="193">
        <v>17</v>
      </c>
      <c r="M129" s="194">
        <v>1</v>
      </c>
      <c r="N129" s="153">
        <v>17</v>
      </c>
      <c r="O129" s="177">
        <v>56</v>
      </c>
      <c r="P129" s="15"/>
      <c r="Q129" s="15"/>
      <c r="R129" s="102">
        <v>59</v>
      </c>
      <c r="S129" s="262" t="s">
        <v>484</v>
      </c>
      <c r="T129" s="186"/>
      <c r="U129" s="50">
        <v>59</v>
      </c>
      <c r="V129" s="262" t="s">
        <v>483</v>
      </c>
      <c r="W129" s="186"/>
      <c r="X129" s="208"/>
      <c r="Y129" s="208"/>
      <c r="Z129" s="250"/>
      <c r="AA129" s="250"/>
      <c r="AB129" s="250"/>
      <c r="AC129" s="250"/>
      <c r="AD129" s="250"/>
      <c r="AE129" s="15"/>
      <c r="AF129" s="15"/>
      <c r="AG129" s="136"/>
      <c r="AH129" s="137"/>
      <c r="AI129" s="15"/>
      <c r="AJ129" s="15"/>
      <c r="AK129" s="15"/>
      <c r="AL129" s="15"/>
      <c r="AM129" s="15"/>
      <c r="AN129" s="15"/>
      <c r="AO129" s="15"/>
      <c r="AP129" s="15"/>
      <c r="AQ129" s="159">
        <v>59</v>
      </c>
      <c r="AR129" s="181">
        <v>17</v>
      </c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266" t="s">
        <v>484</v>
      </c>
      <c r="BD129" s="159">
        <v>59</v>
      </c>
      <c r="BE129" s="160">
        <v>17</v>
      </c>
      <c r="BF129" s="185">
        <v>45</v>
      </c>
      <c r="BG129" s="185">
        <v>1.3</v>
      </c>
      <c r="BH129" s="185">
        <v>59</v>
      </c>
      <c r="BI129" s="186">
        <v>53</v>
      </c>
      <c r="BK129" s="250"/>
    </row>
    <row r="130" spans="1:63" x14ac:dyDescent="0.2">
      <c r="A130" s="1"/>
      <c r="B130" s="1"/>
      <c r="C130" s="1"/>
      <c r="D130" s="1"/>
      <c r="E130" s="1"/>
      <c r="F130" s="1"/>
      <c r="G130" s="1"/>
      <c r="I130" s="1"/>
      <c r="J130" s="1"/>
      <c r="L130" s="193">
        <v>18</v>
      </c>
      <c r="M130" s="194">
        <v>1</v>
      </c>
      <c r="N130" s="153">
        <v>18</v>
      </c>
      <c r="O130" s="177">
        <v>56</v>
      </c>
      <c r="P130" s="15"/>
      <c r="Q130" s="15"/>
      <c r="R130" s="102">
        <v>60</v>
      </c>
      <c r="S130" s="262" t="s">
        <v>485</v>
      </c>
      <c r="T130" s="186"/>
      <c r="U130" s="50">
        <v>60</v>
      </c>
      <c r="V130" s="262" t="s">
        <v>484</v>
      </c>
      <c r="W130" s="186"/>
      <c r="X130" s="208"/>
      <c r="Y130" s="208"/>
      <c r="Z130" s="250"/>
      <c r="AA130" s="250"/>
      <c r="AB130" s="250"/>
      <c r="AC130" s="250"/>
      <c r="AD130" s="250"/>
      <c r="AE130" s="15"/>
      <c r="AF130" s="15"/>
      <c r="AG130" s="136"/>
      <c r="AH130" s="137"/>
      <c r="AI130" s="15"/>
      <c r="AJ130" s="15"/>
      <c r="AK130" s="15"/>
      <c r="AL130" s="15"/>
      <c r="AM130" s="15"/>
      <c r="AN130" s="15"/>
      <c r="AO130" s="15"/>
      <c r="AP130" s="15"/>
      <c r="AQ130" s="159">
        <v>60</v>
      </c>
      <c r="AR130" s="181">
        <v>17</v>
      </c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266" t="s">
        <v>485</v>
      </c>
      <c r="BD130" s="159">
        <v>60</v>
      </c>
      <c r="BE130" s="160">
        <v>17</v>
      </c>
      <c r="BF130" s="185">
        <v>46</v>
      </c>
      <c r="BG130" s="185">
        <v>1.3</v>
      </c>
      <c r="BH130" s="185">
        <v>60</v>
      </c>
      <c r="BI130" s="186">
        <v>53</v>
      </c>
      <c r="BK130" s="250"/>
    </row>
    <row r="131" spans="1:63" x14ac:dyDescent="0.2">
      <c r="A131" s="1"/>
      <c r="B131" s="1"/>
      <c r="C131" s="1"/>
      <c r="D131" s="1"/>
      <c r="E131" s="1"/>
      <c r="F131" s="1"/>
      <c r="G131" s="1"/>
      <c r="I131" s="1"/>
      <c r="J131" s="1"/>
      <c r="L131" s="193">
        <v>19</v>
      </c>
      <c r="M131" s="194">
        <v>1</v>
      </c>
      <c r="N131" s="153">
        <v>19</v>
      </c>
      <c r="O131" s="177">
        <v>56</v>
      </c>
      <c r="P131" s="15"/>
      <c r="Q131" s="15"/>
      <c r="R131" s="102">
        <v>61</v>
      </c>
      <c r="S131" s="185" t="s">
        <v>430</v>
      </c>
      <c r="T131" s="186"/>
      <c r="U131" s="50">
        <v>61</v>
      </c>
      <c r="V131" s="262" t="s">
        <v>485</v>
      </c>
      <c r="W131" s="186"/>
      <c r="X131" s="208"/>
      <c r="Y131" s="208"/>
      <c r="Z131" s="250"/>
      <c r="AA131" s="250"/>
      <c r="AB131" s="250"/>
      <c r="AC131" s="250"/>
      <c r="AD131" s="250"/>
      <c r="AE131" s="15"/>
      <c r="AF131" s="15"/>
      <c r="AG131" s="136"/>
      <c r="AH131" s="137"/>
      <c r="AI131" s="15"/>
      <c r="AJ131" s="15"/>
      <c r="AK131" s="15"/>
      <c r="AL131" s="15"/>
      <c r="AM131" s="15"/>
      <c r="AN131" s="15"/>
      <c r="AO131" s="15"/>
      <c r="AP131" s="15"/>
      <c r="AQ131" s="159">
        <v>61</v>
      </c>
      <c r="AR131" s="181">
        <v>17</v>
      </c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87" t="s">
        <v>430</v>
      </c>
      <c r="BD131" s="159">
        <v>61</v>
      </c>
      <c r="BE131" s="160">
        <v>17</v>
      </c>
      <c r="BF131" s="185">
        <v>41</v>
      </c>
      <c r="BG131" s="185">
        <v>1.5</v>
      </c>
      <c r="BH131" s="185">
        <v>61</v>
      </c>
      <c r="BI131" s="186">
        <v>62</v>
      </c>
      <c r="BK131" s="250"/>
    </row>
    <row r="132" spans="1:63" x14ac:dyDescent="0.2">
      <c r="A132" s="1"/>
      <c r="B132" s="1"/>
      <c r="C132" s="1"/>
      <c r="D132" s="1"/>
      <c r="E132" s="1"/>
      <c r="F132" s="1"/>
      <c r="G132" s="1"/>
      <c r="I132" s="1"/>
      <c r="J132" s="1"/>
      <c r="L132" s="193">
        <v>20</v>
      </c>
      <c r="M132" s="194">
        <v>1</v>
      </c>
      <c r="N132" s="153">
        <v>20</v>
      </c>
      <c r="O132" s="177">
        <v>56</v>
      </c>
      <c r="P132" s="15"/>
      <c r="Q132" s="15"/>
      <c r="R132" s="102">
        <v>62</v>
      </c>
      <c r="S132" s="185" t="s">
        <v>431</v>
      </c>
      <c r="T132" s="186"/>
      <c r="U132" s="50">
        <v>62</v>
      </c>
      <c r="V132" s="185" t="s">
        <v>430</v>
      </c>
      <c r="W132" s="186"/>
      <c r="X132" s="208"/>
      <c r="Y132" s="208"/>
      <c r="Z132" s="250"/>
      <c r="AA132" s="250"/>
      <c r="AB132" s="250"/>
      <c r="AC132" s="250"/>
      <c r="AD132" s="250"/>
      <c r="AE132" s="15"/>
      <c r="AF132" s="15"/>
      <c r="AG132" s="136"/>
      <c r="AH132" s="137"/>
      <c r="AI132" s="15"/>
      <c r="AJ132" s="15"/>
      <c r="AK132" s="15"/>
      <c r="AL132" s="15"/>
      <c r="AM132" s="15"/>
      <c r="AN132" s="15"/>
      <c r="AO132" s="15"/>
      <c r="AP132" s="15"/>
      <c r="AQ132" s="159">
        <v>62</v>
      </c>
      <c r="AR132" s="181">
        <v>17</v>
      </c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87" t="s">
        <v>431</v>
      </c>
      <c r="BD132" s="159">
        <v>62</v>
      </c>
      <c r="BE132" s="160">
        <v>17</v>
      </c>
      <c r="BF132" s="185">
        <v>42</v>
      </c>
      <c r="BG132" s="185">
        <v>1.4</v>
      </c>
      <c r="BH132" s="185">
        <v>62</v>
      </c>
      <c r="BI132" s="186">
        <v>62</v>
      </c>
      <c r="BK132" s="250"/>
    </row>
    <row r="133" spans="1:63" x14ac:dyDescent="0.2">
      <c r="A133" s="1"/>
      <c r="B133" s="1"/>
      <c r="C133" s="1"/>
      <c r="D133" s="1"/>
      <c r="E133" s="1"/>
      <c r="F133" s="1"/>
      <c r="G133" s="1"/>
      <c r="I133" s="1"/>
      <c r="J133" s="1"/>
      <c r="L133" s="193">
        <v>21</v>
      </c>
      <c r="M133" s="194">
        <v>1</v>
      </c>
      <c r="N133" s="153">
        <v>21</v>
      </c>
      <c r="O133" s="177">
        <v>67</v>
      </c>
      <c r="P133" s="15"/>
      <c r="Q133" s="15"/>
      <c r="R133" s="102">
        <v>63</v>
      </c>
      <c r="S133" s="185" t="s">
        <v>432</v>
      </c>
      <c r="T133" s="186"/>
      <c r="U133" s="50">
        <v>63</v>
      </c>
      <c r="V133" s="185" t="s">
        <v>431</v>
      </c>
      <c r="W133" s="186"/>
      <c r="X133" s="208"/>
      <c r="Y133" s="208"/>
      <c r="Z133" s="250"/>
      <c r="AA133" s="250"/>
      <c r="AB133" s="250"/>
      <c r="AC133" s="250"/>
      <c r="AD133" s="250"/>
      <c r="AE133" s="15"/>
      <c r="AF133" s="15"/>
      <c r="AG133" s="136"/>
      <c r="AH133" s="137"/>
      <c r="AI133" s="15"/>
      <c r="AJ133" s="15"/>
      <c r="AK133" s="15"/>
      <c r="AL133" s="15"/>
      <c r="AM133" s="15"/>
      <c r="AN133" s="15"/>
      <c r="AO133" s="15"/>
      <c r="AP133" s="15"/>
      <c r="AQ133" s="159">
        <v>63</v>
      </c>
      <c r="AR133" s="181">
        <v>17</v>
      </c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87" t="s">
        <v>432</v>
      </c>
      <c r="BD133" s="159">
        <v>63</v>
      </c>
      <c r="BE133" s="160">
        <v>17</v>
      </c>
      <c r="BF133" s="185">
        <v>43</v>
      </c>
      <c r="BG133" s="185">
        <v>1.4</v>
      </c>
      <c r="BH133" s="185">
        <v>63</v>
      </c>
      <c r="BI133" s="186">
        <v>62</v>
      </c>
      <c r="BK133" s="250"/>
    </row>
    <row r="134" spans="1:63" x14ac:dyDescent="0.2">
      <c r="A134" s="1"/>
      <c r="B134" s="1"/>
      <c r="C134" s="1"/>
      <c r="D134" s="1"/>
      <c r="E134" s="1"/>
      <c r="F134" s="1"/>
      <c r="G134" s="1"/>
      <c r="I134" s="1"/>
      <c r="J134" s="1"/>
      <c r="L134" s="193">
        <v>22</v>
      </c>
      <c r="M134" s="194">
        <v>1</v>
      </c>
      <c r="N134" s="153">
        <v>22</v>
      </c>
      <c r="O134" s="177">
        <v>67</v>
      </c>
      <c r="P134" s="15"/>
      <c r="Q134" s="15"/>
      <c r="R134" s="102">
        <v>64</v>
      </c>
      <c r="S134" s="185" t="s">
        <v>433</v>
      </c>
      <c r="T134" s="186"/>
      <c r="U134" s="102">
        <v>64</v>
      </c>
      <c r="V134" s="185" t="s">
        <v>432</v>
      </c>
      <c r="W134" s="186"/>
      <c r="X134" s="208"/>
      <c r="Y134" s="208"/>
      <c r="Z134" s="250"/>
      <c r="AA134" s="250"/>
      <c r="AB134" s="250"/>
      <c r="AC134" s="250"/>
      <c r="AD134" s="250"/>
      <c r="AE134" s="15"/>
      <c r="AF134" s="15"/>
      <c r="AG134" s="136"/>
      <c r="AH134" s="137"/>
      <c r="AI134" s="15"/>
      <c r="AJ134" s="15"/>
      <c r="AK134" s="15"/>
      <c r="AL134" s="15"/>
      <c r="AM134" s="15"/>
      <c r="AN134" s="15"/>
      <c r="AO134" s="15"/>
      <c r="AP134" s="15"/>
      <c r="AQ134" s="159">
        <v>64</v>
      </c>
      <c r="AR134" s="181">
        <v>17</v>
      </c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87" t="s">
        <v>433</v>
      </c>
      <c r="BD134" s="159">
        <v>64</v>
      </c>
      <c r="BE134" s="160">
        <v>17</v>
      </c>
      <c r="BF134" s="185">
        <v>44</v>
      </c>
      <c r="BG134" s="185">
        <v>1.3</v>
      </c>
      <c r="BH134" s="185">
        <v>64</v>
      </c>
      <c r="BI134" s="186">
        <v>53</v>
      </c>
      <c r="BK134" s="250"/>
    </row>
    <row r="135" spans="1:63" x14ac:dyDescent="0.2">
      <c r="A135" s="1"/>
      <c r="B135" s="1"/>
      <c r="C135" s="1"/>
      <c r="D135" s="1"/>
      <c r="E135" s="1"/>
      <c r="F135" s="1"/>
      <c r="G135" s="1"/>
      <c r="I135" s="1"/>
      <c r="J135" s="1"/>
      <c r="L135" s="193">
        <v>23</v>
      </c>
      <c r="M135" s="194">
        <v>1</v>
      </c>
      <c r="N135" s="153">
        <v>23</v>
      </c>
      <c r="O135" s="177">
        <v>67</v>
      </c>
      <c r="P135" s="15"/>
      <c r="Q135" s="15"/>
      <c r="R135" s="102">
        <v>65</v>
      </c>
      <c r="S135" s="185" t="s">
        <v>434</v>
      </c>
      <c r="T135" s="186"/>
      <c r="U135" s="50">
        <v>65</v>
      </c>
      <c r="V135" s="185" t="s">
        <v>433</v>
      </c>
      <c r="W135" s="186"/>
      <c r="X135" s="208"/>
      <c r="Y135" s="208"/>
      <c r="Z135" s="250"/>
      <c r="AA135" s="250"/>
      <c r="AB135" s="250"/>
      <c r="AC135" s="250"/>
      <c r="AD135" s="250"/>
      <c r="AE135" s="15"/>
      <c r="AF135" s="15"/>
      <c r="AG135" s="136"/>
      <c r="AH135" s="137"/>
      <c r="AI135" s="15"/>
      <c r="AJ135" s="15"/>
      <c r="AK135" s="15"/>
      <c r="AL135" s="15"/>
      <c r="AM135" s="15"/>
      <c r="AN135" s="15"/>
      <c r="AO135" s="15"/>
      <c r="AP135" s="15"/>
      <c r="AQ135" s="159">
        <v>65</v>
      </c>
      <c r="AR135" s="181">
        <v>17</v>
      </c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87" t="s">
        <v>434</v>
      </c>
      <c r="BD135" s="159">
        <v>65</v>
      </c>
      <c r="BE135" s="160">
        <v>17</v>
      </c>
      <c r="BF135" s="185">
        <v>45</v>
      </c>
      <c r="BG135" s="185">
        <v>1.3</v>
      </c>
      <c r="BH135" s="185">
        <v>65</v>
      </c>
      <c r="BI135" s="186">
        <v>53</v>
      </c>
      <c r="BK135" s="250"/>
    </row>
    <row r="136" spans="1:63" x14ac:dyDescent="0.2">
      <c r="A136" s="1"/>
      <c r="B136" s="1"/>
      <c r="C136" s="1"/>
      <c r="D136" s="1"/>
      <c r="E136" s="1"/>
      <c r="F136" s="1"/>
      <c r="G136" s="1"/>
      <c r="I136" s="1"/>
      <c r="J136" s="1"/>
      <c r="L136" s="193">
        <v>24</v>
      </c>
      <c r="M136" s="194">
        <v>1</v>
      </c>
      <c r="N136" s="153">
        <v>24</v>
      </c>
      <c r="O136" s="177">
        <v>67</v>
      </c>
      <c r="P136" s="15"/>
      <c r="Q136" s="15"/>
      <c r="R136" s="102">
        <v>66</v>
      </c>
      <c r="S136" s="185" t="s">
        <v>435</v>
      </c>
      <c r="T136" s="186"/>
      <c r="U136" s="50">
        <v>66</v>
      </c>
      <c r="V136" s="185" t="s">
        <v>434</v>
      </c>
      <c r="W136" s="186"/>
      <c r="X136" s="208"/>
      <c r="Y136" s="208"/>
      <c r="Z136" s="250"/>
      <c r="AA136" s="250"/>
      <c r="AB136" s="250"/>
      <c r="AC136" s="250"/>
      <c r="AD136" s="250"/>
      <c r="AE136" s="15"/>
      <c r="AF136" s="15"/>
      <c r="AG136" s="136"/>
      <c r="AH136" s="137"/>
      <c r="AI136" s="15"/>
      <c r="AJ136" s="15"/>
      <c r="AK136" s="15"/>
      <c r="AL136" s="15"/>
      <c r="AM136" s="15"/>
      <c r="AN136" s="15"/>
      <c r="AO136" s="15"/>
      <c r="AP136" s="15"/>
      <c r="AQ136" s="159">
        <v>66</v>
      </c>
      <c r="AR136" s="181">
        <v>17</v>
      </c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87" t="s">
        <v>435</v>
      </c>
      <c r="BD136" s="159">
        <v>66</v>
      </c>
      <c r="BE136" s="160">
        <v>17</v>
      </c>
      <c r="BF136" s="185">
        <v>46</v>
      </c>
      <c r="BG136" s="185">
        <v>1.3</v>
      </c>
      <c r="BH136" s="185">
        <v>66</v>
      </c>
      <c r="BI136" s="186">
        <v>53</v>
      </c>
      <c r="BK136" s="250"/>
    </row>
    <row r="137" spans="1:63" x14ac:dyDescent="0.2">
      <c r="A137" s="1"/>
      <c r="B137" s="1"/>
      <c r="C137" s="1"/>
      <c r="D137" s="1"/>
      <c r="E137" s="1"/>
      <c r="F137" s="1"/>
      <c r="G137" s="1"/>
      <c r="I137" s="1"/>
      <c r="J137" s="1"/>
      <c r="L137" s="193">
        <v>25</v>
      </c>
      <c r="M137" s="194">
        <v>1</v>
      </c>
      <c r="N137" s="153">
        <v>25</v>
      </c>
      <c r="O137" s="177">
        <v>67</v>
      </c>
      <c r="P137" s="15"/>
      <c r="Q137" s="15"/>
      <c r="R137" s="102">
        <v>67</v>
      </c>
      <c r="S137" s="185" t="s">
        <v>10</v>
      </c>
      <c r="T137" s="186"/>
      <c r="U137" s="50">
        <v>67</v>
      </c>
      <c r="V137" s="185" t="s">
        <v>435</v>
      </c>
      <c r="W137" s="186"/>
      <c r="X137" s="208"/>
      <c r="Y137" s="208"/>
      <c r="Z137" s="250"/>
      <c r="AA137" s="250"/>
      <c r="AB137" s="250"/>
      <c r="AC137" s="250"/>
      <c r="AD137" s="250"/>
      <c r="AE137" s="15"/>
      <c r="AF137" s="15"/>
      <c r="AG137" s="136"/>
      <c r="AH137" s="137"/>
      <c r="AI137" s="15"/>
      <c r="AJ137" s="15"/>
      <c r="AK137" s="15"/>
      <c r="AL137" s="15"/>
      <c r="AM137" s="15"/>
      <c r="AN137" s="15"/>
      <c r="AO137" s="15"/>
      <c r="AP137" s="15"/>
      <c r="AQ137" s="159">
        <v>67</v>
      </c>
      <c r="AR137" s="181">
        <v>17</v>
      </c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87" t="s">
        <v>10</v>
      </c>
      <c r="BD137" s="159">
        <v>67</v>
      </c>
      <c r="BE137" s="160">
        <v>17</v>
      </c>
      <c r="BF137" s="185">
        <v>47</v>
      </c>
      <c r="BG137" s="185">
        <v>1.5</v>
      </c>
      <c r="BH137" s="185">
        <v>67</v>
      </c>
      <c r="BI137" s="186">
        <v>62</v>
      </c>
      <c r="BK137" s="250"/>
    </row>
    <row r="138" spans="1:63" x14ac:dyDescent="0.2">
      <c r="A138" s="1"/>
      <c r="B138" s="1"/>
      <c r="C138" s="1"/>
      <c r="D138" s="1"/>
      <c r="E138" s="1"/>
      <c r="F138" s="1"/>
      <c r="G138" s="1"/>
      <c r="I138" s="1"/>
      <c r="J138" s="1"/>
      <c r="L138" s="193">
        <v>26</v>
      </c>
      <c r="M138" s="194">
        <v>1</v>
      </c>
      <c r="N138" s="153">
        <v>26</v>
      </c>
      <c r="O138" s="177">
        <v>67</v>
      </c>
      <c r="P138" s="15"/>
      <c r="Q138" s="15"/>
      <c r="R138" s="102">
        <v>68</v>
      </c>
      <c r="S138" s="185" t="s">
        <v>11</v>
      </c>
      <c r="T138" s="186"/>
      <c r="U138" s="50">
        <v>68</v>
      </c>
      <c r="V138" s="185" t="s">
        <v>10</v>
      </c>
      <c r="W138" s="186"/>
      <c r="X138" s="208"/>
      <c r="Y138" s="208"/>
      <c r="Z138" s="250"/>
      <c r="AA138" s="250"/>
      <c r="AB138" s="250"/>
      <c r="AC138" s="250"/>
      <c r="AD138" s="250"/>
      <c r="AE138" s="15"/>
      <c r="AF138" s="15"/>
      <c r="AG138" s="136"/>
      <c r="AH138" s="137"/>
      <c r="AI138" s="15"/>
      <c r="AJ138" s="15"/>
      <c r="AK138" s="15"/>
      <c r="AL138" s="15"/>
      <c r="AM138" s="15"/>
      <c r="AN138" s="15"/>
      <c r="AO138" s="15"/>
      <c r="AP138" s="15"/>
      <c r="AQ138" s="159">
        <v>68</v>
      </c>
      <c r="AR138" s="181">
        <v>17</v>
      </c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87" t="s">
        <v>11</v>
      </c>
      <c r="BD138" s="159">
        <v>68</v>
      </c>
      <c r="BE138" s="160">
        <v>17</v>
      </c>
      <c r="BF138" s="185">
        <v>48</v>
      </c>
      <c r="BG138" s="185">
        <v>1.4</v>
      </c>
      <c r="BH138" s="185">
        <v>68</v>
      </c>
      <c r="BI138" s="186">
        <v>62</v>
      </c>
      <c r="BK138" s="250"/>
    </row>
    <row r="139" spans="1:63" x14ac:dyDescent="0.2">
      <c r="A139" s="1"/>
      <c r="B139" s="1"/>
      <c r="C139" s="1"/>
      <c r="D139" s="1"/>
      <c r="E139" s="1"/>
      <c r="F139" s="1"/>
      <c r="G139" s="1"/>
      <c r="I139" s="1"/>
      <c r="J139" s="1"/>
      <c r="L139" s="193">
        <v>27</v>
      </c>
      <c r="M139" s="194">
        <v>1</v>
      </c>
      <c r="N139" s="153">
        <v>27</v>
      </c>
      <c r="O139" s="177">
        <v>56</v>
      </c>
      <c r="P139" s="15"/>
      <c r="Q139" s="15"/>
      <c r="R139" s="102">
        <v>69</v>
      </c>
      <c r="S139" s="185" t="s">
        <v>12</v>
      </c>
      <c r="T139" s="186"/>
      <c r="U139" s="50">
        <v>69</v>
      </c>
      <c r="V139" s="185" t="s">
        <v>11</v>
      </c>
      <c r="W139" s="186"/>
      <c r="X139" s="208"/>
      <c r="Y139" s="208"/>
      <c r="Z139" s="250"/>
      <c r="AA139" s="250"/>
      <c r="AB139" s="250"/>
      <c r="AC139" s="250"/>
      <c r="AD139" s="250"/>
      <c r="AE139" s="15"/>
      <c r="AF139" s="15"/>
      <c r="AG139" s="136"/>
      <c r="AH139" s="137"/>
      <c r="AI139" s="15"/>
      <c r="AJ139" s="15"/>
      <c r="AK139" s="15"/>
      <c r="AL139" s="15"/>
      <c r="AM139" s="15"/>
      <c r="AN139" s="15"/>
      <c r="AO139" s="15"/>
      <c r="AP139" s="15"/>
      <c r="AQ139" s="159">
        <v>69</v>
      </c>
      <c r="AR139" s="181">
        <v>17</v>
      </c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87" t="s">
        <v>12</v>
      </c>
      <c r="BD139" s="159">
        <v>69</v>
      </c>
      <c r="BE139" s="160">
        <v>17</v>
      </c>
      <c r="BF139" s="185">
        <v>49</v>
      </c>
      <c r="BG139" s="185">
        <v>1.4</v>
      </c>
      <c r="BH139" s="185">
        <v>69</v>
      </c>
      <c r="BI139" s="186">
        <v>52</v>
      </c>
      <c r="BK139" s="250"/>
    </row>
    <row r="140" spans="1:63" x14ac:dyDescent="0.2">
      <c r="A140" s="1"/>
      <c r="B140" s="1"/>
      <c r="C140" s="1"/>
      <c r="D140" s="1"/>
      <c r="E140" s="1"/>
      <c r="F140" s="1"/>
      <c r="G140" s="1"/>
      <c r="I140" s="1"/>
      <c r="J140" s="1"/>
      <c r="L140" s="193">
        <v>28</v>
      </c>
      <c r="M140" s="194">
        <v>1</v>
      </c>
      <c r="N140" s="153">
        <v>28</v>
      </c>
      <c r="O140" s="177">
        <v>56</v>
      </c>
      <c r="P140" s="15"/>
      <c r="Q140" s="15"/>
      <c r="R140" s="102">
        <v>70</v>
      </c>
      <c r="S140" s="185" t="s">
        <v>13</v>
      </c>
      <c r="T140" s="186"/>
      <c r="U140" s="50">
        <v>70</v>
      </c>
      <c r="V140" s="185" t="s">
        <v>12</v>
      </c>
      <c r="W140" s="186"/>
      <c r="X140" s="208"/>
      <c r="Y140" s="208"/>
      <c r="Z140" s="250"/>
      <c r="AA140" s="250"/>
      <c r="AB140" s="250"/>
      <c r="AC140" s="250"/>
      <c r="AD140" s="250"/>
      <c r="AE140" s="15"/>
      <c r="AF140" s="15"/>
      <c r="AG140" s="136"/>
      <c r="AH140" s="137"/>
      <c r="AI140" s="15"/>
      <c r="AJ140" s="15"/>
      <c r="AK140" s="15"/>
      <c r="AL140" s="15"/>
      <c r="AM140" s="15"/>
      <c r="AN140" s="15"/>
      <c r="AO140" s="15"/>
      <c r="AP140" s="15"/>
      <c r="AQ140" s="159">
        <v>70</v>
      </c>
      <c r="AR140" s="181">
        <v>17</v>
      </c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87" t="s">
        <v>13</v>
      </c>
      <c r="BD140" s="159">
        <v>70</v>
      </c>
      <c r="BE140" s="181">
        <v>17</v>
      </c>
      <c r="BF140" s="185">
        <v>50</v>
      </c>
      <c r="BG140" s="185">
        <v>1.3</v>
      </c>
      <c r="BH140" s="185">
        <v>70</v>
      </c>
      <c r="BI140" s="186">
        <v>53</v>
      </c>
      <c r="BK140" s="250"/>
    </row>
    <row r="141" spans="1:63" x14ac:dyDescent="0.2">
      <c r="A141" s="1"/>
      <c r="B141" s="1"/>
      <c r="C141" s="1"/>
      <c r="D141" s="1"/>
      <c r="E141" s="1"/>
      <c r="F141" s="1"/>
      <c r="G141" s="1"/>
      <c r="I141" s="1"/>
      <c r="J141" s="1"/>
      <c r="L141" s="193">
        <v>29</v>
      </c>
      <c r="M141" s="194">
        <v>1</v>
      </c>
      <c r="N141" s="153">
        <v>29</v>
      </c>
      <c r="O141" s="177">
        <v>56</v>
      </c>
      <c r="P141" s="15"/>
      <c r="Q141" s="15"/>
      <c r="R141" s="102">
        <v>71</v>
      </c>
      <c r="S141" s="185" t="s">
        <v>14</v>
      </c>
      <c r="T141" s="186"/>
      <c r="U141" s="50">
        <v>71</v>
      </c>
      <c r="V141" s="185" t="s">
        <v>13</v>
      </c>
      <c r="W141" s="186"/>
      <c r="X141" s="208"/>
      <c r="Y141" s="208"/>
      <c r="Z141" s="15"/>
      <c r="AA141" s="15"/>
      <c r="AB141" s="15"/>
      <c r="AC141" s="15"/>
      <c r="AD141" s="15"/>
      <c r="AE141" s="15"/>
      <c r="AF141" s="15"/>
      <c r="AG141" s="136"/>
      <c r="AH141" s="137"/>
      <c r="AI141" s="15"/>
      <c r="AJ141" s="15"/>
      <c r="AK141" s="15"/>
      <c r="AL141" s="15"/>
      <c r="AM141" s="15"/>
      <c r="AN141" s="15"/>
      <c r="AO141" s="15"/>
      <c r="AP141" s="15"/>
      <c r="AQ141" s="159">
        <v>71</v>
      </c>
      <c r="AR141" s="181">
        <v>17</v>
      </c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87" t="s">
        <v>14</v>
      </c>
      <c r="BD141" s="159">
        <v>71</v>
      </c>
      <c r="BE141" s="181">
        <v>17</v>
      </c>
      <c r="BF141" s="185">
        <v>51</v>
      </c>
      <c r="BG141" s="185">
        <v>1.3</v>
      </c>
      <c r="BH141" s="185">
        <v>71</v>
      </c>
      <c r="BI141" s="186">
        <v>53</v>
      </c>
      <c r="BK141" s="250"/>
    </row>
    <row r="142" spans="1:63" x14ac:dyDescent="0.2">
      <c r="A142" s="1"/>
      <c r="B142" s="1"/>
      <c r="C142" s="1"/>
      <c r="D142" s="1"/>
      <c r="E142" s="1"/>
      <c r="F142" s="1"/>
      <c r="G142" s="1"/>
      <c r="I142" s="1"/>
      <c r="J142" s="1"/>
      <c r="L142" s="193">
        <v>30</v>
      </c>
      <c r="M142" s="194">
        <v>1</v>
      </c>
      <c r="N142" s="153">
        <v>30</v>
      </c>
      <c r="O142" s="177">
        <v>56</v>
      </c>
      <c r="P142" s="249"/>
      <c r="Q142" s="249"/>
      <c r="R142" s="102">
        <v>72</v>
      </c>
      <c r="S142" s="185" t="s">
        <v>15</v>
      </c>
      <c r="T142" s="186"/>
      <c r="U142" s="50">
        <v>72</v>
      </c>
      <c r="V142" s="185" t="s">
        <v>14</v>
      </c>
      <c r="W142" s="186"/>
      <c r="X142" s="208"/>
      <c r="Y142" s="208"/>
      <c r="Z142" s="15"/>
      <c r="AA142" s="15"/>
      <c r="AB142" s="15"/>
      <c r="AC142" s="15"/>
      <c r="AD142" s="15"/>
      <c r="AE142" s="15"/>
      <c r="AF142" s="15"/>
      <c r="AG142" s="136"/>
      <c r="AH142" s="137"/>
      <c r="AI142" s="15"/>
      <c r="AJ142" s="15"/>
      <c r="AK142" s="15"/>
      <c r="AL142" s="15"/>
      <c r="AM142" s="15"/>
      <c r="AN142" s="15"/>
      <c r="AO142" s="15"/>
      <c r="AP142" s="15"/>
      <c r="AQ142" s="159">
        <v>72</v>
      </c>
      <c r="AR142" s="181">
        <v>17</v>
      </c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87" t="s">
        <v>15</v>
      </c>
      <c r="BD142" s="159">
        <v>72</v>
      </c>
      <c r="BE142" s="160">
        <v>17</v>
      </c>
      <c r="BF142" s="185">
        <v>52</v>
      </c>
      <c r="BG142" s="185">
        <v>1.3</v>
      </c>
      <c r="BH142" s="185">
        <v>72</v>
      </c>
      <c r="BI142" s="186">
        <v>53</v>
      </c>
      <c r="BK142" s="250"/>
    </row>
    <row r="143" spans="1:63" x14ac:dyDescent="0.2">
      <c r="A143" s="1"/>
      <c r="B143" s="1"/>
      <c r="C143" s="1"/>
      <c r="D143" s="1"/>
      <c r="E143" s="1"/>
      <c r="F143" s="1"/>
      <c r="G143" s="1"/>
      <c r="I143" s="1"/>
      <c r="J143" s="1"/>
      <c r="L143" s="193">
        <v>31</v>
      </c>
      <c r="M143" s="194">
        <v>1</v>
      </c>
      <c r="N143" s="153">
        <v>31</v>
      </c>
      <c r="O143" s="177">
        <v>56</v>
      </c>
      <c r="P143" s="249"/>
      <c r="Q143" s="249"/>
      <c r="R143" s="102">
        <v>73</v>
      </c>
      <c r="S143" s="185" t="s">
        <v>325</v>
      </c>
      <c r="T143" s="186"/>
      <c r="U143" s="50">
        <v>73</v>
      </c>
      <c r="V143" s="185" t="s">
        <v>15</v>
      </c>
      <c r="W143" s="186"/>
      <c r="X143" s="208"/>
      <c r="Y143" s="208"/>
      <c r="Z143" s="15"/>
      <c r="AA143" s="15"/>
      <c r="AB143" s="15"/>
      <c r="AC143" s="15"/>
      <c r="AD143" s="15"/>
      <c r="AE143" s="15"/>
      <c r="AF143" s="15"/>
      <c r="AG143" s="136"/>
      <c r="AH143" s="137"/>
      <c r="AI143" s="15"/>
      <c r="AJ143" s="15"/>
      <c r="AK143" s="15"/>
      <c r="AL143" s="15"/>
      <c r="AM143" s="15"/>
      <c r="AN143" s="15"/>
      <c r="AO143" s="15"/>
      <c r="AP143" s="15"/>
      <c r="AQ143" s="159">
        <v>73</v>
      </c>
      <c r="AR143" s="181">
        <v>17</v>
      </c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87" t="s">
        <v>325</v>
      </c>
      <c r="BD143" s="159">
        <v>73</v>
      </c>
      <c r="BE143" s="160">
        <v>17</v>
      </c>
      <c r="BF143" s="185">
        <v>53</v>
      </c>
      <c r="BG143" s="185">
        <v>1.4</v>
      </c>
      <c r="BH143" s="185">
        <v>73</v>
      </c>
      <c r="BI143" s="186">
        <v>62</v>
      </c>
      <c r="BK143" s="250"/>
    </row>
    <row r="144" spans="1:63" x14ac:dyDescent="0.2">
      <c r="A144" s="1"/>
      <c r="B144" s="1"/>
      <c r="C144" s="1"/>
      <c r="D144" s="1"/>
      <c r="E144" s="1"/>
      <c r="F144" s="1"/>
      <c r="G144" s="1"/>
      <c r="I144" s="1"/>
      <c r="J144" s="1"/>
      <c r="L144" s="193">
        <v>32</v>
      </c>
      <c r="M144" s="194">
        <v>1</v>
      </c>
      <c r="N144" s="153">
        <v>32</v>
      </c>
      <c r="O144" s="177">
        <v>67</v>
      </c>
      <c r="P144" s="249"/>
      <c r="Q144" s="249"/>
      <c r="R144" s="102">
        <v>74</v>
      </c>
      <c r="S144" s="185" t="s">
        <v>326</v>
      </c>
      <c r="T144" s="186"/>
      <c r="U144" s="102">
        <v>74</v>
      </c>
      <c r="V144" s="185" t="s">
        <v>325</v>
      </c>
      <c r="W144" s="186"/>
      <c r="X144" s="208"/>
      <c r="Y144" s="208"/>
      <c r="Z144" s="15"/>
      <c r="AA144" s="15"/>
      <c r="AB144" s="15"/>
      <c r="AC144" s="15"/>
      <c r="AD144" s="15"/>
      <c r="AE144" s="15"/>
      <c r="AF144" s="15"/>
      <c r="AG144" s="136"/>
      <c r="AH144" s="137"/>
      <c r="AI144" s="15"/>
      <c r="AJ144" s="15"/>
      <c r="AK144" s="15"/>
      <c r="AL144" s="15"/>
      <c r="AM144" s="15"/>
      <c r="AN144" s="15"/>
      <c r="AO144" s="15"/>
      <c r="AP144" s="15"/>
      <c r="AQ144" s="159">
        <v>74</v>
      </c>
      <c r="AR144" s="181">
        <v>17</v>
      </c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87" t="s">
        <v>326</v>
      </c>
      <c r="BD144" s="159">
        <v>74</v>
      </c>
      <c r="BE144" s="160">
        <v>17</v>
      </c>
      <c r="BF144" s="185">
        <v>54</v>
      </c>
      <c r="BG144" s="185">
        <v>1.4</v>
      </c>
      <c r="BH144" s="185">
        <v>74</v>
      </c>
      <c r="BI144" s="186">
        <v>53</v>
      </c>
      <c r="BK144" s="250"/>
    </row>
    <row r="145" spans="1:63" x14ac:dyDescent="0.2">
      <c r="A145" s="1"/>
      <c r="B145" s="1"/>
      <c r="C145" s="1"/>
      <c r="D145" s="1"/>
      <c r="E145" s="1"/>
      <c r="F145" s="1"/>
      <c r="G145" s="1"/>
      <c r="I145" s="1"/>
      <c r="J145" s="1"/>
      <c r="L145" s="193">
        <v>33</v>
      </c>
      <c r="M145" s="194">
        <v>1</v>
      </c>
      <c r="N145" s="153">
        <v>33</v>
      </c>
      <c r="O145" s="177">
        <v>67</v>
      </c>
      <c r="P145" s="249"/>
      <c r="Q145" s="249"/>
      <c r="R145" s="102">
        <v>75</v>
      </c>
      <c r="S145" s="185" t="s">
        <v>327</v>
      </c>
      <c r="T145" s="186"/>
      <c r="U145" s="50">
        <v>75</v>
      </c>
      <c r="V145" s="185" t="s">
        <v>326</v>
      </c>
      <c r="W145" s="186"/>
      <c r="X145" s="208"/>
      <c r="Y145" s="208"/>
      <c r="Z145" s="15"/>
      <c r="AA145" s="15"/>
      <c r="AB145" s="15"/>
      <c r="AC145" s="15"/>
      <c r="AD145" s="15"/>
      <c r="AE145" s="15"/>
      <c r="AF145" s="15"/>
      <c r="AG145" s="136"/>
      <c r="AH145" s="137"/>
      <c r="AI145" s="15"/>
      <c r="AJ145" s="15"/>
      <c r="AK145" s="15"/>
      <c r="AL145" s="15"/>
      <c r="AM145" s="15"/>
      <c r="AN145" s="15"/>
      <c r="AO145" s="15"/>
      <c r="AP145" s="15"/>
      <c r="AQ145" s="159">
        <v>75</v>
      </c>
      <c r="AR145" s="181">
        <v>17</v>
      </c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87" t="s">
        <v>327</v>
      </c>
      <c r="BD145" s="159">
        <v>75</v>
      </c>
      <c r="BE145" s="160">
        <v>17</v>
      </c>
      <c r="BF145" s="185">
        <v>55</v>
      </c>
      <c r="BG145" s="185">
        <v>1.3</v>
      </c>
      <c r="BH145" s="185">
        <v>75</v>
      </c>
      <c r="BI145" s="186">
        <v>53</v>
      </c>
      <c r="BK145" s="250"/>
    </row>
    <row r="146" spans="1:63" ht="13.5" thickBot="1" x14ac:dyDescent="0.25">
      <c r="A146" s="1"/>
      <c r="B146" s="1"/>
      <c r="C146" s="1"/>
      <c r="D146" s="1"/>
      <c r="E146" s="1"/>
      <c r="F146" s="1"/>
      <c r="G146" s="1"/>
      <c r="I146" s="1"/>
      <c r="J146" s="1"/>
      <c r="L146" s="246">
        <v>34</v>
      </c>
      <c r="M146" s="247">
        <v>1</v>
      </c>
      <c r="N146" s="176">
        <v>34</v>
      </c>
      <c r="O146" s="248">
        <v>56</v>
      </c>
      <c r="P146" s="249"/>
      <c r="Q146" s="249"/>
      <c r="R146" s="102">
        <v>76</v>
      </c>
      <c r="S146" s="185" t="s">
        <v>328</v>
      </c>
      <c r="T146" s="186"/>
      <c r="U146" s="50">
        <v>76</v>
      </c>
      <c r="V146" s="185" t="s">
        <v>327</v>
      </c>
      <c r="W146" s="186"/>
      <c r="X146" s="208"/>
      <c r="Y146" s="208"/>
      <c r="Z146" s="15"/>
      <c r="AA146" s="15"/>
      <c r="AB146" s="15"/>
      <c r="AC146" s="15"/>
      <c r="AD146" s="15"/>
      <c r="AE146" s="15"/>
      <c r="AF146" s="15"/>
      <c r="AG146" s="136"/>
      <c r="AH146" s="137"/>
      <c r="AI146" s="15"/>
      <c r="AJ146" s="15"/>
      <c r="AK146" s="15"/>
      <c r="AL146" s="15"/>
      <c r="AM146" s="15"/>
      <c r="AN146" s="15"/>
      <c r="AO146" s="15"/>
      <c r="AP146" s="15"/>
      <c r="AQ146" s="159">
        <v>76</v>
      </c>
      <c r="AR146" s="181">
        <v>17</v>
      </c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87" t="s">
        <v>328</v>
      </c>
      <c r="BD146" s="159">
        <v>76</v>
      </c>
      <c r="BE146" s="160">
        <v>17</v>
      </c>
      <c r="BF146" s="185">
        <v>56</v>
      </c>
      <c r="BG146" s="185">
        <v>1.3</v>
      </c>
      <c r="BH146" s="185">
        <v>76</v>
      </c>
      <c r="BI146" s="186">
        <v>53</v>
      </c>
      <c r="BK146" s="250"/>
    </row>
    <row r="147" spans="1:63" x14ac:dyDescent="0.2">
      <c r="A147" s="1"/>
      <c r="B147" s="1"/>
      <c r="C147" s="1"/>
      <c r="D147" s="1"/>
      <c r="E147" s="1"/>
      <c r="F147" s="1"/>
      <c r="G147" s="1"/>
      <c r="I147" s="1"/>
      <c r="J147" s="1"/>
      <c r="L147" s="208"/>
      <c r="M147" s="208"/>
      <c r="N147" s="208"/>
      <c r="O147" s="208"/>
      <c r="P147" s="249"/>
      <c r="Q147" s="249"/>
      <c r="R147" s="102">
        <v>77</v>
      </c>
      <c r="S147" s="185" t="s">
        <v>329</v>
      </c>
      <c r="T147" s="186"/>
      <c r="U147" s="50">
        <v>77</v>
      </c>
      <c r="V147" s="185" t="s">
        <v>328</v>
      </c>
      <c r="W147" s="186"/>
      <c r="X147" s="208"/>
      <c r="Y147" s="208"/>
      <c r="Z147" s="15"/>
      <c r="AA147" s="15"/>
      <c r="AB147" s="15"/>
      <c r="AC147" s="15"/>
      <c r="AD147" s="15"/>
      <c r="AE147" s="15"/>
      <c r="AF147" s="15"/>
      <c r="AG147" s="136"/>
      <c r="AH147" s="137"/>
      <c r="AI147" s="15"/>
      <c r="AJ147" s="15"/>
      <c r="AK147" s="15"/>
      <c r="AL147" s="15"/>
      <c r="AM147" s="15"/>
      <c r="AN147" s="15"/>
      <c r="AO147" s="15"/>
      <c r="AP147" s="15"/>
      <c r="AQ147" s="159">
        <v>77</v>
      </c>
      <c r="AR147" s="181">
        <v>17</v>
      </c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87" t="s">
        <v>329</v>
      </c>
      <c r="BD147" s="159">
        <v>77</v>
      </c>
      <c r="BE147" s="181">
        <v>17</v>
      </c>
      <c r="BF147" s="185">
        <v>57</v>
      </c>
      <c r="BG147" s="185">
        <v>1.3</v>
      </c>
      <c r="BH147" s="185">
        <v>77</v>
      </c>
      <c r="BI147" s="186">
        <v>53</v>
      </c>
      <c r="BK147" s="250"/>
    </row>
    <row r="148" spans="1:63" x14ac:dyDescent="0.2">
      <c r="A148" s="1"/>
      <c r="B148" s="1"/>
      <c r="C148" s="1"/>
      <c r="D148" s="1"/>
      <c r="E148" s="1"/>
      <c r="F148" s="1"/>
      <c r="G148" s="1"/>
      <c r="I148" s="1"/>
      <c r="J148" s="1"/>
      <c r="L148" s="208"/>
      <c r="M148" s="208"/>
      <c r="N148" s="208"/>
      <c r="O148" s="208"/>
      <c r="P148" s="249"/>
      <c r="Q148" s="249"/>
      <c r="R148" s="102">
        <v>78</v>
      </c>
      <c r="S148" s="185" t="s">
        <v>330</v>
      </c>
      <c r="T148" s="186"/>
      <c r="U148" s="50">
        <v>78</v>
      </c>
      <c r="V148" s="185" t="s">
        <v>329</v>
      </c>
      <c r="W148" s="186"/>
      <c r="X148" s="208"/>
      <c r="Y148" s="208"/>
      <c r="Z148" s="15"/>
      <c r="AA148" s="15"/>
      <c r="AB148" s="15"/>
      <c r="AC148" s="15"/>
      <c r="AD148" s="15"/>
      <c r="AE148" s="15"/>
      <c r="AF148" s="15"/>
      <c r="AG148" s="136"/>
      <c r="AH148" s="137"/>
      <c r="AI148" s="15"/>
      <c r="AJ148" s="15"/>
      <c r="AK148" s="15"/>
      <c r="AL148" s="15"/>
      <c r="AM148" s="15"/>
      <c r="AN148" s="15"/>
      <c r="AO148" s="15"/>
      <c r="AP148" s="15"/>
      <c r="AQ148" s="159">
        <v>78</v>
      </c>
      <c r="AR148" s="181">
        <v>17</v>
      </c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87" t="s">
        <v>330</v>
      </c>
      <c r="BD148" s="159">
        <v>78</v>
      </c>
      <c r="BE148" s="181">
        <v>17</v>
      </c>
      <c r="BF148" s="185">
        <v>58</v>
      </c>
      <c r="BG148" s="185">
        <v>1.3</v>
      </c>
      <c r="BH148" s="185">
        <v>78</v>
      </c>
      <c r="BI148" s="186">
        <v>53</v>
      </c>
      <c r="BK148" s="250"/>
    </row>
    <row r="149" spans="1:63" x14ac:dyDescent="0.2">
      <c r="A149" s="1"/>
      <c r="B149" s="1"/>
      <c r="C149" s="1"/>
      <c r="D149" s="1"/>
      <c r="E149" s="1"/>
      <c r="F149" s="1"/>
      <c r="G149" s="1"/>
      <c r="I149" s="1"/>
      <c r="J149" s="1"/>
      <c r="L149" s="208"/>
      <c r="M149" s="208"/>
      <c r="N149" s="208"/>
      <c r="O149" s="208"/>
      <c r="P149" s="249"/>
      <c r="Q149" s="249"/>
      <c r="R149" s="102">
        <v>79</v>
      </c>
      <c r="S149" s="195" t="s">
        <v>95</v>
      </c>
      <c r="T149" s="196"/>
      <c r="U149" s="50">
        <v>79</v>
      </c>
      <c r="V149" s="185" t="s">
        <v>330</v>
      </c>
      <c r="W149" s="186"/>
      <c r="X149" s="208"/>
      <c r="Y149" s="208"/>
      <c r="Z149" s="15"/>
      <c r="AA149" s="15"/>
      <c r="AB149" s="15"/>
      <c r="AC149" s="15"/>
      <c r="AD149" s="15"/>
      <c r="AE149" s="15"/>
      <c r="AF149" s="15"/>
      <c r="AG149" s="136"/>
      <c r="AH149" s="137"/>
      <c r="AI149" s="15"/>
      <c r="AJ149" s="15"/>
      <c r="AK149" s="15"/>
      <c r="AL149" s="15"/>
      <c r="AM149" s="15"/>
      <c r="AN149" s="15"/>
      <c r="AO149" s="15"/>
      <c r="AP149" s="15"/>
      <c r="AQ149" s="159">
        <v>79</v>
      </c>
      <c r="AR149" s="181">
        <v>0</v>
      </c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97" t="s">
        <v>95</v>
      </c>
      <c r="BD149" s="159">
        <v>79</v>
      </c>
      <c r="BE149" s="181">
        <v>0</v>
      </c>
      <c r="BF149" s="195">
        <v>59</v>
      </c>
      <c r="BG149" s="195">
        <v>1.3</v>
      </c>
      <c r="BH149" s="195">
        <v>79</v>
      </c>
      <c r="BI149" s="196">
        <v>55</v>
      </c>
      <c r="BK149" s="250"/>
    </row>
    <row r="150" spans="1:63" x14ac:dyDescent="0.2">
      <c r="A150" s="1"/>
      <c r="B150" s="1"/>
      <c r="C150" s="1"/>
      <c r="D150" s="1"/>
      <c r="E150" s="1"/>
      <c r="F150" s="1"/>
      <c r="G150" s="1"/>
      <c r="I150" s="1"/>
      <c r="J150" s="1"/>
      <c r="L150" s="208"/>
      <c r="M150" s="208"/>
      <c r="N150" s="208"/>
      <c r="O150" s="208"/>
      <c r="P150" s="249"/>
      <c r="Q150" s="249"/>
      <c r="R150" s="102">
        <v>80</v>
      </c>
      <c r="S150" s="195" t="s">
        <v>436</v>
      </c>
      <c r="T150" s="196"/>
      <c r="U150" s="50">
        <v>80</v>
      </c>
      <c r="V150" s="195" t="s">
        <v>95</v>
      </c>
      <c r="W150" s="196"/>
      <c r="X150" s="208"/>
      <c r="Y150" s="208"/>
      <c r="Z150" s="15"/>
      <c r="AA150" s="15"/>
      <c r="AB150" s="15"/>
      <c r="AC150" s="15"/>
      <c r="AD150" s="15"/>
      <c r="AE150" s="15"/>
      <c r="AF150" s="15"/>
      <c r="AG150" s="136"/>
      <c r="AH150" s="137"/>
      <c r="AI150" s="15"/>
      <c r="AJ150" s="15"/>
      <c r="AK150" s="15"/>
      <c r="AL150" s="15"/>
      <c r="AM150" s="15"/>
      <c r="AN150" s="15"/>
      <c r="AO150" s="15"/>
      <c r="AP150" s="15"/>
      <c r="AQ150" s="159">
        <v>80</v>
      </c>
      <c r="AR150" s="181">
        <v>0</v>
      </c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97" t="s">
        <v>436</v>
      </c>
      <c r="BD150" s="159">
        <v>80</v>
      </c>
      <c r="BE150" s="181">
        <v>0</v>
      </c>
      <c r="BF150" s="195">
        <v>60</v>
      </c>
      <c r="BG150" s="195">
        <v>1.3</v>
      </c>
      <c r="BH150" s="195">
        <v>80</v>
      </c>
      <c r="BI150" s="196">
        <v>55</v>
      </c>
      <c r="BK150" s="250"/>
    </row>
    <row r="151" spans="1:63" x14ac:dyDescent="0.2">
      <c r="A151" s="1"/>
      <c r="B151" s="1"/>
      <c r="C151" s="1"/>
      <c r="D151" s="1"/>
      <c r="E151" s="1"/>
      <c r="F151" s="1"/>
      <c r="G151" s="1"/>
      <c r="I151" s="1"/>
      <c r="J151" s="1"/>
      <c r="L151" s="208"/>
      <c r="M151" s="208"/>
      <c r="N151" s="208"/>
      <c r="O151" s="208"/>
      <c r="P151" s="249"/>
      <c r="Q151" s="249"/>
      <c r="R151" s="102">
        <v>81</v>
      </c>
      <c r="S151" s="195" t="s">
        <v>437</v>
      </c>
      <c r="T151" s="196"/>
      <c r="U151" s="50">
        <v>81</v>
      </c>
      <c r="V151" s="195" t="s">
        <v>436</v>
      </c>
      <c r="W151" s="196"/>
      <c r="X151" s="208"/>
      <c r="Y151" s="208"/>
      <c r="Z151" s="15"/>
      <c r="AA151" s="15"/>
      <c r="AB151" s="15"/>
      <c r="AC151" s="15"/>
      <c r="AD151" s="15"/>
      <c r="AE151" s="15"/>
      <c r="AF151" s="15"/>
      <c r="AG151" s="136"/>
      <c r="AH151" s="137"/>
      <c r="AI151" s="15"/>
      <c r="AJ151" s="15"/>
      <c r="AK151" s="15"/>
      <c r="AL151" s="15"/>
      <c r="AM151" s="15"/>
      <c r="AN151" s="15"/>
      <c r="AO151" s="15"/>
      <c r="AP151" s="15"/>
      <c r="AQ151" s="159">
        <v>81</v>
      </c>
      <c r="AR151" s="181">
        <v>0</v>
      </c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97" t="s">
        <v>437</v>
      </c>
      <c r="BD151" s="159">
        <v>81</v>
      </c>
      <c r="BE151" s="181">
        <v>0</v>
      </c>
      <c r="BF151" s="195">
        <v>61</v>
      </c>
      <c r="BG151" s="195">
        <v>1.3</v>
      </c>
      <c r="BH151" s="195">
        <v>81</v>
      </c>
      <c r="BI151" s="196">
        <v>44</v>
      </c>
      <c r="BK151" s="250"/>
    </row>
    <row r="152" spans="1:63" x14ac:dyDescent="0.2">
      <c r="A152" s="1"/>
      <c r="B152" s="1"/>
      <c r="C152" s="1"/>
      <c r="D152" s="1"/>
      <c r="E152" s="1"/>
      <c r="F152" s="1"/>
      <c r="G152" s="1"/>
      <c r="I152" s="1"/>
      <c r="J152" s="1"/>
      <c r="L152" s="208"/>
      <c r="M152" s="208"/>
      <c r="N152" s="208"/>
      <c r="O152" s="208"/>
      <c r="P152" s="249"/>
      <c r="Q152" s="249"/>
      <c r="R152" s="102">
        <v>82</v>
      </c>
      <c r="S152" s="195" t="s">
        <v>438</v>
      </c>
      <c r="T152" s="196"/>
      <c r="U152" s="50">
        <v>82</v>
      </c>
      <c r="V152" s="195" t="s">
        <v>437</v>
      </c>
      <c r="W152" s="196"/>
      <c r="X152" s="208"/>
      <c r="Y152" s="208"/>
      <c r="Z152" s="15"/>
      <c r="AA152" s="15"/>
      <c r="AB152" s="15"/>
      <c r="AC152" s="15"/>
      <c r="AD152" s="15"/>
      <c r="AE152" s="15"/>
      <c r="AF152" s="15"/>
      <c r="AG152" s="136"/>
      <c r="AH152" s="137"/>
      <c r="AI152" s="15"/>
      <c r="AJ152" s="15"/>
      <c r="AK152" s="15"/>
      <c r="AL152" s="15"/>
      <c r="AM152" s="15"/>
      <c r="AN152" s="15"/>
      <c r="AO152" s="15"/>
      <c r="AP152" s="15"/>
      <c r="AQ152" s="159">
        <v>82</v>
      </c>
      <c r="AR152" s="181">
        <v>0</v>
      </c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97" t="s">
        <v>438</v>
      </c>
      <c r="BD152" s="159">
        <v>82</v>
      </c>
      <c r="BE152" s="181">
        <v>0</v>
      </c>
      <c r="BF152" s="195">
        <v>62</v>
      </c>
      <c r="BG152" s="195">
        <v>1.3</v>
      </c>
      <c r="BH152" s="195">
        <v>82</v>
      </c>
      <c r="BI152" s="196">
        <v>55</v>
      </c>
      <c r="BK152" s="250"/>
    </row>
    <row r="153" spans="1:63" x14ac:dyDescent="0.2">
      <c r="A153" s="1"/>
      <c r="B153" s="1"/>
      <c r="C153" s="1"/>
      <c r="D153" s="1"/>
      <c r="E153" s="1"/>
      <c r="F153" s="1"/>
      <c r="G153" s="1"/>
      <c r="I153" s="1"/>
      <c r="J153" s="1"/>
      <c r="L153" s="208"/>
      <c r="M153" s="208"/>
      <c r="N153" s="208"/>
      <c r="O153" s="208"/>
      <c r="P153" s="249"/>
      <c r="Q153" s="249"/>
      <c r="R153" s="102">
        <v>83</v>
      </c>
      <c r="S153" s="195" t="s">
        <v>439</v>
      </c>
      <c r="T153" s="196"/>
      <c r="U153" s="50">
        <v>83</v>
      </c>
      <c r="V153" s="195" t="s">
        <v>438</v>
      </c>
      <c r="W153" s="196"/>
      <c r="X153" s="208"/>
      <c r="Y153" s="208"/>
      <c r="Z153" s="15"/>
      <c r="AA153" s="15"/>
      <c r="AB153" s="15"/>
      <c r="AC153" s="15"/>
      <c r="AD153" s="15"/>
      <c r="AE153" s="15"/>
      <c r="AF153" s="15"/>
      <c r="AG153" s="136"/>
      <c r="AH153" s="137"/>
      <c r="AI153" s="15"/>
      <c r="AJ153" s="15"/>
      <c r="AK153" s="15"/>
      <c r="AL153" s="15"/>
      <c r="AM153" s="15"/>
      <c r="AN153" s="15"/>
      <c r="AO153" s="15"/>
      <c r="AP153" s="15"/>
      <c r="AQ153" s="159">
        <v>83</v>
      </c>
      <c r="AR153" s="181">
        <v>0</v>
      </c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97" t="s">
        <v>439</v>
      </c>
      <c r="BD153" s="159">
        <v>83</v>
      </c>
      <c r="BE153" s="181">
        <v>0</v>
      </c>
      <c r="BF153" s="195">
        <v>63</v>
      </c>
      <c r="BG153" s="195">
        <v>1.3</v>
      </c>
      <c r="BH153" s="195">
        <v>83</v>
      </c>
      <c r="BI153" s="196">
        <v>55</v>
      </c>
      <c r="BK153" s="250"/>
    </row>
    <row r="154" spans="1:63" x14ac:dyDescent="0.2">
      <c r="A154" s="1"/>
      <c r="B154" s="1"/>
      <c r="C154" s="1"/>
      <c r="D154" s="1"/>
      <c r="E154" s="1"/>
      <c r="F154" s="1"/>
      <c r="G154" s="1"/>
      <c r="I154" s="1"/>
      <c r="J154" s="1"/>
      <c r="L154" s="208"/>
      <c r="M154" s="208"/>
      <c r="N154" s="208"/>
      <c r="O154" s="208"/>
      <c r="P154" s="249"/>
      <c r="Q154" s="249"/>
      <c r="R154" s="102">
        <v>84</v>
      </c>
      <c r="S154" s="195" t="s">
        <v>103</v>
      </c>
      <c r="T154" s="196"/>
      <c r="U154" s="102">
        <v>84</v>
      </c>
      <c r="V154" s="195" t="s">
        <v>439</v>
      </c>
      <c r="W154" s="196"/>
      <c r="X154" s="208"/>
      <c r="Y154" s="208"/>
      <c r="Z154" s="15"/>
      <c r="AA154" s="15"/>
      <c r="AB154" s="15"/>
      <c r="AC154" s="15"/>
      <c r="AD154" s="15"/>
      <c r="AE154" s="15"/>
      <c r="AF154" s="15"/>
      <c r="AG154" s="136"/>
      <c r="AH154" s="137"/>
      <c r="AI154" s="15"/>
      <c r="AJ154" s="15"/>
      <c r="AK154" s="15"/>
      <c r="AL154" s="15"/>
      <c r="AM154" s="15"/>
      <c r="AN154" s="15"/>
      <c r="AO154" s="15"/>
      <c r="AP154" s="15"/>
      <c r="AQ154" s="159">
        <v>84</v>
      </c>
      <c r="AR154" s="181">
        <v>0</v>
      </c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97" t="s">
        <v>103</v>
      </c>
      <c r="BD154" s="159">
        <v>84</v>
      </c>
      <c r="BE154" s="181">
        <v>0</v>
      </c>
      <c r="BF154" s="195">
        <v>64</v>
      </c>
      <c r="BG154" s="195">
        <v>1.3</v>
      </c>
      <c r="BH154" s="195">
        <v>84</v>
      </c>
      <c r="BI154" s="196">
        <v>55</v>
      </c>
      <c r="BK154" s="250"/>
    </row>
    <row r="155" spans="1:63" x14ac:dyDescent="0.2">
      <c r="A155" s="1"/>
      <c r="B155" s="1"/>
      <c r="C155" s="1"/>
      <c r="D155" s="1"/>
      <c r="E155" s="1"/>
      <c r="F155" s="1"/>
      <c r="G155" s="1"/>
      <c r="I155" s="1"/>
      <c r="J155" s="1"/>
      <c r="L155" s="208"/>
      <c r="M155" s="208"/>
      <c r="N155" s="208"/>
      <c r="O155" s="208"/>
      <c r="P155" s="249"/>
      <c r="Q155" s="249"/>
      <c r="R155" s="102">
        <v>85</v>
      </c>
      <c r="S155" s="195" t="s">
        <v>104</v>
      </c>
      <c r="T155" s="196"/>
      <c r="U155" s="50">
        <v>85</v>
      </c>
      <c r="V155" s="195" t="s">
        <v>103</v>
      </c>
      <c r="W155" s="196"/>
      <c r="X155" s="208"/>
      <c r="Y155" s="208"/>
      <c r="Z155" s="15"/>
      <c r="AA155" s="15"/>
      <c r="AB155" s="15"/>
      <c r="AC155" s="15"/>
      <c r="AD155" s="15"/>
      <c r="AE155" s="15"/>
      <c r="AF155" s="15"/>
      <c r="AG155" s="136"/>
      <c r="AH155" s="137"/>
      <c r="AI155" s="15"/>
      <c r="AJ155" s="15"/>
      <c r="AK155" s="15"/>
      <c r="AL155" s="15"/>
      <c r="AM155" s="15"/>
      <c r="AN155" s="15"/>
      <c r="AO155" s="15"/>
      <c r="AP155" s="15"/>
      <c r="AQ155" s="159">
        <v>85</v>
      </c>
      <c r="AR155" s="181">
        <v>0</v>
      </c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97" t="s">
        <v>104</v>
      </c>
      <c r="BD155" s="159">
        <v>85</v>
      </c>
      <c r="BE155" s="181">
        <v>0</v>
      </c>
      <c r="BF155" s="195">
        <v>65</v>
      </c>
      <c r="BG155" s="195">
        <v>1.3</v>
      </c>
      <c r="BH155" s="195">
        <v>85</v>
      </c>
      <c r="BI155" s="196">
        <v>55</v>
      </c>
      <c r="BK155" s="250"/>
    </row>
    <row r="156" spans="1:63" x14ac:dyDescent="0.2">
      <c r="A156" s="1"/>
      <c r="B156" s="1"/>
      <c r="C156" s="1"/>
      <c r="D156" s="1"/>
      <c r="E156" s="1"/>
      <c r="F156" s="1"/>
      <c r="G156" s="1"/>
      <c r="I156" s="1"/>
      <c r="J156" s="1"/>
      <c r="L156" s="208"/>
      <c r="M156" s="208"/>
      <c r="N156" s="208"/>
      <c r="O156" s="208"/>
      <c r="P156" s="249"/>
      <c r="Q156" s="249"/>
      <c r="R156" s="102">
        <v>86</v>
      </c>
      <c r="S156" s="195" t="s">
        <v>101</v>
      </c>
      <c r="T156" s="196"/>
      <c r="U156" s="50">
        <v>86</v>
      </c>
      <c r="V156" s="195" t="s">
        <v>104</v>
      </c>
      <c r="W156" s="196"/>
      <c r="X156" s="15"/>
      <c r="Y156" s="15"/>
      <c r="Z156" s="15"/>
      <c r="AA156" s="15"/>
      <c r="AB156" s="15"/>
      <c r="AC156" s="15"/>
      <c r="AD156" s="15"/>
      <c r="AE156" s="15"/>
      <c r="AF156" s="15"/>
      <c r="AG156" s="136"/>
      <c r="AH156" s="137"/>
      <c r="AI156" s="15"/>
      <c r="AJ156" s="15"/>
      <c r="AK156" s="15"/>
      <c r="AL156" s="15"/>
      <c r="AM156" s="15"/>
      <c r="AN156" s="15"/>
      <c r="AO156" s="15"/>
      <c r="AP156" s="15"/>
      <c r="AQ156" s="159">
        <v>86</v>
      </c>
      <c r="AR156" s="181">
        <v>0</v>
      </c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97" t="s">
        <v>101</v>
      </c>
      <c r="BD156" s="159">
        <v>86</v>
      </c>
      <c r="BE156" s="181">
        <v>0</v>
      </c>
      <c r="BF156" s="195">
        <v>66</v>
      </c>
      <c r="BG156" s="195">
        <v>1.3</v>
      </c>
      <c r="BH156" s="195">
        <v>86</v>
      </c>
      <c r="BI156" s="196">
        <v>55</v>
      </c>
      <c r="BK156" s="250"/>
    </row>
    <row r="157" spans="1:63" x14ac:dyDescent="0.2">
      <c r="A157" s="1"/>
      <c r="B157" s="1"/>
      <c r="C157" s="1"/>
      <c r="D157" s="1"/>
      <c r="E157" s="1"/>
      <c r="F157" s="1"/>
      <c r="G157" s="1"/>
      <c r="I157" s="1"/>
      <c r="J157" s="1"/>
      <c r="L157" s="208"/>
      <c r="M157" s="208"/>
      <c r="N157" s="208"/>
      <c r="O157" s="208"/>
      <c r="P157" s="249"/>
      <c r="Q157" s="249"/>
      <c r="R157" s="102">
        <v>87</v>
      </c>
      <c r="S157" s="195" t="s">
        <v>102</v>
      </c>
      <c r="T157" s="196"/>
      <c r="U157" s="50">
        <v>87</v>
      </c>
      <c r="V157" s="195" t="s">
        <v>101</v>
      </c>
      <c r="W157" s="196"/>
      <c r="X157" s="15"/>
      <c r="Y157" s="15"/>
      <c r="Z157" s="15"/>
      <c r="AA157" s="15"/>
      <c r="AB157" s="15"/>
      <c r="AC157" s="15"/>
      <c r="AD157" s="15"/>
      <c r="AE157" s="15"/>
      <c r="AF157" s="15"/>
      <c r="AG157" s="136"/>
      <c r="AH157" s="137"/>
      <c r="AI157" s="15"/>
      <c r="AJ157" s="15"/>
      <c r="AK157" s="15"/>
      <c r="AL157" s="15"/>
      <c r="AM157" s="15"/>
      <c r="AN157" s="15"/>
      <c r="AO157" s="15"/>
      <c r="AP157" s="15"/>
      <c r="AQ157" s="159">
        <v>87</v>
      </c>
      <c r="AR157" s="181">
        <v>0</v>
      </c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97" t="s">
        <v>102</v>
      </c>
      <c r="BD157" s="159">
        <v>87</v>
      </c>
      <c r="BE157" s="181">
        <v>0</v>
      </c>
      <c r="BF157" s="195">
        <v>67</v>
      </c>
      <c r="BG157" s="195">
        <v>1.3</v>
      </c>
      <c r="BH157" s="195">
        <v>87</v>
      </c>
      <c r="BI157" s="196">
        <v>55</v>
      </c>
      <c r="BK157" s="250"/>
    </row>
    <row r="158" spans="1:63" x14ac:dyDescent="0.2">
      <c r="A158" s="1"/>
      <c r="B158" s="1"/>
      <c r="C158" s="1"/>
      <c r="D158" s="1"/>
      <c r="E158" s="1"/>
      <c r="F158" s="1"/>
      <c r="G158" s="1"/>
      <c r="I158" s="1"/>
      <c r="J158" s="1"/>
      <c r="L158" s="208"/>
      <c r="M158" s="208"/>
      <c r="N158" s="208"/>
      <c r="O158" s="208"/>
      <c r="P158" s="249"/>
      <c r="Q158" s="249"/>
      <c r="R158" s="102">
        <v>88</v>
      </c>
      <c r="S158" s="195" t="s">
        <v>99</v>
      </c>
      <c r="T158" s="196"/>
      <c r="U158" s="50">
        <v>88</v>
      </c>
      <c r="V158" s="195" t="s">
        <v>102</v>
      </c>
      <c r="W158" s="196"/>
      <c r="X158" s="15"/>
      <c r="Y158" s="15"/>
      <c r="Z158" s="15"/>
      <c r="AA158" s="15"/>
      <c r="AB158" s="15"/>
      <c r="AC158" s="15"/>
      <c r="AD158" s="15"/>
      <c r="AE158" s="15"/>
      <c r="AF158" s="15"/>
      <c r="AG158" s="136"/>
      <c r="AH158" s="137"/>
      <c r="AI158" s="15"/>
      <c r="AJ158" s="15"/>
      <c r="AK158" s="15"/>
      <c r="AL158" s="15"/>
      <c r="AM158" s="15"/>
      <c r="AN158" s="15"/>
      <c r="AO158" s="15"/>
      <c r="AP158" s="15"/>
      <c r="AQ158" s="159">
        <v>88</v>
      </c>
      <c r="AR158" s="181">
        <v>0</v>
      </c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97" t="s">
        <v>99</v>
      </c>
      <c r="BD158" s="159">
        <v>88</v>
      </c>
      <c r="BE158" s="181">
        <v>0</v>
      </c>
      <c r="BF158" s="195">
        <v>68</v>
      </c>
      <c r="BG158" s="195">
        <v>1.3</v>
      </c>
      <c r="BH158" s="195">
        <v>88</v>
      </c>
      <c r="BI158" s="196">
        <v>55</v>
      </c>
      <c r="BK158" s="250"/>
    </row>
    <row r="159" spans="1:63" x14ac:dyDescent="0.2">
      <c r="A159" s="1"/>
      <c r="B159" s="1"/>
      <c r="C159" s="1"/>
      <c r="D159" s="1"/>
      <c r="E159" s="1"/>
      <c r="F159" s="1"/>
      <c r="G159" s="1"/>
      <c r="I159" s="1"/>
      <c r="J159" s="1"/>
      <c r="L159" s="208"/>
      <c r="M159" s="208"/>
      <c r="N159" s="208"/>
      <c r="O159" s="208"/>
      <c r="P159" s="249"/>
      <c r="Q159" s="249"/>
      <c r="R159" s="102">
        <v>89</v>
      </c>
      <c r="S159" s="195" t="s">
        <v>100</v>
      </c>
      <c r="T159" s="196"/>
      <c r="U159" s="50">
        <v>89</v>
      </c>
      <c r="V159" s="195" t="s">
        <v>99</v>
      </c>
      <c r="W159" s="196"/>
      <c r="X159" s="15"/>
      <c r="Y159" s="15"/>
      <c r="Z159" s="15"/>
      <c r="AA159" s="15"/>
      <c r="AB159" s="15"/>
      <c r="AC159" s="15"/>
      <c r="AD159" s="15"/>
      <c r="AE159" s="15"/>
      <c r="AF159" s="15"/>
      <c r="AG159" s="136"/>
      <c r="AH159" s="137"/>
      <c r="AI159" s="15"/>
      <c r="AJ159" s="15"/>
      <c r="AK159" s="15"/>
      <c r="AL159" s="15"/>
      <c r="AM159" s="15"/>
      <c r="AN159" s="15"/>
      <c r="AO159" s="15"/>
      <c r="AP159" s="15"/>
      <c r="AQ159" s="159">
        <v>89</v>
      </c>
      <c r="AR159" s="181">
        <v>0</v>
      </c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97" t="s">
        <v>100</v>
      </c>
      <c r="BD159" s="159">
        <v>89</v>
      </c>
      <c r="BE159" s="181">
        <v>0</v>
      </c>
      <c r="BF159" s="195">
        <v>69</v>
      </c>
      <c r="BG159" s="195">
        <v>1.3</v>
      </c>
      <c r="BH159" s="195">
        <v>89</v>
      </c>
      <c r="BI159" s="196">
        <v>55</v>
      </c>
      <c r="BK159" s="250"/>
    </row>
    <row r="160" spans="1:63" x14ac:dyDescent="0.2">
      <c r="A160" s="1"/>
      <c r="B160" s="1"/>
      <c r="C160" s="1"/>
      <c r="D160" s="1"/>
      <c r="E160" s="1"/>
      <c r="F160" s="1"/>
      <c r="G160" s="1"/>
      <c r="I160" s="1"/>
      <c r="J160" s="1"/>
      <c r="L160" s="249"/>
      <c r="M160" s="249"/>
      <c r="N160" s="249"/>
      <c r="O160" s="249"/>
      <c r="P160" s="249"/>
      <c r="Q160" s="249"/>
      <c r="R160" s="102">
        <v>90</v>
      </c>
      <c r="S160" s="195" t="s">
        <v>440</v>
      </c>
      <c r="T160" s="196"/>
      <c r="U160" s="50">
        <v>90</v>
      </c>
      <c r="V160" s="195" t="s">
        <v>100</v>
      </c>
      <c r="W160" s="196"/>
      <c r="X160" s="15"/>
      <c r="Y160" s="15"/>
      <c r="Z160" s="15"/>
      <c r="AA160" s="15"/>
      <c r="AB160" s="15"/>
      <c r="AC160" s="15"/>
      <c r="AD160" s="15"/>
      <c r="AE160" s="15"/>
      <c r="AF160" s="15"/>
      <c r="AG160" s="136"/>
      <c r="AH160" s="137"/>
      <c r="AI160" s="15"/>
      <c r="AJ160" s="15"/>
      <c r="AK160" s="15"/>
      <c r="AL160" s="15"/>
      <c r="AM160" s="15"/>
      <c r="AN160" s="15"/>
      <c r="AO160" s="15"/>
      <c r="AP160" s="15"/>
      <c r="AQ160" s="159">
        <v>90</v>
      </c>
      <c r="AR160" s="181">
        <v>0</v>
      </c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97" t="s">
        <v>440</v>
      </c>
      <c r="BD160" s="159">
        <v>90</v>
      </c>
      <c r="BE160" s="181">
        <v>0</v>
      </c>
      <c r="BF160" s="195">
        <v>70</v>
      </c>
      <c r="BG160" s="195">
        <v>1.3</v>
      </c>
      <c r="BH160" s="195">
        <v>90</v>
      </c>
      <c r="BI160" s="196">
        <v>55</v>
      </c>
      <c r="BK160" s="250"/>
    </row>
    <row r="161" spans="1:63" x14ac:dyDescent="0.2">
      <c r="A161" s="1"/>
      <c r="B161" s="1"/>
      <c r="C161" s="1"/>
      <c r="D161" s="1"/>
      <c r="E161" s="1"/>
      <c r="F161" s="1"/>
      <c r="G161" s="1"/>
      <c r="I161" s="1"/>
      <c r="J161" s="1"/>
      <c r="L161" s="249"/>
      <c r="M161" s="249"/>
      <c r="N161" s="249"/>
      <c r="O161" s="250"/>
      <c r="P161" s="249"/>
      <c r="Q161" s="249"/>
      <c r="R161" s="102">
        <v>91</v>
      </c>
      <c r="S161" s="195" t="s">
        <v>441</v>
      </c>
      <c r="T161" s="196"/>
      <c r="U161" s="50">
        <v>91</v>
      </c>
      <c r="V161" s="195" t="s">
        <v>440</v>
      </c>
      <c r="W161" s="196"/>
      <c r="X161" s="15"/>
      <c r="Y161" s="15"/>
      <c r="Z161" s="15"/>
      <c r="AA161" s="15"/>
      <c r="AB161" s="15"/>
      <c r="AC161" s="15"/>
      <c r="AD161" s="15"/>
      <c r="AE161" s="15"/>
      <c r="AF161" s="15"/>
      <c r="AG161" s="136"/>
      <c r="AH161" s="137"/>
      <c r="AI161" s="15"/>
      <c r="AJ161" s="15"/>
      <c r="AK161" s="15"/>
      <c r="AL161" s="15"/>
      <c r="AM161" s="15"/>
      <c r="AN161" s="15"/>
      <c r="AO161" s="15"/>
      <c r="AP161" s="15"/>
      <c r="AQ161" s="159">
        <v>91</v>
      </c>
      <c r="AR161" s="181">
        <v>0</v>
      </c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97" t="s">
        <v>441</v>
      </c>
      <c r="BD161" s="159">
        <v>91</v>
      </c>
      <c r="BE161" s="181">
        <v>0</v>
      </c>
      <c r="BF161" s="195">
        <v>71</v>
      </c>
      <c r="BG161" s="195">
        <v>1.3</v>
      </c>
      <c r="BH161" s="195">
        <v>91</v>
      </c>
      <c r="BI161" s="196">
        <v>55</v>
      </c>
      <c r="BK161" s="250"/>
    </row>
    <row r="162" spans="1:63" x14ac:dyDescent="0.2">
      <c r="A162" s="1"/>
      <c r="B162" s="1"/>
      <c r="C162" s="1"/>
      <c r="D162" s="1"/>
      <c r="E162" s="1"/>
      <c r="F162" s="1"/>
      <c r="G162" s="1"/>
      <c r="I162" s="1"/>
      <c r="J162" s="1"/>
      <c r="L162" s="249"/>
      <c r="M162" s="249"/>
      <c r="N162" s="249"/>
      <c r="O162" s="249"/>
      <c r="P162" s="249"/>
      <c r="Q162" s="249"/>
      <c r="R162" s="102">
        <v>92</v>
      </c>
      <c r="S162" s="195" t="s">
        <v>442</v>
      </c>
      <c r="T162" s="196"/>
      <c r="U162" s="50">
        <v>92</v>
      </c>
      <c r="V162" s="195" t="s">
        <v>441</v>
      </c>
      <c r="W162" s="196"/>
      <c r="X162" s="15"/>
      <c r="Y162" s="15"/>
      <c r="Z162" s="15"/>
      <c r="AA162" s="15"/>
      <c r="AB162" s="15"/>
      <c r="AC162" s="15"/>
      <c r="AD162" s="15"/>
      <c r="AE162" s="15"/>
      <c r="AF162" s="15"/>
      <c r="AG162" s="136"/>
      <c r="AH162" s="137"/>
      <c r="AI162" s="15"/>
      <c r="AJ162" s="15"/>
      <c r="AK162" s="15"/>
      <c r="AL162" s="15"/>
      <c r="AM162" s="15"/>
      <c r="AN162" s="15"/>
      <c r="AO162" s="15"/>
      <c r="AP162" s="15"/>
      <c r="AQ162" s="159">
        <v>92</v>
      </c>
      <c r="AR162" s="181">
        <v>0</v>
      </c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97" t="s">
        <v>442</v>
      </c>
      <c r="BD162" s="159">
        <v>92</v>
      </c>
      <c r="BE162" s="181">
        <v>0</v>
      </c>
      <c r="BF162" s="195">
        <v>72</v>
      </c>
      <c r="BG162" s="195">
        <v>1.3</v>
      </c>
      <c r="BH162" s="195">
        <v>92</v>
      </c>
      <c r="BI162" s="196">
        <v>44</v>
      </c>
      <c r="BK162" s="250"/>
    </row>
    <row r="163" spans="1:63" x14ac:dyDescent="0.2">
      <c r="A163" s="1"/>
      <c r="B163" s="1"/>
      <c r="C163" s="1"/>
      <c r="D163" s="1"/>
      <c r="E163" s="1"/>
      <c r="F163" s="1"/>
      <c r="G163" s="1"/>
      <c r="I163" s="1"/>
      <c r="J163" s="1"/>
      <c r="L163" s="15"/>
      <c r="M163" s="15"/>
      <c r="N163" s="15"/>
      <c r="O163" s="15"/>
      <c r="P163" s="15"/>
      <c r="Q163" s="15"/>
      <c r="R163" s="102">
        <v>93</v>
      </c>
      <c r="S163" s="195" t="s">
        <v>96</v>
      </c>
      <c r="T163" s="196"/>
      <c r="U163" s="50">
        <v>93</v>
      </c>
      <c r="V163" s="195" t="s">
        <v>442</v>
      </c>
      <c r="W163" s="196"/>
      <c r="X163" s="15"/>
      <c r="Y163" s="15"/>
      <c r="Z163" s="15"/>
      <c r="AA163" s="15"/>
      <c r="AB163" s="15"/>
      <c r="AC163" s="15"/>
      <c r="AD163" s="15"/>
      <c r="AE163" s="15"/>
      <c r="AF163" s="15"/>
      <c r="AG163" s="136"/>
      <c r="AH163" s="137"/>
      <c r="AI163" s="15"/>
      <c r="AJ163" s="15"/>
      <c r="AK163" s="15"/>
      <c r="AL163" s="15"/>
      <c r="AM163" s="15"/>
      <c r="AN163" s="15"/>
      <c r="AO163" s="15"/>
      <c r="AP163" s="15"/>
      <c r="AQ163" s="159">
        <v>93</v>
      </c>
      <c r="AR163" s="181">
        <v>0</v>
      </c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97" t="s">
        <v>96</v>
      </c>
      <c r="BD163" s="159">
        <v>93</v>
      </c>
      <c r="BE163" s="181">
        <v>0</v>
      </c>
      <c r="BF163" s="195">
        <v>73</v>
      </c>
      <c r="BG163" s="195">
        <v>1.3</v>
      </c>
      <c r="BH163" s="195">
        <v>93</v>
      </c>
      <c r="BI163" s="196">
        <v>55</v>
      </c>
      <c r="BK163" s="250"/>
    </row>
    <row r="164" spans="1:63" x14ac:dyDescent="0.2">
      <c r="A164" s="1"/>
      <c r="B164" s="1"/>
      <c r="C164" s="1"/>
      <c r="D164" s="1"/>
      <c r="E164" s="1"/>
      <c r="F164" s="1"/>
      <c r="G164" s="1"/>
      <c r="I164" s="1"/>
      <c r="J164" s="1"/>
      <c r="L164" s="15"/>
      <c r="M164" s="15"/>
      <c r="N164" s="15"/>
      <c r="O164" s="15"/>
      <c r="P164" s="15"/>
      <c r="Q164" s="15"/>
      <c r="R164" s="102">
        <v>94</v>
      </c>
      <c r="S164" s="195" t="s">
        <v>97</v>
      </c>
      <c r="T164" s="196"/>
      <c r="U164" s="102">
        <v>94</v>
      </c>
      <c r="V164" s="195" t="s">
        <v>96</v>
      </c>
      <c r="W164" s="196"/>
      <c r="X164" s="15"/>
      <c r="Y164" s="15"/>
      <c r="Z164" s="15"/>
      <c r="AA164" s="15"/>
      <c r="AB164" s="15"/>
      <c r="AC164" s="15"/>
      <c r="AD164" s="15"/>
      <c r="AE164" s="15"/>
      <c r="AF164" s="15"/>
      <c r="AG164" s="136"/>
      <c r="AH164" s="137"/>
      <c r="AI164" s="15"/>
      <c r="AJ164" s="15"/>
      <c r="AK164" s="15"/>
      <c r="AL164" s="15"/>
      <c r="AM164" s="15"/>
      <c r="AN164" s="15"/>
      <c r="AO164" s="15"/>
      <c r="AP164" s="15"/>
      <c r="AQ164" s="159">
        <v>94</v>
      </c>
      <c r="AR164" s="181">
        <v>0</v>
      </c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97" t="s">
        <v>97</v>
      </c>
      <c r="BD164" s="159">
        <v>94</v>
      </c>
      <c r="BE164" s="181">
        <v>0</v>
      </c>
      <c r="BF164" s="195">
        <v>74</v>
      </c>
      <c r="BG164" s="195">
        <v>1.3</v>
      </c>
      <c r="BH164" s="195">
        <v>94</v>
      </c>
      <c r="BI164" s="196">
        <v>55</v>
      </c>
      <c r="BK164" s="250"/>
    </row>
    <row r="165" spans="1:63" x14ac:dyDescent="0.2">
      <c r="A165" s="1"/>
      <c r="B165" s="1"/>
      <c r="C165" s="1"/>
      <c r="D165" s="1"/>
      <c r="E165" s="1"/>
      <c r="F165" s="1"/>
      <c r="G165" s="1"/>
      <c r="I165" s="1"/>
      <c r="J165" s="1"/>
      <c r="L165" s="15"/>
      <c r="M165" s="15"/>
      <c r="N165" s="15"/>
      <c r="O165" s="15"/>
      <c r="P165" s="15"/>
      <c r="Q165" s="15"/>
      <c r="R165" s="102">
        <v>95</v>
      </c>
      <c r="S165" s="195" t="s">
        <v>98</v>
      </c>
      <c r="T165" s="196"/>
      <c r="U165" s="50">
        <v>95</v>
      </c>
      <c r="V165" s="195" t="s">
        <v>97</v>
      </c>
      <c r="W165" s="196"/>
      <c r="X165" s="15"/>
      <c r="Y165" s="15"/>
      <c r="Z165" s="15"/>
      <c r="AA165" s="15"/>
      <c r="AB165" s="15"/>
      <c r="AC165" s="15"/>
      <c r="AD165" s="15"/>
      <c r="AE165" s="15"/>
      <c r="AF165" s="15"/>
      <c r="AG165" s="136"/>
      <c r="AH165" s="137"/>
      <c r="AI165" s="15"/>
      <c r="AJ165" s="15"/>
      <c r="AK165" s="15"/>
      <c r="AL165" s="15"/>
      <c r="AM165" s="15"/>
      <c r="AN165" s="15"/>
      <c r="AO165" s="15"/>
      <c r="AP165" s="15"/>
      <c r="AQ165" s="159">
        <v>95</v>
      </c>
      <c r="AR165" s="181">
        <v>0</v>
      </c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97" t="s">
        <v>98</v>
      </c>
      <c r="BD165" s="159">
        <v>95</v>
      </c>
      <c r="BE165" s="181">
        <v>0</v>
      </c>
      <c r="BF165" s="195">
        <v>75</v>
      </c>
      <c r="BG165" s="195">
        <v>1.3</v>
      </c>
      <c r="BH165" s="195">
        <v>95</v>
      </c>
      <c r="BI165" s="196">
        <v>44</v>
      </c>
      <c r="BK165" s="250"/>
    </row>
    <row r="166" spans="1:63" x14ac:dyDescent="0.2">
      <c r="A166" s="1"/>
      <c r="B166" s="1"/>
      <c r="C166" s="1"/>
      <c r="D166" s="1"/>
      <c r="E166" s="1"/>
      <c r="F166" s="1"/>
      <c r="G166" s="1"/>
      <c r="I166" s="1"/>
      <c r="J166" s="1"/>
      <c r="L166" s="15"/>
      <c r="M166" s="15"/>
      <c r="N166" s="15"/>
      <c r="O166" s="15"/>
      <c r="P166" s="15"/>
      <c r="Q166" s="15"/>
      <c r="R166" s="102">
        <v>96</v>
      </c>
      <c r="S166" s="195" t="s">
        <v>443</v>
      </c>
      <c r="T166" s="196"/>
      <c r="U166" s="50">
        <v>96</v>
      </c>
      <c r="V166" s="195" t="s">
        <v>98</v>
      </c>
      <c r="W166" s="196"/>
      <c r="X166" s="15"/>
      <c r="Y166" s="15"/>
      <c r="Z166" s="15"/>
      <c r="AA166" s="15"/>
      <c r="AB166" s="15"/>
      <c r="AC166" s="15"/>
      <c r="AD166" s="15"/>
      <c r="AE166" s="15"/>
      <c r="AF166" s="15"/>
      <c r="AG166" s="136"/>
      <c r="AH166" s="137"/>
      <c r="AI166" s="15"/>
      <c r="AJ166" s="15"/>
      <c r="AK166" s="15"/>
      <c r="AL166" s="15"/>
      <c r="AM166" s="15"/>
      <c r="AN166" s="15"/>
      <c r="AO166" s="15"/>
      <c r="AP166" s="15"/>
      <c r="AQ166" s="159">
        <v>96</v>
      </c>
      <c r="AR166" s="181">
        <v>0</v>
      </c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97" t="s">
        <v>443</v>
      </c>
      <c r="BD166" s="159">
        <v>96</v>
      </c>
      <c r="BE166" s="181">
        <v>0</v>
      </c>
      <c r="BF166" s="195">
        <v>76</v>
      </c>
      <c r="BG166" s="195">
        <v>1.3</v>
      </c>
      <c r="BH166" s="195">
        <v>96</v>
      </c>
      <c r="BI166" s="196">
        <v>55</v>
      </c>
      <c r="BK166" s="250"/>
    </row>
    <row r="167" spans="1:63" x14ac:dyDescent="0.2">
      <c r="A167" s="1"/>
      <c r="B167" s="1"/>
      <c r="C167" s="1"/>
      <c r="D167" s="1"/>
      <c r="E167" s="1"/>
      <c r="F167" s="1"/>
      <c r="G167" s="1"/>
      <c r="I167" s="1"/>
      <c r="J167" s="1"/>
      <c r="L167" s="15"/>
      <c r="M167" s="15"/>
      <c r="N167" s="15"/>
      <c r="O167" s="15"/>
      <c r="P167" s="15"/>
      <c r="Q167" s="15"/>
      <c r="R167" s="102">
        <v>97</v>
      </c>
      <c r="S167" s="195" t="s">
        <v>444</v>
      </c>
      <c r="T167" s="196"/>
      <c r="U167" s="50">
        <v>97</v>
      </c>
      <c r="V167" s="195" t="s">
        <v>443</v>
      </c>
      <c r="W167" s="196"/>
      <c r="X167" s="15"/>
      <c r="Y167" s="15"/>
      <c r="Z167" s="15"/>
      <c r="AA167" s="15"/>
      <c r="AB167" s="15"/>
      <c r="AC167" s="15"/>
      <c r="AD167" s="15"/>
      <c r="AE167" s="15"/>
      <c r="AF167" s="15"/>
      <c r="AG167" s="136"/>
      <c r="AH167" s="137"/>
      <c r="AI167" s="15"/>
      <c r="AJ167" s="15"/>
      <c r="AK167" s="15"/>
      <c r="AL167" s="15"/>
      <c r="AM167" s="15"/>
      <c r="AN167" s="15"/>
      <c r="AO167" s="15"/>
      <c r="AP167" s="15"/>
      <c r="AQ167" s="159">
        <v>97</v>
      </c>
      <c r="AR167" s="181">
        <v>0</v>
      </c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97" t="s">
        <v>444</v>
      </c>
      <c r="BD167" s="159">
        <v>97</v>
      </c>
      <c r="BE167" s="181">
        <v>0</v>
      </c>
      <c r="BF167" s="195">
        <v>77</v>
      </c>
      <c r="BG167" s="195">
        <v>1.3</v>
      </c>
      <c r="BH167" s="195">
        <v>97</v>
      </c>
      <c r="BI167" s="196">
        <v>55</v>
      </c>
      <c r="BK167" s="250"/>
    </row>
    <row r="168" spans="1:63" x14ac:dyDescent="0.2">
      <c r="A168" s="1"/>
      <c r="B168" s="1"/>
      <c r="C168" s="1"/>
      <c r="D168" s="1"/>
      <c r="E168" s="1"/>
      <c r="F168" s="1"/>
      <c r="G168" s="1"/>
      <c r="I168" s="1"/>
      <c r="J168" s="1"/>
      <c r="L168" s="15"/>
      <c r="M168" s="15"/>
      <c r="N168" s="15"/>
      <c r="O168" s="15"/>
      <c r="P168" s="15"/>
      <c r="Q168" s="15"/>
      <c r="R168" s="102">
        <v>98</v>
      </c>
      <c r="S168" s="195" t="s">
        <v>445</v>
      </c>
      <c r="T168" s="196"/>
      <c r="U168" s="50">
        <v>98</v>
      </c>
      <c r="V168" s="195" t="s">
        <v>444</v>
      </c>
      <c r="W168" s="196"/>
      <c r="X168" s="15"/>
      <c r="Y168" s="15"/>
      <c r="Z168" s="15"/>
      <c r="AA168" s="15"/>
      <c r="AB168" s="15"/>
      <c r="AC168" s="15"/>
      <c r="AD168" s="15"/>
      <c r="AE168" s="15"/>
      <c r="AF168" s="15"/>
      <c r="AG168" s="136"/>
      <c r="AH168" s="137"/>
      <c r="AI168" s="15"/>
      <c r="AJ168" s="15"/>
      <c r="AK168" s="15"/>
      <c r="AL168" s="15"/>
      <c r="AM168" s="15"/>
      <c r="AN168" s="15"/>
      <c r="AO168" s="15"/>
      <c r="AP168" s="15"/>
      <c r="AQ168" s="159">
        <v>98</v>
      </c>
      <c r="AR168" s="181">
        <v>0</v>
      </c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97" t="s">
        <v>445</v>
      </c>
      <c r="BD168" s="159">
        <v>98</v>
      </c>
      <c r="BE168" s="181">
        <v>0</v>
      </c>
      <c r="BF168" s="195">
        <v>78</v>
      </c>
      <c r="BG168" s="195">
        <v>1.3</v>
      </c>
      <c r="BH168" s="195">
        <v>98</v>
      </c>
      <c r="BI168" s="196">
        <v>44</v>
      </c>
      <c r="BK168" s="250"/>
    </row>
    <row r="169" spans="1:63" x14ac:dyDescent="0.2">
      <c r="A169" s="1"/>
      <c r="B169" s="1"/>
      <c r="C169" s="1"/>
      <c r="D169" s="1"/>
      <c r="E169" s="1"/>
      <c r="F169" s="1"/>
      <c r="G169" s="1"/>
      <c r="I169" s="1"/>
      <c r="J169" s="1"/>
      <c r="L169" s="15"/>
      <c r="M169" s="15"/>
      <c r="N169" s="15"/>
      <c r="O169" s="15"/>
      <c r="P169" s="15"/>
      <c r="Q169" s="15"/>
      <c r="R169" s="102">
        <v>99</v>
      </c>
      <c r="S169" s="195" t="s">
        <v>105</v>
      </c>
      <c r="T169" s="196"/>
      <c r="U169" s="50">
        <v>99</v>
      </c>
      <c r="V169" s="195" t="s">
        <v>445</v>
      </c>
      <c r="W169" s="196"/>
      <c r="X169" s="15"/>
      <c r="Y169" s="15"/>
      <c r="Z169" s="15"/>
      <c r="AA169" s="15"/>
      <c r="AB169" s="15"/>
      <c r="AC169" s="15"/>
      <c r="AD169" s="15"/>
      <c r="AE169" s="15"/>
      <c r="AF169" s="15"/>
      <c r="AG169" s="136"/>
      <c r="AH169" s="137"/>
      <c r="AI169" s="15"/>
      <c r="AJ169" s="15"/>
      <c r="AK169" s="15"/>
      <c r="AL169" s="15"/>
      <c r="AM169" s="15"/>
      <c r="AN169" s="15"/>
      <c r="AO169" s="15"/>
      <c r="AP169" s="15"/>
      <c r="AQ169" s="159">
        <v>99</v>
      </c>
      <c r="AR169" s="181">
        <v>0</v>
      </c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97" t="s">
        <v>105</v>
      </c>
      <c r="BD169" s="159">
        <v>99</v>
      </c>
      <c r="BE169" s="181">
        <v>0</v>
      </c>
      <c r="BF169" s="195">
        <v>79</v>
      </c>
      <c r="BG169" s="195">
        <v>1.3</v>
      </c>
      <c r="BH169" s="195">
        <v>99</v>
      </c>
      <c r="BI169" s="196">
        <v>44</v>
      </c>
      <c r="BK169" s="250"/>
    </row>
    <row r="170" spans="1:63" x14ac:dyDescent="0.2">
      <c r="A170" s="1"/>
      <c r="B170" s="1"/>
      <c r="C170" s="1"/>
      <c r="D170" s="1"/>
      <c r="E170" s="1"/>
      <c r="F170" s="1"/>
      <c r="G170" s="1"/>
      <c r="I170" s="1"/>
      <c r="J170" s="1"/>
      <c r="L170" s="15"/>
      <c r="M170" s="15"/>
      <c r="N170" s="15"/>
      <c r="O170" s="15"/>
      <c r="P170" s="15"/>
      <c r="Q170" s="15"/>
      <c r="R170" s="102">
        <v>100</v>
      </c>
      <c r="S170" s="195" t="s">
        <v>106</v>
      </c>
      <c r="T170" s="196"/>
      <c r="U170" s="50">
        <v>100</v>
      </c>
      <c r="V170" s="195" t="s">
        <v>105</v>
      </c>
      <c r="W170" s="196"/>
      <c r="X170" s="15"/>
      <c r="Y170" s="15"/>
      <c r="Z170" s="15"/>
      <c r="AA170" s="15"/>
      <c r="AB170" s="15"/>
      <c r="AC170" s="15"/>
      <c r="AD170" s="15"/>
      <c r="AE170" s="15"/>
      <c r="AF170" s="15"/>
      <c r="AG170" s="136"/>
      <c r="AH170" s="137"/>
      <c r="AI170" s="15"/>
      <c r="AJ170" s="15"/>
      <c r="AK170" s="15"/>
      <c r="AL170" s="15"/>
      <c r="AM170" s="15"/>
      <c r="AN170" s="15"/>
      <c r="AO170" s="15"/>
      <c r="AP170" s="15"/>
      <c r="AQ170" s="159">
        <v>100</v>
      </c>
      <c r="AR170" s="181">
        <v>0</v>
      </c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97" t="s">
        <v>106</v>
      </c>
      <c r="BD170" s="159">
        <v>100</v>
      </c>
      <c r="BE170" s="181">
        <v>0</v>
      </c>
      <c r="BF170" s="195">
        <v>80</v>
      </c>
      <c r="BG170" s="195">
        <v>1.3</v>
      </c>
      <c r="BH170" s="195">
        <v>100</v>
      </c>
      <c r="BI170" s="196">
        <v>55</v>
      </c>
      <c r="BK170" s="250"/>
    </row>
    <row r="171" spans="1:63" ht="13.5" thickBot="1" x14ac:dyDescent="0.25">
      <c r="A171" s="1"/>
      <c r="B171" s="1"/>
      <c r="C171" s="1"/>
      <c r="D171" s="1"/>
      <c r="E171" s="1"/>
      <c r="F171" s="1"/>
      <c r="G171" s="1"/>
      <c r="I171" s="1"/>
      <c r="J171" s="1"/>
      <c r="L171" s="15"/>
      <c r="M171" s="15"/>
      <c r="N171" s="15"/>
      <c r="O171" s="15"/>
      <c r="P171" s="15"/>
      <c r="Q171" s="15"/>
      <c r="R171" s="69">
        <v>101</v>
      </c>
      <c r="S171" s="198" t="s">
        <v>107</v>
      </c>
      <c r="T171" s="199"/>
      <c r="U171" s="50">
        <v>101</v>
      </c>
      <c r="V171" s="195" t="s">
        <v>106</v>
      </c>
      <c r="W171" s="196"/>
      <c r="X171" s="15"/>
      <c r="Y171" s="15"/>
      <c r="Z171" s="15"/>
      <c r="AA171" s="15"/>
      <c r="AB171" s="15"/>
      <c r="AC171" s="15"/>
      <c r="AD171" s="15"/>
      <c r="AE171" s="15"/>
      <c r="AF171" s="15"/>
      <c r="AG171" s="136"/>
      <c r="AH171" s="137"/>
      <c r="AI171" s="15"/>
      <c r="AJ171" s="15"/>
      <c r="AK171" s="15"/>
      <c r="AL171" s="15"/>
      <c r="AM171" s="15"/>
      <c r="AN171" s="15"/>
      <c r="AO171" s="15"/>
      <c r="AP171" s="15"/>
      <c r="AQ171" s="190">
        <v>101</v>
      </c>
      <c r="AR171" s="191">
        <v>0</v>
      </c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200" t="s">
        <v>107</v>
      </c>
      <c r="BD171" s="190">
        <v>101</v>
      </c>
      <c r="BE171" s="191">
        <v>0</v>
      </c>
      <c r="BF171" s="201">
        <v>81</v>
      </c>
      <c r="BG171" s="198">
        <v>1.3</v>
      </c>
      <c r="BH171" s="198">
        <v>101</v>
      </c>
      <c r="BI171" s="199">
        <v>55</v>
      </c>
      <c r="BK171" s="250"/>
    </row>
    <row r="172" spans="1:63" ht="13.5" thickBot="1" x14ac:dyDescent="0.25">
      <c r="A172" s="1"/>
      <c r="B172" s="1"/>
      <c r="C172" s="1"/>
      <c r="D172" s="1"/>
      <c r="E172" s="1"/>
      <c r="F172" s="1"/>
      <c r="G172" s="1"/>
      <c r="I172" s="1"/>
      <c r="J172" s="1"/>
      <c r="L172" s="15"/>
      <c r="M172" s="15"/>
      <c r="N172" s="15"/>
      <c r="O172" s="15"/>
      <c r="P172" s="15"/>
      <c r="Q172" s="15"/>
      <c r="R172" s="15"/>
      <c r="S172" s="15"/>
      <c r="T172" s="15"/>
      <c r="U172" s="69">
        <v>102</v>
      </c>
      <c r="V172" s="198" t="s">
        <v>107</v>
      </c>
      <c r="W172" s="199"/>
      <c r="X172" s="15"/>
      <c r="Y172" s="15"/>
      <c r="Z172" s="15"/>
      <c r="AA172" s="15"/>
      <c r="AB172" s="15"/>
      <c r="AC172" s="15"/>
      <c r="AD172" s="15"/>
      <c r="AE172" s="15"/>
      <c r="AF172" s="15"/>
      <c r="AG172" s="136"/>
      <c r="AH172" s="137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K172" s="249"/>
    </row>
    <row r="173" spans="1:63" x14ac:dyDescent="0.2">
      <c r="A173" s="1"/>
      <c r="B173" s="1"/>
      <c r="C173" s="1"/>
      <c r="D173" s="1"/>
      <c r="E173" s="1"/>
      <c r="F173" s="1"/>
      <c r="G173" s="1"/>
      <c r="I173" s="1"/>
      <c r="J173" s="1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36"/>
      <c r="AH173" s="137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</row>
    <row r="174" spans="1:63" x14ac:dyDescent="0.2">
      <c r="A174" s="1"/>
      <c r="B174" s="1"/>
      <c r="C174" s="1"/>
      <c r="D174" s="1"/>
      <c r="E174" s="1"/>
      <c r="F174" s="1"/>
      <c r="G174" s="1"/>
      <c r="I174" s="1"/>
      <c r="J174" s="1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36"/>
      <c r="AH174" s="137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</row>
    <row r="175" spans="1:63" x14ac:dyDescent="0.2">
      <c r="A175" s="1"/>
      <c r="B175" s="1"/>
      <c r="C175" s="1"/>
      <c r="D175" s="1"/>
      <c r="E175" s="1"/>
      <c r="F175" s="1"/>
      <c r="G175" s="1"/>
      <c r="I175" s="1"/>
      <c r="J175" s="1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36"/>
      <c r="AH175" s="137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</row>
    <row r="176" spans="1:63" x14ac:dyDescent="0.2">
      <c r="A176" s="1"/>
      <c r="B176" s="1"/>
      <c r="C176" s="1"/>
      <c r="D176" s="1"/>
      <c r="E176" s="1"/>
      <c r="F176" s="1"/>
      <c r="G176" s="1"/>
      <c r="I176" s="1"/>
      <c r="J176" s="1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36"/>
      <c r="AH176" s="137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</row>
    <row r="177" spans="1:61" x14ac:dyDescent="0.2">
      <c r="A177" s="1"/>
      <c r="B177" s="1"/>
      <c r="C177" s="1"/>
      <c r="D177" s="1"/>
      <c r="E177" s="1"/>
      <c r="F177" s="1"/>
      <c r="G177" s="1"/>
      <c r="I177" s="1"/>
      <c r="J177" s="1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36"/>
      <c r="AH177" s="137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</row>
    <row r="178" spans="1:61" x14ac:dyDescent="0.2">
      <c r="A178" s="1"/>
      <c r="B178" s="1"/>
      <c r="C178" s="1"/>
      <c r="D178" s="1"/>
      <c r="E178" s="1"/>
      <c r="F178" s="1"/>
      <c r="G178" s="1"/>
      <c r="I178" s="1"/>
      <c r="J178" s="1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36"/>
      <c r="AH178" s="137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</row>
    <row r="179" spans="1:61" x14ac:dyDescent="0.2">
      <c r="A179" s="1"/>
      <c r="B179" s="1"/>
      <c r="C179" s="1"/>
      <c r="D179" s="1"/>
      <c r="E179" s="1"/>
      <c r="F179" s="1"/>
      <c r="G179" s="1"/>
      <c r="I179" s="1"/>
      <c r="J179" s="1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36"/>
      <c r="AH179" s="202" t="s">
        <v>350</v>
      </c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</row>
    <row r="180" spans="1:61" ht="13.5" thickBot="1" x14ac:dyDescent="0.25">
      <c r="A180" s="1"/>
      <c r="B180" s="1"/>
      <c r="C180" s="1"/>
      <c r="D180" s="1"/>
      <c r="E180" s="1"/>
      <c r="F180" s="1"/>
      <c r="G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66"/>
    </row>
    <row r="181" spans="1:61" ht="42" customHeight="1" thickBot="1" x14ac:dyDescent="0.25">
      <c r="A181" s="1"/>
      <c r="B181" s="1"/>
      <c r="C181" s="1"/>
      <c r="D181" s="1"/>
      <c r="E181" s="1"/>
      <c r="F181" s="1"/>
      <c r="G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04" t="s">
        <v>386</v>
      </c>
      <c r="AE181" s="25">
        <v>1</v>
      </c>
      <c r="AF181" s="1"/>
      <c r="AG181" s="66"/>
      <c r="AH181" s="82">
        <v>1</v>
      </c>
      <c r="AI181" s="83" t="s">
        <v>509</v>
      </c>
      <c r="AJ181" s="38">
        <v>1</v>
      </c>
      <c r="AK181" s="39" t="s">
        <v>516</v>
      </c>
      <c r="AL181" s="40" t="s">
        <v>510</v>
      </c>
      <c r="AM181" s="41" t="s">
        <v>517</v>
      </c>
    </row>
    <row r="182" spans="1:61" ht="42" customHeight="1" x14ac:dyDescent="0.2">
      <c r="A182" s="1"/>
      <c r="B182" s="1"/>
      <c r="C182" s="1"/>
      <c r="D182" s="1"/>
      <c r="E182" s="1"/>
      <c r="F182" s="1"/>
      <c r="G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02" t="s">
        <v>409</v>
      </c>
      <c r="AE182" s="89" t="s">
        <v>417</v>
      </c>
      <c r="AF182" s="1"/>
      <c r="AG182" s="66"/>
      <c r="AH182" s="84">
        <v>2</v>
      </c>
      <c r="AI182" s="83" t="s">
        <v>181</v>
      </c>
      <c r="AJ182" s="23">
        <v>2</v>
      </c>
      <c r="AK182" s="39" t="s">
        <v>515</v>
      </c>
      <c r="AL182" s="40" t="s">
        <v>182</v>
      </c>
      <c r="AM182" s="41" t="s">
        <v>279</v>
      </c>
    </row>
    <row r="183" spans="1:61" ht="42" customHeight="1" x14ac:dyDescent="0.2">
      <c r="A183" s="1"/>
      <c r="B183" s="1"/>
      <c r="C183" s="1"/>
      <c r="D183" s="1"/>
      <c r="E183" s="1"/>
      <c r="F183" s="1"/>
      <c r="G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02" t="s">
        <v>387</v>
      </c>
      <c r="AE183" s="89" t="s">
        <v>408</v>
      </c>
      <c r="AF183" s="1"/>
      <c r="AG183" s="66"/>
      <c r="AH183" s="84">
        <v>3</v>
      </c>
      <c r="AI183" s="85" t="s">
        <v>183</v>
      </c>
      <c r="AJ183" s="23">
        <v>3</v>
      </c>
      <c r="AK183" s="24" t="s">
        <v>285</v>
      </c>
      <c r="AL183" s="22" t="s">
        <v>184</v>
      </c>
      <c r="AM183" s="42" t="s">
        <v>185</v>
      </c>
    </row>
    <row r="184" spans="1:61" ht="42" customHeight="1" x14ac:dyDescent="0.2">
      <c r="A184" s="1"/>
      <c r="B184" s="1"/>
      <c r="C184" s="1"/>
      <c r="D184" s="1"/>
      <c r="E184" s="1"/>
      <c r="F184" s="1"/>
      <c r="G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02" t="s">
        <v>389</v>
      </c>
      <c r="AE184" s="89" t="s">
        <v>415</v>
      </c>
      <c r="AF184" s="1"/>
      <c r="AG184" s="66"/>
      <c r="AH184" s="84">
        <v>4</v>
      </c>
      <c r="AI184" s="85" t="s">
        <v>186</v>
      </c>
      <c r="AJ184" s="23">
        <v>4</v>
      </c>
      <c r="AK184" s="24" t="s">
        <v>286</v>
      </c>
      <c r="AL184" s="22" t="s">
        <v>280</v>
      </c>
      <c r="AM184" s="42" t="s">
        <v>281</v>
      </c>
    </row>
    <row r="185" spans="1:61" ht="42" customHeight="1" x14ac:dyDescent="0.2">
      <c r="A185" s="1"/>
      <c r="B185" s="1"/>
      <c r="C185" s="1"/>
      <c r="D185" s="1"/>
      <c r="E185" s="1"/>
      <c r="F185" s="1"/>
      <c r="G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02" t="s">
        <v>388</v>
      </c>
      <c r="AE185" s="89"/>
      <c r="AF185" s="1"/>
      <c r="AG185" s="66"/>
      <c r="AH185" s="84">
        <v>5</v>
      </c>
      <c r="AI185" s="86" t="s">
        <v>187</v>
      </c>
      <c r="AJ185" s="23">
        <v>5</v>
      </c>
      <c r="AK185" s="24" t="s">
        <v>287</v>
      </c>
      <c r="AL185" s="22" t="s">
        <v>188</v>
      </c>
      <c r="AM185" s="42" t="s">
        <v>189</v>
      </c>
    </row>
    <row r="186" spans="1:61" ht="42" customHeight="1" x14ac:dyDescent="0.2">
      <c r="A186" s="1"/>
      <c r="B186" s="1"/>
      <c r="C186" s="1"/>
      <c r="D186" s="1"/>
      <c r="E186" s="1"/>
      <c r="F186" s="1"/>
      <c r="G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02" t="s">
        <v>390</v>
      </c>
      <c r="AE186" s="89"/>
      <c r="AF186" s="1"/>
      <c r="AG186" s="66"/>
      <c r="AH186" s="84">
        <v>6</v>
      </c>
      <c r="AI186" s="85" t="s">
        <v>278</v>
      </c>
      <c r="AJ186" s="23">
        <v>6</v>
      </c>
      <c r="AK186" s="24" t="s">
        <v>288</v>
      </c>
      <c r="AL186" s="22" t="s">
        <v>190</v>
      </c>
      <c r="AM186" s="42" t="s">
        <v>191</v>
      </c>
    </row>
    <row r="187" spans="1:61" ht="42" customHeight="1" x14ac:dyDescent="0.2">
      <c r="A187" s="1"/>
      <c r="B187" s="1"/>
      <c r="C187" s="1"/>
      <c r="D187" s="1"/>
      <c r="E187" s="1"/>
      <c r="F187" s="1"/>
      <c r="G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02" t="s">
        <v>391</v>
      </c>
      <c r="AE187" s="89"/>
      <c r="AF187" s="1"/>
      <c r="AG187" s="66"/>
      <c r="AH187" s="84">
        <v>7</v>
      </c>
      <c r="AI187" s="85" t="s">
        <v>192</v>
      </c>
      <c r="AJ187" s="23">
        <v>7</v>
      </c>
      <c r="AK187" s="24" t="s">
        <v>289</v>
      </c>
      <c r="AL187" s="22" t="s">
        <v>193</v>
      </c>
      <c r="AM187" s="42" t="s">
        <v>194</v>
      </c>
    </row>
    <row r="188" spans="1:61" ht="42" customHeight="1" x14ac:dyDescent="0.2">
      <c r="A188" s="1"/>
      <c r="B188" s="1"/>
      <c r="C188" s="1"/>
      <c r="D188" s="1"/>
      <c r="E188" s="1"/>
      <c r="F188" s="1"/>
      <c r="G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02" t="s">
        <v>392</v>
      </c>
      <c r="AE188" s="89"/>
      <c r="AF188" s="1"/>
      <c r="AG188" s="66"/>
      <c r="AH188" s="84">
        <v>8</v>
      </c>
      <c r="AI188" s="85" t="s">
        <v>195</v>
      </c>
      <c r="AJ188" s="23">
        <v>8</v>
      </c>
      <c r="AK188" s="24" t="s">
        <v>290</v>
      </c>
      <c r="AL188" s="22" t="s">
        <v>196</v>
      </c>
      <c r="AM188" s="42" t="s">
        <v>197</v>
      </c>
    </row>
    <row r="189" spans="1:61" ht="42" customHeight="1" x14ac:dyDescent="0.2">
      <c r="A189" s="1"/>
      <c r="B189" s="1"/>
      <c r="C189" s="1"/>
      <c r="D189" s="1"/>
      <c r="E189" s="1"/>
      <c r="F189" s="1"/>
      <c r="G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02" t="s">
        <v>393</v>
      </c>
      <c r="AE189" s="89"/>
      <c r="AF189" s="1"/>
      <c r="AG189" s="66"/>
      <c r="AH189" s="84">
        <v>9</v>
      </c>
      <c r="AI189" s="85" t="s">
        <v>198</v>
      </c>
      <c r="AJ189" s="23">
        <v>9</v>
      </c>
      <c r="AK189" s="24" t="s">
        <v>291</v>
      </c>
      <c r="AL189" s="22" t="s">
        <v>276</v>
      </c>
      <c r="AM189" s="42" t="s">
        <v>277</v>
      </c>
    </row>
    <row r="190" spans="1:61" ht="42" customHeight="1" x14ac:dyDescent="0.2">
      <c r="A190" s="1"/>
      <c r="B190" s="1"/>
      <c r="C190" s="1"/>
      <c r="D190" s="1"/>
      <c r="E190" s="1"/>
      <c r="F190" s="1"/>
      <c r="G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02" t="s">
        <v>394</v>
      </c>
      <c r="AE190" s="89"/>
      <c r="AF190" s="1"/>
      <c r="AG190" s="66"/>
      <c r="AH190" s="84">
        <v>10</v>
      </c>
      <c r="AI190" s="85" t="s">
        <v>511</v>
      </c>
      <c r="AJ190" s="23">
        <v>10</v>
      </c>
      <c r="AK190" s="24" t="s">
        <v>512</v>
      </c>
      <c r="AL190" s="22" t="s">
        <v>513</v>
      </c>
      <c r="AM190" s="42" t="s">
        <v>514</v>
      </c>
    </row>
    <row r="191" spans="1:61" ht="42" customHeight="1" x14ac:dyDescent="0.2">
      <c r="A191" s="1"/>
      <c r="B191" s="1"/>
      <c r="C191" s="1"/>
      <c r="D191" s="1"/>
      <c r="E191" s="1"/>
      <c r="F191" s="1"/>
      <c r="G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02" t="s">
        <v>410</v>
      </c>
      <c r="AE191" s="89"/>
      <c r="AF191" s="1"/>
      <c r="AG191" s="66"/>
      <c r="AH191" s="84">
        <v>11</v>
      </c>
      <c r="AI191" s="85" t="s">
        <v>465</v>
      </c>
      <c r="AJ191" s="23">
        <v>11</v>
      </c>
      <c r="AK191" s="24" t="s">
        <v>464</v>
      </c>
      <c r="AL191" s="22"/>
      <c r="AM191" s="42"/>
    </row>
    <row r="192" spans="1:61" ht="42" customHeight="1" x14ac:dyDescent="0.2">
      <c r="A192" s="1"/>
      <c r="B192" s="1"/>
      <c r="C192" s="1"/>
      <c r="D192" s="1"/>
      <c r="E192" s="1"/>
      <c r="F192" s="1"/>
      <c r="G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02" t="s">
        <v>395</v>
      </c>
      <c r="AE192" s="89"/>
      <c r="AF192" s="1"/>
      <c r="AG192" s="66"/>
      <c r="AH192" s="84">
        <v>12</v>
      </c>
      <c r="AI192" s="85" t="s">
        <v>199</v>
      </c>
      <c r="AJ192" s="23">
        <v>12</v>
      </c>
      <c r="AK192" s="24" t="s">
        <v>292</v>
      </c>
      <c r="AL192" s="22" t="s">
        <v>200</v>
      </c>
      <c r="AM192" s="43" t="s">
        <v>201</v>
      </c>
    </row>
    <row r="193" spans="1:39" ht="42" customHeight="1" x14ac:dyDescent="0.2">
      <c r="A193" s="1"/>
      <c r="B193" s="1"/>
      <c r="C193" s="1"/>
      <c r="D193" s="1"/>
      <c r="E193" s="1"/>
      <c r="F193" s="1"/>
      <c r="G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02" t="s">
        <v>396</v>
      </c>
      <c r="AE193" s="89"/>
      <c r="AF193" s="1"/>
      <c r="AG193" s="66"/>
      <c r="AH193" s="84">
        <v>13</v>
      </c>
      <c r="AI193" s="85" t="s">
        <v>202</v>
      </c>
      <c r="AJ193" s="23">
        <v>13</v>
      </c>
      <c r="AK193" s="24" t="s">
        <v>293</v>
      </c>
      <c r="AL193" s="22" t="s">
        <v>203</v>
      </c>
      <c r="AM193" s="42" t="s">
        <v>204</v>
      </c>
    </row>
    <row r="194" spans="1:39" ht="42" customHeight="1" x14ac:dyDescent="0.2">
      <c r="A194" s="1"/>
      <c r="B194" s="1"/>
      <c r="C194" s="1"/>
      <c r="D194" s="1"/>
      <c r="E194" s="1"/>
      <c r="F194" s="1"/>
      <c r="G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02" t="s">
        <v>397</v>
      </c>
      <c r="AE194" s="89"/>
      <c r="AF194" s="1"/>
      <c r="AG194" s="66"/>
      <c r="AH194" s="84">
        <v>14</v>
      </c>
      <c r="AI194" s="85" t="s">
        <v>205</v>
      </c>
      <c r="AJ194" s="23">
        <v>14</v>
      </c>
      <c r="AK194" s="24" t="s">
        <v>294</v>
      </c>
      <c r="AL194" s="22" t="s">
        <v>206</v>
      </c>
      <c r="AM194" s="44"/>
    </row>
    <row r="195" spans="1:39" ht="42" customHeight="1" x14ac:dyDescent="0.2">
      <c r="A195" s="1"/>
      <c r="B195" s="1"/>
      <c r="C195" s="1"/>
      <c r="D195" s="1"/>
      <c r="E195" s="1"/>
      <c r="F195" s="1"/>
      <c r="G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02" t="s">
        <v>398</v>
      </c>
      <c r="AE195" s="89"/>
      <c r="AF195" s="1"/>
      <c r="AG195" s="66"/>
      <c r="AH195" s="84">
        <v>15</v>
      </c>
      <c r="AI195" s="85" t="s">
        <v>207</v>
      </c>
      <c r="AJ195" s="23">
        <v>15</v>
      </c>
      <c r="AK195" s="24" t="s">
        <v>295</v>
      </c>
      <c r="AL195" s="22" t="s">
        <v>208</v>
      </c>
      <c r="AM195" s="42" t="s">
        <v>209</v>
      </c>
    </row>
    <row r="196" spans="1:39" ht="42" customHeight="1" x14ac:dyDescent="0.2">
      <c r="A196" s="1"/>
      <c r="B196" s="1"/>
      <c r="C196" s="1"/>
      <c r="D196" s="1"/>
      <c r="E196" s="1"/>
      <c r="F196" s="1"/>
      <c r="G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02" t="s">
        <v>399</v>
      </c>
      <c r="AE196" s="89"/>
      <c r="AF196" s="1"/>
      <c r="AG196" s="66"/>
      <c r="AH196" s="84">
        <v>16</v>
      </c>
      <c r="AI196" s="86" t="s">
        <v>210</v>
      </c>
      <c r="AJ196" s="23">
        <v>16</v>
      </c>
      <c r="AK196" s="24" t="s">
        <v>268</v>
      </c>
      <c r="AL196" s="22" t="s">
        <v>211</v>
      </c>
      <c r="AM196" s="42" t="s">
        <v>212</v>
      </c>
    </row>
    <row r="197" spans="1:39" ht="42" customHeight="1" x14ac:dyDescent="0.2">
      <c r="A197" s="1"/>
      <c r="B197" s="1"/>
      <c r="C197" s="1"/>
      <c r="D197" s="1"/>
      <c r="E197" s="1"/>
      <c r="F197" s="1"/>
      <c r="G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02" t="s">
        <v>400</v>
      </c>
      <c r="AE197" s="89"/>
      <c r="AF197" s="1"/>
      <c r="AG197" s="66"/>
      <c r="AH197" s="84">
        <v>17</v>
      </c>
      <c r="AI197" s="85" t="s">
        <v>213</v>
      </c>
      <c r="AJ197" s="23">
        <v>17</v>
      </c>
      <c r="AK197" s="24" t="s">
        <v>296</v>
      </c>
      <c r="AL197" s="22" t="s">
        <v>214</v>
      </c>
      <c r="AM197" s="42" t="s">
        <v>215</v>
      </c>
    </row>
    <row r="198" spans="1:39" ht="57.75" customHeight="1" x14ac:dyDescent="0.2">
      <c r="A198" s="1"/>
      <c r="B198" s="1"/>
      <c r="C198" s="1"/>
      <c r="D198" s="1"/>
      <c r="E198" s="1"/>
      <c r="F198" s="1"/>
      <c r="G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02" t="s">
        <v>401</v>
      </c>
      <c r="AE198" s="89"/>
      <c r="AF198" s="1"/>
      <c r="AG198" s="66"/>
      <c r="AH198" s="84">
        <v>18</v>
      </c>
      <c r="AI198" s="85" t="s">
        <v>216</v>
      </c>
      <c r="AJ198" s="23">
        <v>18</v>
      </c>
      <c r="AK198" s="24" t="s">
        <v>284</v>
      </c>
      <c r="AL198" s="22" t="s">
        <v>217</v>
      </c>
      <c r="AM198" s="42" t="s">
        <v>218</v>
      </c>
    </row>
    <row r="199" spans="1:39" ht="42" customHeight="1" x14ac:dyDescent="0.2">
      <c r="A199" s="1"/>
      <c r="B199" s="1"/>
      <c r="C199" s="1"/>
      <c r="D199" s="1"/>
      <c r="E199" s="1"/>
      <c r="F199" s="1"/>
      <c r="G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02" t="s">
        <v>402</v>
      </c>
      <c r="AE199" s="89"/>
      <c r="AF199" s="1"/>
      <c r="AG199" s="66"/>
      <c r="AH199" s="84">
        <v>19</v>
      </c>
      <c r="AI199" s="85" t="s">
        <v>282</v>
      </c>
      <c r="AJ199" s="23">
        <v>19</v>
      </c>
      <c r="AK199" s="24" t="s">
        <v>283</v>
      </c>
      <c r="AL199" s="22" t="s">
        <v>311</v>
      </c>
      <c r="AM199" s="42" t="s">
        <v>312</v>
      </c>
    </row>
    <row r="200" spans="1:39" ht="42" customHeight="1" x14ac:dyDescent="0.2">
      <c r="A200" s="1"/>
      <c r="B200" s="1"/>
      <c r="C200" s="1"/>
      <c r="D200" s="1"/>
      <c r="E200" s="1"/>
      <c r="F200" s="1"/>
      <c r="G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02" t="s">
        <v>411</v>
      </c>
      <c r="AE200" s="89"/>
      <c r="AF200" s="1"/>
      <c r="AG200" s="66"/>
      <c r="AH200" s="84">
        <v>20</v>
      </c>
      <c r="AI200" s="85" t="s">
        <v>353</v>
      </c>
      <c r="AJ200" s="23">
        <v>20</v>
      </c>
      <c r="AK200" s="24" t="s">
        <v>351</v>
      </c>
      <c r="AL200" s="22" t="s">
        <v>219</v>
      </c>
      <c r="AM200" s="42" t="s">
        <v>220</v>
      </c>
    </row>
    <row r="201" spans="1:39" ht="42" customHeight="1" x14ac:dyDescent="0.2">
      <c r="A201" s="1"/>
      <c r="B201" s="1"/>
      <c r="C201" s="1"/>
      <c r="D201" s="1"/>
      <c r="E201" s="1"/>
      <c r="F201" s="1"/>
      <c r="G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02" t="s">
        <v>403</v>
      </c>
      <c r="AE201" s="89"/>
      <c r="AF201" s="1"/>
      <c r="AG201" s="66"/>
      <c r="AH201" s="84">
        <v>21</v>
      </c>
      <c r="AI201" s="85" t="s">
        <v>221</v>
      </c>
      <c r="AJ201" s="23">
        <v>21</v>
      </c>
      <c r="AK201" s="24" t="s">
        <v>297</v>
      </c>
      <c r="AL201" s="22" t="s">
        <v>222</v>
      </c>
      <c r="AM201" s="42" t="s">
        <v>223</v>
      </c>
    </row>
    <row r="202" spans="1:39" ht="42" customHeight="1" x14ac:dyDescent="0.2">
      <c r="A202" s="1"/>
      <c r="B202" s="1"/>
      <c r="C202" s="1"/>
      <c r="D202" s="1"/>
      <c r="E202" s="1"/>
      <c r="F202" s="1"/>
      <c r="G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02" t="s">
        <v>404</v>
      </c>
      <c r="AE202" s="89"/>
      <c r="AF202" s="1"/>
      <c r="AG202" s="66"/>
      <c r="AH202" s="84">
        <v>22</v>
      </c>
      <c r="AI202" s="85" t="s">
        <v>224</v>
      </c>
      <c r="AJ202" s="23">
        <v>22</v>
      </c>
      <c r="AK202" s="24" t="s">
        <v>298</v>
      </c>
      <c r="AL202" s="22" t="s">
        <v>225</v>
      </c>
      <c r="AM202" s="42" t="s">
        <v>226</v>
      </c>
    </row>
    <row r="203" spans="1:39" ht="42" customHeight="1" x14ac:dyDescent="0.2">
      <c r="A203" s="1"/>
      <c r="B203" s="1"/>
      <c r="C203" s="1"/>
      <c r="D203" s="1"/>
      <c r="E203" s="1"/>
      <c r="F203" s="1"/>
      <c r="G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02" t="s">
        <v>412</v>
      </c>
      <c r="AE203" s="89"/>
      <c r="AF203" s="1"/>
      <c r="AG203" s="66"/>
      <c r="AH203" s="84">
        <v>23</v>
      </c>
      <c r="AI203" s="85" t="s">
        <v>227</v>
      </c>
      <c r="AJ203" s="23">
        <v>23</v>
      </c>
      <c r="AK203" s="24" t="s">
        <v>299</v>
      </c>
      <c r="AL203" s="22" t="s">
        <v>228</v>
      </c>
      <c r="AM203" s="42" t="s">
        <v>229</v>
      </c>
    </row>
    <row r="204" spans="1:39" ht="42" customHeight="1" x14ac:dyDescent="0.2">
      <c r="A204" s="1"/>
      <c r="B204" s="1"/>
      <c r="C204" s="1"/>
      <c r="D204" s="1"/>
      <c r="E204" s="1"/>
      <c r="F204" s="1"/>
      <c r="G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02" t="s">
        <v>405</v>
      </c>
      <c r="AE204" s="89"/>
      <c r="AF204" s="1"/>
      <c r="AG204" s="66"/>
      <c r="AH204" s="84">
        <v>24</v>
      </c>
      <c r="AI204" s="85" t="s">
        <v>230</v>
      </c>
      <c r="AJ204" s="23">
        <v>24</v>
      </c>
      <c r="AK204" s="24" t="s">
        <v>270</v>
      </c>
      <c r="AL204" s="22" t="s">
        <v>231</v>
      </c>
      <c r="AM204" s="42" t="s">
        <v>232</v>
      </c>
    </row>
    <row r="205" spans="1:39" ht="42" customHeight="1" x14ac:dyDescent="0.2">
      <c r="A205" s="1"/>
      <c r="B205" s="1"/>
      <c r="C205" s="1"/>
      <c r="D205" s="1"/>
      <c r="E205" s="1"/>
      <c r="F205" s="1"/>
      <c r="G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02" t="s">
        <v>406</v>
      </c>
      <c r="AE205" s="89"/>
      <c r="AF205" s="1"/>
      <c r="AG205" s="66"/>
      <c r="AH205" s="84">
        <v>25</v>
      </c>
      <c r="AI205" s="85" t="s">
        <v>233</v>
      </c>
      <c r="AJ205" s="23">
        <v>25</v>
      </c>
      <c r="AK205" s="24" t="s">
        <v>269</v>
      </c>
      <c r="AL205" s="22" t="s">
        <v>234</v>
      </c>
      <c r="AM205" s="42" t="s">
        <v>235</v>
      </c>
    </row>
    <row r="206" spans="1:39" ht="42" customHeight="1" x14ac:dyDescent="0.2">
      <c r="A206" s="1"/>
      <c r="B206" s="1"/>
      <c r="C206" s="1"/>
      <c r="D206" s="1"/>
      <c r="E206" s="1"/>
      <c r="F206" s="1"/>
      <c r="G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02" t="s">
        <v>413</v>
      </c>
      <c r="AE206" s="89"/>
      <c r="AF206" s="1"/>
      <c r="AG206" s="66"/>
      <c r="AH206" s="84">
        <v>26</v>
      </c>
      <c r="AI206" s="85" t="s">
        <v>236</v>
      </c>
      <c r="AJ206" s="23">
        <v>26</v>
      </c>
      <c r="AK206" s="24" t="s">
        <v>300</v>
      </c>
      <c r="AL206" s="22" t="s">
        <v>237</v>
      </c>
      <c r="AM206" s="42" t="s">
        <v>238</v>
      </c>
    </row>
    <row r="207" spans="1:39" ht="42" customHeight="1" x14ac:dyDescent="0.2">
      <c r="A207" s="1"/>
      <c r="B207" s="1"/>
      <c r="C207" s="1"/>
      <c r="D207" s="1"/>
      <c r="E207" s="1"/>
      <c r="F207" s="1"/>
      <c r="G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02" t="s">
        <v>416</v>
      </c>
      <c r="AE207" s="89"/>
      <c r="AF207" s="1"/>
      <c r="AG207" s="66"/>
      <c r="AH207" s="84">
        <v>27</v>
      </c>
      <c r="AI207" s="85" t="s">
        <v>462</v>
      </c>
      <c r="AJ207" s="23">
        <v>27</v>
      </c>
      <c r="AK207" s="24" t="s">
        <v>463</v>
      </c>
      <c r="AL207" s="22"/>
      <c r="AM207" s="42"/>
    </row>
    <row r="208" spans="1:39" ht="42" customHeight="1" x14ac:dyDescent="0.2">
      <c r="A208" s="1"/>
      <c r="B208" s="1"/>
      <c r="C208" s="1"/>
      <c r="D208" s="1"/>
      <c r="E208" s="1"/>
      <c r="F208" s="1"/>
      <c r="G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02" t="s">
        <v>414</v>
      </c>
      <c r="AE208" s="89"/>
      <c r="AF208" s="1"/>
      <c r="AG208" s="66"/>
      <c r="AH208" s="84">
        <v>28</v>
      </c>
      <c r="AI208" s="85" t="s">
        <v>355</v>
      </c>
      <c r="AJ208" s="23">
        <v>28</v>
      </c>
      <c r="AK208" s="24" t="s">
        <v>301</v>
      </c>
      <c r="AL208" s="22" t="s">
        <v>239</v>
      </c>
      <c r="AM208" s="42" t="s">
        <v>240</v>
      </c>
    </row>
    <row r="209" spans="1:39" ht="42" customHeight="1" thickBot="1" x14ac:dyDescent="0.25">
      <c r="A209" s="1"/>
      <c r="B209" s="1"/>
      <c r="C209" s="1"/>
      <c r="D209" s="1"/>
      <c r="E209" s="1"/>
      <c r="F209" s="1"/>
      <c r="G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9" t="s">
        <v>407</v>
      </c>
      <c r="AE209" s="90"/>
      <c r="AF209" s="1"/>
      <c r="AG209" s="66"/>
      <c r="AH209" s="84">
        <v>29</v>
      </c>
      <c r="AI209" s="85" t="s">
        <v>458</v>
      </c>
      <c r="AJ209" s="23">
        <v>29</v>
      </c>
      <c r="AK209" s="24" t="s">
        <v>459</v>
      </c>
      <c r="AL209" s="22" t="s">
        <v>460</v>
      </c>
      <c r="AM209" s="42" t="s">
        <v>461</v>
      </c>
    </row>
    <row r="210" spans="1:39" ht="42" customHeight="1" thickBot="1" x14ac:dyDescent="0.25">
      <c r="A210" s="1"/>
      <c r="B210" s="1"/>
      <c r="C210" s="1"/>
      <c r="D210" s="1"/>
      <c r="E210" s="1"/>
      <c r="F210" s="1"/>
      <c r="G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9">
        <v>18</v>
      </c>
      <c r="AE210" s="90"/>
      <c r="AF210" s="1"/>
      <c r="AG210" s="66"/>
      <c r="AH210" s="84">
        <v>30</v>
      </c>
      <c r="AI210" s="85" t="s">
        <v>241</v>
      </c>
      <c r="AJ210" s="23">
        <v>30</v>
      </c>
      <c r="AK210" s="24" t="s">
        <v>302</v>
      </c>
      <c r="AL210" s="22" t="s">
        <v>242</v>
      </c>
      <c r="AM210" s="42" t="s">
        <v>243</v>
      </c>
    </row>
    <row r="211" spans="1:39" ht="42" customHeight="1" x14ac:dyDescent="0.2">
      <c r="A211" s="1"/>
      <c r="B211" s="1"/>
      <c r="C211" s="1"/>
      <c r="D211" s="1"/>
      <c r="E211" s="1"/>
      <c r="F211" s="1"/>
      <c r="G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66"/>
      <c r="AH211" s="84">
        <v>31</v>
      </c>
      <c r="AI211" s="86" t="s">
        <v>244</v>
      </c>
      <c r="AJ211" s="23">
        <v>31</v>
      </c>
      <c r="AK211" s="24" t="s">
        <v>303</v>
      </c>
      <c r="AL211" s="22" t="s">
        <v>245</v>
      </c>
      <c r="AM211" s="42" t="s">
        <v>246</v>
      </c>
    </row>
    <row r="212" spans="1:39" ht="42" customHeight="1" x14ac:dyDescent="0.2">
      <c r="A212" s="1"/>
      <c r="B212" s="1"/>
      <c r="C212" s="1"/>
      <c r="D212" s="1"/>
      <c r="E212" s="1"/>
      <c r="F212" s="1"/>
      <c r="G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66"/>
      <c r="AH212" s="84">
        <v>32</v>
      </c>
      <c r="AI212" s="85" t="s">
        <v>501</v>
      </c>
      <c r="AJ212" s="23">
        <v>32</v>
      </c>
      <c r="AK212" s="24" t="s">
        <v>502</v>
      </c>
      <c r="AL212" s="22"/>
      <c r="AM212" s="42"/>
    </row>
    <row r="213" spans="1:39" ht="42" customHeight="1" x14ac:dyDescent="0.2">
      <c r="A213" s="1"/>
      <c r="B213" s="1"/>
      <c r="C213" s="1"/>
      <c r="D213" s="1"/>
      <c r="E213" s="1"/>
      <c r="F213" s="1"/>
      <c r="G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66"/>
      <c r="AH213" s="84">
        <v>33</v>
      </c>
      <c r="AI213" s="85" t="s">
        <v>247</v>
      </c>
      <c r="AJ213" s="23">
        <v>33</v>
      </c>
      <c r="AK213" s="24" t="s">
        <v>304</v>
      </c>
      <c r="AL213" s="22" t="s">
        <v>248</v>
      </c>
      <c r="AM213" s="42" t="s">
        <v>249</v>
      </c>
    </row>
    <row r="214" spans="1:39" ht="42" customHeight="1" x14ac:dyDescent="0.2">
      <c r="A214" s="1"/>
      <c r="B214" s="1"/>
      <c r="C214" s="1"/>
      <c r="D214" s="1"/>
      <c r="E214" s="1"/>
      <c r="F214" s="1"/>
      <c r="G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66"/>
      <c r="AH214" s="84">
        <v>34</v>
      </c>
      <c r="AI214" s="85" t="s">
        <v>250</v>
      </c>
      <c r="AJ214" s="23">
        <v>34</v>
      </c>
      <c r="AK214" s="24" t="s">
        <v>352</v>
      </c>
      <c r="AL214" s="22" t="s">
        <v>251</v>
      </c>
      <c r="AM214" s="45"/>
    </row>
    <row r="215" spans="1:39" ht="42" customHeight="1" x14ac:dyDescent="0.2">
      <c r="A215" s="1"/>
      <c r="B215" s="1"/>
      <c r="C215" s="1"/>
      <c r="D215" s="1"/>
      <c r="E215" s="1"/>
      <c r="F215" s="1"/>
      <c r="G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66"/>
      <c r="AH215" s="84">
        <v>35</v>
      </c>
      <c r="AI215" s="85" t="s">
        <v>252</v>
      </c>
      <c r="AJ215" s="23">
        <v>35</v>
      </c>
      <c r="AK215" s="24" t="s">
        <v>305</v>
      </c>
      <c r="AL215" s="22" t="s">
        <v>253</v>
      </c>
      <c r="AM215" s="42" t="s">
        <v>254</v>
      </c>
    </row>
    <row r="216" spans="1:39" ht="42" customHeight="1" x14ac:dyDescent="0.2">
      <c r="A216" s="1"/>
      <c r="B216" s="1"/>
      <c r="C216" s="1"/>
      <c r="D216" s="1"/>
      <c r="E216" s="1"/>
      <c r="F216" s="1"/>
      <c r="G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66"/>
      <c r="AH216" s="84">
        <v>36</v>
      </c>
      <c r="AI216" s="85" t="s">
        <v>255</v>
      </c>
      <c r="AJ216" s="23">
        <v>36</v>
      </c>
      <c r="AK216" s="24" t="s">
        <v>306</v>
      </c>
      <c r="AL216" s="22" t="s">
        <v>256</v>
      </c>
      <c r="AM216" s="42" t="s">
        <v>257</v>
      </c>
    </row>
    <row r="217" spans="1:39" ht="42" customHeight="1" x14ac:dyDescent="0.2">
      <c r="A217" s="1"/>
      <c r="B217" s="1"/>
      <c r="C217" s="1"/>
      <c r="D217" s="1"/>
      <c r="E217" s="1"/>
      <c r="F217" s="1"/>
      <c r="G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66"/>
      <c r="AH217" s="84">
        <v>37</v>
      </c>
      <c r="AI217" s="85" t="s">
        <v>258</v>
      </c>
      <c r="AJ217" s="23">
        <v>37</v>
      </c>
      <c r="AK217" s="24" t="s">
        <v>307</v>
      </c>
      <c r="AL217" s="22" t="s">
        <v>259</v>
      </c>
      <c r="AM217" s="42" t="s">
        <v>260</v>
      </c>
    </row>
    <row r="218" spans="1:39" ht="25.5" x14ac:dyDescent="0.2">
      <c r="A218" s="1"/>
      <c r="B218" s="1"/>
      <c r="C218" s="1"/>
      <c r="D218" s="1"/>
      <c r="E218" s="1"/>
      <c r="F218" s="1"/>
      <c r="G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66"/>
      <c r="AH218" s="84">
        <v>38</v>
      </c>
      <c r="AI218" s="85" t="s">
        <v>261</v>
      </c>
      <c r="AJ218" s="23">
        <v>38</v>
      </c>
      <c r="AK218" s="24" t="s">
        <v>308</v>
      </c>
      <c r="AL218" s="22" t="s">
        <v>262</v>
      </c>
      <c r="AM218" s="42" t="s">
        <v>263</v>
      </c>
    </row>
    <row r="219" spans="1:39" ht="25.5" x14ac:dyDescent="0.2">
      <c r="A219" s="1"/>
      <c r="B219" s="1"/>
      <c r="C219" s="1"/>
      <c r="D219" s="1"/>
      <c r="E219" s="1"/>
      <c r="F219" s="1"/>
      <c r="G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66"/>
      <c r="AH219" s="84">
        <v>39</v>
      </c>
      <c r="AI219" s="85" t="s">
        <v>264</v>
      </c>
      <c r="AJ219" s="23">
        <v>39</v>
      </c>
      <c r="AK219" s="24" t="s">
        <v>309</v>
      </c>
      <c r="AL219" s="22" t="s">
        <v>265</v>
      </c>
      <c r="AM219" s="42" t="s">
        <v>266</v>
      </c>
    </row>
    <row r="220" spans="1:39" ht="26.25" thickBot="1" x14ac:dyDescent="0.25">
      <c r="A220" s="1"/>
      <c r="B220" s="1"/>
      <c r="C220" s="1"/>
      <c r="D220" s="1"/>
      <c r="E220" s="1"/>
      <c r="F220" s="1"/>
      <c r="G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66"/>
      <c r="AH220" s="84">
        <v>40</v>
      </c>
      <c r="AI220" s="87" t="s">
        <v>267</v>
      </c>
      <c r="AJ220" s="23">
        <v>40</v>
      </c>
      <c r="AK220" s="46" t="s">
        <v>310</v>
      </c>
      <c r="AL220" s="273" t="s">
        <v>503</v>
      </c>
      <c r="AM220" s="47"/>
    </row>
    <row r="221" spans="1:39" x14ac:dyDescent="0.2">
      <c r="A221" s="1"/>
      <c r="B221" s="1"/>
      <c r="C221" s="1"/>
      <c r="D221" s="1"/>
      <c r="E221" s="1"/>
      <c r="F221" s="1"/>
      <c r="G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66"/>
    </row>
    <row r="222" spans="1:39" x14ac:dyDescent="0.2">
      <c r="A222" s="1"/>
      <c r="B222" s="1"/>
      <c r="C222" s="1"/>
      <c r="D222" s="1"/>
      <c r="E222" s="1"/>
      <c r="F222" s="1"/>
      <c r="G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66"/>
    </row>
    <row r="223" spans="1:39" x14ac:dyDescent="0.2">
      <c r="A223" s="1"/>
      <c r="B223" s="1"/>
      <c r="C223" s="1"/>
      <c r="D223" s="1"/>
      <c r="E223" s="1"/>
      <c r="F223" s="1"/>
      <c r="G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66"/>
    </row>
    <row r="224" spans="1:39" x14ac:dyDescent="0.2">
      <c r="A224" s="1"/>
      <c r="B224" s="1"/>
      <c r="C224" s="1"/>
      <c r="D224" s="1"/>
      <c r="E224" s="1"/>
      <c r="F224" s="1"/>
      <c r="G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66"/>
    </row>
    <row r="225" spans="1:33" x14ac:dyDescent="0.2">
      <c r="A225" s="1"/>
      <c r="B225" s="1"/>
      <c r="C225" s="1"/>
      <c r="D225" s="1"/>
      <c r="E225" s="1"/>
      <c r="F225" s="1"/>
      <c r="G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66"/>
    </row>
    <row r="226" spans="1:33" x14ac:dyDescent="0.2">
      <c r="A226" s="1"/>
      <c r="B226" s="1"/>
      <c r="C226" s="1"/>
      <c r="D226" s="1"/>
      <c r="E226" s="1"/>
      <c r="F226" s="1"/>
      <c r="G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66"/>
    </row>
    <row r="227" spans="1:33" x14ac:dyDescent="0.2">
      <c r="A227" s="1"/>
      <c r="B227" s="1"/>
      <c r="C227" s="1"/>
      <c r="D227" s="1"/>
      <c r="E227" s="1"/>
      <c r="F227" s="1"/>
      <c r="G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66"/>
    </row>
    <row r="228" spans="1:33" x14ac:dyDescent="0.2">
      <c r="A228" s="1"/>
      <c r="B228" s="1"/>
      <c r="C228" s="1"/>
      <c r="D228" s="1"/>
      <c r="E228" s="1"/>
      <c r="F228" s="1"/>
      <c r="G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66"/>
    </row>
    <row r="229" spans="1:33" x14ac:dyDescent="0.2">
      <c r="A229" s="1"/>
      <c r="B229" s="1"/>
      <c r="C229" s="1"/>
      <c r="D229" s="1"/>
      <c r="E229" s="1"/>
      <c r="F229" s="1"/>
      <c r="G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66"/>
    </row>
    <row r="230" spans="1:33" x14ac:dyDescent="0.2">
      <c r="A230" s="1"/>
      <c r="B230" s="1"/>
      <c r="C230" s="1"/>
      <c r="D230" s="1"/>
      <c r="E230" s="1"/>
      <c r="F230" s="1"/>
      <c r="G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66"/>
    </row>
    <row r="231" spans="1:33" x14ac:dyDescent="0.2">
      <c r="A231" s="1"/>
      <c r="B231" s="1"/>
      <c r="C231" s="1"/>
      <c r="D231" s="1"/>
      <c r="E231" s="1"/>
      <c r="F231" s="1"/>
      <c r="G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66"/>
    </row>
    <row r="232" spans="1:33" x14ac:dyDescent="0.2">
      <c r="A232" s="1"/>
      <c r="B232" s="1"/>
      <c r="C232" s="1"/>
      <c r="D232" s="1"/>
      <c r="E232" s="1"/>
      <c r="F232" s="1"/>
      <c r="G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66"/>
    </row>
    <row r="233" spans="1:33" x14ac:dyDescent="0.2">
      <c r="A233" s="1"/>
      <c r="B233" s="1"/>
      <c r="C233" s="1"/>
      <c r="D233" s="1"/>
      <c r="E233" s="1"/>
      <c r="F233" s="1"/>
      <c r="G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66"/>
    </row>
    <row r="234" spans="1:33" x14ac:dyDescent="0.2">
      <c r="A234" s="1"/>
      <c r="B234" s="1"/>
      <c r="C234" s="1"/>
      <c r="D234" s="1"/>
      <c r="E234" s="1"/>
      <c r="F234" s="1"/>
      <c r="G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66"/>
    </row>
    <row r="235" spans="1:33" x14ac:dyDescent="0.2">
      <c r="A235" s="1"/>
      <c r="B235" s="1"/>
      <c r="C235" s="1"/>
      <c r="D235" s="1"/>
      <c r="E235" s="1"/>
      <c r="F235" s="1"/>
      <c r="G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66"/>
    </row>
    <row r="236" spans="1:33" x14ac:dyDescent="0.2">
      <c r="A236" s="1"/>
      <c r="B236" s="1"/>
      <c r="C236" s="1"/>
      <c r="D236" s="1"/>
      <c r="E236" s="1"/>
      <c r="F236" s="1"/>
      <c r="G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66"/>
    </row>
    <row r="237" spans="1:33" x14ac:dyDescent="0.2">
      <c r="A237" s="1"/>
      <c r="B237" s="1"/>
      <c r="C237" s="1"/>
      <c r="D237" s="1"/>
      <c r="E237" s="1"/>
      <c r="F237" s="1"/>
      <c r="G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66"/>
    </row>
    <row r="238" spans="1:33" x14ac:dyDescent="0.2">
      <c r="Y238" s="1"/>
      <c r="Z238" s="1"/>
      <c r="AA238" s="1"/>
      <c r="AB238" s="1"/>
      <c r="AC238" s="1"/>
      <c r="AD238" s="1"/>
      <c r="AE238" s="1"/>
      <c r="AF238" s="1"/>
      <c r="AG238" s="66"/>
    </row>
    <row r="239" spans="1:33" x14ac:dyDescent="0.2">
      <c r="Y239" s="1"/>
      <c r="Z239" s="1"/>
      <c r="AA239" s="1"/>
      <c r="AB239" s="1"/>
    </row>
    <row r="240" spans="1:33" x14ac:dyDescent="0.2">
      <c r="Y240" s="1"/>
      <c r="Z240" s="1"/>
      <c r="AA240" s="1"/>
      <c r="AB240" s="1"/>
    </row>
    <row r="241" spans="25:28" x14ac:dyDescent="0.2">
      <c r="Y241" s="1"/>
      <c r="Z241" s="1"/>
      <c r="AA241" s="1"/>
      <c r="AB241" s="1"/>
    </row>
    <row r="242" spans="25:28" x14ac:dyDescent="0.2">
      <c r="Y242" s="1"/>
      <c r="Z242" s="1"/>
      <c r="AA242" s="1"/>
      <c r="AB242" s="1"/>
    </row>
    <row r="243" spans="25:28" x14ac:dyDescent="0.2">
      <c r="Y243" s="1"/>
      <c r="Z243" s="1"/>
      <c r="AA243" s="1"/>
      <c r="AB243" s="1"/>
    </row>
    <row r="244" spans="25:28" x14ac:dyDescent="0.2">
      <c r="Y244" s="1"/>
      <c r="Z244" s="1"/>
      <c r="AA244" s="1"/>
      <c r="AB244" s="1"/>
    </row>
    <row r="245" spans="25:28" x14ac:dyDescent="0.2">
      <c r="Y245" s="1"/>
      <c r="Z245" s="1"/>
      <c r="AA245" s="1"/>
      <c r="AB245" s="1"/>
    </row>
    <row r="246" spans="25:28" x14ac:dyDescent="0.2">
      <c r="Y246" s="1"/>
      <c r="Z246" s="1"/>
      <c r="AA246" s="1"/>
      <c r="AB246" s="1"/>
    </row>
  </sheetData>
  <sheetProtection formatCells="0" formatColumns="0" formatRows="0" insertColumns="0" insertRows="0" insertHyperlinks="0" deleteColumns="0" deleteRows="0" selectLockedCells="1" sort="0" autoFilter="0" pivotTables="0"/>
  <customSheetViews>
    <customSheetView guid="{2817F476-38F2-43F9-B49B-5B3313B76B04}" scale="85" printArea="1" hiddenColumns="1" showRuler="0">
      <selection activeCell="F34" sqref="F34:I42"/>
      <pageMargins left="0.25" right="0.25" top="0.5" bottom="0.25" header="0.5" footer="0.5"/>
      <pageSetup orientation="portrait" verticalDpi="200" r:id="rId1"/>
      <headerFooter alignWithMargins="0"/>
    </customSheetView>
  </customSheetViews>
  <mergeCells count="74">
    <mergeCell ref="L109:O110"/>
    <mergeCell ref="I20:J20"/>
    <mergeCell ref="I21:J21"/>
    <mergeCell ref="A11:B11"/>
    <mergeCell ref="A20:D20"/>
    <mergeCell ref="E20:G20"/>
    <mergeCell ref="E21:G21"/>
    <mergeCell ref="A19:D19"/>
    <mergeCell ref="I32:J32"/>
    <mergeCell ref="A64:J66"/>
    <mergeCell ref="A62:C62"/>
    <mergeCell ref="I60:J60"/>
    <mergeCell ref="E24:G24"/>
    <mergeCell ref="E32:G32"/>
    <mergeCell ref="A18:D18"/>
    <mergeCell ref="A21:D21"/>
    <mergeCell ref="E7:F7"/>
    <mergeCell ref="E8:F8"/>
    <mergeCell ref="G8:J8"/>
    <mergeCell ref="I19:J19"/>
    <mergeCell ref="I18:J18"/>
    <mergeCell ref="A37:D37"/>
    <mergeCell ref="A39:D39"/>
    <mergeCell ref="A42:D42"/>
    <mergeCell ref="A4:B4"/>
    <mergeCell ref="Y47:Z47"/>
    <mergeCell ref="I45:J45"/>
    <mergeCell ref="E45:G45"/>
    <mergeCell ref="I22:J22"/>
    <mergeCell ref="I23:J23"/>
    <mergeCell ref="A28:D29"/>
    <mergeCell ref="E22:G22"/>
    <mergeCell ref="E23:G23"/>
    <mergeCell ref="I24:J24"/>
    <mergeCell ref="G4:J5"/>
    <mergeCell ref="E3:F5"/>
    <mergeCell ref="E9:G9"/>
    <mergeCell ref="A60:C60"/>
    <mergeCell ref="A56:C56"/>
    <mergeCell ref="A44:D44"/>
    <mergeCell ref="A43:D43"/>
    <mergeCell ref="A45:D45"/>
    <mergeCell ref="A55:D55"/>
    <mergeCell ref="A46:D46"/>
    <mergeCell ref="A47:D47"/>
    <mergeCell ref="E55:J55"/>
    <mergeCell ref="I56:J56"/>
    <mergeCell ref="BH70:BI70"/>
    <mergeCell ref="BF70:BG70"/>
    <mergeCell ref="I9:J9"/>
    <mergeCell ref="AD53:AE53"/>
    <mergeCell ref="AD54:AE54"/>
    <mergeCell ref="AA53:AB53"/>
    <mergeCell ref="AA54:AB54"/>
    <mergeCell ref="M53:N54"/>
    <mergeCell ref="E53:F54"/>
    <mergeCell ref="E18:G18"/>
    <mergeCell ref="E19:G19"/>
    <mergeCell ref="C4:D4"/>
    <mergeCell ref="E25:J25"/>
    <mergeCell ref="E33:J33"/>
    <mergeCell ref="A40:D40"/>
    <mergeCell ref="A41:D41"/>
    <mergeCell ref="A33:D33"/>
    <mergeCell ref="A13:C13"/>
    <mergeCell ref="A31:C31"/>
    <mergeCell ref="A32:D32"/>
    <mergeCell ref="A22:D22"/>
    <mergeCell ref="A25:D25"/>
    <mergeCell ref="A23:D23"/>
    <mergeCell ref="A24:D24"/>
    <mergeCell ref="A15:D15"/>
    <mergeCell ref="A16:D16"/>
    <mergeCell ref="A17:D17"/>
  </mergeCells>
  <phoneticPr fontId="2" type="noConversion"/>
  <conditionalFormatting sqref="AD53:AD54 AA53:AA54 E55 I55 E33:E34 I33 E25 I25">
    <cfRule type="cellIs" dxfId="3" priority="4" stopIfTrue="1" operator="lessThan">
      <formula>$L$69</formula>
    </cfRule>
  </conditionalFormatting>
  <conditionalFormatting sqref="I9:J11 I37:J47 I51:J54 I15:J24 P37:P47 P51:P54 I29:J32">
    <cfRule type="expression" dxfId="2" priority="5" stopIfTrue="1">
      <formula>$BE$70=$BE$71</formula>
    </cfRule>
    <cfRule type="expression" dxfId="1" priority="6" stopIfTrue="1">
      <formula>$BE$70=$BE$95</formula>
    </cfRule>
    <cfRule type="expression" dxfId="0" priority="7" stopIfTrue="1">
      <formula>$BE$70=$BE$125</formula>
    </cfRule>
  </conditionalFormatting>
  <hyperlinks>
    <hyperlink ref="AM183" r:id="rId2"/>
    <hyperlink ref="AM184" r:id="rId3"/>
    <hyperlink ref="AM185" r:id="rId4"/>
    <hyperlink ref="AM187:AM188" r:id="rId5" display="bgeorge@holtca.com"/>
    <hyperlink ref="AM186" r:id="rId6"/>
    <hyperlink ref="AM188" r:id="rId7"/>
    <hyperlink ref="AM187" r:id="rId8"/>
    <hyperlink ref="AM192" r:id="rId9"/>
    <hyperlink ref="AM195" r:id="rId10"/>
    <hyperlink ref="AM198" r:id="rId11"/>
    <hyperlink ref="AM196" r:id="rId12"/>
    <hyperlink ref="AM197" r:id="rId13"/>
    <hyperlink ref="AM201" r:id="rId14"/>
    <hyperlink ref="AM202" r:id="rId15"/>
    <hyperlink ref="AM203" r:id="rId16"/>
    <hyperlink ref="AM205" r:id="rId17"/>
    <hyperlink ref="AM206" r:id="rId18"/>
    <hyperlink ref="AM209" r:id="rId19"/>
    <hyperlink ref="AM210" r:id="rId20"/>
    <hyperlink ref="AM211" r:id="rId21"/>
    <hyperlink ref="AM215" r:id="rId22"/>
    <hyperlink ref="AM216" r:id="rId23"/>
    <hyperlink ref="AM217" r:id="rId24"/>
    <hyperlink ref="AM218" r:id="rId25"/>
    <hyperlink ref="AM219" r:id="rId26"/>
    <hyperlink ref="AM182" r:id="rId27"/>
    <hyperlink ref="AM189" r:id="rId28"/>
    <hyperlink ref="AM199" r:id="rId29"/>
    <hyperlink ref="AM208" r:id="rId30"/>
    <hyperlink ref="C3" r:id="rId31"/>
    <hyperlink ref="AM181" r:id="rId32"/>
    <hyperlink ref="AM190" r:id="rId33"/>
  </hyperlinks>
  <pageMargins left="0.4" right="0" top="0.1" bottom="0.1" header="0.22" footer="0.22"/>
  <pageSetup scale="95" orientation="portrait" verticalDpi="200" r:id="rId34"/>
  <headerFooter alignWithMargins="0"/>
  <drawing r:id="rId35"/>
  <legacyDrawing r:id="rId3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37" name="Drop Down 7">
              <controlPr locked="0" defaultSize="0" autoFill="0" autoLine="0" autoPict="0">
                <anchor moveWithCells="1">
                  <from>
                    <xdr:col>4</xdr:col>
                    <xdr:colOff>257175</xdr:colOff>
                    <xdr:row>8</xdr:row>
                    <xdr:rowOff>190500</xdr:rowOff>
                  </from>
                  <to>
                    <xdr:col>6</xdr:col>
                    <xdr:colOff>257175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38" name="Drop Down 8">
              <controlPr locked="0" defaultSize="0" autoFill="0" autoLine="0" autoPict="0">
                <anchor moveWithCells="1">
                  <from>
                    <xdr:col>8</xdr:col>
                    <xdr:colOff>314325</xdr:colOff>
                    <xdr:row>8</xdr:row>
                    <xdr:rowOff>161925</xdr:rowOff>
                  </from>
                  <to>
                    <xdr:col>9</xdr:col>
                    <xdr:colOff>1019175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39" name="Drop Down 24">
              <controlPr locked="0"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28575</xdr:rowOff>
                  </from>
                  <to>
                    <xdr:col>3</xdr:col>
                    <xdr:colOff>314325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40" name="Spinner 30">
              <controlPr defaultSize="0" autoPict="0">
                <anchor moveWithCells="1" siz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161925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41" name="Spinner 31">
              <controlPr defaultSize="0" autoPict="0">
                <anchor moveWithCells="1" siz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8</xdr:col>
                    <xdr:colOff>161925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42" name="Spinner 32">
              <controlPr defaultSize="0" autoPict="0">
                <anchor moveWithCells="1" sizeWithCells="1">
                  <from>
                    <xdr:col>8</xdr:col>
                    <xdr:colOff>0</xdr:colOff>
                    <xdr:row>14</xdr:row>
                    <xdr:rowOff>142875</xdr:rowOff>
                  </from>
                  <to>
                    <xdr:col>8</xdr:col>
                    <xdr:colOff>161925</xdr:colOff>
                    <xdr:row>15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43" name="Spinner 33">
              <controlPr defaultSize="0" autoPict="0">
                <anchor moveWithCells="1" sizeWithCells="1">
                  <from>
                    <xdr:col>4</xdr:col>
                    <xdr:colOff>0</xdr:colOff>
                    <xdr:row>14</xdr:row>
                    <xdr:rowOff>152400</xdr:rowOff>
                  </from>
                  <to>
                    <xdr:col>4</xdr:col>
                    <xdr:colOff>161925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44" name="Spinner 35">
              <controlPr defaultSize="0" autoPict="0">
                <anchor moveWithCells="1" siz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4</xdr:col>
                    <xdr:colOff>161925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5" name="Spinner 37">
              <controlPr defaultSize="0" autoPict="0">
                <anchor moveWithCells="1" sizeWithCells="1">
                  <from>
                    <xdr:col>8</xdr:col>
                    <xdr:colOff>0</xdr:colOff>
                    <xdr:row>17</xdr:row>
                    <xdr:rowOff>152400</xdr:rowOff>
                  </from>
                  <to>
                    <xdr:col>8</xdr:col>
                    <xdr:colOff>161925</xdr:colOff>
                    <xdr:row>18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6" name="Spinner 38">
              <controlPr defaultSize="0" autoPict="0">
                <anchor moveWithCells="1" sizeWithCells="1">
                  <from>
                    <xdr:col>4</xdr:col>
                    <xdr:colOff>0</xdr:colOff>
                    <xdr:row>19</xdr:row>
                    <xdr:rowOff>9525</xdr:rowOff>
                  </from>
                  <to>
                    <xdr:col>4</xdr:col>
                    <xdr:colOff>161925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7" name="Spinner 39">
              <controlPr defaultSize="0" autoPict="0">
                <anchor moveWithCells="1" sizeWithCells="1">
                  <from>
                    <xdr:col>8</xdr:col>
                    <xdr:colOff>0</xdr:colOff>
                    <xdr:row>19</xdr:row>
                    <xdr:rowOff>9525</xdr:rowOff>
                  </from>
                  <to>
                    <xdr:col>8</xdr:col>
                    <xdr:colOff>161925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2</xdr:col>
                    <xdr:colOff>1009650</xdr:colOff>
                    <xdr:row>26</xdr:row>
                    <xdr:rowOff>152400</xdr:rowOff>
                  </from>
                  <to>
                    <xdr:col>3</xdr:col>
                    <xdr:colOff>219075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49" name="Drop Down 82">
              <controlPr locked="0" defaultSize="0" autoFill="0" autoLine="0" autoPict="0">
                <anchor moveWithCells="1">
                  <from>
                    <xdr:col>4</xdr:col>
                    <xdr:colOff>257175</xdr:colOff>
                    <xdr:row>9</xdr:row>
                    <xdr:rowOff>200025</xdr:rowOff>
                  </from>
                  <to>
                    <xdr:col>6</xdr:col>
                    <xdr:colOff>257175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50" name="Drop Down 83">
              <controlPr locked="0" defaultSize="0" autoFill="0" autoLine="0" autoPict="0">
                <anchor moveWithCells="1">
                  <from>
                    <xdr:col>8</xdr:col>
                    <xdr:colOff>314325</xdr:colOff>
                    <xdr:row>9</xdr:row>
                    <xdr:rowOff>200025</xdr:rowOff>
                  </from>
                  <to>
                    <xdr:col>9</xdr:col>
                    <xdr:colOff>1019175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51" name="Spinner 84">
              <controlPr defaultSize="0" autoPict="0">
                <anchor moveWithCells="1" sizeWithCells="1">
                  <from>
                    <xdr:col>4</xdr:col>
                    <xdr:colOff>0</xdr:colOff>
                    <xdr:row>28</xdr:row>
                    <xdr:rowOff>28575</xdr:rowOff>
                  </from>
                  <to>
                    <xdr:col>4</xdr:col>
                    <xdr:colOff>161925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52" name="Spinner 85">
              <controlPr defaultSize="0" autoPict="0">
                <anchor moveWithCells="1" sizeWithCells="1">
                  <from>
                    <xdr:col>8</xdr:col>
                    <xdr:colOff>0</xdr:colOff>
                    <xdr:row>28</xdr:row>
                    <xdr:rowOff>28575</xdr:rowOff>
                  </from>
                  <to>
                    <xdr:col>8</xdr:col>
                    <xdr:colOff>161925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53" name="Spinner 97">
              <controlPr defaultSize="0" autoPict="0">
                <anchor moveWithCells="1" sizeWithCells="1">
                  <from>
                    <xdr:col>4</xdr:col>
                    <xdr:colOff>0</xdr:colOff>
                    <xdr:row>50</xdr:row>
                    <xdr:rowOff>76200</xdr:rowOff>
                  </from>
                  <to>
                    <xdr:col>4</xdr:col>
                    <xdr:colOff>161925</xdr:colOff>
                    <xdr:row>51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54" name="Spinner 98">
              <controlPr defaultSize="0" autoPict="0">
                <anchor moveWithCells="1" sizeWithCells="1">
                  <from>
                    <xdr:col>8</xdr:col>
                    <xdr:colOff>0</xdr:colOff>
                    <xdr:row>50</xdr:row>
                    <xdr:rowOff>76200</xdr:rowOff>
                  </from>
                  <to>
                    <xdr:col>8</xdr:col>
                    <xdr:colOff>161925</xdr:colOff>
                    <xdr:row>51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55" name="Drop Down 135">
              <controlPr defaultSize="0" autoFill="0" autoLine="0" autoPict="0">
                <anchor moveWithCells="1">
                  <from>
                    <xdr:col>9</xdr:col>
                    <xdr:colOff>295275</xdr:colOff>
                    <xdr:row>1</xdr:row>
                    <xdr:rowOff>85725</xdr:rowOff>
                  </from>
                  <to>
                    <xdr:col>9</xdr:col>
                    <xdr:colOff>933450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56" name="Spinner 150">
              <controlPr defaultSize="0" autoPict="0">
                <anchor moveWithCells="1" sizeWithCells="1">
                  <from>
                    <xdr:col>4</xdr:col>
                    <xdr:colOff>0</xdr:colOff>
                    <xdr:row>51</xdr:row>
                    <xdr:rowOff>85725</xdr:rowOff>
                  </from>
                  <to>
                    <xdr:col>4</xdr:col>
                    <xdr:colOff>161925</xdr:colOff>
                    <xdr:row>52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57" name="Spinner 151">
              <controlPr defaultSize="0" autoPict="0">
                <anchor moveWithCells="1" sizeWithCells="1">
                  <from>
                    <xdr:col>8</xdr:col>
                    <xdr:colOff>0</xdr:colOff>
                    <xdr:row>51</xdr:row>
                    <xdr:rowOff>85725</xdr:rowOff>
                  </from>
                  <to>
                    <xdr:col>8</xdr:col>
                    <xdr:colOff>161925</xdr:colOff>
                    <xdr:row>52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58" name="Check Box 153">
              <controlPr defaultSize="0" autoFill="0" autoLine="0" autoPict="0">
                <anchor moveWithCells="1">
                  <from>
                    <xdr:col>2</xdr:col>
                    <xdr:colOff>1009650</xdr:colOff>
                    <xdr:row>32</xdr:row>
                    <xdr:rowOff>161925</xdr:rowOff>
                  </from>
                  <to>
                    <xdr:col>3</xdr:col>
                    <xdr:colOff>219075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59" name="Spinner 154">
              <controlPr defaultSize="0" autoPict="0">
                <anchor moveWithCells="1" sizeWithCells="1">
                  <from>
                    <xdr:col>4</xdr:col>
                    <xdr:colOff>0</xdr:colOff>
                    <xdr:row>36</xdr:row>
                    <xdr:rowOff>38100</xdr:rowOff>
                  </from>
                  <to>
                    <xdr:col>4</xdr:col>
                    <xdr:colOff>161925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60" name="Spinner 155">
              <controlPr defaultSize="0" autoPict="0">
                <anchor moveWithCells="1" sizeWithCells="1">
                  <from>
                    <xdr:col>4</xdr:col>
                    <xdr:colOff>0</xdr:colOff>
                    <xdr:row>37</xdr:row>
                    <xdr:rowOff>47625</xdr:rowOff>
                  </from>
                  <to>
                    <xdr:col>4</xdr:col>
                    <xdr:colOff>161925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61" name="Spinner 156">
              <controlPr defaultSize="0" autoPict="0">
                <anchor moveWithCells="1" sizeWithCells="1">
                  <from>
                    <xdr:col>4</xdr:col>
                    <xdr:colOff>0</xdr:colOff>
                    <xdr:row>44</xdr:row>
                    <xdr:rowOff>28575</xdr:rowOff>
                  </from>
                  <to>
                    <xdr:col>4</xdr:col>
                    <xdr:colOff>161925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62" name="Spinner 157">
              <controlPr defaultSize="0" autoPict="0">
                <anchor moveWithCells="1" sizeWithCells="1">
                  <from>
                    <xdr:col>8</xdr:col>
                    <xdr:colOff>0</xdr:colOff>
                    <xdr:row>36</xdr:row>
                    <xdr:rowOff>38100</xdr:rowOff>
                  </from>
                  <to>
                    <xdr:col>8</xdr:col>
                    <xdr:colOff>161925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63" name="Spinner 158">
              <controlPr defaultSize="0" autoPict="0">
                <anchor moveWithCells="1" sizeWithCells="1">
                  <from>
                    <xdr:col>8</xdr:col>
                    <xdr:colOff>0</xdr:colOff>
                    <xdr:row>37</xdr:row>
                    <xdr:rowOff>47625</xdr:rowOff>
                  </from>
                  <to>
                    <xdr:col>8</xdr:col>
                    <xdr:colOff>161925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64" name="Spinner 159">
              <controlPr defaultSize="0" autoPict="0">
                <anchor moveWithCells="1" sizeWithCells="1">
                  <from>
                    <xdr:col>8</xdr:col>
                    <xdr:colOff>0</xdr:colOff>
                    <xdr:row>44</xdr:row>
                    <xdr:rowOff>28575</xdr:rowOff>
                  </from>
                  <to>
                    <xdr:col>8</xdr:col>
                    <xdr:colOff>161925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65" name="Drop Down 167">
              <controlPr locked="0" defaultSize="0" autoFill="0" autoLine="0" autoPict="0">
                <anchor moveWithCells="1">
                  <from>
                    <xdr:col>6</xdr:col>
                    <xdr:colOff>47625</xdr:colOff>
                    <xdr:row>6</xdr:row>
                    <xdr:rowOff>0</xdr:rowOff>
                  </from>
                  <to>
                    <xdr:col>9</xdr:col>
                    <xdr:colOff>704850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66" name="Spinner 170">
              <controlPr defaultSize="0" autoPict="0">
                <anchor moveWithCells="1" sizeWithCells="1">
                  <from>
                    <xdr:col>11</xdr:col>
                    <xdr:colOff>0</xdr:colOff>
                    <xdr:row>26</xdr:row>
                    <xdr:rowOff>28575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67" name="Spinner 171">
              <controlPr defaultSize="0" autoPict="0">
                <anchor moveWithCells="1" sizeWithCells="1">
                  <from>
                    <xdr:col>8</xdr:col>
                    <xdr:colOff>0</xdr:colOff>
                    <xdr:row>29</xdr:row>
                    <xdr:rowOff>28575</xdr:rowOff>
                  </from>
                  <to>
                    <xdr:col>8</xdr:col>
                    <xdr:colOff>161925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68" name="Spinner 235">
              <controlPr defaultSize="0" autoPict="0">
                <anchor moveWithCells="1" sizeWithCells="1">
                  <from>
                    <xdr:col>4</xdr:col>
                    <xdr:colOff>0</xdr:colOff>
                    <xdr:row>59</xdr:row>
                    <xdr:rowOff>9525</xdr:rowOff>
                  </from>
                  <to>
                    <xdr:col>4</xdr:col>
                    <xdr:colOff>180975</xdr:colOff>
                    <xdr:row>59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69" name="Spinner 272">
              <controlPr defaultSize="0" autoPict="0">
                <anchor moveWithCells="1" sizeWithCells="1">
                  <from>
                    <xdr:col>4</xdr:col>
                    <xdr:colOff>0</xdr:colOff>
                    <xdr:row>29</xdr:row>
                    <xdr:rowOff>28575</xdr:rowOff>
                  </from>
                  <to>
                    <xdr:col>4</xdr:col>
                    <xdr:colOff>161925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Value Calculator single crop</vt:lpstr>
      <vt:lpstr>'Value Calculator single crop'!Print_Area</vt:lpstr>
    </vt:vector>
  </TitlesOfParts>
  <Company>Claas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butterl</dc:creator>
  <cp:lastModifiedBy>Jacobsen, Nick</cp:lastModifiedBy>
  <cp:lastPrinted>2012-06-27T01:09:00Z</cp:lastPrinted>
  <dcterms:created xsi:type="dcterms:W3CDTF">2011-01-31T21:57:56Z</dcterms:created>
  <dcterms:modified xsi:type="dcterms:W3CDTF">2017-01-13T21:16:31Z</dcterms:modified>
</cp:coreProperties>
</file>