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&quot; de &quot;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3" max="3" width="44.29"/>
    <col customWidth="1" min="4" max="4" width="17.0"/>
    <col customWidth="1" min="5" max="5" width="16.43"/>
    <col customWidth="1" min="8" max="8" width="20.0"/>
    <col customWidth="1" min="9" max="9" width="22.0"/>
  </cols>
  <sheetData>
    <row r="1">
      <c r="A1" t="str">
        <f>IFERROR(__xludf.DUMMYFUNCTION("IMPORTHTML(""https://es.wikipedia.org/wiki/Premios_%C3%93scar"", ""table"", 3)"),"N")</f>
        <v>N</v>
      </c>
      <c r="B1" t="str">
        <f>IFERROR(__xludf.DUMMYFUNCTION("""COMPUTED_VALUE"""),"Fecha")</f>
        <v>Fecha</v>
      </c>
      <c r="C1" t="str">
        <f>IFERROR(__xludf.DUMMYFUNCTION("""COMPUTED_VALUE"""),"Película")</f>
        <v>Película</v>
      </c>
      <c r="D1" t="str">
        <f>IFERROR(__xludf.DUMMYFUNCTION("""COMPUTED_VALUE"""),"Director")</f>
        <v>Director</v>
      </c>
      <c r="E1" t="str">
        <f>IFERROR(__xludf.DUMMYFUNCTION("""COMPUTED_VALUE"""),"Actor")</f>
        <v>Actor</v>
      </c>
      <c r="F1" t="str">
        <f>IFERROR(__xludf.DUMMYFUNCTION("""COMPUTED_VALUE"""),"Actriz")</f>
        <v>Actriz</v>
      </c>
      <c r="G1" t="str">
        <f>IFERROR(__xludf.DUMMYFUNCTION("""COMPUTED_VALUE"""),"Actor de reparto")</f>
        <v>Actor de reparto</v>
      </c>
      <c r="H1" t="str">
        <f>IFERROR(__xludf.DUMMYFUNCTION("""COMPUTED_VALUE"""),"Actriz de reparto")</f>
        <v>Actriz de reparto</v>
      </c>
      <c r="I1" t="str">
        <f>IFERROR(__xludf.DUMMYFUNCTION("""COMPUTED_VALUE"""),"Presentador")</f>
        <v>Presentador</v>
      </c>
      <c r="J1" t="str">
        <f>IFERROR(__xludf.DUMMYFUNCTION("""COMPUTED_VALUE"""),"Audiencia")</f>
        <v>Audiencia</v>
      </c>
    </row>
    <row r="2">
      <c r="A2" t="str">
        <f>IFERROR(__xludf.DUMMYFUNCTION("""COMPUTED_VALUE"""),"1.ª")</f>
        <v>1.ª</v>
      </c>
      <c r="B2" s="1">
        <f>IFERROR(__xludf.DUMMYFUNCTION("""COMPUTED_VALUE"""),10729.0)</f>
        <v>10729</v>
      </c>
      <c r="C2" t="str">
        <f>IFERROR(__xludf.DUMMYFUNCTION("""COMPUTED_VALUE"""),"*Wings*")</f>
        <v>*Wings*</v>
      </c>
      <c r="D2" t="str">
        <f>IFERROR(__xludf.DUMMYFUNCTION("""COMPUTED_VALUE"""),"F. Borzage
L. Milestone")</f>
        <v>F. Borzage
L. Milestone</v>
      </c>
      <c r="E2" t="str">
        <f>IFERROR(__xludf.DUMMYFUNCTION("""COMPUTED_VALUE"""),"E. Jannings")</f>
        <v>E. Jannings</v>
      </c>
      <c r="F2" t="str">
        <f>IFERROR(__xludf.DUMMYFUNCTION("""COMPUTED_VALUE"""),"J. Gaynor")</f>
        <v>J. Gaynor</v>
      </c>
      <c r="G2" t="str">
        <f>IFERROR(__xludf.DUMMYFUNCTION("""COMPUTED_VALUE"""),"—")</f>
        <v>—</v>
      </c>
      <c r="H2" t="str">
        <f>IFERROR(__xludf.DUMMYFUNCTION("""COMPUTED_VALUE"""),"—")</f>
        <v>—</v>
      </c>
      <c r="I2" t="str">
        <f>IFERROR(__xludf.DUMMYFUNCTION("""COMPUTED_VALUE"""),"Douglas Fairbanks
William C. deMille")</f>
        <v>Douglas Fairbanks
William C. deMille</v>
      </c>
      <c r="J2" t="str">
        <f>IFERROR(__xludf.DUMMYFUNCTION("""COMPUTED_VALUE"""),"")</f>
        <v/>
      </c>
    </row>
    <row r="3">
      <c r="A3" t="str">
        <f>IFERROR(__xludf.DUMMYFUNCTION("""COMPUTED_VALUE"""),"2.ª")</f>
        <v>2.ª</v>
      </c>
      <c r="B3" s="1">
        <f>IFERROR(__xludf.DUMMYFUNCTION("""COMPUTED_VALUE"""),11051.0)</f>
        <v>11051</v>
      </c>
      <c r="C3" t="str">
        <f>IFERROR(__xludf.DUMMYFUNCTION("""COMPUTED_VALUE"""),"*The Broadway Melody*")</f>
        <v>*The Broadway Melody*</v>
      </c>
      <c r="D3" t="str">
        <f>IFERROR(__xludf.DUMMYFUNCTION("""COMPUTED_VALUE"""),"F. Lloyd")</f>
        <v>F. Lloyd</v>
      </c>
      <c r="E3" t="str">
        <f>IFERROR(__xludf.DUMMYFUNCTION("""COMPUTED_VALUE"""),"W. Baxter")</f>
        <v>W. Baxter</v>
      </c>
      <c r="F3" t="str">
        <f>IFERROR(__xludf.DUMMYFUNCTION("""COMPUTED_VALUE"""),"M. Pickford")</f>
        <v>M. Pickford</v>
      </c>
      <c r="G3" t="str">
        <f>IFERROR(__xludf.DUMMYFUNCTION("""COMPUTED_VALUE"""),"")</f>
        <v/>
      </c>
      <c r="H3" t="str">
        <f>IFERROR(__xludf.DUMMYFUNCTION("""COMPUTED_VALUE"""),"")</f>
        <v/>
      </c>
      <c r="I3" t="str">
        <f>IFERROR(__xludf.DUMMYFUNCTION("""COMPUTED_VALUE"""),"William C. deMille")</f>
        <v>William C. deMille</v>
      </c>
      <c r="J3" t="str">
        <f>IFERROR(__xludf.DUMMYFUNCTION("""COMPUTED_VALUE"""),"")</f>
        <v/>
      </c>
    </row>
    <row r="4">
      <c r="A4" t="str">
        <f>IFERROR(__xludf.DUMMYFUNCTION("""COMPUTED_VALUE"""),"3.ª")</f>
        <v>3.ª</v>
      </c>
      <c r="B4" s="1">
        <f>IFERROR(__xludf.DUMMYFUNCTION("""COMPUTED_VALUE"""),11267.0)</f>
        <v>11267</v>
      </c>
      <c r="C4" t="str">
        <f>IFERROR(__xludf.DUMMYFUNCTION("""COMPUTED_VALUE"""),"*All Quiet on the Western Front*")</f>
        <v>*All Quiet on the Western Front*</v>
      </c>
      <c r="D4" t="str">
        <f>IFERROR(__xludf.DUMMYFUNCTION("""COMPUTED_VALUE"""),"L. Milestone")</f>
        <v>L. Milestone</v>
      </c>
      <c r="E4" t="str">
        <f>IFERROR(__xludf.DUMMYFUNCTION("""COMPUTED_VALUE"""),"G. Arliss")</f>
        <v>G. Arliss</v>
      </c>
      <c r="F4" t="str">
        <f>IFERROR(__xludf.DUMMYFUNCTION("""COMPUTED_VALUE"""),"N. Shearer")</f>
        <v>N. Shearer</v>
      </c>
      <c r="G4" t="str">
        <f>IFERROR(__xludf.DUMMYFUNCTION("""COMPUTED_VALUE"""),"")</f>
        <v/>
      </c>
      <c r="H4" t="str">
        <f>IFERROR(__xludf.DUMMYFUNCTION("""COMPUTED_VALUE"""),"")</f>
        <v/>
      </c>
      <c r="I4" t="str">
        <f>IFERROR(__xludf.DUMMYFUNCTION("""COMPUTED_VALUE"""),"Conrad Nagel")</f>
        <v>Conrad Nagel</v>
      </c>
      <c r="J4" t="str">
        <f>IFERROR(__xludf.DUMMYFUNCTION("""COMPUTED_VALUE"""),"")</f>
        <v/>
      </c>
    </row>
    <row r="5">
      <c r="A5" t="str">
        <f>IFERROR(__xludf.DUMMYFUNCTION("""COMPUTED_VALUE"""),"4.ª")</f>
        <v>4.ª</v>
      </c>
      <c r="B5" s="1">
        <f>IFERROR(__xludf.DUMMYFUNCTION("""COMPUTED_VALUE"""),11637.0)</f>
        <v>11637</v>
      </c>
      <c r="C5" t="str">
        <f>IFERROR(__xludf.DUMMYFUNCTION("""COMPUTED_VALUE"""),"*Cimarron*")</f>
        <v>*Cimarron*</v>
      </c>
      <c r="D5" t="str">
        <f>IFERROR(__xludf.DUMMYFUNCTION("""COMPUTED_VALUE"""),"N. Taurog")</f>
        <v>N. Taurog</v>
      </c>
      <c r="E5" t="str">
        <f>IFERROR(__xludf.DUMMYFUNCTION("""COMPUTED_VALUE"""),"L. Barrymore")</f>
        <v>L. Barrymore</v>
      </c>
      <c r="F5" t="str">
        <f>IFERROR(__xludf.DUMMYFUNCTION("""COMPUTED_VALUE"""),"M. Dressler")</f>
        <v>M. Dressler</v>
      </c>
      <c r="G5" t="str">
        <f>IFERROR(__xludf.DUMMYFUNCTION("""COMPUTED_VALUE"""),"")</f>
        <v/>
      </c>
      <c r="H5" t="str">
        <f>IFERROR(__xludf.DUMMYFUNCTION("""COMPUTED_VALUE"""),"")</f>
        <v/>
      </c>
      <c r="I5" t="str">
        <f>IFERROR(__xludf.DUMMYFUNCTION("""COMPUTED_VALUE"""),"Lawrence Grant")</f>
        <v>Lawrence Grant</v>
      </c>
      <c r="J5" t="str">
        <f>IFERROR(__xludf.DUMMYFUNCTION("""COMPUTED_VALUE"""),"")</f>
        <v/>
      </c>
    </row>
    <row r="6">
      <c r="A6" t="str">
        <f>IFERROR(__xludf.DUMMYFUNCTION("""COMPUTED_VALUE"""),"5.ª")</f>
        <v>5.ª</v>
      </c>
      <c r="B6" s="1">
        <f>IFERROR(__xludf.DUMMYFUNCTION("""COMPUTED_VALUE"""),12011.0)</f>
        <v>12011</v>
      </c>
      <c r="C6" t="str">
        <f>IFERROR(__xludf.DUMMYFUNCTION("""COMPUTED_VALUE"""),"*Grand Hotel*")</f>
        <v>*Grand Hotel*</v>
      </c>
      <c r="D6" t="str">
        <f>IFERROR(__xludf.DUMMYFUNCTION("""COMPUTED_VALUE"""),"F. Borzage")</f>
        <v>F. Borzage</v>
      </c>
      <c r="E6" t="str">
        <f>IFERROR(__xludf.DUMMYFUNCTION("""COMPUTED_VALUE"""),"F. March
W. Beery")</f>
        <v>F. March
W. Beery</v>
      </c>
      <c r="F6" t="str">
        <f>IFERROR(__xludf.DUMMYFUNCTION("""COMPUTED_VALUE"""),"H. Hayes")</f>
        <v>H. Hayes</v>
      </c>
      <c r="G6" t="str">
        <f>IFERROR(__xludf.DUMMYFUNCTION("""COMPUTED_VALUE"""),"")</f>
        <v/>
      </c>
      <c r="H6" t="str">
        <f>IFERROR(__xludf.DUMMYFUNCTION("""COMPUTED_VALUE"""),"")</f>
        <v/>
      </c>
      <c r="I6" t="str">
        <f>IFERROR(__xludf.DUMMYFUNCTION("""COMPUTED_VALUE"""),"Lionel Barrymore
Conrad Nagel")</f>
        <v>Lionel Barrymore
Conrad Nagel</v>
      </c>
      <c r="J6" t="str">
        <f>IFERROR(__xludf.DUMMYFUNCTION("""COMPUTED_VALUE"""),"")</f>
        <v/>
      </c>
    </row>
    <row r="7">
      <c r="A7" t="str">
        <f>IFERROR(__xludf.DUMMYFUNCTION("""COMPUTED_VALUE"""),"6.ª")</f>
        <v>6.ª</v>
      </c>
      <c r="B7" s="1">
        <f>IFERROR(__xludf.DUMMYFUNCTION("""COMPUTED_VALUE"""),12494.0)</f>
        <v>12494</v>
      </c>
      <c r="C7" t="str">
        <f>IFERROR(__xludf.DUMMYFUNCTION("""COMPUTED_VALUE"""),"*Cavalcade*")</f>
        <v>*Cavalcade*</v>
      </c>
      <c r="D7" t="str">
        <f>IFERROR(__xludf.DUMMYFUNCTION("""COMPUTED_VALUE"""),"F. Lloyd")</f>
        <v>F. Lloyd</v>
      </c>
      <c r="E7" t="str">
        <f>IFERROR(__xludf.DUMMYFUNCTION("""COMPUTED_VALUE"""),"C. Laughton")</f>
        <v>C. Laughton</v>
      </c>
      <c r="F7" t="str">
        <f>IFERROR(__xludf.DUMMYFUNCTION("""COMPUTED_VALUE"""),"K. Hepburn")</f>
        <v>K. Hepburn</v>
      </c>
      <c r="G7" t="str">
        <f>IFERROR(__xludf.DUMMYFUNCTION("""COMPUTED_VALUE"""),"")</f>
        <v/>
      </c>
      <c r="H7" t="str">
        <f>IFERROR(__xludf.DUMMYFUNCTION("""COMPUTED_VALUE"""),"")</f>
        <v/>
      </c>
      <c r="I7" t="str">
        <f>IFERROR(__xludf.DUMMYFUNCTION("""COMPUTED_VALUE"""),"Will Rogers")</f>
        <v>Will Rogers</v>
      </c>
      <c r="J7" t="str">
        <f>IFERROR(__xludf.DUMMYFUNCTION("""COMPUTED_VALUE"""),"")</f>
        <v/>
      </c>
    </row>
    <row r="8">
      <c r="A8" t="str">
        <f>IFERROR(__xludf.DUMMYFUNCTION("""COMPUTED_VALUE"""),"7.ª")</f>
        <v>7.ª</v>
      </c>
      <c r="B8" s="1">
        <f>IFERROR(__xludf.DUMMYFUNCTION("""COMPUTED_VALUE"""),12842.0)</f>
        <v>12842</v>
      </c>
      <c r="C8" t="str">
        <f>IFERROR(__xludf.DUMMYFUNCTION("""COMPUTED_VALUE"""),"*It Happened One Night*")</f>
        <v>*It Happened One Night*</v>
      </c>
      <c r="D8" t="str">
        <f>IFERROR(__xludf.DUMMYFUNCTION("""COMPUTED_VALUE"""),"F. Capra")</f>
        <v>F. Capra</v>
      </c>
      <c r="E8" t="str">
        <f>IFERROR(__xludf.DUMMYFUNCTION("""COMPUTED_VALUE"""),"C. Gable")</f>
        <v>C. Gable</v>
      </c>
      <c r="F8" t="str">
        <f>IFERROR(__xludf.DUMMYFUNCTION("""COMPUTED_VALUE"""),"C. Colbert")</f>
        <v>C. Colbert</v>
      </c>
      <c r="G8" t="str">
        <f>IFERROR(__xludf.DUMMYFUNCTION("""COMPUTED_VALUE"""),"")</f>
        <v/>
      </c>
      <c r="H8" t="str">
        <f>IFERROR(__xludf.DUMMYFUNCTION("""COMPUTED_VALUE"""),"")</f>
        <v/>
      </c>
      <c r="I8" t="str">
        <f>IFERROR(__xludf.DUMMYFUNCTION("""COMPUTED_VALUE"""),"Irvin S. Cobb")</f>
        <v>Irvin S. Cobb</v>
      </c>
      <c r="J8" t="str">
        <f>IFERROR(__xludf.DUMMYFUNCTION("""COMPUTED_VALUE"""),"")</f>
        <v/>
      </c>
    </row>
    <row r="9">
      <c r="A9" t="str">
        <f>IFERROR(__xludf.DUMMYFUNCTION("""COMPUTED_VALUE"""),"8.ª")</f>
        <v>8.ª</v>
      </c>
      <c r="B9" s="1">
        <f>IFERROR(__xludf.DUMMYFUNCTION("""COMPUTED_VALUE"""),13214.0)</f>
        <v>13214</v>
      </c>
      <c r="C9" t="str">
        <f>IFERROR(__xludf.DUMMYFUNCTION("""COMPUTED_VALUE"""),"*Mutiny on the Bounty*")</f>
        <v>*Mutiny on the Bounty*</v>
      </c>
      <c r="D9" t="str">
        <f>IFERROR(__xludf.DUMMYFUNCTION("""COMPUTED_VALUE"""),"J. Ford")</f>
        <v>J. Ford</v>
      </c>
      <c r="E9" t="str">
        <f>IFERROR(__xludf.DUMMYFUNCTION("""COMPUTED_VALUE"""),"V. McLaglen")</f>
        <v>V. McLaglen</v>
      </c>
      <c r="F9" t="str">
        <f>IFERROR(__xludf.DUMMYFUNCTION("""COMPUTED_VALUE"""),"B. Davis")</f>
        <v>B. Davis</v>
      </c>
      <c r="G9" t="str">
        <f>IFERROR(__xludf.DUMMYFUNCTION("""COMPUTED_VALUE"""),"")</f>
        <v/>
      </c>
      <c r="H9" t="str">
        <f>IFERROR(__xludf.DUMMYFUNCTION("""COMPUTED_VALUE"""),"")</f>
        <v/>
      </c>
      <c r="I9" t="str">
        <f>IFERROR(__xludf.DUMMYFUNCTION("""COMPUTED_VALUE"""),"Frank Capra")</f>
        <v>Frank Capra</v>
      </c>
      <c r="J9" t="str">
        <f>IFERROR(__xludf.DUMMYFUNCTION("""COMPUTED_VALUE"""),"")</f>
        <v/>
      </c>
    </row>
    <row r="10">
      <c r="A10" t="str">
        <f>IFERROR(__xludf.DUMMYFUNCTION("""COMPUTED_VALUE"""),"9.ª")</f>
        <v>9.ª</v>
      </c>
      <c r="B10" s="1">
        <f>IFERROR(__xludf.DUMMYFUNCTION("""COMPUTED_VALUE"""),13578.0)</f>
        <v>13578</v>
      </c>
      <c r="C10" t="str">
        <f>IFERROR(__xludf.DUMMYFUNCTION("""COMPUTED_VALUE"""),"*The Great Ziegfeld*")</f>
        <v>*The Great Ziegfeld*</v>
      </c>
      <c r="D10" t="str">
        <f>IFERROR(__xludf.DUMMYFUNCTION("""COMPUTED_VALUE"""),"F. Capra")</f>
        <v>F. Capra</v>
      </c>
      <c r="E10" t="str">
        <f>IFERROR(__xludf.DUMMYFUNCTION("""COMPUTED_VALUE"""),"P. Muni")</f>
        <v>P. Muni</v>
      </c>
      <c r="F10" t="str">
        <f>IFERROR(__xludf.DUMMYFUNCTION("""COMPUTED_VALUE"""),"L. Rainer")</f>
        <v>L. Rainer</v>
      </c>
      <c r="G10" t="str">
        <f>IFERROR(__xludf.DUMMYFUNCTION("""COMPUTED_VALUE"""),"W. Brennan")</f>
        <v>W. Brennan</v>
      </c>
      <c r="H10" t="str">
        <f>IFERROR(__xludf.DUMMYFUNCTION("""COMPUTED_VALUE"""),"G. Sondergaard")</f>
        <v>G. Sondergaard</v>
      </c>
      <c r="I10" t="str">
        <f>IFERROR(__xludf.DUMMYFUNCTION("""COMPUTED_VALUE"""),"George Jessel")</f>
        <v>George Jessel</v>
      </c>
      <c r="J10" t="str">
        <f>IFERROR(__xludf.DUMMYFUNCTION("""COMPUTED_VALUE"""),"")</f>
        <v/>
      </c>
    </row>
    <row r="11">
      <c r="A11" t="str">
        <f>IFERROR(__xludf.DUMMYFUNCTION("""COMPUTED_VALUE"""),"10.ª")</f>
        <v>10.ª</v>
      </c>
      <c r="B11" s="1">
        <f>IFERROR(__xludf.DUMMYFUNCTION("""COMPUTED_VALUE"""),13949.0)</f>
        <v>13949</v>
      </c>
      <c r="C11" t="str">
        <f>IFERROR(__xludf.DUMMYFUNCTION("""COMPUTED_VALUE"""),"*life of emile !The Life of Emile Zola*")</f>
        <v>*life of emile !The Life of Emile Zola*</v>
      </c>
      <c r="D11" t="str">
        <f>IFERROR(__xludf.DUMMYFUNCTION("""COMPUTED_VALUE"""),"L. McCarey")</f>
        <v>L. McCarey</v>
      </c>
      <c r="E11" t="str">
        <f>IFERROR(__xludf.DUMMYFUNCTION("""COMPUTED_VALUE"""),"S. Tracy")</f>
        <v>S. Tracy</v>
      </c>
      <c r="F11" t="str">
        <f>IFERROR(__xludf.DUMMYFUNCTION("""COMPUTED_VALUE"""),"L. Rainer")</f>
        <v>L. Rainer</v>
      </c>
      <c r="G11" t="str">
        <f>IFERROR(__xludf.DUMMYFUNCTION("""COMPUTED_VALUE"""),"J. Schildkraut")</f>
        <v>J. Schildkraut</v>
      </c>
      <c r="H11" t="str">
        <f>IFERROR(__xludf.DUMMYFUNCTION("""COMPUTED_VALUE"""),"A. Brady")</f>
        <v>A. Brady</v>
      </c>
      <c r="I11" t="str">
        <f>IFERROR(__xludf.DUMMYFUNCTION("""COMPUTED_VALUE"""),"Bob Burns")</f>
        <v>Bob Burns</v>
      </c>
      <c r="J11" t="str">
        <f>IFERROR(__xludf.DUMMYFUNCTION("""COMPUTED_VALUE"""),"")</f>
        <v/>
      </c>
    </row>
    <row r="12">
      <c r="A12" t="str">
        <f>IFERROR(__xludf.DUMMYFUNCTION("""COMPUTED_VALUE"""),"11.ª")</f>
        <v>11.ª</v>
      </c>
      <c r="B12" s="1">
        <f>IFERROR(__xludf.DUMMYFUNCTION("""COMPUTED_VALUE"""),14299.0)</f>
        <v>14299</v>
      </c>
      <c r="C12" t="str">
        <f>IFERROR(__xludf.DUMMYFUNCTION("""COMPUTED_VALUE"""),"*You Can't Take It With You*")</f>
        <v>*You Can't Take It With You*</v>
      </c>
      <c r="D12" t="str">
        <f>IFERROR(__xludf.DUMMYFUNCTION("""COMPUTED_VALUE"""),"F. Capra")</f>
        <v>F. Capra</v>
      </c>
      <c r="E12" t="str">
        <f>IFERROR(__xludf.DUMMYFUNCTION("""COMPUTED_VALUE"""),"S. Tracy")</f>
        <v>S. Tracy</v>
      </c>
      <c r="F12" t="str">
        <f>IFERROR(__xludf.DUMMYFUNCTION("""COMPUTED_VALUE"""),"B. Davis")</f>
        <v>B. Davis</v>
      </c>
      <c r="G12" t="str">
        <f>IFERROR(__xludf.DUMMYFUNCTION("""COMPUTED_VALUE"""),"W. Brennan")</f>
        <v>W. Brennan</v>
      </c>
      <c r="H12" t="str">
        <f>IFERROR(__xludf.DUMMYFUNCTION("""COMPUTED_VALUE"""),"F. Bainter")</f>
        <v>F. Bainter</v>
      </c>
      <c r="I12" t="str">
        <f>IFERROR(__xludf.DUMMYFUNCTION("""COMPUTED_VALUE"""),"")</f>
        <v/>
      </c>
      <c r="J12" t="str">
        <f>IFERROR(__xludf.DUMMYFUNCTION("""COMPUTED_VALUE"""),"")</f>
        <v/>
      </c>
    </row>
    <row r="13">
      <c r="A13" t="str">
        <f>IFERROR(__xludf.DUMMYFUNCTION("""COMPUTED_VALUE"""),"12.ª")</f>
        <v>12.ª</v>
      </c>
      <c r="B13" s="1">
        <f>IFERROR(__xludf.DUMMYFUNCTION("""COMPUTED_VALUE"""),14670.0)</f>
        <v>14670</v>
      </c>
      <c r="C13" t="str">
        <f>IFERROR(__xludf.DUMMYFUNCTION("""COMPUTED_VALUE"""),"*Gone with the Wind*")</f>
        <v>*Gone with the Wind*</v>
      </c>
      <c r="D13" t="str">
        <f>IFERROR(__xludf.DUMMYFUNCTION("""COMPUTED_VALUE"""),"V. Fleming")</f>
        <v>V. Fleming</v>
      </c>
      <c r="E13" t="str">
        <f>IFERROR(__xludf.DUMMYFUNCTION("""COMPUTED_VALUE"""),"R. Donat")</f>
        <v>R. Donat</v>
      </c>
      <c r="F13" t="str">
        <f>IFERROR(__xludf.DUMMYFUNCTION("""COMPUTED_VALUE"""),"V. Leigh")</f>
        <v>V. Leigh</v>
      </c>
      <c r="G13" t="str">
        <f>IFERROR(__xludf.DUMMYFUNCTION("""COMPUTED_VALUE"""),"T. Mitchell")</f>
        <v>T. Mitchell</v>
      </c>
      <c r="H13" t="str">
        <f>IFERROR(__xludf.DUMMYFUNCTION("""COMPUTED_VALUE"""),"H. McDaniel")</f>
        <v>H. McDaniel</v>
      </c>
      <c r="I13" t="str">
        <f>IFERROR(__xludf.DUMMYFUNCTION("""COMPUTED_VALUE"""),"Bob Hope")</f>
        <v>Bob Hope</v>
      </c>
      <c r="J13" t="str">
        <f>IFERROR(__xludf.DUMMYFUNCTION("""COMPUTED_VALUE"""),"")</f>
        <v/>
      </c>
    </row>
    <row r="14">
      <c r="A14" t="str">
        <f>IFERROR(__xludf.DUMMYFUNCTION("""COMPUTED_VALUE"""),"13.ª")</f>
        <v>13.ª</v>
      </c>
      <c r="B14" s="1">
        <f>IFERROR(__xludf.DUMMYFUNCTION("""COMPUTED_VALUE"""),15034.0)</f>
        <v>15034</v>
      </c>
      <c r="C14" t="str">
        <f>IFERROR(__xludf.DUMMYFUNCTION("""COMPUTED_VALUE"""),"*Rebecca*")</f>
        <v>*Rebecca*</v>
      </c>
      <c r="D14" t="str">
        <f>IFERROR(__xludf.DUMMYFUNCTION("""COMPUTED_VALUE"""),"J. Ford")</f>
        <v>J. Ford</v>
      </c>
      <c r="E14" t="str">
        <f>IFERROR(__xludf.DUMMYFUNCTION("""COMPUTED_VALUE"""),"J. Stewart")</f>
        <v>J. Stewart</v>
      </c>
      <c r="F14" t="str">
        <f>IFERROR(__xludf.DUMMYFUNCTION("""COMPUTED_VALUE"""),"G. Rogers")</f>
        <v>G. Rogers</v>
      </c>
      <c r="G14" t="str">
        <f>IFERROR(__xludf.DUMMYFUNCTION("""COMPUTED_VALUE"""),"W. Brennan")</f>
        <v>W. Brennan</v>
      </c>
      <c r="H14" t="str">
        <f>IFERROR(__xludf.DUMMYFUNCTION("""COMPUTED_VALUE"""),"J. Darwell")</f>
        <v>J. Darwell</v>
      </c>
      <c r="I14" t="str">
        <f>IFERROR(__xludf.DUMMYFUNCTION("""COMPUTED_VALUE"""),"")</f>
        <v/>
      </c>
      <c r="J14" t="str">
        <f>IFERROR(__xludf.DUMMYFUNCTION("""COMPUTED_VALUE"""),"")</f>
        <v/>
      </c>
    </row>
    <row r="15">
      <c r="A15" t="str">
        <f>IFERROR(__xludf.DUMMYFUNCTION("""COMPUTED_VALUE"""),"14.ª")</f>
        <v>14.ª</v>
      </c>
      <c r="B15" s="1">
        <f>IFERROR(__xludf.DUMMYFUNCTION("""COMPUTED_VALUE"""),15398.0)</f>
        <v>15398</v>
      </c>
      <c r="C15" t="str">
        <f>IFERROR(__xludf.DUMMYFUNCTION("""COMPUTED_VALUE"""),"*How Green Was My Valley*")</f>
        <v>*How Green Was My Valley*</v>
      </c>
      <c r="D15" t="str">
        <f>IFERROR(__xludf.DUMMYFUNCTION("""COMPUTED_VALUE"""),"J. Ford")</f>
        <v>J. Ford</v>
      </c>
      <c r="E15" t="str">
        <f>IFERROR(__xludf.DUMMYFUNCTION("""COMPUTED_VALUE"""),"G. Cooper")</f>
        <v>G. Cooper</v>
      </c>
      <c r="F15" t="str">
        <f>IFERROR(__xludf.DUMMYFUNCTION("""COMPUTED_VALUE"""),"J. Fontaine")</f>
        <v>J. Fontaine</v>
      </c>
      <c r="G15" t="str">
        <f>IFERROR(__xludf.DUMMYFUNCTION("""COMPUTED_VALUE"""),"D. Crisp")</f>
        <v>D. Crisp</v>
      </c>
      <c r="H15" t="str">
        <f>IFERROR(__xludf.DUMMYFUNCTION("""COMPUTED_VALUE"""),"M. Astor")</f>
        <v>M. Astor</v>
      </c>
      <c r="I15" t="str">
        <f>IFERROR(__xludf.DUMMYFUNCTION("""COMPUTED_VALUE"""),"")</f>
        <v/>
      </c>
      <c r="J15" t="str">
        <f>IFERROR(__xludf.DUMMYFUNCTION("""COMPUTED_VALUE"""),"")</f>
        <v/>
      </c>
    </row>
    <row r="16">
      <c r="A16" t="str">
        <f>IFERROR(__xludf.DUMMYFUNCTION("""COMPUTED_VALUE"""),"15.ª")</f>
        <v>15.ª</v>
      </c>
      <c r="B16" s="1">
        <f>IFERROR(__xludf.DUMMYFUNCTION("""COMPUTED_VALUE"""),15769.0)</f>
        <v>15769</v>
      </c>
      <c r="C16" t="str">
        <f>IFERROR(__xludf.DUMMYFUNCTION("""COMPUTED_VALUE"""),"*MrS. Miniver*")</f>
        <v>*MrS. Miniver*</v>
      </c>
      <c r="D16" t="str">
        <f>IFERROR(__xludf.DUMMYFUNCTION("""COMPUTED_VALUE"""),"W. Wyler")</f>
        <v>W. Wyler</v>
      </c>
      <c r="E16" t="str">
        <f>IFERROR(__xludf.DUMMYFUNCTION("""COMPUTED_VALUE"""),"J. Cagney")</f>
        <v>J. Cagney</v>
      </c>
      <c r="F16" t="str">
        <f>IFERROR(__xludf.DUMMYFUNCTION("""COMPUTED_VALUE"""),"G. Garson")</f>
        <v>G. Garson</v>
      </c>
      <c r="G16" t="str">
        <f>IFERROR(__xludf.DUMMYFUNCTION("""COMPUTED_VALUE"""),"V. Heflin")</f>
        <v>V. Heflin</v>
      </c>
      <c r="H16" t="str">
        <f>IFERROR(__xludf.DUMMYFUNCTION("""COMPUTED_VALUE"""),"T. Wright")</f>
        <v>T. Wright</v>
      </c>
      <c r="I16" t="str">
        <f>IFERROR(__xludf.DUMMYFUNCTION("""COMPUTED_VALUE"""),"Bob Hope")</f>
        <v>Bob Hope</v>
      </c>
      <c r="J16" t="str">
        <f>IFERROR(__xludf.DUMMYFUNCTION("""COMPUTED_VALUE"""),"")</f>
        <v/>
      </c>
    </row>
    <row r="17">
      <c r="A17" t="str">
        <f>IFERROR(__xludf.DUMMYFUNCTION("""COMPUTED_VALUE"""),"16.ª")</f>
        <v>16.ª</v>
      </c>
      <c r="B17" t="str">
        <f>IFERROR(__xludf.DUMMYFUNCTION("""COMPUTED_VALUE"""),"2de marzo de 1944")</f>
        <v>2de marzo de 1944</v>
      </c>
      <c r="C17" t="str">
        <f>IFERROR(__xludf.DUMMYFUNCTION("""COMPUTED_VALUE"""),"*Casablanca*")</f>
        <v>*Casablanca*</v>
      </c>
      <c r="D17" t="str">
        <f>IFERROR(__xludf.DUMMYFUNCTION("""COMPUTED_VALUE"""),"M. Curtiz")</f>
        <v>M. Curtiz</v>
      </c>
      <c r="E17" t="str">
        <f>IFERROR(__xludf.DUMMYFUNCTION("""COMPUTED_VALUE"""),"P. Lukas")</f>
        <v>P. Lukas</v>
      </c>
      <c r="F17" t="str">
        <f>IFERROR(__xludf.DUMMYFUNCTION("""COMPUTED_VALUE"""),"J. Jones")</f>
        <v>J. Jones</v>
      </c>
      <c r="G17" t="str">
        <f>IFERROR(__xludf.DUMMYFUNCTION("""COMPUTED_VALUE"""),"C. Coburn")</f>
        <v>C. Coburn</v>
      </c>
      <c r="H17" t="str">
        <f>IFERROR(__xludf.DUMMYFUNCTION("""COMPUTED_VALUE"""),"K. Paxinou")</f>
        <v>K. Paxinou</v>
      </c>
      <c r="I17" t="str">
        <f>IFERROR(__xludf.DUMMYFUNCTION("""COMPUTED_VALUE"""),"Jack Benny")</f>
        <v>Jack Benny</v>
      </c>
      <c r="J17" t="str">
        <f>IFERROR(__xludf.DUMMYFUNCTION("""COMPUTED_VALUE"""),"")</f>
        <v/>
      </c>
    </row>
    <row r="18">
      <c r="A18" t="str">
        <f>IFERROR(__xludf.DUMMYFUNCTION("""COMPUTED_VALUE"""),"17.ª")</f>
        <v>17.ª</v>
      </c>
      <c r="B18" s="1">
        <f>IFERROR(__xludf.DUMMYFUNCTION("""COMPUTED_VALUE"""),16511.0)</f>
        <v>16511</v>
      </c>
      <c r="C18" t="str">
        <f>IFERROR(__xludf.DUMMYFUNCTION("""COMPUTED_VALUE"""),"*Going My Way*")</f>
        <v>*Going My Way*</v>
      </c>
      <c r="D18" t="str">
        <f>IFERROR(__xludf.DUMMYFUNCTION("""COMPUTED_VALUE"""),"L. McCarey")</f>
        <v>L. McCarey</v>
      </c>
      <c r="E18" t="str">
        <f>IFERROR(__xludf.DUMMYFUNCTION("""COMPUTED_VALUE"""),"B. Crosby")</f>
        <v>B. Crosby</v>
      </c>
      <c r="F18" t="str">
        <f>IFERROR(__xludf.DUMMYFUNCTION("""COMPUTED_VALUE"""),"I. Bergman")</f>
        <v>I. Bergman</v>
      </c>
      <c r="G18" t="str">
        <f>IFERROR(__xludf.DUMMYFUNCTION("""COMPUTED_VALUE"""),"B. Fitzgerald")</f>
        <v>B. Fitzgerald</v>
      </c>
      <c r="H18" t="str">
        <f>IFERROR(__xludf.DUMMYFUNCTION("""COMPUTED_VALUE"""),"E. Barrymore")</f>
        <v>E. Barrymore</v>
      </c>
      <c r="I18" t="str">
        <f>IFERROR(__xludf.DUMMYFUNCTION("""COMPUTED_VALUE"""),"Bob Hope
John Cromwell")</f>
        <v>Bob Hope
John Cromwell</v>
      </c>
      <c r="J18" t="str">
        <f>IFERROR(__xludf.DUMMYFUNCTION("""COMPUTED_VALUE"""),"")</f>
        <v/>
      </c>
    </row>
    <row r="19">
      <c r="A19" t="str">
        <f>IFERROR(__xludf.DUMMYFUNCTION("""COMPUTED_VALUE"""),"18.ª")</f>
        <v>18.ª</v>
      </c>
      <c r="B19" t="str">
        <f>IFERROR(__xludf.DUMMYFUNCTION("""COMPUTED_VALUE"""),"7de marzo de 1946")</f>
        <v>7de marzo de 1946</v>
      </c>
      <c r="C19" t="str">
        <f>IFERROR(__xludf.DUMMYFUNCTION("""COMPUTED_VALUE"""),"*The Lost Weekend*")</f>
        <v>*The Lost Weekend*</v>
      </c>
      <c r="D19" t="str">
        <f>IFERROR(__xludf.DUMMYFUNCTION("""COMPUTED_VALUE"""),"B. Wilder")</f>
        <v>B. Wilder</v>
      </c>
      <c r="E19" t="str">
        <f>IFERROR(__xludf.DUMMYFUNCTION("""COMPUTED_VALUE"""),"R. Milland")</f>
        <v>R. Milland</v>
      </c>
      <c r="F19" t="str">
        <f>IFERROR(__xludf.DUMMYFUNCTION("""COMPUTED_VALUE"""),"J. Crawford")</f>
        <v>J. Crawford</v>
      </c>
      <c r="G19" t="str">
        <f>IFERROR(__xludf.DUMMYFUNCTION("""COMPUTED_VALUE"""),"J. Dunn")</f>
        <v>J. Dunn</v>
      </c>
      <c r="H19" t="str">
        <f>IFERROR(__xludf.DUMMYFUNCTION("""COMPUTED_VALUE"""),"A. Revere")</f>
        <v>A. Revere</v>
      </c>
      <c r="I19" t="str">
        <f>IFERROR(__xludf.DUMMYFUNCTION("""COMPUTED_VALUE"""),"Bob Hope
James Stewart")</f>
        <v>Bob Hope
James Stewart</v>
      </c>
      <c r="J19" t="str">
        <f>IFERROR(__xludf.DUMMYFUNCTION("""COMPUTED_VALUE"""),"")</f>
        <v/>
      </c>
    </row>
    <row r="20">
      <c r="A20" t="str">
        <f>IFERROR(__xludf.DUMMYFUNCTION("""COMPUTED_VALUE"""),"19.ª")</f>
        <v>19.ª</v>
      </c>
      <c r="B20" s="1">
        <f>IFERROR(__xludf.DUMMYFUNCTION("""COMPUTED_VALUE"""),17239.0)</f>
        <v>17239</v>
      </c>
      <c r="C20" t="str">
        <f>IFERROR(__xludf.DUMMYFUNCTION("""COMPUTED_VALUE"""),"*best years !The Best Years of Our Lives*")</f>
        <v>*best years !The Best Years of Our Lives*</v>
      </c>
      <c r="D20" t="str">
        <f>IFERROR(__xludf.DUMMYFUNCTION("""COMPUTED_VALUE"""),"W. Wyler")</f>
        <v>W. Wyler</v>
      </c>
      <c r="E20" t="str">
        <f>IFERROR(__xludf.DUMMYFUNCTION("""COMPUTED_VALUE"""),"F. March")</f>
        <v>F. March</v>
      </c>
      <c r="F20" t="str">
        <f>IFERROR(__xludf.DUMMYFUNCTION("""COMPUTED_VALUE"""),"O. de Havilland")</f>
        <v>O. de Havilland</v>
      </c>
      <c r="G20" t="str">
        <f>IFERROR(__xludf.DUMMYFUNCTION("""COMPUTED_VALUE"""),"H. Russell")</f>
        <v>H. Russell</v>
      </c>
      <c r="H20" t="str">
        <f>IFERROR(__xludf.DUMMYFUNCTION("""COMPUTED_VALUE"""),"A. Baxter")</f>
        <v>A. Baxter</v>
      </c>
      <c r="I20" t="str">
        <f>IFERROR(__xludf.DUMMYFUNCTION("""COMPUTED_VALUE"""),"Jack Benny")</f>
        <v>Jack Benny</v>
      </c>
      <c r="J20" t="str">
        <f>IFERROR(__xludf.DUMMYFUNCTION("""COMPUTED_VALUE"""),"")</f>
        <v/>
      </c>
    </row>
    <row r="21">
      <c r="A21" t="str">
        <f>IFERROR(__xludf.DUMMYFUNCTION("""COMPUTED_VALUE"""),"20.ª")</f>
        <v>20.ª</v>
      </c>
      <c r="B21" s="1">
        <f>IFERROR(__xludf.DUMMYFUNCTION("""COMPUTED_VALUE"""),17612.0)</f>
        <v>17612</v>
      </c>
      <c r="C21" t="str">
        <f>IFERROR(__xludf.DUMMYFUNCTION("""COMPUTED_VALUE"""),"*Gentleman's Agreement*")</f>
        <v>*Gentleman's Agreement*</v>
      </c>
      <c r="D21" t="str">
        <f>IFERROR(__xludf.DUMMYFUNCTION("""COMPUTED_VALUE"""),"E. Kazan")</f>
        <v>E. Kazan</v>
      </c>
      <c r="E21" t="str">
        <f>IFERROR(__xludf.DUMMYFUNCTION("""COMPUTED_VALUE"""),"R. Colman")</f>
        <v>R. Colman</v>
      </c>
      <c r="F21" t="str">
        <f>IFERROR(__xludf.DUMMYFUNCTION("""COMPUTED_VALUE"""),"L. Young")</f>
        <v>L. Young</v>
      </c>
      <c r="G21" t="str">
        <f>IFERROR(__xludf.DUMMYFUNCTION("""COMPUTED_VALUE"""),"E. Gwenn")</f>
        <v>E. Gwenn</v>
      </c>
      <c r="H21" t="str">
        <f>IFERROR(__xludf.DUMMYFUNCTION("""COMPUTED_VALUE"""),"C. Holm")</f>
        <v>C. Holm</v>
      </c>
      <c r="I21" t="str">
        <f>IFERROR(__xludf.DUMMYFUNCTION("""COMPUTED_VALUE"""),"Agnes Moorehead
Dick Powell")</f>
        <v>Agnes Moorehead
Dick Powell</v>
      </c>
      <c r="J21" t="str">
        <f>IFERROR(__xludf.DUMMYFUNCTION("""COMPUTED_VALUE"""),"")</f>
        <v/>
      </c>
    </row>
    <row r="22">
      <c r="A22" t="str">
        <f>IFERROR(__xludf.DUMMYFUNCTION("""COMPUTED_VALUE"""),"21.ª")</f>
        <v>21.ª</v>
      </c>
      <c r="B22" s="1">
        <f>IFERROR(__xludf.DUMMYFUNCTION("""COMPUTED_VALUE"""),17981.0)</f>
        <v>17981</v>
      </c>
      <c r="C22" t="str">
        <f>IFERROR(__xludf.DUMMYFUNCTION("""COMPUTED_VALUE"""),"*Hamlet*")</f>
        <v>*Hamlet*</v>
      </c>
      <c r="D22" t="str">
        <f>IFERROR(__xludf.DUMMYFUNCTION("""COMPUTED_VALUE"""),"J. Huston")</f>
        <v>J. Huston</v>
      </c>
      <c r="E22" t="str">
        <f>IFERROR(__xludf.DUMMYFUNCTION("""COMPUTED_VALUE"""),"L. Olivier")</f>
        <v>L. Olivier</v>
      </c>
      <c r="F22" t="str">
        <f>IFERROR(__xludf.DUMMYFUNCTION("""COMPUTED_VALUE"""),"J. Wyman")</f>
        <v>J. Wyman</v>
      </c>
      <c r="G22" t="str">
        <f>IFERROR(__xludf.DUMMYFUNCTION("""COMPUTED_VALUE"""),"W. Huston")</f>
        <v>W. Huston</v>
      </c>
      <c r="H22" t="str">
        <f>IFERROR(__xludf.DUMMYFUNCTION("""COMPUTED_VALUE"""),"C. Trevor")</f>
        <v>C. Trevor</v>
      </c>
      <c r="I22" t="str">
        <f>IFERROR(__xludf.DUMMYFUNCTION("""COMPUTED_VALUE"""),"Robert Montgomery")</f>
        <v>Robert Montgomery</v>
      </c>
      <c r="J22" t="str">
        <f>IFERROR(__xludf.DUMMYFUNCTION("""COMPUTED_VALUE"""),"")</f>
        <v/>
      </c>
    </row>
    <row r="23">
      <c r="A23" t="str">
        <f>IFERROR(__xludf.DUMMYFUNCTION("""COMPUTED_VALUE"""),"22.ª")</f>
        <v>22.ª</v>
      </c>
      <c r="B23" s="1">
        <f>IFERROR(__xludf.DUMMYFUNCTION("""COMPUTED_VALUE"""),18345.0)</f>
        <v>18345</v>
      </c>
      <c r="C23" t="str">
        <f>IFERROR(__xludf.DUMMYFUNCTION("""COMPUTED_VALUE"""),"*All the King's Men*")</f>
        <v>*All the King's Men*</v>
      </c>
      <c r="D23" t="str">
        <f>IFERROR(__xludf.DUMMYFUNCTION("""COMPUTED_VALUE"""),"J. Mankiewicz")</f>
        <v>J. Mankiewicz</v>
      </c>
      <c r="E23" t="str">
        <f>IFERROR(__xludf.DUMMYFUNCTION("""COMPUTED_VALUE"""),"B. Crawford")</f>
        <v>B. Crawford</v>
      </c>
      <c r="F23" t="str">
        <f>IFERROR(__xludf.DUMMYFUNCTION("""COMPUTED_VALUE"""),"O. de Havilland")</f>
        <v>O. de Havilland</v>
      </c>
      <c r="G23" t="str">
        <f>IFERROR(__xludf.DUMMYFUNCTION("""COMPUTED_VALUE"""),"D. Jagger")</f>
        <v>D. Jagger</v>
      </c>
      <c r="H23" t="str">
        <f>IFERROR(__xludf.DUMMYFUNCTION("""COMPUTED_VALUE"""),"M. McCambridge")</f>
        <v>M. McCambridge</v>
      </c>
      <c r="I23" t="str">
        <f>IFERROR(__xludf.DUMMYFUNCTION("""COMPUTED_VALUE"""),"Paul Douglas")</f>
        <v>Paul Douglas</v>
      </c>
      <c r="J23" t="str">
        <f>IFERROR(__xludf.DUMMYFUNCTION("""COMPUTED_VALUE"""),"")</f>
        <v/>
      </c>
    </row>
    <row r="24">
      <c r="A24" t="str">
        <f>IFERROR(__xludf.DUMMYFUNCTION("""COMPUTED_VALUE"""),"23.ª")</f>
        <v>23.ª</v>
      </c>
      <c r="B24" s="1">
        <f>IFERROR(__xludf.DUMMYFUNCTION("""COMPUTED_VALUE"""),18716.0)</f>
        <v>18716</v>
      </c>
      <c r="C24" t="str">
        <f>IFERROR(__xludf.DUMMYFUNCTION("""COMPUTED_VALUE"""),"*All About Eve*")</f>
        <v>*All About Eve*</v>
      </c>
      <c r="D24" t="str">
        <f>IFERROR(__xludf.DUMMYFUNCTION("""COMPUTED_VALUE"""),"J. Mankiewicz")</f>
        <v>J. Mankiewicz</v>
      </c>
      <c r="E24" t="str">
        <f>IFERROR(__xludf.DUMMYFUNCTION("""COMPUTED_VALUE"""),"J. Ferrer")</f>
        <v>J. Ferrer</v>
      </c>
      <c r="F24" t="str">
        <f>IFERROR(__xludf.DUMMYFUNCTION("""COMPUTED_VALUE"""),"J. Holliday")</f>
        <v>J. Holliday</v>
      </c>
      <c r="G24" t="str">
        <f>IFERROR(__xludf.DUMMYFUNCTION("""COMPUTED_VALUE"""),"G. Sanders")</f>
        <v>G. Sanders</v>
      </c>
      <c r="H24" t="str">
        <f>IFERROR(__xludf.DUMMYFUNCTION("""COMPUTED_VALUE"""),"J. Hull")</f>
        <v>J. Hull</v>
      </c>
      <c r="I24" t="str">
        <f>IFERROR(__xludf.DUMMYFUNCTION("""COMPUTED_VALUE"""),"Fred Astaire")</f>
        <v>Fred Astaire</v>
      </c>
      <c r="J24" t="str">
        <f>IFERROR(__xludf.DUMMYFUNCTION("""COMPUTED_VALUE"""),"")</f>
        <v/>
      </c>
    </row>
    <row r="25">
      <c r="A25" t="str">
        <f>IFERROR(__xludf.DUMMYFUNCTION("""COMPUTED_VALUE"""),"24.ª")</f>
        <v>24.ª</v>
      </c>
      <c r="B25" s="1">
        <f>IFERROR(__xludf.DUMMYFUNCTION("""COMPUTED_VALUE"""),19073.0)</f>
        <v>19073</v>
      </c>
      <c r="C25" t="str">
        <f>IFERROR(__xludf.DUMMYFUNCTION("""COMPUTED_VALUE"""),"*An american in Paris*")</f>
        <v>*An american in Paris*</v>
      </c>
      <c r="D25" t="str">
        <f>IFERROR(__xludf.DUMMYFUNCTION("""COMPUTED_VALUE"""),"G. Stevens")</f>
        <v>G. Stevens</v>
      </c>
      <c r="E25" t="str">
        <f>IFERROR(__xludf.DUMMYFUNCTION("""COMPUTED_VALUE"""),"H. Bogart")</f>
        <v>H. Bogart</v>
      </c>
      <c r="F25" t="str">
        <f>IFERROR(__xludf.DUMMYFUNCTION("""COMPUTED_VALUE"""),"V. Leigh")</f>
        <v>V. Leigh</v>
      </c>
      <c r="G25" t="str">
        <f>IFERROR(__xludf.DUMMYFUNCTION("""COMPUTED_VALUE"""),"K. Malden")</f>
        <v>K. Malden</v>
      </c>
      <c r="H25" t="str">
        <f>IFERROR(__xludf.DUMMYFUNCTION("""COMPUTED_VALUE"""),"K. Hunter")</f>
        <v>K. Hunter</v>
      </c>
      <c r="I25" t="str">
        <f>IFERROR(__xludf.DUMMYFUNCTION("""COMPUTED_VALUE"""),"Danny Kaye")</f>
        <v>Danny Kaye</v>
      </c>
      <c r="J25" t="str">
        <f>IFERROR(__xludf.DUMMYFUNCTION("""COMPUTED_VALUE"""),"")</f>
        <v/>
      </c>
    </row>
    <row r="26">
      <c r="A26" t="str">
        <f>IFERROR(__xludf.DUMMYFUNCTION("""COMPUTED_VALUE"""),"25.ª")</f>
        <v>25.ª</v>
      </c>
      <c r="B26" s="1">
        <f>IFERROR(__xludf.DUMMYFUNCTION("""COMPUTED_VALUE"""),19437.0)</f>
        <v>19437</v>
      </c>
      <c r="C26" t="str">
        <f>IFERROR(__xludf.DUMMYFUNCTION("""COMPUTED_VALUE"""),"*The Greatest Show on Earth*")</f>
        <v>*The Greatest Show on Earth*</v>
      </c>
      <c r="D26" t="str">
        <f>IFERROR(__xludf.DUMMYFUNCTION("""COMPUTED_VALUE"""),"J. Ford")</f>
        <v>J. Ford</v>
      </c>
      <c r="E26" t="str">
        <f>IFERROR(__xludf.DUMMYFUNCTION("""COMPUTED_VALUE"""),"G. Cooper")</f>
        <v>G. Cooper</v>
      </c>
      <c r="F26" t="str">
        <f>IFERROR(__xludf.DUMMYFUNCTION("""COMPUTED_VALUE"""),"S. Booth")</f>
        <v>S. Booth</v>
      </c>
      <c r="G26" t="str">
        <f>IFERROR(__xludf.DUMMYFUNCTION("""COMPUTED_VALUE"""),"A. Quinn")</f>
        <v>A. Quinn</v>
      </c>
      <c r="H26" t="str">
        <f>IFERROR(__xludf.DUMMYFUNCTION("""COMPUTED_VALUE"""),"G. Grahame")</f>
        <v>G. Grahame</v>
      </c>
      <c r="I26" t="str">
        <f>IFERROR(__xludf.DUMMYFUNCTION("""COMPUTED_VALUE"""),"Bob Hope
Conrad Nagel")</f>
        <v>Bob Hope
Conrad Nagel</v>
      </c>
      <c r="J26" t="str">
        <f>IFERROR(__xludf.DUMMYFUNCTION("""COMPUTED_VALUE"""),"")</f>
        <v/>
      </c>
    </row>
    <row r="27">
      <c r="A27" t="str">
        <f>IFERROR(__xludf.DUMMYFUNCTION("""COMPUTED_VALUE"""),"26.ª")</f>
        <v>26.ª</v>
      </c>
      <c r="B27" s="1">
        <f>IFERROR(__xludf.DUMMYFUNCTION("""COMPUTED_VALUE"""),19808.0)</f>
        <v>19808</v>
      </c>
      <c r="C27" t="str">
        <f>IFERROR(__xludf.DUMMYFUNCTION("""COMPUTED_VALUE"""),"*From Here to Eternity*")</f>
        <v>*From Here to Eternity*</v>
      </c>
      <c r="D27" t="str">
        <f>IFERROR(__xludf.DUMMYFUNCTION("""COMPUTED_VALUE"""),"F. Zinnemann")</f>
        <v>F. Zinnemann</v>
      </c>
      <c r="E27" t="str">
        <f>IFERROR(__xludf.DUMMYFUNCTION("""COMPUTED_VALUE"""),"W. Holden")</f>
        <v>W. Holden</v>
      </c>
      <c r="F27" t="str">
        <f>IFERROR(__xludf.DUMMYFUNCTION("""COMPUTED_VALUE"""),"A. Hepburn")</f>
        <v>A. Hepburn</v>
      </c>
      <c r="G27" t="str">
        <f>IFERROR(__xludf.DUMMYFUNCTION("""COMPUTED_VALUE"""),"F. Sinatra")</f>
        <v>F. Sinatra</v>
      </c>
      <c r="H27" t="str">
        <f>IFERROR(__xludf.DUMMYFUNCTION("""COMPUTED_VALUE"""),"D. Reed")</f>
        <v>D. Reed</v>
      </c>
      <c r="I27" t="str">
        <f>IFERROR(__xludf.DUMMYFUNCTION("""COMPUTED_VALUE"""),"Donald O'Connor
Fredric March")</f>
        <v>Donald O'Connor
Fredric March</v>
      </c>
      <c r="J27" t="str">
        <f>IFERROR(__xludf.DUMMYFUNCTION("""COMPUTED_VALUE"""),"40 000 000")</f>
        <v>40 000 000</v>
      </c>
    </row>
    <row r="28">
      <c r="A28" t="str">
        <f>IFERROR(__xludf.DUMMYFUNCTION("""COMPUTED_VALUE"""),"27.ª")</f>
        <v>27.ª</v>
      </c>
      <c r="B28" s="1">
        <f>IFERROR(__xludf.DUMMYFUNCTION("""COMPUTED_VALUE"""),20178.0)</f>
        <v>20178</v>
      </c>
      <c r="C28" t="str">
        <f>IFERROR(__xludf.DUMMYFUNCTION("""COMPUTED_VALUE"""),"*On the Waterfront*")</f>
        <v>*On the Waterfront*</v>
      </c>
      <c r="D28" t="str">
        <f>IFERROR(__xludf.DUMMYFUNCTION("""COMPUTED_VALUE"""),"E. Kazan")</f>
        <v>E. Kazan</v>
      </c>
      <c r="E28" t="str">
        <f>IFERROR(__xludf.DUMMYFUNCTION("""COMPUTED_VALUE"""),"M. Brando")</f>
        <v>M. Brando</v>
      </c>
      <c r="F28" t="str">
        <f>IFERROR(__xludf.DUMMYFUNCTION("""COMPUTED_VALUE"""),"G. Kelly")</f>
        <v>G. Kelly</v>
      </c>
      <c r="G28" t="str">
        <f>IFERROR(__xludf.DUMMYFUNCTION("""COMPUTED_VALUE"""),"E. O'Brien")</f>
        <v>E. O'Brien</v>
      </c>
      <c r="H28" t="str">
        <f>IFERROR(__xludf.DUMMYFUNCTION("""COMPUTED_VALUE"""),"E. M. Saint")</f>
        <v>E. M. Saint</v>
      </c>
      <c r="I28" t="str">
        <f>IFERROR(__xludf.DUMMYFUNCTION("""COMPUTED_VALUE"""),"Bob Hope
Thelma Ritter")</f>
        <v>Bob Hope
Thelma Ritter</v>
      </c>
      <c r="J28" t="str">
        <f>IFERROR(__xludf.DUMMYFUNCTION("""COMPUTED_VALUE"""),"43 000 000")</f>
        <v>43 000 000</v>
      </c>
    </row>
    <row r="29">
      <c r="A29" t="str">
        <f>IFERROR(__xludf.DUMMYFUNCTION("""COMPUTED_VALUE"""),"28.ª")</f>
        <v>28.ª</v>
      </c>
      <c r="B29" s="1">
        <f>IFERROR(__xludf.DUMMYFUNCTION("""COMPUTED_VALUE"""),20535.0)</f>
        <v>20535</v>
      </c>
      <c r="C29" t="str">
        <f>IFERROR(__xludf.DUMMYFUNCTION("""COMPUTED_VALUE"""),"*Marty*")</f>
        <v>*Marty*</v>
      </c>
      <c r="D29" t="str">
        <f>IFERROR(__xludf.DUMMYFUNCTION("""COMPUTED_VALUE"""),"D. Mann")</f>
        <v>D. Mann</v>
      </c>
      <c r="E29" t="str">
        <f>IFERROR(__xludf.DUMMYFUNCTION("""COMPUTED_VALUE"""),"E. Borgnine")</f>
        <v>E. Borgnine</v>
      </c>
      <c r="F29" t="str">
        <f>IFERROR(__xludf.DUMMYFUNCTION("""COMPUTED_VALUE"""),"A. Magnani")</f>
        <v>A. Magnani</v>
      </c>
      <c r="G29" t="str">
        <f>IFERROR(__xludf.DUMMYFUNCTION("""COMPUTED_VALUE"""),"J. Lemmon")</f>
        <v>J. Lemmon</v>
      </c>
      <c r="H29" t="str">
        <f>IFERROR(__xludf.DUMMYFUNCTION("""COMPUTED_VALUE"""),"J. Van Fleet")</f>
        <v>J. Van Fleet</v>
      </c>
      <c r="I29" t="str">
        <f>IFERROR(__xludf.DUMMYFUNCTION("""COMPUTED_VALUE"""),"Jerry Lewis
Claudette Colbert
Joseph L. Mankiewicz")</f>
        <v>Jerry Lewis
Claudette Colbert
Joseph L. Mankiewicz</v>
      </c>
      <c r="J29" t="str">
        <f>IFERROR(__xludf.DUMMYFUNCTION("""COMPUTED_VALUE"""),"")</f>
        <v/>
      </c>
    </row>
    <row r="30">
      <c r="A30" t="str">
        <f>IFERROR(__xludf.DUMMYFUNCTION("""COMPUTED_VALUE"""),"29.ª")</f>
        <v>29.ª</v>
      </c>
      <c r="B30" s="1">
        <f>IFERROR(__xludf.DUMMYFUNCTION("""COMPUTED_VALUE"""),20906.0)</f>
        <v>20906</v>
      </c>
      <c r="C30" t="str">
        <f>IFERROR(__xludf.DUMMYFUNCTION("""COMPUTED_VALUE"""),"*Around the World in 80 Days*")</f>
        <v>*Around the World in 80 Days*</v>
      </c>
      <c r="D30" t="str">
        <f>IFERROR(__xludf.DUMMYFUNCTION("""COMPUTED_VALUE"""),"G. Stevens")</f>
        <v>G. Stevens</v>
      </c>
      <c r="E30" t="str">
        <f>IFERROR(__xludf.DUMMYFUNCTION("""COMPUTED_VALUE"""),"Y. Brynner")</f>
        <v>Y. Brynner</v>
      </c>
      <c r="F30" t="str">
        <f>IFERROR(__xludf.DUMMYFUNCTION("""COMPUTED_VALUE"""),"I. Bergman")</f>
        <v>I. Bergman</v>
      </c>
      <c r="G30" t="str">
        <f>IFERROR(__xludf.DUMMYFUNCTION("""COMPUTED_VALUE"""),"A. Quinn")</f>
        <v>A. Quinn</v>
      </c>
      <c r="H30" t="str">
        <f>IFERROR(__xludf.DUMMYFUNCTION("""COMPUTED_VALUE"""),"D. Malone")</f>
        <v>D. Malone</v>
      </c>
      <c r="I30" t="str">
        <f>IFERROR(__xludf.DUMMYFUNCTION("""COMPUTED_VALUE"""),"Jerry Lewis
Celeste Holm")</f>
        <v>Jerry Lewis
Celeste Holm</v>
      </c>
      <c r="J30" t="str">
        <f>IFERROR(__xludf.DUMMYFUNCTION("""COMPUTED_VALUE"""),"")</f>
        <v/>
      </c>
    </row>
    <row r="31">
      <c r="A31" t="str">
        <f>IFERROR(__xludf.DUMMYFUNCTION("""COMPUTED_VALUE"""),"30.ª")</f>
        <v>30.ª</v>
      </c>
      <c r="B31" s="1">
        <f>IFERROR(__xludf.DUMMYFUNCTION("""COMPUTED_VALUE"""),21270.0)</f>
        <v>21270</v>
      </c>
      <c r="C31" t="str">
        <f>IFERROR(__xludf.DUMMYFUNCTION("""COMPUTED_VALUE"""),"*bridge !The Bridge on the River Kwai*")</f>
        <v>*bridge !The Bridge on the River Kwai*</v>
      </c>
      <c r="D31" t="str">
        <f>IFERROR(__xludf.DUMMYFUNCTION("""COMPUTED_VALUE"""),"D. Lean")</f>
        <v>D. Lean</v>
      </c>
      <c r="E31" t="str">
        <f>IFERROR(__xludf.DUMMYFUNCTION("""COMPUTED_VALUE"""),"A. Guinness")</f>
        <v>A. Guinness</v>
      </c>
      <c r="F31" t="str">
        <f>IFERROR(__xludf.DUMMYFUNCTION("""COMPUTED_VALUE"""),"J. Woodward")</f>
        <v>J. Woodward</v>
      </c>
      <c r="G31" t="str">
        <f>IFERROR(__xludf.DUMMYFUNCTION("""COMPUTED_VALUE"""),"R. Buttons")</f>
        <v>R. Buttons</v>
      </c>
      <c r="H31" t="str">
        <f>IFERROR(__xludf.DUMMYFUNCTION("""COMPUTED_VALUE"""),"M. Umeki")</f>
        <v>M. Umeki</v>
      </c>
      <c r="I31" t="str">
        <f>IFERROR(__xludf.DUMMYFUNCTION("""COMPUTED_VALUE"""),"Bob Hope
David Niven
James Stewart
Jack Lemmon
Rosalind Russell")</f>
        <v>Bob Hope
David Niven
James Stewart
Jack Lemmon
Rosalind Russell</v>
      </c>
      <c r="J31" t="str">
        <f>IFERROR(__xludf.DUMMYFUNCTION("""COMPUTED_VALUE"""),"")</f>
        <v/>
      </c>
    </row>
    <row r="32">
      <c r="A32" t="str">
        <f>IFERROR(__xludf.DUMMYFUNCTION("""COMPUTED_VALUE"""),"31.ª")</f>
        <v>31.ª</v>
      </c>
      <c r="B32" s="1">
        <f>IFERROR(__xludf.DUMMYFUNCTION("""COMPUTED_VALUE"""),21646.0)</f>
        <v>21646</v>
      </c>
      <c r="C32" t="str">
        <f>IFERROR(__xludf.DUMMYFUNCTION("""COMPUTED_VALUE"""),"*Gigi*")</f>
        <v>*Gigi*</v>
      </c>
      <c r="D32" t="str">
        <f>IFERROR(__xludf.DUMMYFUNCTION("""COMPUTED_VALUE"""),"V. Minnelli")</f>
        <v>V. Minnelli</v>
      </c>
      <c r="E32" t="str">
        <f>IFERROR(__xludf.DUMMYFUNCTION("""COMPUTED_VALUE"""),"D. Niven")</f>
        <v>D. Niven</v>
      </c>
      <c r="F32" t="str">
        <f>IFERROR(__xludf.DUMMYFUNCTION("""COMPUTED_VALUE"""),"S. Hayward")</f>
        <v>S. Hayward</v>
      </c>
      <c r="G32" t="str">
        <f>IFERROR(__xludf.DUMMYFUNCTION("""COMPUTED_VALUE"""),"B. Ives")</f>
        <v>B. Ives</v>
      </c>
      <c r="H32" t="str">
        <f>IFERROR(__xludf.DUMMYFUNCTION("""COMPUTED_VALUE"""),"W. Hiller")</f>
        <v>W. Hiller</v>
      </c>
      <c r="I32" t="str">
        <f>IFERROR(__xludf.DUMMYFUNCTION("""COMPUTED_VALUE"""),"Bob Hope
David Niven
Tony Randall
Mort Sahl
Laurence Olivier
Jerry Lewis")</f>
        <v>Bob Hope
David Niven
Tony Randall
Mort Sahl
Laurence Olivier
Jerry Lewis</v>
      </c>
      <c r="J32" t="str">
        <f>IFERROR(__xludf.DUMMYFUNCTION("""COMPUTED_VALUE"""),"")</f>
        <v/>
      </c>
    </row>
    <row r="33">
      <c r="A33" t="str">
        <f>IFERROR(__xludf.DUMMYFUNCTION("""COMPUTED_VALUE"""),"32.ª")</f>
        <v>32.ª</v>
      </c>
      <c r="B33" s="1">
        <f>IFERROR(__xludf.DUMMYFUNCTION("""COMPUTED_VALUE"""),22010.0)</f>
        <v>22010</v>
      </c>
      <c r="C33" t="str">
        <f>IFERROR(__xludf.DUMMYFUNCTION("""COMPUTED_VALUE"""),"*Ben-Hur*")</f>
        <v>*Ben-Hur*</v>
      </c>
      <c r="D33" t="str">
        <f>IFERROR(__xludf.DUMMYFUNCTION("""COMPUTED_VALUE"""),"W. Wyler")</f>
        <v>W. Wyler</v>
      </c>
      <c r="E33" t="str">
        <f>IFERROR(__xludf.DUMMYFUNCTION("""COMPUTED_VALUE"""),"C. Heston")</f>
        <v>C. Heston</v>
      </c>
      <c r="F33" t="str">
        <f>IFERROR(__xludf.DUMMYFUNCTION("""COMPUTED_VALUE"""),"S. Signoret")</f>
        <v>S. Signoret</v>
      </c>
      <c r="G33" t="str">
        <f>IFERROR(__xludf.DUMMYFUNCTION("""COMPUTED_VALUE"""),"H. Griffith")</f>
        <v>H. Griffith</v>
      </c>
      <c r="H33" t="str">
        <f>IFERROR(__xludf.DUMMYFUNCTION("""COMPUTED_VALUE"""),"S. Winters")</f>
        <v>S. Winters</v>
      </c>
      <c r="I33" t="str">
        <f>IFERROR(__xludf.DUMMYFUNCTION("""COMPUTED_VALUE"""),"Bob Hope")</f>
        <v>Bob Hope</v>
      </c>
      <c r="J33" t="str">
        <f>IFERROR(__xludf.DUMMYFUNCTION("""COMPUTED_VALUE"""),"")</f>
        <v/>
      </c>
    </row>
    <row r="34">
      <c r="A34" t="str">
        <f>IFERROR(__xludf.DUMMYFUNCTION("""COMPUTED_VALUE"""),"33.ª")</f>
        <v>33.ª</v>
      </c>
      <c r="B34" s="1">
        <f>IFERROR(__xludf.DUMMYFUNCTION("""COMPUTED_VALUE"""),22388.0)</f>
        <v>22388</v>
      </c>
      <c r="C34" t="str">
        <f>IFERROR(__xludf.DUMMYFUNCTION("""COMPUTED_VALUE"""),"*apartment !The Apartment*")</f>
        <v>*apartment !The Apartment*</v>
      </c>
      <c r="D34" t="str">
        <f>IFERROR(__xludf.DUMMYFUNCTION("""COMPUTED_VALUE"""),"B. Wilder")</f>
        <v>B. Wilder</v>
      </c>
      <c r="E34" t="str">
        <f>IFERROR(__xludf.DUMMYFUNCTION("""COMPUTED_VALUE"""),"B. Lancaster")</f>
        <v>B. Lancaster</v>
      </c>
      <c r="F34" t="str">
        <f>IFERROR(__xludf.DUMMYFUNCTION("""COMPUTED_VALUE"""),"E. Taylor")</f>
        <v>E. Taylor</v>
      </c>
      <c r="G34" t="str">
        <f>IFERROR(__xludf.DUMMYFUNCTION("""COMPUTED_VALUE"""),"P. Ustinov")</f>
        <v>P. Ustinov</v>
      </c>
      <c r="H34" t="str">
        <f>IFERROR(__xludf.DUMMYFUNCTION("""COMPUTED_VALUE"""),"S. Jones")</f>
        <v>S. Jones</v>
      </c>
      <c r="I34" t="str">
        <f>IFERROR(__xludf.DUMMYFUNCTION("""COMPUTED_VALUE"""),"")</f>
        <v/>
      </c>
      <c r="J34" t="str">
        <f>IFERROR(__xludf.DUMMYFUNCTION("""COMPUTED_VALUE"""),"")</f>
        <v/>
      </c>
    </row>
    <row r="35">
      <c r="A35" t="str">
        <f>IFERROR(__xludf.DUMMYFUNCTION("""COMPUTED_VALUE"""),"34.ª")</f>
        <v>34.ª</v>
      </c>
      <c r="B35" s="1">
        <f>IFERROR(__xludf.DUMMYFUNCTION("""COMPUTED_VALUE"""),22745.0)</f>
        <v>22745</v>
      </c>
      <c r="C35" t="str">
        <f>IFERROR(__xludf.DUMMYFUNCTION("""COMPUTED_VALUE"""),"*West Side Story*")</f>
        <v>*West Side Story*</v>
      </c>
      <c r="D35" t="str">
        <f>IFERROR(__xludf.DUMMYFUNCTION("""COMPUTED_VALUE"""),"R. Wise
J. Robbins")</f>
        <v>R. Wise
J. Robbins</v>
      </c>
      <c r="E35" t="str">
        <f>IFERROR(__xludf.DUMMYFUNCTION("""COMPUTED_VALUE"""),"M. Schell")</f>
        <v>M. Schell</v>
      </c>
      <c r="F35" t="str">
        <f>IFERROR(__xludf.DUMMYFUNCTION("""COMPUTED_VALUE"""),"S. Loren")</f>
        <v>S. Loren</v>
      </c>
      <c r="G35" t="str">
        <f>IFERROR(__xludf.DUMMYFUNCTION("""COMPUTED_VALUE"""),"G. Chakiris")</f>
        <v>G. Chakiris</v>
      </c>
      <c r="H35" t="str">
        <f>IFERROR(__xludf.DUMMYFUNCTION("""COMPUTED_VALUE"""),"R. Moreno")</f>
        <v>R. Moreno</v>
      </c>
      <c r="I35" t="str">
        <f>IFERROR(__xludf.DUMMYFUNCTION("""COMPUTED_VALUE"""),"")</f>
        <v/>
      </c>
      <c r="J35" t="str">
        <f>IFERROR(__xludf.DUMMYFUNCTION("""COMPUTED_VALUE"""),"")</f>
        <v/>
      </c>
    </row>
    <row r="36">
      <c r="A36" t="str">
        <f>IFERROR(__xludf.DUMMYFUNCTION("""COMPUTED_VALUE"""),"35.ª")</f>
        <v>35.ª</v>
      </c>
      <c r="B36" s="1">
        <f>IFERROR(__xludf.DUMMYFUNCTION("""COMPUTED_VALUE"""),23109.0)</f>
        <v>23109</v>
      </c>
      <c r="C36" t="str">
        <f>IFERROR(__xludf.DUMMYFUNCTION("""COMPUTED_VALUE"""),"*Lawrence of Arabia*")</f>
        <v>*Lawrence of Arabia*</v>
      </c>
      <c r="D36" t="str">
        <f>IFERROR(__xludf.DUMMYFUNCTION("""COMPUTED_VALUE"""),"D. Lean")</f>
        <v>D. Lean</v>
      </c>
      <c r="E36" t="str">
        <f>IFERROR(__xludf.DUMMYFUNCTION("""COMPUTED_VALUE"""),"G. Peck")</f>
        <v>G. Peck</v>
      </c>
      <c r="F36" t="str">
        <f>IFERROR(__xludf.DUMMYFUNCTION("""COMPUTED_VALUE"""),"A. Bancroft")</f>
        <v>A. Bancroft</v>
      </c>
      <c r="G36" t="str">
        <f>IFERROR(__xludf.DUMMYFUNCTION("""COMPUTED_VALUE"""),"E. Begley")</f>
        <v>E. Begley</v>
      </c>
      <c r="H36" t="str">
        <f>IFERROR(__xludf.DUMMYFUNCTION("""COMPUTED_VALUE"""),"P. Duke")</f>
        <v>P. Duke</v>
      </c>
      <c r="I36" t="str">
        <f>IFERROR(__xludf.DUMMYFUNCTION("""COMPUTED_VALUE"""),"Frank Sinatra")</f>
        <v>Frank Sinatra</v>
      </c>
      <c r="J36" t="str">
        <f>IFERROR(__xludf.DUMMYFUNCTION("""COMPUTED_VALUE"""),"")</f>
        <v/>
      </c>
    </row>
    <row r="37">
      <c r="A37" t="str">
        <f>IFERROR(__xludf.DUMMYFUNCTION("""COMPUTED_VALUE"""),"36.ª")</f>
        <v>36.ª</v>
      </c>
      <c r="B37" s="1">
        <f>IFERROR(__xludf.DUMMYFUNCTION("""COMPUTED_VALUE"""),23480.0)</f>
        <v>23480</v>
      </c>
      <c r="C37" t="str">
        <f>IFERROR(__xludf.DUMMYFUNCTION("""COMPUTED_VALUE"""),"*Tom Jones*")</f>
        <v>*Tom Jones*</v>
      </c>
      <c r="D37" t="str">
        <f>IFERROR(__xludf.DUMMYFUNCTION("""COMPUTED_VALUE"""),"T. Richardson")</f>
        <v>T. Richardson</v>
      </c>
      <c r="E37" t="str">
        <f>IFERROR(__xludf.DUMMYFUNCTION("""COMPUTED_VALUE"""),"S. Poitier")</f>
        <v>S. Poitier</v>
      </c>
      <c r="F37" t="str">
        <f>IFERROR(__xludf.DUMMYFUNCTION("""COMPUTED_VALUE"""),"P. Neal")</f>
        <v>P. Neal</v>
      </c>
      <c r="G37" t="str">
        <f>IFERROR(__xludf.DUMMYFUNCTION("""COMPUTED_VALUE"""),"M. Douglas")</f>
        <v>M. Douglas</v>
      </c>
      <c r="H37" t="str">
        <f>IFERROR(__xludf.DUMMYFUNCTION("""COMPUTED_VALUE"""),"M. Rutherford")</f>
        <v>M. Rutherford</v>
      </c>
      <c r="I37" t="str">
        <f>IFERROR(__xludf.DUMMYFUNCTION("""COMPUTED_VALUE"""),"Jack Lemmon")</f>
        <v>Jack Lemmon</v>
      </c>
      <c r="J37" t="str">
        <f>IFERROR(__xludf.DUMMYFUNCTION("""COMPUTED_VALUE"""),"")</f>
        <v/>
      </c>
    </row>
    <row r="38">
      <c r="A38" t="str">
        <f>IFERROR(__xludf.DUMMYFUNCTION("""COMPUTED_VALUE"""),"37.ª")</f>
        <v>37.ª</v>
      </c>
      <c r="B38" s="1">
        <f>IFERROR(__xludf.DUMMYFUNCTION("""COMPUTED_VALUE"""),23837.0)</f>
        <v>23837</v>
      </c>
      <c r="C38" t="str">
        <f>IFERROR(__xludf.DUMMYFUNCTION("""COMPUTED_VALUE"""),"*My Fair Lady*")</f>
        <v>*My Fair Lady*</v>
      </c>
      <c r="D38" t="str">
        <f>IFERROR(__xludf.DUMMYFUNCTION("""COMPUTED_VALUE"""),"G. Cukor")</f>
        <v>G. Cukor</v>
      </c>
      <c r="E38" t="str">
        <f>IFERROR(__xludf.DUMMYFUNCTION("""COMPUTED_VALUE"""),"R. Harrison")</f>
        <v>R. Harrison</v>
      </c>
      <c r="F38" t="str">
        <f>IFERROR(__xludf.DUMMYFUNCTION("""COMPUTED_VALUE"""),"J. Andrews")</f>
        <v>J. Andrews</v>
      </c>
      <c r="G38" t="str">
        <f>IFERROR(__xludf.DUMMYFUNCTION("""COMPUTED_VALUE"""),"P. Ustinov")</f>
        <v>P. Ustinov</v>
      </c>
      <c r="H38" t="str">
        <f>IFERROR(__xludf.DUMMYFUNCTION("""COMPUTED_VALUE"""),"L. Kedrova")</f>
        <v>L. Kedrova</v>
      </c>
      <c r="I38" t="str">
        <f>IFERROR(__xludf.DUMMYFUNCTION("""COMPUTED_VALUE"""),"Bob Hope")</f>
        <v>Bob Hope</v>
      </c>
      <c r="J38" t="str">
        <f>IFERROR(__xludf.DUMMYFUNCTION("""COMPUTED_VALUE"""),"")</f>
        <v/>
      </c>
    </row>
    <row r="39">
      <c r="A39" t="str">
        <f>IFERROR(__xludf.DUMMYFUNCTION("""COMPUTED_VALUE"""),"38.ª")</f>
        <v>38.ª</v>
      </c>
      <c r="B39" s="1">
        <f>IFERROR(__xludf.DUMMYFUNCTION("""COMPUTED_VALUE"""),24215.0)</f>
        <v>24215</v>
      </c>
      <c r="C39" t="str">
        <f>IFERROR(__xludf.DUMMYFUNCTION("""COMPUTED_VALUE"""),"*The Sound of Music*")</f>
        <v>*The Sound of Music*</v>
      </c>
      <c r="D39" t="str">
        <f>IFERROR(__xludf.DUMMYFUNCTION("""COMPUTED_VALUE"""),"R. Wise")</f>
        <v>R. Wise</v>
      </c>
      <c r="E39" t="str">
        <f>IFERROR(__xludf.DUMMYFUNCTION("""COMPUTED_VALUE"""),"L. Marvin")</f>
        <v>L. Marvin</v>
      </c>
      <c r="F39" t="str">
        <f>IFERROR(__xludf.DUMMYFUNCTION("""COMPUTED_VALUE"""),"J. Christie")</f>
        <v>J. Christie</v>
      </c>
      <c r="G39" t="str">
        <f>IFERROR(__xludf.DUMMYFUNCTION("""COMPUTED_VALUE"""),"M. Balsam")</f>
        <v>M. Balsam</v>
      </c>
      <c r="H39" t="str">
        <f>IFERROR(__xludf.DUMMYFUNCTION("""COMPUTED_VALUE"""),"S. Winters")</f>
        <v>S. Winters</v>
      </c>
      <c r="I39" t="str">
        <f>IFERROR(__xludf.DUMMYFUNCTION("""COMPUTED_VALUE"""),"")</f>
        <v/>
      </c>
      <c r="J39" t="str">
        <f>IFERROR(__xludf.DUMMYFUNCTION("""COMPUTED_VALUE"""),"")</f>
        <v/>
      </c>
    </row>
    <row r="40">
      <c r="A40" t="str">
        <f>IFERROR(__xludf.DUMMYFUNCTION("""COMPUTED_VALUE"""),"39.ª")</f>
        <v>39.ª</v>
      </c>
      <c r="B40" s="1">
        <f>IFERROR(__xludf.DUMMYFUNCTION("""COMPUTED_VALUE"""),24572.0)</f>
        <v>24572</v>
      </c>
      <c r="C40" t="str">
        <f>IFERROR(__xludf.DUMMYFUNCTION("""COMPUTED_VALUE"""),"*A Man for All Seasons*")</f>
        <v>*A Man for All Seasons*</v>
      </c>
      <c r="D40" t="str">
        <f>IFERROR(__xludf.DUMMYFUNCTION("""COMPUTED_VALUE"""),"F. Zinnemann")</f>
        <v>F. Zinnemann</v>
      </c>
      <c r="E40" t="str">
        <f>IFERROR(__xludf.DUMMYFUNCTION("""COMPUTED_VALUE"""),"P. Scofield")</f>
        <v>P. Scofield</v>
      </c>
      <c r="F40" t="str">
        <f>IFERROR(__xludf.DUMMYFUNCTION("""COMPUTED_VALUE"""),"E. Taylor")</f>
        <v>E. Taylor</v>
      </c>
      <c r="G40" t="str">
        <f>IFERROR(__xludf.DUMMYFUNCTION("""COMPUTED_VALUE"""),"W. Matthau")</f>
        <v>W. Matthau</v>
      </c>
      <c r="H40" t="str">
        <f>IFERROR(__xludf.DUMMYFUNCTION("""COMPUTED_VALUE"""),"S. Dennis")</f>
        <v>S. Dennis</v>
      </c>
      <c r="I40" t="str">
        <f>IFERROR(__xludf.DUMMYFUNCTION("""COMPUTED_VALUE"""),"")</f>
        <v/>
      </c>
      <c r="J40" t="str">
        <f>IFERROR(__xludf.DUMMYFUNCTION("""COMPUTED_VALUE"""),"")</f>
        <v/>
      </c>
    </row>
    <row r="41">
      <c r="A41" t="str">
        <f>IFERROR(__xludf.DUMMYFUNCTION("""COMPUTED_VALUE"""),"40.ª")</f>
        <v>40.ª</v>
      </c>
      <c r="B41" s="1">
        <f>IFERROR(__xludf.DUMMYFUNCTION("""COMPUTED_VALUE"""),24938.0)</f>
        <v>24938</v>
      </c>
      <c r="C41" t="str">
        <f>IFERROR(__xludf.DUMMYFUNCTION("""COMPUTED_VALUE"""),"*In the Heat of the Night*")</f>
        <v>*In the Heat of the Night*</v>
      </c>
      <c r="D41" t="str">
        <f>IFERROR(__xludf.DUMMYFUNCTION("""COMPUTED_VALUE"""),"M. Nichols")</f>
        <v>M. Nichols</v>
      </c>
      <c r="E41" t="str">
        <f>IFERROR(__xludf.DUMMYFUNCTION("""COMPUTED_VALUE"""),"R. Steiger")</f>
        <v>R. Steiger</v>
      </c>
      <c r="F41" t="str">
        <f>IFERROR(__xludf.DUMMYFUNCTION("""COMPUTED_VALUE"""),"K. Hepburn")</f>
        <v>K. Hepburn</v>
      </c>
      <c r="G41" t="str">
        <f>IFERROR(__xludf.DUMMYFUNCTION("""COMPUTED_VALUE"""),"G. Kennedy")</f>
        <v>G. Kennedy</v>
      </c>
      <c r="H41" t="str">
        <f>IFERROR(__xludf.DUMMYFUNCTION("""COMPUTED_VALUE"""),"E. Parsons")</f>
        <v>E. Parsons</v>
      </c>
      <c r="I41" t="str">
        <f>IFERROR(__xludf.DUMMYFUNCTION("""COMPUTED_VALUE"""),"")</f>
        <v/>
      </c>
      <c r="J41" t="str">
        <f>IFERROR(__xludf.DUMMYFUNCTION("""COMPUTED_VALUE"""),"")</f>
        <v/>
      </c>
    </row>
    <row r="42">
      <c r="A42" t="str">
        <f>IFERROR(__xludf.DUMMYFUNCTION("""COMPUTED_VALUE"""),"41.ª")</f>
        <v>41.ª</v>
      </c>
      <c r="B42" s="1">
        <f>IFERROR(__xludf.DUMMYFUNCTION("""COMPUTED_VALUE"""),25307.0)</f>
        <v>25307</v>
      </c>
      <c r="C42" t="str">
        <f>IFERROR(__xludf.DUMMYFUNCTION("""COMPUTED_VALUE"""),"*Oliver!*")</f>
        <v>*Oliver!*</v>
      </c>
      <c r="D42" t="str">
        <f>IFERROR(__xludf.DUMMYFUNCTION("""COMPUTED_VALUE"""),"C. Reed")</f>
        <v>C. Reed</v>
      </c>
      <c r="E42" t="str">
        <f>IFERROR(__xludf.DUMMYFUNCTION("""COMPUTED_VALUE"""),"C. Robertson")</f>
        <v>C. Robertson</v>
      </c>
      <c r="F42" t="str">
        <f>IFERROR(__xludf.DUMMYFUNCTION("""COMPUTED_VALUE"""),"K. Hepburn
B. Streisand")</f>
        <v>K. Hepburn
B. Streisand</v>
      </c>
      <c r="G42" t="str">
        <f>IFERROR(__xludf.DUMMYFUNCTION("""COMPUTED_VALUE"""),"J. Albertson")</f>
        <v>J. Albertson</v>
      </c>
      <c r="H42" t="str">
        <f>IFERROR(__xludf.DUMMYFUNCTION("""COMPUTED_VALUE"""),"R. Gordon")</f>
        <v>R. Gordon</v>
      </c>
      <c r="I42" t="str">
        <f>IFERROR(__xludf.DUMMYFUNCTION("""COMPUTED_VALUE"""),"")</f>
        <v/>
      </c>
      <c r="J42" t="str">
        <f>IFERROR(__xludf.DUMMYFUNCTION("""COMPUTED_VALUE"""),"")</f>
        <v/>
      </c>
    </row>
    <row r="43">
      <c r="A43" t="str">
        <f>IFERROR(__xludf.DUMMYFUNCTION("""COMPUTED_VALUE"""),"42.ª")</f>
        <v>42.ª</v>
      </c>
      <c r="B43" s="1">
        <f>IFERROR(__xludf.DUMMYFUNCTION("""COMPUTED_VALUE"""),25665.0)</f>
        <v>25665</v>
      </c>
      <c r="C43" t="str">
        <f>IFERROR(__xludf.DUMMYFUNCTION("""COMPUTED_VALUE"""),"*Midnight Cowboy*")</f>
        <v>*Midnight Cowboy*</v>
      </c>
      <c r="D43" t="str">
        <f>IFERROR(__xludf.DUMMYFUNCTION("""COMPUTED_VALUE"""),"J. Schlesinger")</f>
        <v>J. Schlesinger</v>
      </c>
      <c r="E43" t="str">
        <f>IFERROR(__xludf.DUMMYFUNCTION("""COMPUTED_VALUE"""),"John Wayne")</f>
        <v>John Wayne</v>
      </c>
      <c r="F43" t="str">
        <f>IFERROR(__xludf.DUMMYFUNCTION("""COMPUTED_VALUE"""),"M. Smith")</f>
        <v>M. Smith</v>
      </c>
      <c r="G43" t="str">
        <f>IFERROR(__xludf.DUMMYFUNCTION("""COMPUTED_VALUE"""),"G. Young")</f>
        <v>G. Young</v>
      </c>
      <c r="H43" t="str">
        <f>IFERROR(__xludf.DUMMYFUNCTION("""COMPUTED_VALUE"""),"G. Hawn")</f>
        <v>G. Hawn</v>
      </c>
      <c r="I43" t="str">
        <f>IFERROR(__xludf.DUMMYFUNCTION("""COMPUTED_VALUE"""),"")</f>
        <v/>
      </c>
      <c r="J43" t="str">
        <f>IFERROR(__xludf.DUMMYFUNCTION("""COMPUTED_VALUE"""),"")</f>
        <v/>
      </c>
    </row>
    <row r="44">
      <c r="A44" t="str">
        <f>IFERROR(__xludf.DUMMYFUNCTION("""COMPUTED_VALUE"""),"43.ª")</f>
        <v>43.ª</v>
      </c>
      <c r="B44" s="1">
        <f>IFERROR(__xludf.DUMMYFUNCTION("""COMPUTED_VALUE"""),26038.0)</f>
        <v>26038</v>
      </c>
      <c r="C44" t="str">
        <f>IFERROR(__xludf.DUMMYFUNCTION("""COMPUTED_VALUE"""),"*Patton*")</f>
        <v>*Patton*</v>
      </c>
      <c r="D44" t="str">
        <f>IFERROR(__xludf.DUMMYFUNCTION("""COMPUTED_VALUE"""),"F. Schaffner")</f>
        <v>F. Schaffner</v>
      </c>
      <c r="E44" t="str">
        <f>IFERROR(__xludf.DUMMYFUNCTION("""COMPUTED_VALUE"""),"G. C. Scott")</f>
        <v>G. C. Scott</v>
      </c>
      <c r="F44" t="str">
        <f>IFERROR(__xludf.DUMMYFUNCTION("""COMPUTED_VALUE"""),"G. Jackson")</f>
        <v>G. Jackson</v>
      </c>
      <c r="G44" t="str">
        <f>IFERROR(__xludf.DUMMYFUNCTION("""COMPUTED_VALUE"""),"J. Mills")</f>
        <v>J. Mills</v>
      </c>
      <c r="H44" t="str">
        <f>IFERROR(__xludf.DUMMYFUNCTION("""COMPUTED_VALUE"""),"H. Hayes")</f>
        <v>H. Hayes</v>
      </c>
      <c r="I44" t="str">
        <f>IFERROR(__xludf.DUMMYFUNCTION("""COMPUTED_VALUE"""),"")</f>
        <v/>
      </c>
      <c r="J44" t="str">
        <f>IFERROR(__xludf.DUMMYFUNCTION("""COMPUTED_VALUE"""),"")</f>
        <v/>
      </c>
    </row>
    <row r="45">
      <c r="A45" t="str">
        <f>IFERROR(__xludf.DUMMYFUNCTION("""COMPUTED_VALUE"""),"44.ª")</f>
        <v>44.ª</v>
      </c>
      <c r="B45" s="1">
        <f>IFERROR(__xludf.DUMMYFUNCTION("""COMPUTED_VALUE"""),26399.0)</f>
        <v>26399</v>
      </c>
      <c r="C45" t="str">
        <f>IFERROR(__xludf.DUMMYFUNCTION("""COMPUTED_VALUE"""),"*The French Connection*")</f>
        <v>*The French Connection*</v>
      </c>
      <c r="D45" t="str">
        <f>IFERROR(__xludf.DUMMYFUNCTION("""COMPUTED_VALUE"""),"W. Friedkin")</f>
        <v>W. Friedkin</v>
      </c>
      <c r="E45" t="str">
        <f>IFERROR(__xludf.DUMMYFUNCTION("""COMPUTED_VALUE"""),"G. Hackman")</f>
        <v>G. Hackman</v>
      </c>
      <c r="F45" t="str">
        <f>IFERROR(__xludf.DUMMYFUNCTION("""COMPUTED_VALUE"""),"J. Fonda")</f>
        <v>J. Fonda</v>
      </c>
      <c r="G45" t="str">
        <f>IFERROR(__xludf.DUMMYFUNCTION("""COMPUTED_VALUE"""),"B. Johnson")</f>
        <v>B. Johnson</v>
      </c>
      <c r="H45" t="str">
        <f>IFERROR(__xludf.DUMMYFUNCTION("""COMPUTED_VALUE"""),"C. Leachman")</f>
        <v>C. Leachman</v>
      </c>
      <c r="I45" t="str">
        <f>IFERROR(__xludf.DUMMYFUNCTION("""COMPUTED_VALUE"""),"Helen Hayes
Alan King
Sammy Davis, Jr.
Jack Lemmon")</f>
        <v>Helen Hayes
Alan King
Sammy Davis, Jr.
Jack Lemmon</v>
      </c>
      <c r="J45" t="str">
        <f>IFERROR(__xludf.DUMMYFUNCTION("""COMPUTED_VALUE"""),"")</f>
        <v/>
      </c>
    </row>
    <row r="46">
      <c r="A46" t="str">
        <f>IFERROR(__xludf.DUMMYFUNCTION("""COMPUTED_VALUE"""),"45.ª")</f>
        <v>45.ª</v>
      </c>
      <c r="B46" s="1">
        <f>IFERROR(__xludf.DUMMYFUNCTION("""COMPUTED_VALUE"""),26750.0)</f>
        <v>26750</v>
      </c>
      <c r="C46" t="str">
        <f>IFERROR(__xludf.DUMMYFUNCTION("""COMPUTED_VALUE"""),"*The Godfather*")</f>
        <v>*The Godfather*</v>
      </c>
      <c r="D46" t="str">
        <f>IFERROR(__xludf.DUMMYFUNCTION("""COMPUTED_VALUE"""),"Bob Fosse")</f>
        <v>Bob Fosse</v>
      </c>
      <c r="E46" t="str">
        <f>IFERROR(__xludf.DUMMYFUNCTION("""COMPUTED_VALUE"""),"M. Brando")</f>
        <v>M. Brando</v>
      </c>
      <c r="F46" t="str">
        <f>IFERROR(__xludf.DUMMYFUNCTION("""COMPUTED_VALUE"""),"L. Minnelli")</f>
        <v>L. Minnelli</v>
      </c>
      <c r="G46" t="str">
        <f>IFERROR(__xludf.DUMMYFUNCTION("""COMPUTED_VALUE"""),"J. Grey")</f>
        <v>J. Grey</v>
      </c>
      <c r="H46" t="str">
        <f>IFERROR(__xludf.DUMMYFUNCTION("""COMPUTED_VALUE"""),"E. Heckart")</f>
        <v>E. Heckart</v>
      </c>
      <c r="I46" t="str">
        <f>IFERROR(__xludf.DUMMYFUNCTION("""COMPUTED_VALUE"""),"Carol Burnett
Michael Caine
Charlton Heston
Rock Hudson")</f>
        <v>Carol Burnett
Michael Caine
Charlton Heston
Rock Hudson</v>
      </c>
      <c r="J46" t="str">
        <f>IFERROR(__xludf.DUMMYFUNCTION("""COMPUTED_VALUE"""),"")</f>
        <v/>
      </c>
    </row>
    <row r="47">
      <c r="A47" t="str">
        <f>IFERROR(__xludf.DUMMYFUNCTION("""COMPUTED_VALUE"""),"46.ª")</f>
        <v>46.ª</v>
      </c>
      <c r="B47" s="1">
        <f>IFERROR(__xludf.DUMMYFUNCTION("""COMPUTED_VALUE"""),27121.0)</f>
        <v>27121</v>
      </c>
      <c r="C47" t="str">
        <f>IFERROR(__xludf.DUMMYFUNCTION("""COMPUTED_VALUE"""),"*sting !The Sting*")</f>
        <v>*sting !The Sting*</v>
      </c>
      <c r="D47" t="str">
        <f>IFERROR(__xludf.DUMMYFUNCTION("""COMPUTED_VALUE"""),"G. R. Hill")</f>
        <v>G. R. Hill</v>
      </c>
      <c r="E47" t="str">
        <f>IFERROR(__xludf.DUMMYFUNCTION("""COMPUTED_VALUE"""),"J. Lemmon")</f>
        <v>J. Lemmon</v>
      </c>
      <c r="F47" t="str">
        <f>IFERROR(__xludf.DUMMYFUNCTION("""COMPUTED_VALUE"""),"G. Jackson")</f>
        <v>G. Jackson</v>
      </c>
      <c r="G47" t="str">
        <f>IFERROR(__xludf.DUMMYFUNCTION("""COMPUTED_VALUE"""),"J. Houseman")</f>
        <v>J. Houseman</v>
      </c>
      <c r="H47" t="str">
        <f>IFERROR(__xludf.DUMMYFUNCTION("""COMPUTED_VALUE"""),"T. O'Neal")</f>
        <v>T. O'Neal</v>
      </c>
      <c r="I47" t="str">
        <f>IFERROR(__xludf.DUMMYFUNCTION("""COMPUTED_VALUE"""),"John Huston
Burt Reynolds
David Niven
Diana Ross")</f>
        <v>John Huston
Burt Reynolds
David Niven
Diana Ross</v>
      </c>
      <c r="J47" t="str">
        <f>IFERROR(__xludf.DUMMYFUNCTION("""COMPUTED_VALUE"""),"")</f>
        <v/>
      </c>
    </row>
    <row r="48">
      <c r="A48" t="str">
        <f>IFERROR(__xludf.DUMMYFUNCTION("""COMPUTED_VALUE"""),"47.ª")</f>
        <v>47.ª</v>
      </c>
      <c r="B48" s="1">
        <f>IFERROR(__xludf.DUMMYFUNCTION("""COMPUTED_VALUE"""),27492.0)</f>
        <v>27492</v>
      </c>
      <c r="C48" t="str">
        <f>IFERROR(__xludf.DUMMYFUNCTION("""COMPUTED_VALUE"""),"*godfather2 !The Godfather Part II*")</f>
        <v>*godfather2 !The Godfather Part II*</v>
      </c>
      <c r="D48" t="str">
        <f>IFERROR(__xludf.DUMMYFUNCTION("""COMPUTED_VALUE"""),"F. F. Coppola")</f>
        <v>F. F. Coppola</v>
      </c>
      <c r="E48" t="str">
        <f>IFERROR(__xludf.DUMMYFUNCTION("""COMPUTED_VALUE"""),"A. Carney")</f>
        <v>A. Carney</v>
      </c>
      <c r="F48" t="str">
        <f>IFERROR(__xludf.DUMMYFUNCTION("""COMPUTED_VALUE"""),"E. Burstyn")</f>
        <v>E. Burstyn</v>
      </c>
      <c r="G48" t="str">
        <f>IFERROR(__xludf.DUMMYFUNCTION("""COMPUTED_VALUE"""),"R. De Niro")</f>
        <v>R. De Niro</v>
      </c>
      <c r="H48" t="str">
        <f>IFERROR(__xludf.DUMMYFUNCTION("""COMPUTED_VALUE"""),"I. Bergman")</f>
        <v>I. Bergman</v>
      </c>
      <c r="I48" t="str">
        <f>IFERROR(__xludf.DUMMYFUNCTION("""COMPUTED_VALUE"""),"Sammy Davis, Jr.
Bob Hope
Shirley MacLaine
Frank Sinatra")</f>
        <v>Sammy Davis, Jr.
Bob Hope
Shirley MacLaine
Frank Sinatra</v>
      </c>
      <c r="J48" t="str">
        <f>IFERROR(__xludf.DUMMYFUNCTION("""COMPUTED_VALUE"""),"")</f>
        <v/>
      </c>
    </row>
    <row r="49">
      <c r="A49" t="str">
        <f>IFERROR(__xludf.DUMMYFUNCTION("""COMPUTED_VALUE"""),"48.ª")</f>
        <v>48.ª</v>
      </c>
      <c r="B49" s="1">
        <f>IFERROR(__xludf.DUMMYFUNCTION("""COMPUTED_VALUE"""),27848.0)</f>
        <v>27848</v>
      </c>
      <c r="C49" t="str">
        <f>IFERROR(__xludf.DUMMYFUNCTION("""COMPUTED_VALUE"""),"*One Flew Over the Cuckoo's Nest*")</f>
        <v>*One Flew Over the Cuckoo's Nest*</v>
      </c>
      <c r="D49" t="str">
        <f>IFERROR(__xludf.DUMMYFUNCTION("""COMPUTED_VALUE"""),"M. Forman")</f>
        <v>M. Forman</v>
      </c>
      <c r="E49" t="str">
        <f>IFERROR(__xludf.DUMMYFUNCTION("""COMPUTED_VALUE"""),"J. Nicholson")</f>
        <v>J. Nicholson</v>
      </c>
      <c r="F49" t="str">
        <f>IFERROR(__xludf.DUMMYFUNCTION("""COMPUTED_VALUE"""),"L. Fletcher")</f>
        <v>L. Fletcher</v>
      </c>
      <c r="G49" t="str">
        <f>IFERROR(__xludf.DUMMYFUNCTION("""COMPUTED_VALUE"""),"G. Burns")</f>
        <v>G. Burns</v>
      </c>
      <c r="H49" t="str">
        <f>IFERROR(__xludf.DUMMYFUNCTION("""COMPUTED_VALUE"""),"L. Grant")</f>
        <v>L. Grant</v>
      </c>
      <c r="I49" t="str">
        <f>IFERROR(__xludf.DUMMYFUNCTION("""COMPUTED_VALUE"""),"Goldie Hawn
Gene Kelly
Walter Matthau
George Segal
Robert Shaw")</f>
        <v>Goldie Hawn
Gene Kelly
Walter Matthau
George Segal
Robert Shaw</v>
      </c>
      <c r="J49" t="str">
        <f>IFERROR(__xludf.DUMMYFUNCTION("""COMPUTED_VALUE"""),"")</f>
        <v/>
      </c>
    </row>
    <row r="50">
      <c r="A50" t="str">
        <f>IFERROR(__xludf.DUMMYFUNCTION("""COMPUTED_VALUE"""),"49.ª")</f>
        <v>49.ª</v>
      </c>
      <c r="B50" s="1">
        <f>IFERROR(__xludf.DUMMYFUNCTION("""COMPUTED_VALUE"""),28212.0)</f>
        <v>28212</v>
      </c>
      <c r="C50" t="str">
        <f>IFERROR(__xludf.DUMMYFUNCTION("""COMPUTED_VALUE"""),"*Rocky*")</f>
        <v>*Rocky*</v>
      </c>
      <c r="D50" t="str">
        <f>IFERROR(__xludf.DUMMYFUNCTION("""COMPUTED_VALUE"""),"J. G. Avildsen")</f>
        <v>J. G. Avildsen</v>
      </c>
      <c r="E50" t="str">
        <f>IFERROR(__xludf.DUMMYFUNCTION("""COMPUTED_VALUE"""),"P. Finch")</f>
        <v>P. Finch</v>
      </c>
      <c r="F50" t="str">
        <f>IFERROR(__xludf.DUMMYFUNCTION("""COMPUTED_VALUE"""),"F. Dunaway")</f>
        <v>F. Dunaway</v>
      </c>
      <c r="G50" t="str">
        <f>IFERROR(__xludf.DUMMYFUNCTION("""COMPUTED_VALUE"""),"J. Robards")</f>
        <v>J. Robards</v>
      </c>
      <c r="H50" t="str">
        <f>IFERROR(__xludf.DUMMYFUNCTION("""COMPUTED_VALUE"""),"B. Straight")</f>
        <v>B. Straight</v>
      </c>
      <c r="I50" t="str">
        <f>IFERROR(__xludf.DUMMYFUNCTION("""COMPUTED_VALUE"""),"Warren Beatty
Ellen Burstyn
Jane Fonda
Richard Pryor")</f>
        <v>Warren Beatty
Ellen Burstyn
Jane Fonda
Richard Pryor</v>
      </c>
      <c r="J50" t="str">
        <f>IFERROR(__xludf.DUMMYFUNCTION("""COMPUTED_VALUE"""),"")</f>
        <v/>
      </c>
    </row>
    <row r="51">
      <c r="A51" t="str">
        <f>IFERROR(__xludf.DUMMYFUNCTION("""COMPUTED_VALUE"""),"50.ª")</f>
        <v>50.ª</v>
      </c>
      <c r="B51" s="1">
        <f>IFERROR(__xludf.DUMMYFUNCTION("""COMPUTED_VALUE"""),28583.0)</f>
        <v>28583</v>
      </c>
      <c r="C51" t="str">
        <f>IFERROR(__xludf.DUMMYFUNCTION("""COMPUTED_VALUE"""),"*Annie Hall*")</f>
        <v>*Annie Hall*</v>
      </c>
      <c r="D51" t="str">
        <f>IFERROR(__xludf.DUMMYFUNCTION("""COMPUTED_VALUE"""),"W. Allen")</f>
        <v>W. Allen</v>
      </c>
      <c r="E51" t="str">
        <f>IFERROR(__xludf.DUMMYFUNCTION("""COMPUTED_VALUE"""),"R. Dreyfuss")</f>
        <v>R. Dreyfuss</v>
      </c>
      <c r="F51" t="str">
        <f>IFERROR(__xludf.DUMMYFUNCTION("""COMPUTED_VALUE"""),"D. Keaton")</f>
        <v>D. Keaton</v>
      </c>
      <c r="G51" t="str">
        <f>IFERROR(__xludf.DUMMYFUNCTION("""COMPUTED_VALUE"""),"J. Robards")</f>
        <v>J. Robards</v>
      </c>
      <c r="H51" t="str">
        <f>IFERROR(__xludf.DUMMYFUNCTION("""COMPUTED_VALUE"""),"V. Redgrave")</f>
        <v>V. Redgrave</v>
      </c>
      <c r="I51" t="str">
        <f>IFERROR(__xludf.DUMMYFUNCTION("""COMPUTED_VALUE"""),"Bob Hope")</f>
        <v>Bob Hope</v>
      </c>
      <c r="J51" t="str">
        <f>IFERROR(__xludf.DUMMYFUNCTION("""COMPUTED_VALUE"""),"39 730 000")</f>
        <v>39 730 000</v>
      </c>
    </row>
    <row r="52">
      <c r="A52" t="str">
        <f>IFERROR(__xludf.DUMMYFUNCTION("""COMPUTED_VALUE"""),"51.ª")</f>
        <v>51.ª</v>
      </c>
      <c r="B52" s="1">
        <f>IFERROR(__xludf.DUMMYFUNCTION("""COMPUTED_VALUE"""),28954.0)</f>
        <v>28954</v>
      </c>
      <c r="C52" t="str">
        <f>IFERROR(__xludf.DUMMYFUNCTION("""COMPUTED_VALUE"""),"*deer hunter !The Deer Hunter*")</f>
        <v>*deer hunter !The Deer Hunter*</v>
      </c>
      <c r="D52" t="str">
        <f>IFERROR(__xludf.DUMMYFUNCTION("""COMPUTED_VALUE"""),"M. Cimino")</f>
        <v>M. Cimino</v>
      </c>
      <c r="E52" t="str">
        <f>IFERROR(__xludf.DUMMYFUNCTION("""COMPUTED_VALUE"""),"J. Voight")</f>
        <v>J. Voight</v>
      </c>
      <c r="F52" t="str">
        <f>IFERROR(__xludf.DUMMYFUNCTION("""COMPUTED_VALUE"""),"J. Fonda")</f>
        <v>J. Fonda</v>
      </c>
      <c r="G52" t="str">
        <f>IFERROR(__xludf.DUMMYFUNCTION("""COMPUTED_VALUE"""),"C. Walken")</f>
        <v>C. Walken</v>
      </c>
      <c r="H52" t="str">
        <f>IFERROR(__xludf.DUMMYFUNCTION("""COMPUTED_VALUE"""),"M. Smith")</f>
        <v>M. Smith</v>
      </c>
      <c r="I52" t="str">
        <f>IFERROR(__xludf.DUMMYFUNCTION("""COMPUTED_VALUE"""),"Johnny Carson")</f>
        <v>Johnny Carson</v>
      </c>
      <c r="J52" t="str">
        <f>IFERROR(__xludf.DUMMYFUNCTION("""COMPUTED_VALUE"""),"")</f>
        <v/>
      </c>
    </row>
    <row r="53">
      <c r="A53" t="str">
        <f>IFERROR(__xludf.DUMMYFUNCTION("""COMPUTED_VALUE"""),"52.ª")</f>
        <v>52.ª</v>
      </c>
      <c r="B53" s="1">
        <f>IFERROR(__xludf.DUMMYFUNCTION("""COMPUTED_VALUE"""),29325.0)</f>
        <v>29325</v>
      </c>
      <c r="C53" t="str">
        <f>IFERROR(__xludf.DUMMYFUNCTION("""COMPUTED_VALUE"""),"*Kramer vs. Kramer*")</f>
        <v>*Kramer vs. Kramer*</v>
      </c>
      <c r="D53" t="str">
        <f>IFERROR(__xludf.DUMMYFUNCTION("""COMPUTED_VALUE"""),"R. Benton")</f>
        <v>R. Benton</v>
      </c>
      <c r="E53" t="str">
        <f>IFERROR(__xludf.DUMMYFUNCTION("""COMPUTED_VALUE"""),"D. Hoffman")</f>
        <v>D. Hoffman</v>
      </c>
      <c r="F53" t="str">
        <f>IFERROR(__xludf.DUMMYFUNCTION("""COMPUTED_VALUE"""),"S. Field")</f>
        <v>S. Field</v>
      </c>
      <c r="G53" t="str">
        <f>IFERROR(__xludf.DUMMYFUNCTION("""COMPUTED_VALUE"""),"M. Douglas")</f>
        <v>M. Douglas</v>
      </c>
      <c r="H53" t="str">
        <f>IFERROR(__xludf.DUMMYFUNCTION("""COMPUTED_VALUE"""),"M. Streep")</f>
        <v>M. Streep</v>
      </c>
      <c r="I53" t="str">
        <f>IFERROR(__xludf.DUMMYFUNCTION("""COMPUTED_VALUE"""),"")</f>
        <v/>
      </c>
      <c r="J53" t="str">
        <f>IFERROR(__xludf.DUMMYFUNCTION("""COMPUTED_VALUE"""),"48 978 000")</f>
        <v>48 978 000</v>
      </c>
    </row>
    <row r="54">
      <c r="A54" t="str">
        <f>IFERROR(__xludf.DUMMYFUNCTION("""COMPUTED_VALUE"""),"53.ª")</f>
        <v>53.ª</v>
      </c>
      <c r="B54" s="1">
        <f>IFERROR(__xludf.DUMMYFUNCTION("""COMPUTED_VALUE"""),29676.0)</f>
        <v>29676</v>
      </c>
      <c r="C54" t="str">
        <f>IFERROR(__xludf.DUMMYFUNCTION("""COMPUTED_VALUE"""),"*Ordinary People*")</f>
        <v>*Ordinary People*</v>
      </c>
      <c r="D54" t="str">
        <f>IFERROR(__xludf.DUMMYFUNCTION("""COMPUTED_VALUE"""),"R. Redford")</f>
        <v>R. Redford</v>
      </c>
      <c r="E54" t="str">
        <f>IFERROR(__xludf.DUMMYFUNCTION("""COMPUTED_VALUE"""),"R. De Niro")</f>
        <v>R. De Niro</v>
      </c>
      <c r="F54" t="str">
        <f>IFERROR(__xludf.DUMMYFUNCTION("""COMPUTED_VALUE"""),"S. Spacek")</f>
        <v>S. Spacek</v>
      </c>
      <c r="G54" t="str">
        <f>IFERROR(__xludf.DUMMYFUNCTION("""COMPUTED_VALUE"""),"T. Hutton")</f>
        <v>T. Hutton</v>
      </c>
      <c r="H54" t="str">
        <f>IFERROR(__xludf.DUMMYFUNCTION("""COMPUTED_VALUE"""),"M. Steenburgen")</f>
        <v>M. Steenburgen</v>
      </c>
      <c r="I54" t="str">
        <f>IFERROR(__xludf.DUMMYFUNCTION("""COMPUTED_VALUE"""),"")</f>
        <v/>
      </c>
      <c r="J54" t="str">
        <f>IFERROR(__xludf.DUMMYFUNCTION("""COMPUTED_VALUE"""),"")</f>
        <v/>
      </c>
    </row>
    <row r="55">
      <c r="A55" t="str">
        <f>IFERROR(__xludf.DUMMYFUNCTION("""COMPUTED_VALUE"""),"54.ª")</f>
        <v>54.ª</v>
      </c>
      <c r="B55" s="1">
        <f>IFERROR(__xludf.DUMMYFUNCTION("""COMPUTED_VALUE"""),30039.0)</f>
        <v>30039</v>
      </c>
      <c r="C55" t="str">
        <f>IFERROR(__xludf.DUMMYFUNCTION("""COMPUTED_VALUE"""),"*Chariots of Fire*")</f>
        <v>*Chariots of Fire*</v>
      </c>
      <c r="D55" t="str">
        <f>IFERROR(__xludf.DUMMYFUNCTION("""COMPUTED_VALUE"""),"W. Beatty")</f>
        <v>W. Beatty</v>
      </c>
      <c r="E55" t="str">
        <f>IFERROR(__xludf.DUMMYFUNCTION("""COMPUTED_VALUE"""),"H. Fonda")</f>
        <v>H. Fonda</v>
      </c>
      <c r="F55" t="str">
        <f>IFERROR(__xludf.DUMMYFUNCTION("""COMPUTED_VALUE"""),"K. Hepburn")</f>
        <v>K. Hepburn</v>
      </c>
      <c r="G55" t="str">
        <f>IFERROR(__xludf.DUMMYFUNCTION("""COMPUTED_VALUE"""),"J. Gielgud")</f>
        <v>J. Gielgud</v>
      </c>
      <c r="H55" t="str">
        <f>IFERROR(__xludf.DUMMYFUNCTION("""COMPUTED_VALUE"""),"M. Stapleton")</f>
        <v>M. Stapleton</v>
      </c>
      <c r="I55" t="str">
        <f>IFERROR(__xludf.DUMMYFUNCTION("""COMPUTED_VALUE"""),"")</f>
        <v/>
      </c>
      <c r="J55" t="str">
        <f>IFERROR(__xludf.DUMMYFUNCTION("""COMPUTED_VALUE"""),"")</f>
        <v/>
      </c>
    </row>
    <row r="56">
      <c r="A56" t="str">
        <f>IFERROR(__xludf.DUMMYFUNCTION("""COMPUTED_VALUE"""),"55.ª")</f>
        <v>55.ª</v>
      </c>
      <c r="B56" s="1">
        <f>IFERROR(__xludf.DUMMYFUNCTION("""COMPUTED_VALUE"""),30417.0)</f>
        <v>30417</v>
      </c>
      <c r="C56" t="str">
        <f>IFERROR(__xludf.DUMMYFUNCTION("""COMPUTED_VALUE"""),"*Gandhi*")</f>
        <v>*Gandhi*</v>
      </c>
      <c r="D56" t="str">
        <f>IFERROR(__xludf.DUMMYFUNCTION("""COMPUTED_VALUE"""),"R. Attenborough")</f>
        <v>R. Attenborough</v>
      </c>
      <c r="E56" t="str">
        <f>IFERROR(__xludf.DUMMYFUNCTION("""COMPUTED_VALUE"""),"B. Kingsley")</f>
        <v>B. Kingsley</v>
      </c>
      <c r="F56" t="str">
        <f>IFERROR(__xludf.DUMMYFUNCTION("""COMPUTED_VALUE"""),"M. Streep")</f>
        <v>M. Streep</v>
      </c>
      <c r="G56" t="str">
        <f>IFERROR(__xludf.DUMMYFUNCTION("""COMPUTED_VALUE"""),"L. Gossett Jr.")</f>
        <v>L. Gossett Jr.</v>
      </c>
      <c r="H56" t="str">
        <f>IFERROR(__xludf.DUMMYFUNCTION("""COMPUTED_VALUE"""),"J. Lange")</f>
        <v>J. Lange</v>
      </c>
      <c r="I56" t="str">
        <f>IFERROR(__xludf.DUMMYFUNCTION("""COMPUTED_VALUE"""),"Liza Minnelli
Dudley Moore
Richard Pryor
Walter Matthau")</f>
        <v>Liza Minnelli
Dudley Moore
Richard Pryor
Walter Matthau</v>
      </c>
      <c r="J56" t="str">
        <f>IFERROR(__xludf.DUMMYFUNCTION("""COMPUTED_VALUE"""),"")</f>
        <v/>
      </c>
    </row>
    <row r="57">
      <c r="A57" t="str">
        <f>IFERROR(__xludf.DUMMYFUNCTION("""COMPUTED_VALUE"""),"56.ª")</f>
        <v>56.ª</v>
      </c>
      <c r="B57" s="1">
        <f>IFERROR(__xludf.DUMMYFUNCTION("""COMPUTED_VALUE"""),30781.0)</f>
        <v>30781</v>
      </c>
      <c r="C57" t="str">
        <f>IFERROR(__xludf.DUMMYFUNCTION("""COMPUTED_VALUE"""),"*Terms of Endearment*")</f>
        <v>*Terms of Endearment*</v>
      </c>
      <c r="D57" t="str">
        <f>IFERROR(__xludf.DUMMYFUNCTION("""COMPUTED_VALUE"""),"J. L. Brooks")</f>
        <v>J. L. Brooks</v>
      </c>
      <c r="E57" t="str">
        <f>IFERROR(__xludf.DUMMYFUNCTION("""COMPUTED_VALUE"""),"R. Duvall")</f>
        <v>R. Duvall</v>
      </c>
      <c r="F57" t="str">
        <f>IFERROR(__xludf.DUMMYFUNCTION("""COMPUTED_VALUE"""),"S. MacLaine")</f>
        <v>S. MacLaine</v>
      </c>
      <c r="G57" t="str">
        <f>IFERROR(__xludf.DUMMYFUNCTION("""COMPUTED_VALUE"""),"J. Nicholson")</f>
        <v>J. Nicholson</v>
      </c>
      <c r="H57" t="str">
        <f>IFERROR(__xludf.DUMMYFUNCTION("""COMPUTED_VALUE"""),"L. Hunt")</f>
        <v>L. Hunt</v>
      </c>
      <c r="I57" t="str">
        <f>IFERROR(__xludf.DUMMYFUNCTION("""COMPUTED_VALUE"""),"Johnny Carson")</f>
        <v>Johnny Carson</v>
      </c>
      <c r="J57" t="str">
        <f>IFERROR(__xludf.DUMMYFUNCTION("""COMPUTED_VALUE"""),"")</f>
        <v/>
      </c>
    </row>
    <row r="58">
      <c r="A58" t="str">
        <f>IFERROR(__xludf.DUMMYFUNCTION("""COMPUTED_VALUE"""),"57.ª")</f>
        <v>57.ª</v>
      </c>
      <c r="B58" s="1">
        <f>IFERROR(__xludf.DUMMYFUNCTION("""COMPUTED_VALUE"""),31131.0)</f>
        <v>31131</v>
      </c>
      <c r="C58" t="str">
        <f>IFERROR(__xludf.DUMMYFUNCTION("""COMPUTED_VALUE"""),"*Amadeus*")</f>
        <v>*Amadeus*</v>
      </c>
      <c r="D58" t="str">
        <f>IFERROR(__xludf.DUMMYFUNCTION("""COMPUTED_VALUE"""),"M. Forman")</f>
        <v>M. Forman</v>
      </c>
      <c r="E58" t="str">
        <f>IFERROR(__xludf.DUMMYFUNCTION("""COMPUTED_VALUE"""),"F. M. Abraham")</f>
        <v>F. M. Abraham</v>
      </c>
      <c r="F58" t="str">
        <f>IFERROR(__xludf.DUMMYFUNCTION("""COMPUTED_VALUE"""),"S. Field")</f>
        <v>S. Field</v>
      </c>
      <c r="G58" t="str">
        <f>IFERROR(__xludf.DUMMYFUNCTION("""COMPUTED_VALUE"""),"H. S. Ngor")</f>
        <v>H. S. Ngor</v>
      </c>
      <c r="H58" t="str">
        <f>IFERROR(__xludf.DUMMYFUNCTION("""COMPUTED_VALUE"""),"P. Ashcroft")</f>
        <v>P. Ashcroft</v>
      </c>
      <c r="I58" t="str">
        <f>IFERROR(__xludf.DUMMYFUNCTION("""COMPUTED_VALUE"""),"Jack Lemmon")</f>
        <v>Jack Lemmon</v>
      </c>
      <c r="J58" t="str">
        <f>IFERROR(__xludf.DUMMYFUNCTION("""COMPUTED_VALUE"""),"")</f>
        <v/>
      </c>
    </row>
    <row r="59">
      <c r="A59" t="str">
        <f>IFERROR(__xludf.DUMMYFUNCTION("""COMPUTED_VALUE"""),"58.ª")</f>
        <v>58.ª</v>
      </c>
      <c r="B59" s="1">
        <f>IFERROR(__xludf.DUMMYFUNCTION("""COMPUTED_VALUE"""),31495.0)</f>
        <v>31495</v>
      </c>
      <c r="C59" t="str">
        <f>IFERROR(__xludf.DUMMYFUNCTION("""COMPUTED_VALUE"""),"*Out of Africa*")</f>
        <v>*Out of Africa*</v>
      </c>
      <c r="D59" t="str">
        <f>IFERROR(__xludf.DUMMYFUNCTION("""COMPUTED_VALUE"""),"S. Pollack")</f>
        <v>S. Pollack</v>
      </c>
      <c r="E59" t="str">
        <f>IFERROR(__xludf.DUMMYFUNCTION("""COMPUTED_VALUE"""),"W. Hurt")</f>
        <v>W. Hurt</v>
      </c>
      <c r="F59" t="str">
        <f>IFERROR(__xludf.DUMMYFUNCTION("""COMPUTED_VALUE"""),"G. Page")</f>
        <v>G. Page</v>
      </c>
      <c r="G59" t="str">
        <f>IFERROR(__xludf.DUMMYFUNCTION("""COMPUTED_VALUE"""),"D. Ameche")</f>
        <v>D. Ameche</v>
      </c>
      <c r="H59" t="str">
        <f>IFERROR(__xludf.DUMMYFUNCTION("""COMPUTED_VALUE"""),"A. Huston")</f>
        <v>A. Huston</v>
      </c>
      <c r="I59" t="str">
        <f>IFERROR(__xludf.DUMMYFUNCTION("""COMPUTED_VALUE"""),"Alan Alda
Jane Fonda
Robin Williams")</f>
        <v>Alan Alda
Jane Fonda
Robin Williams</v>
      </c>
      <c r="J59" t="str">
        <f>IFERROR(__xludf.DUMMYFUNCTION("""COMPUTED_VALUE"""),"38 650 000")</f>
        <v>38 650 000</v>
      </c>
    </row>
    <row r="60">
      <c r="A60" t="str">
        <f>IFERROR(__xludf.DUMMYFUNCTION("""COMPUTED_VALUE"""),"59.ª")</f>
        <v>59.ª</v>
      </c>
      <c r="B60" s="1">
        <f>IFERROR(__xludf.DUMMYFUNCTION("""COMPUTED_VALUE"""),31866.0)</f>
        <v>31866</v>
      </c>
      <c r="C60" t="str">
        <f>IFERROR(__xludf.DUMMYFUNCTION("""COMPUTED_VALUE"""),"*Platoon*")</f>
        <v>*Platoon*</v>
      </c>
      <c r="D60" t="str">
        <f>IFERROR(__xludf.DUMMYFUNCTION("""COMPUTED_VALUE"""),"O. Stone")</f>
        <v>O. Stone</v>
      </c>
      <c r="E60" t="str">
        <f>IFERROR(__xludf.DUMMYFUNCTION("""COMPUTED_VALUE"""),"P. Newman")</f>
        <v>P. Newman</v>
      </c>
      <c r="F60" t="str">
        <f>IFERROR(__xludf.DUMMYFUNCTION("""COMPUTED_VALUE"""),"M. Matlin")</f>
        <v>M. Matlin</v>
      </c>
      <c r="G60" t="str">
        <f>IFERROR(__xludf.DUMMYFUNCTION("""COMPUTED_VALUE"""),"M. Caine")</f>
        <v>M. Caine</v>
      </c>
      <c r="H60" t="str">
        <f>IFERROR(__xludf.DUMMYFUNCTION("""COMPUTED_VALUE"""),"D. Wiest")</f>
        <v>D. Wiest</v>
      </c>
      <c r="I60" t="str">
        <f>IFERROR(__xludf.DUMMYFUNCTION("""COMPUTED_VALUE"""),"Chevy Chase
Goldie Hawn
Paul Hogan")</f>
        <v>Chevy Chase
Goldie Hawn
Paul Hogan</v>
      </c>
      <c r="J60" t="str">
        <f>IFERROR(__xludf.DUMMYFUNCTION("""COMPUTED_VALUE"""),"39 720 000")</f>
        <v>39 720 000</v>
      </c>
    </row>
    <row r="61">
      <c r="A61" t="str">
        <f>IFERROR(__xludf.DUMMYFUNCTION("""COMPUTED_VALUE"""),"60.ª")</f>
        <v>60.ª</v>
      </c>
      <c r="B61" s="1">
        <f>IFERROR(__xludf.DUMMYFUNCTION("""COMPUTED_VALUE"""),32244.0)</f>
        <v>32244</v>
      </c>
      <c r="C61" t="str">
        <f>IFERROR(__xludf.DUMMYFUNCTION("""COMPUTED_VALUE"""),"*last emperor !The Last Emperor*")</f>
        <v>*last emperor !The Last Emperor*</v>
      </c>
      <c r="D61" t="str">
        <f>IFERROR(__xludf.DUMMYFUNCTION("""COMPUTED_VALUE"""),"B. Bertolucci")</f>
        <v>B. Bertolucci</v>
      </c>
      <c r="E61" t="str">
        <f>IFERROR(__xludf.DUMMYFUNCTION("""COMPUTED_VALUE"""),"M. Douglas")</f>
        <v>M. Douglas</v>
      </c>
      <c r="F61" t="str">
        <f>IFERROR(__xludf.DUMMYFUNCTION("""COMPUTED_VALUE"""),"Cher")</f>
        <v>Cher</v>
      </c>
      <c r="G61" t="str">
        <f>IFERROR(__xludf.DUMMYFUNCTION("""COMPUTED_VALUE"""),"S. Connery")</f>
        <v>S. Connery</v>
      </c>
      <c r="H61" t="str">
        <f>IFERROR(__xludf.DUMMYFUNCTION("""COMPUTED_VALUE"""),"O. Dukakis")</f>
        <v>O. Dukakis</v>
      </c>
      <c r="I61" t="str">
        <f>IFERROR(__xludf.DUMMYFUNCTION("""COMPUTED_VALUE"""),"Chevy Chase")</f>
        <v>Chevy Chase</v>
      </c>
      <c r="J61" s="2">
        <f>IFERROR(__xludf.DUMMYFUNCTION("""COMPUTED_VALUE"""),4.204E7)</f>
        <v>42040000</v>
      </c>
    </row>
    <row r="62">
      <c r="A62" t="str">
        <f>IFERROR(__xludf.DUMMYFUNCTION("""COMPUTED_VALUE"""),"61.ª")</f>
        <v>61.ª</v>
      </c>
      <c r="B62" s="1">
        <f>IFERROR(__xludf.DUMMYFUNCTION("""COMPUTED_VALUE"""),32596.0)</f>
        <v>32596</v>
      </c>
      <c r="C62" t="str">
        <f>IFERROR(__xludf.DUMMYFUNCTION("""COMPUTED_VALUE"""),"*Rain Man*")</f>
        <v>*Rain Man*</v>
      </c>
      <c r="D62" t="str">
        <f>IFERROR(__xludf.DUMMYFUNCTION("""COMPUTED_VALUE"""),"B. Levinson")</f>
        <v>B. Levinson</v>
      </c>
      <c r="E62" t="str">
        <f>IFERROR(__xludf.DUMMYFUNCTION("""COMPUTED_VALUE"""),"D. Hoffman")</f>
        <v>D. Hoffman</v>
      </c>
      <c r="F62" t="str">
        <f>IFERROR(__xludf.DUMMYFUNCTION("""COMPUTED_VALUE"""),"J. Foster")</f>
        <v>J. Foster</v>
      </c>
      <c r="G62" t="str">
        <f>IFERROR(__xludf.DUMMYFUNCTION("""COMPUTED_VALUE"""),"K. Kline")</f>
        <v>K. Kline</v>
      </c>
      <c r="H62" t="str">
        <f>IFERROR(__xludf.DUMMYFUNCTION("""COMPUTED_VALUE"""),"G. Davis")</f>
        <v>G. Davis</v>
      </c>
      <c r="I62" t="str">
        <f>IFERROR(__xludf.DUMMYFUNCTION("""COMPUTED_VALUE"""),"")</f>
        <v/>
      </c>
      <c r="J62" t="str">
        <f>IFERROR(__xludf.DUMMYFUNCTION("""COMPUTED_VALUE"""),"42 770 000")</f>
        <v>42 770 000</v>
      </c>
    </row>
    <row r="63">
      <c r="A63" t="str">
        <f>IFERROR(__xludf.DUMMYFUNCTION("""COMPUTED_VALUE"""),"62.ª")</f>
        <v>62.ª</v>
      </c>
      <c r="B63" s="1">
        <f>IFERROR(__xludf.DUMMYFUNCTION("""COMPUTED_VALUE"""),32989.0)</f>
        <v>32989</v>
      </c>
      <c r="C63" t="str">
        <f>IFERROR(__xludf.DUMMYFUNCTION("""COMPUTED_VALUE"""),"*Driving Miss Daisy*")</f>
        <v>*Driving Miss Daisy*</v>
      </c>
      <c r="D63" t="str">
        <f>IFERROR(__xludf.DUMMYFUNCTION("""COMPUTED_VALUE"""),"O. Stone")</f>
        <v>O. Stone</v>
      </c>
      <c r="E63" t="str">
        <f>IFERROR(__xludf.DUMMYFUNCTION("""COMPUTED_VALUE"""),"D. Day-Lewis")</f>
        <v>D. Day-Lewis</v>
      </c>
      <c r="F63" t="str">
        <f>IFERROR(__xludf.DUMMYFUNCTION("""COMPUTED_VALUE"""),"J. Tandy")</f>
        <v>J. Tandy</v>
      </c>
      <c r="G63" t="str">
        <f>IFERROR(__xludf.DUMMYFUNCTION("""COMPUTED_VALUE"""),"D. Washington")</f>
        <v>D. Washington</v>
      </c>
      <c r="H63" t="str">
        <f>IFERROR(__xludf.DUMMYFUNCTION("""COMPUTED_VALUE"""),"B. Fricker")</f>
        <v>B. Fricker</v>
      </c>
      <c r="I63" t="str">
        <f>IFERROR(__xludf.DUMMYFUNCTION("""COMPUTED_VALUE"""),"Billy Crystal")</f>
        <v>Billy Crystal</v>
      </c>
      <c r="J63" t="str">
        <f>IFERROR(__xludf.DUMMYFUNCTION("""COMPUTED_VALUE"""),"40 220 000")</f>
        <v>40 220 000</v>
      </c>
    </row>
    <row r="64">
      <c r="A64" t="str">
        <f>IFERROR(__xludf.DUMMYFUNCTION("""COMPUTED_VALUE"""),"63.ª")</f>
        <v>63.ª</v>
      </c>
      <c r="B64" s="1">
        <f>IFERROR(__xludf.DUMMYFUNCTION("""COMPUTED_VALUE"""),33322.0)</f>
        <v>33322</v>
      </c>
      <c r="C64" t="str">
        <f>IFERROR(__xludf.DUMMYFUNCTION("""COMPUTED_VALUE"""),"*Dances with Wolves*")</f>
        <v>*Dances with Wolves*</v>
      </c>
      <c r="D64" t="str">
        <f>IFERROR(__xludf.DUMMYFUNCTION("""COMPUTED_VALUE"""),"K. Costner")</f>
        <v>K. Costner</v>
      </c>
      <c r="E64" t="str">
        <f>IFERROR(__xludf.DUMMYFUNCTION("""COMPUTED_VALUE"""),"J. Irons")</f>
        <v>J. Irons</v>
      </c>
      <c r="F64" t="str">
        <f>IFERROR(__xludf.DUMMYFUNCTION("""COMPUTED_VALUE"""),"K. Bates")</f>
        <v>K. Bates</v>
      </c>
      <c r="G64" t="str">
        <f>IFERROR(__xludf.DUMMYFUNCTION("""COMPUTED_VALUE"""),"J. Pesci")</f>
        <v>J. Pesci</v>
      </c>
      <c r="H64" t="str">
        <f>IFERROR(__xludf.DUMMYFUNCTION("""COMPUTED_VALUE"""),"W. Goldberg")</f>
        <v>W. Goldberg</v>
      </c>
      <c r="I64" t="str">
        <f>IFERROR(__xludf.DUMMYFUNCTION("""COMPUTED_VALUE"""),"")</f>
        <v/>
      </c>
      <c r="J64" t="str">
        <f>IFERROR(__xludf.DUMMYFUNCTION("""COMPUTED_VALUE"""),"42 790 000")</f>
        <v>42 790 000</v>
      </c>
    </row>
    <row r="65">
      <c r="A65" t="str">
        <f>IFERROR(__xludf.DUMMYFUNCTION("""COMPUTED_VALUE"""),"64.ª")</f>
        <v>64.ª</v>
      </c>
      <c r="B65" s="1">
        <f>IFERROR(__xludf.DUMMYFUNCTION("""COMPUTED_VALUE"""),33693.0)</f>
        <v>33693</v>
      </c>
      <c r="C65" t="str">
        <f>IFERROR(__xludf.DUMMYFUNCTION("""COMPUTED_VALUE"""),"*The Silence of the Lambs*")</f>
        <v>*The Silence of the Lambs*</v>
      </c>
      <c r="D65" t="str">
        <f>IFERROR(__xludf.DUMMYFUNCTION("""COMPUTED_VALUE"""),"J. Demme")</f>
        <v>J. Demme</v>
      </c>
      <c r="E65" t="str">
        <f>IFERROR(__xludf.DUMMYFUNCTION("""COMPUTED_VALUE"""),"A. Hopkins")</f>
        <v>A. Hopkins</v>
      </c>
      <c r="F65" t="str">
        <f>IFERROR(__xludf.DUMMYFUNCTION("""COMPUTED_VALUE"""),"J. Foster")</f>
        <v>J. Foster</v>
      </c>
      <c r="G65" t="str">
        <f>IFERROR(__xludf.DUMMYFUNCTION("""COMPUTED_VALUE"""),"J. Palance")</f>
        <v>J. Palance</v>
      </c>
      <c r="H65" t="str">
        <f>IFERROR(__xludf.DUMMYFUNCTION("""COMPUTED_VALUE"""),"M. Ruehl")</f>
        <v>M. Ruehl</v>
      </c>
      <c r="I65" t="str">
        <f>IFERROR(__xludf.DUMMYFUNCTION("""COMPUTED_VALUE"""),"")</f>
        <v/>
      </c>
      <c r="J65" t="str">
        <f>IFERROR(__xludf.DUMMYFUNCTION("""COMPUTED_VALUE"""),"44 440 000")</f>
        <v>44 440 000</v>
      </c>
    </row>
    <row r="66">
      <c r="A66" t="str">
        <f>IFERROR(__xludf.DUMMYFUNCTION("""COMPUTED_VALUE"""),"65.ª")</f>
        <v>65.ª</v>
      </c>
      <c r="B66" s="1">
        <f>IFERROR(__xludf.DUMMYFUNCTION("""COMPUTED_VALUE"""),34057.0)</f>
        <v>34057</v>
      </c>
      <c r="C66" t="str">
        <f>IFERROR(__xludf.DUMMYFUNCTION("""COMPUTED_VALUE"""),"*Unforgiven*")</f>
        <v>*Unforgiven*</v>
      </c>
      <c r="D66" t="str">
        <f>IFERROR(__xludf.DUMMYFUNCTION("""COMPUTED_VALUE"""),"C. Eastwood")</f>
        <v>C. Eastwood</v>
      </c>
      <c r="E66" t="str">
        <f>IFERROR(__xludf.DUMMYFUNCTION("""COMPUTED_VALUE"""),"A. Pacino")</f>
        <v>A. Pacino</v>
      </c>
      <c r="F66" t="str">
        <f>IFERROR(__xludf.DUMMYFUNCTION("""COMPUTED_VALUE"""),"E. Thompson")</f>
        <v>E. Thompson</v>
      </c>
      <c r="G66" t="str">
        <f>IFERROR(__xludf.DUMMYFUNCTION("""COMPUTED_VALUE"""),"G. Hackman")</f>
        <v>G. Hackman</v>
      </c>
      <c r="H66" t="str">
        <f>IFERROR(__xludf.DUMMYFUNCTION("""COMPUTED_VALUE"""),"M. Tomei")</f>
        <v>M. Tomei</v>
      </c>
      <c r="I66" t="str">
        <f>IFERROR(__xludf.DUMMYFUNCTION("""COMPUTED_VALUE"""),"")</f>
        <v/>
      </c>
      <c r="J66" t="str">
        <f>IFERROR(__xludf.DUMMYFUNCTION("""COMPUTED_VALUE"""),"45 840 000")</f>
        <v>45 840 000</v>
      </c>
    </row>
    <row r="67">
      <c r="A67" t="str">
        <f>IFERROR(__xludf.DUMMYFUNCTION("""COMPUTED_VALUE"""),"66.ª")</f>
        <v>66.ª</v>
      </c>
      <c r="B67" s="1">
        <f>IFERROR(__xludf.DUMMYFUNCTION("""COMPUTED_VALUE"""),34414.0)</f>
        <v>34414</v>
      </c>
      <c r="C67" t="str">
        <f>IFERROR(__xludf.DUMMYFUNCTION("""COMPUTED_VALUE"""),"*Schindler's List*")</f>
        <v>*Schindler's List*</v>
      </c>
      <c r="D67" t="str">
        <f>IFERROR(__xludf.DUMMYFUNCTION("""COMPUTED_VALUE"""),"S. Spielberg")</f>
        <v>S. Spielberg</v>
      </c>
      <c r="E67" t="str">
        <f>IFERROR(__xludf.DUMMYFUNCTION("""COMPUTED_VALUE"""),"T. Hanks")</f>
        <v>T. Hanks</v>
      </c>
      <c r="F67" t="str">
        <f>IFERROR(__xludf.DUMMYFUNCTION("""COMPUTED_VALUE"""),"H. Hunter")</f>
        <v>H. Hunter</v>
      </c>
      <c r="G67" t="str">
        <f>IFERROR(__xludf.DUMMYFUNCTION("""COMPUTED_VALUE"""),"T. L. Jones")</f>
        <v>T. L. Jones</v>
      </c>
      <c r="H67" t="str">
        <f>IFERROR(__xludf.DUMMYFUNCTION("""COMPUTED_VALUE"""),"A. Paquin")</f>
        <v>A. Paquin</v>
      </c>
      <c r="I67" t="str">
        <f>IFERROR(__xludf.DUMMYFUNCTION("""COMPUTED_VALUE"""),"Whoopi Goldberg")</f>
        <v>Whoopi Goldberg</v>
      </c>
      <c r="J67" t="str">
        <f>IFERROR(__xludf.DUMMYFUNCTION("""COMPUTED_VALUE"""),"46 260 000")</f>
        <v>46 260 000</v>
      </c>
    </row>
    <row r="68">
      <c r="A68" t="str">
        <f>IFERROR(__xludf.DUMMYFUNCTION("""COMPUTED_VALUE"""),"67.ª")</f>
        <v>67.ª</v>
      </c>
      <c r="B68" s="1">
        <f>IFERROR(__xludf.DUMMYFUNCTION("""COMPUTED_VALUE"""),34785.0)</f>
        <v>34785</v>
      </c>
      <c r="C68" t="str">
        <f>IFERROR(__xludf.DUMMYFUNCTION("""COMPUTED_VALUE"""),"*Forrest Gump*")</f>
        <v>*Forrest Gump*</v>
      </c>
      <c r="D68" t="str">
        <f>IFERROR(__xludf.DUMMYFUNCTION("""COMPUTED_VALUE"""),"R. Zemeckis")</f>
        <v>R. Zemeckis</v>
      </c>
      <c r="E68" t="str">
        <f>IFERROR(__xludf.DUMMYFUNCTION("""COMPUTED_VALUE"""),"T. Hanks")</f>
        <v>T. Hanks</v>
      </c>
      <c r="F68" t="str">
        <f>IFERROR(__xludf.DUMMYFUNCTION("""COMPUTED_VALUE"""),"J. Lange")</f>
        <v>J. Lange</v>
      </c>
      <c r="G68" t="str">
        <f>IFERROR(__xludf.DUMMYFUNCTION("""COMPUTED_VALUE"""),"M. Landau")</f>
        <v>M. Landau</v>
      </c>
      <c r="H68" t="str">
        <f>IFERROR(__xludf.DUMMYFUNCTION("""COMPUTED_VALUE"""),"D. Wiest")</f>
        <v>D. Wiest</v>
      </c>
      <c r="I68" t="str">
        <f>IFERROR(__xludf.DUMMYFUNCTION("""COMPUTED_VALUE"""),"David Letterman")</f>
        <v>David Letterman</v>
      </c>
      <c r="J68" t="str">
        <f>IFERROR(__xludf.DUMMYFUNCTION("""COMPUTED_VALUE"""),"48 870 000")</f>
        <v>48 870 000</v>
      </c>
    </row>
    <row r="69">
      <c r="A69" t="str">
        <f>IFERROR(__xludf.DUMMYFUNCTION("""COMPUTED_VALUE"""),"68.ª")</f>
        <v>68.ª</v>
      </c>
      <c r="B69" s="1">
        <f>IFERROR(__xludf.DUMMYFUNCTION("""COMPUTED_VALUE"""),35149.0)</f>
        <v>35149</v>
      </c>
      <c r="C69" t="str">
        <f>IFERROR(__xludf.DUMMYFUNCTION("""COMPUTED_VALUE"""),"*Braveheart*")</f>
        <v>*Braveheart*</v>
      </c>
      <c r="D69" t="str">
        <f>IFERROR(__xludf.DUMMYFUNCTION("""COMPUTED_VALUE"""),"M. Gibson")</f>
        <v>M. Gibson</v>
      </c>
      <c r="E69" t="str">
        <f>IFERROR(__xludf.DUMMYFUNCTION("""COMPUTED_VALUE"""),"N. Cage")</f>
        <v>N. Cage</v>
      </c>
      <c r="F69" t="str">
        <f>IFERROR(__xludf.DUMMYFUNCTION("""COMPUTED_VALUE"""),"S. Sarandon")</f>
        <v>S. Sarandon</v>
      </c>
      <c r="G69" t="str">
        <f>IFERROR(__xludf.DUMMYFUNCTION("""COMPUTED_VALUE"""),"K. Spacey")</f>
        <v>K. Spacey</v>
      </c>
      <c r="H69" t="str">
        <f>IFERROR(__xludf.DUMMYFUNCTION("""COMPUTED_VALUE"""),"M. Sorvino")</f>
        <v>M. Sorvino</v>
      </c>
      <c r="I69" t="str">
        <f>IFERROR(__xludf.DUMMYFUNCTION("""COMPUTED_VALUE"""),"Whoopi Goldberg")</f>
        <v>Whoopi Goldberg</v>
      </c>
      <c r="J69" t="str">
        <f>IFERROR(__xludf.DUMMYFUNCTION("""COMPUTED_VALUE"""),"44 610 000")</f>
        <v>44 610 000</v>
      </c>
    </row>
    <row r="70">
      <c r="A70" t="str">
        <f>IFERROR(__xludf.DUMMYFUNCTION("""COMPUTED_VALUE"""),"69.ª")</f>
        <v>69.ª</v>
      </c>
      <c r="B70" s="1">
        <f>IFERROR(__xludf.DUMMYFUNCTION("""COMPUTED_VALUE"""),35513.0)</f>
        <v>35513</v>
      </c>
      <c r="C70" t="str">
        <f>IFERROR(__xludf.DUMMYFUNCTION("""COMPUTED_VALUE"""),"*The English Patient*")</f>
        <v>*The English Patient*</v>
      </c>
      <c r="D70" t="str">
        <f>IFERROR(__xludf.DUMMYFUNCTION("""COMPUTED_VALUE"""),"A. Minghella")</f>
        <v>A. Minghella</v>
      </c>
      <c r="E70" t="str">
        <f>IFERROR(__xludf.DUMMYFUNCTION("""COMPUTED_VALUE"""),"G. Rush")</f>
        <v>G. Rush</v>
      </c>
      <c r="F70" t="str">
        <f>IFERROR(__xludf.DUMMYFUNCTION("""COMPUTED_VALUE"""),"F. McDormand")</f>
        <v>F. McDormand</v>
      </c>
      <c r="G70" t="str">
        <f>IFERROR(__xludf.DUMMYFUNCTION("""COMPUTED_VALUE"""),"C. Gooding Jr.")</f>
        <v>C. Gooding Jr.</v>
      </c>
      <c r="H70" t="str">
        <f>IFERROR(__xludf.DUMMYFUNCTION("""COMPUTED_VALUE"""),"J. Binoche")</f>
        <v>J. Binoche</v>
      </c>
      <c r="I70" t="str">
        <f>IFERROR(__xludf.DUMMYFUNCTION("""COMPUTED_VALUE"""),"Billy Crystal")</f>
        <v>Billy Crystal</v>
      </c>
      <c r="J70" t="str">
        <f>IFERROR(__xludf.DUMMYFUNCTION("""COMPUTED_VALUE"""),"40 830 000")</f>
        <v>40 830 000</v>
      </c>
    </row>
    <row r="71">
      <c r="A71" t="str">
        <f>IFERROR(__xludf.DUMMYFUNCTION("""COMPUTED_VALUE"""),"70.ª")</f>
        <v>70.ª</v>
      </c>
      <c r="B71" s="1">
        <f>IFERROR(__xludf.DUMMYFUNCTION("""COMPUTED_VALUE"""),35877.0)</f>
        <v>35877</v>
      </c>
      <c r="C71" t="str">
        <f>IFERROR(__xludf.DUMMYFUNCTION("""COMPUTED_VALUE"""),"*Titanic*")</f>
        <v>*Titanic*</v>
      </c>
      <c r="D71" t="str">
        <f>IFERROR(__xludf.DUMMYFUNCTION("""COMPUTED_VALUE"""),"J. Cameron")</f>
        <v>J. Cameron</v>
      </c>
      <c r="E71" t="str">
        <f>IFERROR(__xludf.DUMMYFUNCTION("""COMPUTED_VALUE"""),"J. Nicholson")</f>
        <v>J. Nicholson</v>
      </c>
      <c r="F71" t="str">
        <f>IFERROR(__xludf.DUMMYFUNCTION("""COMPUTED_VALUE"""),"H. Hunt")</f>
        <v>H. Hunt</v>
      </c>
      <c r="G71" t="str">
        <f>IFERROR(__xludf.DUMMYFUNCTION("""COMPUTED_VALUE"""),"R. Williams")</f>
        <v>R. Williams</v>
      </c>
      <c r="H71" t="str">
        <f>IFERROR(__xludf.DUMMYFUNCTION("""COMPUTED_VALUE"""),"K. Basinger")</f>
        <v>K. Basinger</v>
      </c>
      <c r="I71" t="str">
        <f>IFERROR(__xludf.DUMMYFUNCTION("""COMPUTED_VALUE"""),"")</f>
        <v/>
      </c>
      <c r="J71" t="str">
        <f>IFERROR(__xludf.DUMMYFUNCTION("""COMPUTED_VALUE"""),"57 250 000")</f>
        <v>57 250 000</v>
      </c>
    </row>
    <row r="72">
      <c r="A72" t="str">
        <f>IFERROR(__xludf.DUMMYFUNCTION("""COMPUTED_VALUE"""),"71.ª")</f>
        <v>71.ª</v>
      </c>
      <c r="B72" s="1">
        <f>IFERROR(__xludf.DUMMYFUNCTION("""COMPUTED_VALUE"""),36240.0)</f>
        <v>36240</v>
      </c>
      <c r="C72" t="str">
        <f>IFERROR(__xludf.DUMMYFUNCTION("""COMPUTED_VALUE"""),"*Shakespeare in Love*")</f>
        <v>*Shakespeare in Love*</v>
      </c>
      <c r="D72" t="str">
        <f>IFERROR(__xludf.DUMMYFUNCTION("""COMPUTED_VALUE"""),"S. Spielberg")</f>
        <v>S. Spielberg</v>
      </c>
      <c r="E72" t="str">
        <f>IFERROR(__xludf.DUMMYFUNCTION("""COMPUTED_VALUE"""),"R. Benigni")</f>
        <v>R. Benigni</v>
      </c>
      <c r="F72" t="str">
        <f>IFERROR(__xludf.DUMMYFUNCTION("""COMPUTED_VALUE"""),"G. Paltrow")</f>
        <v>G. Paltrow</v>
      </c>
      <c r="G72" t="str">
        <f>IFERROR(__xludf.DUMMYFUNCTION("""COMPUTED_VALUE"""),"J. Coburn")</f>
        <v>J. Coburn</v>
      </c>
      <c r="H72" t="str">
        <f>IFERROR(__xludf.DUMMYFUNCTION("""COMPUTED_VALUE"""),"J. Dench")</f>
        <v>J. Dench</v>
      </c>
      <c r="I72" t="str">
        <f>IFERROR(__xludf.DUMMYFUNCTION("""COMPUTED_VALUE"""),"Whoopi Goldberg")</f>
        <v>Whoopi Goldberg</v>
      </c>
      <c r="J72" t="str">
        <f>IFERROR(__xludf.DUMMYFUNCTION("""COMPUTED_VALUE"""),"46 530 000")</f>
        <v>46 530 000</v>
      </c>
    </row>
    <row r="73">
      <c r="A73" t="str">
        <f>IFERROR(__xludf.DUMMYFUNCTION("""COMPUTED_VALUE"""),"72.ª")</f>
        <v>72.ª</v>
      </c>
      <c r="B73" s="1">
        <f>IFERROR(__xludf.DUMMYFUNCTION("""COMPUTED_VALUE"""),36611.0)</f>
        <v>36611</v>
      </c>
      <c r="C73" t="str">
        <f>IFERROR(__xludf.DUMMYFUNCTION("""COMPUTED_VALUE"""),"*American Beauty*")</f>
        <v>*American Beauty*</v>
      </c>
      <c r="D73" t="str">
        <f>IFERROR(__xludf.DUMMYFUNCTION("""COMPUTED_VALUE"""),"S. Mendes")</f>
        <v>S. Mendes</v>
      </c>
      <c r="E73" t="str">
        <f>IFERROR(__xludf.DUMMYFUNCTION("""COMPUTED_VALUE"""),"K. Spacey")</f>
        <v>K. Spacey</v>
      </c>
      <c r="F73" t="str">
        <f>IFERROR(__xludf.DUMMYFUNCTION("""COMPUTED_VALUE"""),"H. Swank")</f>
        <v>H. Swank</v>
      </c>
      <c r="G73" t="str">
        <f>IFERROR(__xludf.DUMMYFUNCTION("""COMPUTED_VALUE"""),"M. Caine")</f>
        <v>M. Caine</v>
      </c>
      <c r="H73" t="str">
        <f>IFERROR(__xludf.DUMMYFUNCTION("""COMPUTED_VALUE"""),"A. Jolie")</f>
        <v>A. Jolie</v>
      </c>
      <c r="I73" t="str">
        <f>IFERROR(__xludf.DUMMYFUNCTION("""COMPUTED_VALUE"""),"Billy Crystal")</f>
        <v>Billy Crystal</v>
      </c>
      <c r="J73" t="str">
        <f>IFERROR(__xludf.DUMMYFUNCTION("""COMPUTED_VALUE"""),"46 530 000")</f>
        <v>46 530 000</v>
      </c>
    </row>
    <row r="74">
      <c r="A74" t="str">
        <f>IFERROR(__xludf.DUMMYFUNCTION("""COMPUTED_VALUE"""),"73.ª")</f>
        <v>73.ª</v>
      </c>
      <c r="B74" s="1">
        <f>IFERROR(__xludf.DUMMYFUNCTION("""COMPUTED_VALUE"""),36975.0)</f>
        <v>36975</v>
      </c>
      <c r="C74" t="str">
        <f>IFERROR(__xludf.DUMMYFUNCTION("""COMPUTED_VALUE"""),"*Gladiator*")</f>
        <v>*Gladiator*</v>
      </c>
      <c r="D74" t="str">
        <f>IFERROR(__xludf.DUMMYFUNCTION("""COMPUTED_VALUE"""),"S. Soderbergh")</f>
        <v>S. Soderbergh</v>
      </c>
      <c r="E74" t="str">
        <f>IFERROR(__xludf.DUMMYFUNCTION("""COMPUTED_VALUE"""),"R. Crowe")</f>
        <v>R. Crowe</v>
      </c>
      <c r="F74" t="str">
        <f>IFERROR(__xludf.DUMMYFUNCTION("""COMPUTED_VALUE"""),"J. Roberts")</f>
        <v>J. Roberts</v>
      </c>
      <c r="G74" t="str">
        <f>IFERROR(__xludf.DUMMYFUNCTION("""COMPUTED_VALUE"""),"B. del Toro")</f>
        <v>B. del Toro</v>
      </c>
      <c r="H74" t="str">
        <f>IFERROR(__xludf.DUMMYFUNCTION("""COMPUTED_VALUE"""),"M. G. Harden")</f>
        <v>M. G. Harden</v>
      </c>
      <c r="I74" t="str">
        <f>IFERROR(__xludf.DUMMYFUNCTION("""COMPUTED_VALUE"""),"Steve Martin")</f>
        <v>Steve Martin</v>
      </c>
      <c r="J74" t="str">
        <f>IFERROR(__xludf.DUMMYFUNCTION("""COMPUTED_VALUE"""),"42 930 000")</f>
        <v>42 930 000</v>
      </c>
    </row>
    <row r="75">
      <c r="A75" t="str">
        <f>IFERROR(__xludf.DUMMYFUNCTION("""COMPUTED_VALUE"""),"74.ª")</f>
        <v>74.ª</v>
      </c>
      <c r="B75" s="1">
        <f>IFERROR(__xludf.DUMMYFUNCTION("""COMPUTED_VALUE"""),37339.0)</f>
        <v>37339</v>
      </c>
      <c r="C75" t="str">
        <f>IFERROR(__xludf.DUMMYFUNCTION("""COMPUTED_VALUE"""),"*A Beautiful Mind*")</f>
        <v>*A Beautiful Mind*</v>
      </c>
      <c r="D75" t="str">
        <f>IFERROR(__xludf.DUMMYFUNCTION("""COMPUTED_VALUE"""),"R. Howard")</f>
        <v>R. Howard</v>
      </c>
      <c r="E75" t="str">
        <f>IFERROR(__xludf.DUMMYFUNCTION("""COMPUTED_VALUE"""),"D. Washington")</f>
        <v>D. Washington</v>
      </c>
      <c r="F75" t="str">
        <f>IFERROR(__xludf.DUMMYFUNCTION("""COMPUTED_VALUE"""),"H. Berry")</f>
        <v>H. Berry</v>
      </c>
      <c r="G75" t="str">
        <f>IFERROR(__xludf.DUMMYFUNCTION("""COMPUTED_VALUE"""),"J. Broadbent")</f>
        <v>J. Broadbent</v>
      </c>
      <c r="H75" t="str">
        <f>IFERROR(__xludf.DUMMYFUNCTION("""COMPUTED_VALUE"""),"J. Connelly")</f>
        <v>J. Connelly</v>
      </c>
      <c r="I75" t="str">
        <f>IFERROR(__xludf.DUMMYFUNCTION("""COMPUTED_VALUE"""),"Whoopi Goldberg")</f>
        <v>Whoopi Goldberg</v>
      </c>
      <c r="J75" t="str">
        <f>IFERROR(__xludf.DUMMYFUNCTION("""COMPUTED_VALUE"""),"40 540 000")</f>
        <v>40 540 000</v>
      </c>
    </row>
    <row r="76">
      <c r="A76" t="str">
        <f>IFERROR(__xludf.DUMMYFUNCTION("""COMPUTED_VALUE"""),"75.ª")</f>
        <v>75.ª</v>
      </c>
      <c r="B76" s="1">
        <f>IFERROR(__xludf.DUMMYFUNCTION("""COMPUTED_VALUE"""),37703.0)</f>
        <v>37703</v>
      </c>
      <c r="C76" t="str">
        <f>IFERROR(__xludf.DUMMYFUNCTION("""COMPUTED_VALUE"""),"*Chicago*")</f>
        <v>*Chicago*</v>
      </c>
      <c r="D76" t="str">
        <f>IFERROR(__xludf.DUMMYFUNCTION("""COMPUTED_VALUE"""),"R. Polanski")</f>
        <v>R. Polanski</v>
      </c>
      <c r="E76" t="str">
        <f>IFERROR(__xludf.DUMMYFUNCTION("""COMPUTED_VALUE"""),"A. Brody")</f>
        <v>A. Brody</v>
      </c>
      <c r="F76" t="str">
        <f>IFERROR(__xludf.DUMMYFUNCTION("""COMPUTED_VALUE"""),"N. Kidman")</f>
        <v>N. Kidman</v>
      </c>
      <c r="G76" t="str">
        <f>IFERROR(__xludf.DUMMYFUNCTION("""COMPUTED_VALUE"""),"C. Cooper")</f>
        <v>C. Cooper</v>
      </c>
      <c r="H76" t="str">
        <f>IFERROR(__xludf.DUMMYFUNCTION("""COMPUTED_VALUE"""),"C. Zeta-Jones")</f>
        <v>C. Zeta-Jones</v>
      </c>
      <c r="I76" t="str">
        <f>IFERROR(__xludf.DUMMYFUNCTION("""COMPUTED_VALUE"""),"Steve Martin")</f>
        <v>Steve Martin</v>
      </c>
      <c r="J76" t="str">
        <f>IFERROR(__xludf.DUMMYFUNCTION("""COMPUTED_VALUE"""),"33 040 000")</f>
        <v>33 040 000</v>
      </c>
    </row>
    <row r="77">
      <c r="A77" t="str">
        <f>IFERROR(__xludf.DUMMYFUNCTION("""COMPUTED_VALUE"""),"76.ª")</f>
        <v>76.ª</v>
      </c>
      <c r="B77" s="1">
        <f>IFERROR(__xludf.DUMMYFUNCTION("""COMPUTED_VALUE"""),38046.0)</f>
        <v>38046</v>
      </c>
      <c r="C77" t="str">
        <f>IFERROR(__xludf.DUMMYFUNCTION("""COMPUTED_VALUE"""),"*The Lord of the Rings: The Return of the King*")</f>
        <v>*The Lord of the Rings: The Return of the King*</v>
      </c>
      <c r="D77" t="str">
        <f>IFERROR(__xludf.DUMMYFUNCTION("""COMPUTED_VALUE"""),"P. Jackson")</f>
        <v>P. Jackson</v>
      </c>
      <c r="E77" t="str">
        <f>IFERROR(__xludf.DUMMYFUNCTION("""COMPUTED_VALUE"""),"S. Penn")</f>
        <v>S. Penn</v>
      </c>
      <c r="F77" t="str">
        <f>IFERROR(__xludf.DUMMYFUNCTION("""COMPUTED_VALUE"""),"C. Theron")</f>
        <v>C. Theron</v>
      </c>
      <c r="G77" t="str">
        <f>IFERROR(__xludf.DUMMYFUNCTION("""COMPUTED_VALUE"""),"T. Robbins")</f>
        <v>T. Robbins</v>
      </c>
      <c r="H77" t="str">
        <f>IFERROR(__xludf.DUMMYFUNCTION("""COMPUTED_VALUE"""),"R. Zellweger")</f>
        <v>R. Zellweger</v>
      </c>
      <c r="I77" t="str">
        <f>IFERROR(__xludf.DUMMYFUNCTION("""COMPUTED_VALUE"""),"Billy Crystal")</f>
        <v>Billy Crystal</v>
      </c>
      <c r="J77" t="str">
        <f>IFERROR(__xludf.DUMMYFUNCTION("""COMPUTED_VALUE"""),"43 560 000")</f>
        <v>43 560 000</v>
      </c>
    </row>
    <row r="78">
      <c r="A78" t="str">
        <f>IFERROR(__xludf.DUMMYFUNCTION("""COMPUTED_VALUE"""),"77.ª")</f>
        <v>77.ª</v>
      </c>
      <c r="B78" s="1">
        <f>IFERROR(__xludf.DUMMYFUNCTION("""COMPUTED_VALUE"""),38410.0)</f>
        <v>38410</v>
      </c>
      <c r="C78" t="str">
        <f>IFERROR(__xludf.DUMMYFUNCTION("""COMPUTED_VALUE"""),"*Million Dollar Baby*")</f>
        <v>*Million Dollar Baby*</v>
      </c>
      <c r="D78" t="str">
        <f>IFERROR(__xludf.DUMMYFUNCTION("""COMPUTED_VALUE"""),"C. Eastwood")</f>
        <v>C. Eastwood</v>
      </c>
      <c r="E78" t="str">
        <f>IFERROR(__xludf.DUMMYFUNCTION("""COMPUTED_VALUE"""),"J. Foxx")</f>
        <v>J. Foxx</v>
      </c>
      <c r="F78" t="str">
        <f>IFERROR(__xludf.DUMMYFUNCTION("""COMPUTED_VALUE"""),"H. Swank")</f>
        <v>H. Swank</v>
      </c>
      <c r="G78" t="str">
        <f>IFERROR(__xludf.DUMMYFUNCTION("""COMPUTED_VALUE"""),"M. Freeman")</f>
        <v>M. Freeman</v>
      </c>
      <c r="H78" t="str">
        <f>IFERROR(__xludf.DUMMYFUNCTION("""COMPUTED_VALUE"""),"C. Blanchett")</f>
        <v>C. Blanchett</v>
      </c>
      <c r="I78" t="str">
        <f>IFERROR(__xludf.DUMMYFUNCTION("""COMPUTED_VALUE"""),"Chris Rock")</f>
        <v>Chris Rock</v>
      </c>
      <c r="J78" t="str">
        <f>IFERROR(__xludf.DUMMYFUNCTION("""COMPUTED_VALUE"""),"42 160 000")</f>
        <v>42 160 000</v>
      </c>
    </row>
    <row r="79">
      <c r="A79" t="str">
        <f>IFERROR(__xludf.DUMMYFUNCTION("""COMPUTED_VALUE"""),"78.ª")</f>
        <v>78.ª</v>
      </c>
      <c r="B79" s="1">
        <f>IFERROR(__xludf.DUMMYFUNCTION("""COMPUTED_VALUE"""),38781.0)</f>
        <v>38781</v>
      </c>
      <c r="C79" t="str">
        <f>IFERROR(__xludf.DUMMYFUNCTION("""COMPUTED_VALUE"""),"*Crash*")</f>
        <v>*Crash*</v>
      </c>
      <c r="D79" t="str">
        <f>IFERROR(__xludf.DUMMYFUNCTION("""COMPUTED_VALUE"""),"A. Lee")</f>
        <v>A. Lee</v>
      </c>
      <c r="E79" t="str">
        <f>IFERROR(__xludf.DUMMYFUNCTION("""COMPUTED_VALUE"""),"P. S. Hoffma")</f>
        <v>P. S. Hoffma</v>
      </c>
      <c r="F79" t="str">
        <f>IFERROR(__xludf.DUMMYFUNCTION("""COMPUTED_VALUE"""),"R. Witherspoon")</f>
        <v>R. Witherspoon</v>
      </c>
      <c r="G79" t="str">
        <f>IFERROR(__xludf.DUMMYFUNCTION("""COMPUTED_VALUE"""),"G. Clooney")</f>
        <v>G. Clooney</v>
      </c>
      <c r="H79" t="str">
        <f>IFERROR(__xludf.DUMMYFUNCTION("""COMPUTED_VALUE"""),"R. Weisz")</f>
        <v>R. Weisz</v>
      </c>
      <c r="I79" t="str">
        <f>IFERROR(__xludf.DUMMYFUNCTION("""COMPUTED_VALUE"""),"Jon Stewart")</f>
        <v>Jon Stewart</v>
      </c>
      <c r="J79" t="str">
        <f>IFERROR(__xludf.DUMMYFUNCTION("""COMPUTED_VALUE"""),"38 640 000")</f>
        <v>38 640 000</v>
      </c>
    </row>
    <row r="80">
      <c r="A80" t="str">
        <f>IFERROR(__xludf.DUMMYFUNCTION("""COMPUTED_VALUE"""),"79.ª")</f>
        <v>79.ª</v>
      </c>
      <c r="B80" s="1">
        <f>IFERROR(__xludf.DUMMYFUNCTION("""COMPUTED_VALUE"""),39138.0)</f>
        <v>39138</v>
      </c>
      <c r="C80" t="str">
        <f>IFERROR(__xludf.DUMMYFUNCTION("""COMPUTED_VALUE"""),"*departed !The Departed*")</f>
        <v>*departed !The Departed*</v>
      </c>
      <c r="D80" t="str">
        <f>IFERROR(__xludf.DUMMYFUNCTION("""COMPUTED_VALUE"""),"M. Scorsese")</f>
        <v>M. Scorsese</v>
      </c>
      <c r="E80" t="str">
        <f>IFERROR(__xludf.DUMMYFUNCTION("""COMPUTED_VALUE"""),"F. Whitaker")</f>
        <v>F. Whitaker</v>
      </c>
      <c r="F80" t="str">
        <f>IFERROR(__xludf.DUMMYFUNCTION("""COMPUTED_VALUE"""),"H. Mirren")</f>
        <v>H. Mirren</v>
      </c>
      <c r="G80" t="str">
        <f>IFERROR(__xludf.DUMMYFUNCTION("""COMPUTED_VALUE"""),"A. Arkin")</f>
        <v>A. Arkin</v>
      </c>
      <c r="H80" t="str">
        <f>IFERROR(__xludf.DUMMYFUNCTION("""COMPUTED_VALUE"""),"J. Hudson")</f>
        <v>J. Hudson</v>
      </c>
      <c r="I80" t="str">
        <f>IFERROR(__xludf.DUMMYFUNCTION("""COMPUTED_VALUE"""),"Ellen DeGeneres")</f>
        <v>Ellen DeGeneres</v>
      </c>
      <c r="J80" t="str">
        <f>IFERROR(__xludf.DUMMYFUNCTION("""COMPUTED_VALUE"""),"39 920 000")</f>
        <v>39 920 000</v>
      </c>
    </row>
    <row r="81">
      <c r="A81" t="str">
        <f>IFERROR(__xludf.DUMMYFUNCTION("""COMPUTED_VALUE"""),"80.ª")</f>
        <v>80.ª</v>
      </c>
      <c r="B81" s="1">
        <f>IFERROR(__xludf.DUMMYFUNCTION("""COMPUTED_VALUE"""),39502.0)</f>
        <v>39502</v>
      </c>
      <c r="C81" t="str">
        <f>IFERROR(__xludf.DUMMYFUNCTION("""COMPUTED_VALUE"""),"*No Country for Old Men*")</f>
        <v>*No Country for Old Men*</v>
      </c>
      <c r="D81" t="str">
        <f>IFERROR(__xludf.DUMMYFUNCTION("""COMPUTED_VALUE"""),"Hermanos Coen")</f>
        <v>Hermanos Coen</v>
      </c>
      <c r="E81" t="str">
        <f>IFERROR(__xludf.DUMMYFUNCTION("""COMPUTED_VALUE"""),"D. Day-Lewis")</f>
        <v>D. Day-Lewis</v>
      </c>
      <c r="F81" t="str">
        <f>IFERROR(__xludf.DUMMYFUNCTION("""COMPUTED_VALUE"""),"M. Cotillard")</f>
        <v>M. Cotillard</v>
      </c>
      <c r="G81" t="str">
        <f>IFERROR(__xludf.DUMMYFUNCTION("""COMPUTED_VALUE"""),"J. Bardem")</f>
        <v>J. Bardem</v>
      </c>
      <c r="H81" t="str">
        <f>IFERROR(__xludf.DUMMYFUNCTION("""COMPUTED_VALUE"""),"T. Swinton")</f>
        <v>T. Swinton</v>
      </c>
      <c r="I81" t="str">
        <f>IFERROR(__xludf.DUMMYFUNCTION("""COMPUTED_VALUE"""),"Jon Stewart")</f>
        <v>Jon Stewart</v>
      </c>
      <c r="J81" t="str">
        <f>IFERROR(__xludf.DUMMYFUNCTION("""COMPUTED_VALUE"""),"31 760 000")</f>
        <v>31 760 000</v>
      </c>
    </row>
    <row r="82">
      <c r="A82" t="str">
        <f>IFERROR(__xludf.DUMMYFUNCTION("""COMPUTED_VALUE"""),"81.ª")</f>
        <v>81.ª</v>
      </c>
      <c r="B82" s="1">
        <f>IFERROR(__xludf.DUMMYFUNCTION("""COMPUTED_VALUE"""),39866.0)</f>
        <v>39866</v>
      </c>
      <c r="C82" t="str">
        <f>IFERROR(__xludf.DUMMYFUNCTION("""COMPUTED_VALUE"""),"*Slumdog Millionaire*")</f>
        <v>*Slumdog Millionaire*</v>
      </c>
      <c r="D82" t="str">
        <f>IFERROR(__xludf.DUMMYFUNCTION("""COMPUTED_VALUE"""),"D. Boyle")</f>
        <v>D. Boyle</v>
      </c>
      <c r="E82" t="str">
        <f>IFERROR(__xludf.DUMMYFUNCTION("""COMPUTED_VALUE"""),"S. Penn")</f>
        <v>S. Penn</v>
      </c>
      <c r="F82" t="str">
        <f>IFERROR(__xludf.DUMMYFUNCTION("""COMPUTED_VALUE"""),"K. Winslet")</f>
        <v>K. Winslet</v>
      </c>
      <c r="G82" t="str">
        <f>IFERROR(__xludf.DUMMYFUNCTION("""COMPUTED_VALUE"""),"H. Ledger")</f>
        <v>H. Ledger</v>
      </c>
      <c r="H82" t="str">
        <f>IFERROR(__xludf.DUMMYFUNCTION("""COMPUTED_VALUE"""),"P. Cruz")</f>
        <v>P. Cruz</v>
      </c>
      <c r="I82" t="str">
        <f>IFERROR(__xludf.DUMMYFUNCTION("""COMPUTED_VALUE"""),"Hugh Jackman")</f>
        <v>Hugh Jackman</v>
      </c>
      <c r="J82" t="str">
        <f>IFERROR(__xludf.DUMMYFUNCTION("""COMPUTED_VALUE"""),"36 940 000")</f>
        <v>36 940 000</v>
      </c>
    </row>
    <row r="83">
      <c r="A83" t="str">
        <f>IFERROR(__xludf.DUMMYFUNCTION("""COMPUTED_VALUE"""),"82.ª")</f>
        <v>82.ª</v>
      </c>
      <c r="B83" s="1">
        <f>IFERROR(__xludf.DUMMYFUNCTION("""COMPUTED_VALUE"""),40244.0)</f>
        <v>40244</v>
      </c>
      <c r="C83" t="str">
        <f>IFERROR(__xludf.DUMMYFUNCTION("""COMPUTED_VALUE"""),"*hurt locker !The Hurt Locker*")</f>
        <v>*hurt locker !The Hurt Locker*</v>
      </c>
      <c r="D83" t="str">
        <f>IFERROR(__xludf.DUMMYFUNCTION("""COMPUTED_VALUE"""),"K. Bigelow")</f>
        <v>K. Bigelow</v>
      </c>
      <c r="E83" t="str">
        <f>IFERROR(__xludf.DUMMYFUNCTION("""COMPUTED_VALUE"""),"J. Bridges")</f>
        <v>J. Bridges</v>
      </c>
      <c r="F83" t="str">
        <f>IFERROR(__xludf.DUMMYFUNCTION("""COMPUTED_VALUE"""),"S. Bullock")</f>
        <v>S. Bullock</v>
      </c>
      <c r="G83" t="str">
        <f>IFERROR(__xludf.DUMMYFUNCTION("""COMPUTED_VALUE"""),"C. Waltz")</f>
        <v>C. Waltz</v>
      </c>
      <c r="H83" t="str">
        <f>IFERROR(__xludf.DUMMYFUNCTION("""COMPUTED_VALUE"""),"Mo'nique")</f>
        <v>Mo'nique</v>
      </c>
      <c r="I83" t="str">
        <f>IFERROR(__xludf.DUMMYFUNCTION("""COMPUTED_VALUE"""),"Steve Martin
Alec Baldwin")</f>
        <v>Steve Martin
Alec Baldwin</v>
      </c>
      <c r="J83" t="str">
        <f>IFERROR(__xludf.DUMMYFUNCTION("""COMPUTED_VALUE"""),"41 620 000")</f>
        <v>41 620 000</v>
      </c>
    </row>
    <row r="84">
      <c r="A84" t="str">
        <f>IFERROR(__xludf.DUMMYFUNCTION("""COMPUTED_VALUE"""),"83.ª")</f>
        <v>83.ª</v>
      </c>
      <c r="B84" s="1">
        <f>IFERROR(__xludf.DUMMYFUNCTION("""COMPUTED_VALUE"""),40601.0)</f>
        <v>40601</v>
      </c>
      <c r="C84" t="str">
        <f>IFERROR(__xludf.DUMMYFUNCTION("""COMPUTED_VALUE"""),"*The King's Speech*")</f>
        <v>*The King's Speech*</v>
      </c>
      <c r="D84" t="str">
        <f>IFERROR(__xludf.DUMMYFUNCTION("""COMPUTED_VALUE"""),"T. Hooper")</f>
        <v>T. Hooper</v>
      </c>
      <c r="E84" t="str">
        <f>IFERROR(__xludf.DUMMYFUNCTION("""COMPUTED_VALUE"""),"C. Firth")</f>
        <v>C. Firth</v>
      </c>
      <c r="F84" t="str">
        <f>IFERROR(__xludf.DUMMYFUNCTION("""COMPUTED_VALUE"""),"N. Portman")</f>
        <v>N. Portman</v>
      </c>
      <c r="G84" t="str">
        <f>IFERROR(__xludf.DUMMYFUNCTION("""COMPUTED_VALUE"""),"C. Bale")</f>
        <v>C. Bale</v>
      </c>
      <c r="H84" t="str">
        <f>IFERROR(__xludf.DUMMYFUNCTION("""COMPUTED_VALUE"""),"M. Leo")</f>
        <v>M. Leo</v>
      </c>
      <c r="I84" t="str">
        <f>IFERROR(__xludf.DUMMYFUNCTION("""COMPUTED_VALUE"""),"James Franco
Anne Hathaway")</f>
        <v>James Franco
Anne Hathaway</v>
      </c>
      <c r="J84" t="str">
        <f>IFERROR(__xludf.DUMMYFUNCTION("""COMPUTED_VALUE"""),"37 600 000")</f>
        <v>37 600 000</v>
      </c>
    </row>
    <row r="85">
      <c r="A85" t="str">
        <f>IFERROR(__xludf.DUMMYFUNCTION("""COMPUTED_VALUE"""),"84.ª")</f>
        <v>84.ª</v>
      </c>
      <c r="B85" s="1">
        <f>IFERROR(__xludf.DUMMYFUNCTION("""COMPUTED_VALUE"""),40965.0)</f>
        <v>40965</v>
      </c>
      <c r="C85" t="str">
        <f>IFERROR(__xludf.DUMMYFUNCTION("""COMPUTED_VALUE"""),"*The Artist*")</f>
        <v>*The Artist*</v>
      </c>
      <c r="D85" t="str">
        <f>IFERROR(__xludf.DUMMYFUNCTION("""COMPUTED_VALUE"""),"M. Hazanavicius")</f>
        <v>M. Hazanavicius</v>
      </c>
      <c r="E85" t="str">
        <f>IFERROR(__xludf.DUMMYFUNCTION("""COMPUTED_VALUE"""),"J. Dujardin")</f>
        <v>J. Dujardin</v>
      </c>
      <c r="F85" t="str">
        <f>IFERROR(__xludf.DUMMYFUNCTION("""COMPUTED_VALUE"""),"M. Streep")</f>
        <v>M. Streep</v>
      </c>
      <c r="G85" t="str">
        <f>IFERROR(__xludf.DUMMYFUNCTION("""COMPUTED_VALUE"""),"C. Plummer")</f>
        <v>C. Plummer</v>
      </c>
      <c r="H85" t="str">
        <f>IFERROR(__xludf.DUMMYFUNCTION("""COMPUTED_VALUE"""),"O. Spencer")</f>
        <v>O. Spencer</v>
      </c>
      <c r="I85" t="str">
        <f>IFERROR(__xludf.DUMMYFUNCTION("""COMPUTED_VALUE"""),"Billy Crystal")</f>
        <v>Billy Crystal</v>
      </c>
      <c r="J85" t="str">
        <f>IFERROR(__xludf.DUMMYFUNCTION("""COMPUTED_VALUE"""),"39 460 000")</f>
        <v>39 460 000</v>
      </c>
    </row>
    <row r="86">
      <c r="A86" t="str">
        <f>IFERROR(__xludf.DUMMYFUNCTION("""COMPUTED_VALUE"""),"85.ª")</f>
        <v>85.ª</v>
      </c>
      <c r="B86" s="1">
        <f>IFERROR(__xludf.DUMMYFUNCTION("""COMPUTED_VALUE"""),41329.0)</f>
        <v>41329</v>
      </c>
      <c r="C86" t="str">
        <f>IFERROR(__xludf.DUMMYFUNCTION("""COMPUTED_VALUE"""),"*Argo*")</f>
        <v>*Argo*</v>
      </c>
      <c r="D86" t="str">
        <f>IFERROR(__xludf.DUMMYFUNCTION("""COMPUTED_VALUE"""),"A. Lee")</f>
        <v>A. Lee</v>
      </c>
      <c r="E86" t="str">
        <f>IFERROR(__xludf.DUMMYFUNCTION("""COMPUTED_VALUE"""),"D. Day-Lewis")</f>
        <v>D. Day-Lewis</v>
      </c>
      <c r="F86" t="str">
        <f>IFERROR(__xludf.DUMMYFUNCTION("""COMPUTED_VALUE"""),"J. Lawrence")</f>
        <v>J. Lawrence</v>
      </c>
      <c r="G86" t="str">
        <f>IFERROR(__xludf.DUMMYFUNCTION("""COMPUTED_VALUE"""),"C. Waltz")</f>
        <v>C. Waltz</v>
      </c>
      <c r="H86" t="str">
        <f>IFERROR(__xludf.DUMMYFUNCTION("""COMPUTED_VALUE"""),"A. Hathaway")</f>
        <v>A. Hathaway</v>
      </c>
      <c r="I86" t="str">
        <f>IFERROR(__xludf.DUMMYFUNCTION("""COMPUTED_VALUE"""),"Seth MacFarlane")</f>
        <v>Seth MacFarlane</v>
      </c>
      <c r="J86" t="str">
        <f>IFERROR(__xludf.DUMMYFUNCTION("""COMPUTED_VALUE"""),"40 376 000")</f>
        <v>40 376 000</v>
      </c>
    </row>
    <row r="87">
      <c r="A87" t="str">
        <f>IFERROR(__xludf.DUMMYFUNCTION("""COMPUTED_VALUE"""),"86.ª")</f>
        <v>86.ª</v>
      </c>
      <c r="B87" s="1">
        <f>IFERROR(__xludf.DUMMYFUNCTION("""COMPUTED_VALUE"""),41700.0)</f>
        <v>41700</v>
      </c>
      <c r="C87" t="str">
        <f>IFERROR(__xludf.DUMMYFUNCTION("""COMPUTED_VALUE"""),"*12 Years a Slave*")</f>
        <v>*12 Years a Slave*</v>
      </c>
      <c r="D87" t="str">
        <f>IFERROR(__xludf.DUMMYFUNCTION("""COMPUTED_VALUE"""),"A. Cuarón")</f>
        <v>A. Cuarón</v>
      </c>
      <c r="E87" t="str">
        <f>IFERROR(__xludf.DUMMYFUNCTION("""COMPUTED_VALUE"""),"M. McConaughey")</f>
        <v>M. McConaughey</v>
      </c>
      <c r="F87" t="str">
        <f>IFERROR(__xludf.DUMMYFUNCTION("""COMPUTED_VALUE"""),"C. Blanchett")</f>
        <v>C. Blanchett</v>
      </c>
      <c r="G87" t="str">
        <f>IFERROR(__xludf.DUMMYFUNCTION("""COMPUTED_VALUE"""),"J. Leto")</f>
        <v>J. Leto</v>
      </c>
      <c r="H87" t="str">
        <f>IFERROR(__xludf.DUMMYFUNCTION("""COMPUTED_VALUE"""),"L. Nyong'o")</f>
        <v>L. Nyong'o</v>
      </c>
      <c r="I87" t="str">
        <f>IFERROR(__xludf.DUMMYFUNCTION("""COMPUTED_VALUE"""),"Ellen DeGeneres[21]​")</f>
        <v>Ellen DeGeneres[21]​</v>
      </c>
      <c r="J87" t="str">
        <f>IFERROR(__xludf.DUMMYFUNCTION("""COMPUTED_VALUE"""),"")</f>
        <v/>
      </c>
    </row>
    <row r="88">
      <c r="A88" t="str">
        <f>IFERROR(__xludf.DUMMYFUNCTION("""COMPUTED_VALUE"""),"87.ª")</f>
        <v>87.ª</v>
      </c>
      <c r="B88" s="1">
        <f>IFERROR(__xludf.DUMMYFUNCTION("""COMPUTED_VALUE"""),42057.0)</f>
        <v>42057</v>
      </c>
      <c r="C88" t="str">
        <f>IFERROR(__xludf.DUMMYFUNCTION("""COMPUTED_VALUE"""),"*Birdman or (The Unexpected Virtue of Ignorance)*")</f>
        <v>*Birdman or (The Unexpected Virtue of Ignorance)*</v>
      </c>
      <c r="D88" t="str">
        <f>IFERROR(__xludf.DUMMYFUNCTION("""COMPUTED_VALUE"""),"A. G. Iñárritu")</f>
        <v>A. G. Iñárritu</v>
      </c>
      <c r="E88" t="str">
        <f>IFERROR(__xludf.DUMMYFUNCTION("""COMPUTED_VALUE"""),"E. Redmayne")</f>
        <v>E. Redmayne</v>
      </c>
      <c r="F88" t="str">
        <f>IFERROR(__xludf.DUMMYFUNCTION("""COMPUTED_VALUE"""),"J.Moore")</f>
        <v>J.Moore</v>
      </c>
      <c r="G88" t="str">
        <f>IFERROR(__xludf.DUMMYFUNCTION("""COMPUTED_VALUE"""),"J. K. Simmons")</f>
        <v>J. K. Simmons</v>
      </c>
      <c r="H88" t="str">
        <f>IFERROR(__xludf.DUMMYFUNCTION("""COMPUTED_VALUE"""),"P. Arquette")</f>
        <v>P. Arquette</v>
      </c>
      <c r="I88" t="str">
        <f>IFERROR(__xludf.DUMMYFUNCTION("""COMPUTED_VALUE"""),"Neil Patrick Harris[22]​")</f>
        <v>Neil Patrick Harris[22]​</v>
      </c>
      <c r="J88" t="str">
        <f>IFERROR(__xludf.DUMMYFUNCTION("""COMPUTED_VALUE"""),"")</f>
        <v/>
      </c>
    </row>
    <row r="89">
      <c r="A89" t="str">
        <f>IFERROR(__xludf.DUMMYFUNCTION("""COMPUTED_VALUE"""),"88.ª")</f>
        <v>88.ª</v>
      </c>
      <c r="B89" s="1">
        <f>IFERROR(__xludf.DUMMYFUNCTION("""COMPUTED_VALUE"""),42428.0)</f>
        <v>42428</v>
      </c>
      <c r="C89" t="str">
        <f>IFERROR(__xludf.DUMMYFUNCTION("""COMPUTED_VALUE"""),"*Spotlight*")</f>
        <v>*Spotlight*</v>
      </c>
      <c r="D89" t="str">
        <f>IFERROR(__xludf.DUMMYFUNCTION("""COMPUTED_VALUE"""),"A. G. Iñárritu")</f>
        <v>A. G. Iñárritu</v>
      </c>
      <c r="E89" t="str">
        <f>IFERROR(__xludf.DUMMYFUNCTION("""COMPUTED_VALUE"""),"L. DiCaprio")</f>
        <v>L. DiCaprio</v>
      </c>
      <c r="F89" t="str">
        <f>IFERROR(__xludf.DUMMYFUNCTION("""COMPUTED_VALUE"""),"B. Larson")</f>
        <v>B. Larson</v>
      </c>
      <c r="G89" t="str">
        <f>IFERROR(__xludf.DUMMYFUNCTION("""COMPUTED_VALUE"""),"M. Rylance")</f>
        <v>M. Rylance</v>
      </c>
      <c r="H89" t="str">
        <f>IFERROR(__xludf.DUMMYFUNCTION("""COMPUTED_VALUE"""),"A. Vikander")</f>
        <v>A. Vikander</v>
      </c>
      <c r="I89" t="str">
        <f>IFERROR(__xludf.DUMMYFUNCTION("""COMPUTED_VALUE"""),"Chris Rock [23]​")</f>
        <v>Chris Rock [23]​</v>
      </c>
      <c r="J89" t="str">
        <f>IFERROR(__xludf.DUMMYFUNCTION("""COMPUTED_VALUE"""),"")</f>
        <v/>
      </c>
    </row>
    <row r="90">
      <c r="A90" t="str">
        <f>IFERROR(__xludf.DUMMYFUNCTION("""COMPUTED_VALUE"""),"89.ª")</f>
        <v>89.ª</v>
      </c>
      <c r="B90" s="1">
        <f>IFERROR(__xludf.DUMMYFUNCTION("""COMPUTED_VALUE"""),42792.0)</f>
        <v>42792</v>
      </c>
      <c r="C90" t="str">
        <f>IFERROR(__xludf.DUMMYFUNCTION("""COMPUTED_VALUE"""),"*Moonlight*")</f>
        <v>*Moonlight*</v>
      </c>
      <c r="D90" t="str">
        <f>IFERROR(__xludf.DUMMYFUNCTION("""COMPUTED_VALUE"""),"D. Chazelle")</f>
        <v>D. Chazelle</v>
      </c>
      <c r="E90" t="str">
        <f>IFERROR(__xludf.DUMMYFUNCTION("""COMPUTED_VALUE"""),"C. Affleck")</f>
        <v>C. Affleck</v>
      </c>
      <c r="F90" t="str">
        <f>IFERROR(__xludf.DUMMYFUNCTION("""COMPUTED_VALUE"""),"E. Stone")</f>
        <v>E. Stone</v>
      </c>
      <c r="G90" t="str">
        <f>IFERROR(__xludf.DUMMYFUNCTION("""COMPUTED_VALUE"""),"M. Ali")</f>
        <v>M. Ali</v>
      </c>
      <c r="H90" t="str">
        <f>IFERROR(__xludf.DUMMYFUNCTION("""COMPUTED_VALUE"""),"V. Davis")</f>
        <v>V. Davis</v>
      </c>
      <c r="I90" t="str">
        <f>IFERROR(__xludf.DUMMYFUNCTION("""COMPUTED_VALUE"""),"Jimmy Kimmel [24]​[25]​")</f>
        <v>Jimmy Kimmel [24]​[25]​</v>
      </c>
      <c r="J90" t="str">
        <f>IFERROR(__xludf.DUMMYFUNCTION("""COMPUTED_VALUE"""),"32 900 000")</f>
        <v>32 900 000</v>
      </c>
    </row>
    <row r="91">
      <c r="A91" t="str">
        <f>IFERROR(__xludf.DUMMYFUNCTION("""COMPUTED_VALUE"""),"90.ª")</f>
        <v>90.ª</v>
      </c>
      <c r="B91" s="1">
        <f>IFERROR(__xludf.DUMMYFUNCTION("""COMPUTED_VALUE"""),43163.0)</f>
        <v>43163</v>
      </c>
      <c r="C91" t="str">
        <f>IFERROR(__xludf.DUMMYFUNCTION("""COMPUTED_VALUE"""),"*The Shape of Water*")</f>
        <v>*The Shape of Water*</v>
      </c>
      <c r="D91" t="str">
        <f>IFERROR(__xludf.DUMMYFUNCTION("""COMPUTED_VALUE"""),"G. del Toro")</f>
        <v>G. del Toro</v>
      </c>
      <c r="E91" t="str">
        <f>IFERROR(__xludf.DUMMYFUNCTION("""COMPUTED_VALUE"""),"G. Oldman")</f>
        <v>G. Oldman</v>
      </c>
      <c r="F91" t="str">
        <f>IFERROR(__xludf.DUMMYFUNCTION("""COMPUTED_VALUE"""),"F. McDormand")</f>
        <v>F. McDormand</v>
      </c>
      <c r="G91" t="str">
        <f>IFERROR(__xludf.DUMMYFUNCTION("""COMPUTED_VALUE"""),"S. Rockwell")</f>
        <v>S. Rockwell</v>
      </c>
      <c r="H91" t="str">
        <f>IFERROR(__xludf.DUMMYFUNCTION("""COMPUTED_VALUE"""),"A. Janney")</f>
        <v>A. Janney</v>
      </c>
      <c r="I91" t="str">
        <f>IFERROR(__xludf.DUMMYFUNCTION("""COMPUTED_VALUE"""),"")</f>
        <v/>
      </c>
      <c r="J91" t="str">
        <f>IFERROR(__xludf.DUMMYFUNCTION("""COMPUTED_VALUE"""),"40 376 000")</f>
        <v>40 376 000</v>
      </c>
    </row>
    <row r="92">
      <c r="A92" t="str">
        <f>IFERROR(__xludf.DUMMYFUNCTION("""COMPUTED_VALUE"""),"91.ª")</f>
        <v>91.ª</v>
      </c>
      <c r="B92" s="1">
        <f>IFERROR(__xludf.DUMMYFUNCTION("""COMPUTED_VALUE"""),43520.0)</f>
        <v>43520</v>
      </c>
      <c r="C92" t="str">
        <f>IFERROR(__xludf.DUMMYFUNCTION("""COMPUTED_VALUE"""),"*Green Book*")</f>
        <v>*Green Book*</v>
      </c>
      <c r="D92" t="str">
        <f>IFERROR(__xludf.DUMMYFUNCTION("""COMPUTED_VALUE"""),"A. Cuarón")</f>
        <v>A. Cuarón</v>
      </c>
      <c r="E92" t="str">
        <f>IFERROR(__xludf.DUMMYFUNCTION("""COMPUTED_VALUE"""),"R. Malek")</f>
        <v>R. Malek</v>
      </c>
      <c r="F92" t="str">
        <f>IFERROR(__xludf.DUMMYFUNCTION("""COMPUTED_VALUE"""),"O. Colman")</f>
        <v>O. Colman</v>
      </c>
      <c r="G92" t="str">
        <f>IFERROR(__xludf.DUMMYFUNCTION("""COMPUTED_VALUE"""),"M. Ali")</f>
        <v>M. Ali</v>
      </c>
      <c r="H92" t="str">
        <f>IFERROR(__xludf.DUMMYFUNCTION("""COMPUTED_VALUE"""),"R. King")</f>
        <v>R. King</v>
      </c>
      <c r="I92" t="str">
        <f>IFERROR(__xludf.DUMMYFUNCTION("""COMPUTED_VALUE"""),"No hubo [26]​")</f>
        <v>No hubo [26]​</v>
      </c>
      <c r="J92" t="str">
        <f>IFERROR(__xludf.DUMMYFUNCTION("""COMPUTED_VALUE"""),"")</f>
        <v/>
      </c>
    </row>
  </sheetData>
  <drawing r:id="rId1"/>
</worksheet>
</file>