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3"/>
  <workbookPr defaultThemeVersion="124226"/>
  <mc:AlternateContent xmlns:mc="http://schemas.openxmlformats.org/markup-compatibility/2006">
    <mc:Choice Requires="x15">
      <x15ac:absPath xmlns:x15ac="http://schemas.microsoft.com/office/spreadsheetml/2010/11/ac" url="C:\Users\angermain\OneDrive - UCL\PhD\Own papers\Basic income v Fairness\Empirical application\"/>
    </mc:Choice>
  </mc:AlternateContent>
  <xr:revisionPtr revIDLastSave="19" documentId="8_{4ABC3E7F-FB3C-449B-B395-01D1DCC0B42E}" xr6:coauthVersionLast="36" xr6:coauthVersionMax="36" xr10:uidLastSave="{97C0949A-79D1-42B3-81DE-642F451BFBD6}"/>
  <bookViews>
    <workbookView xWindow="0" yWindow="0" windowWidth="23040" windowHeight="9060" activeTab="3" xr2:uid="{00000000-000D-0000-FFFF-FFFF00000000}"/>
  </bookViews>
  <sheets>
    <sheet name="Readme" sheetId="2" r:id="rId1"/>
    <sheet name="data" sheetId="1" r:id="rId2"/>
    <sheet name="Computations" sheetId="3" r:id="rId3"/>
    <sheet name="Output" sheetId="4" r:id="rId4"/>
  </sheets>
  <externalReferences>
    <externalReference r:id="rId5"/>
  </externalReferences>
  <calcPr calcId="191029"/>
</workbook>
</file>

<file path=xl/calcChain.xml><?xml version="1.0" encoding="utf-8"?>
<calcChain xmlns="http://schemas.openxmlformats.org/spreadsheetml/2006/main">
  <c r="I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L40" i="3"/>
  <c r="L39" i="3"/>
  <c r="L38" i="3"/>
  <c r="L37" i="3"/>
  <c r="L36" i="3"/>
  <c r="L35" i="3"/>
  <c r="L34"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H4" i="3" l="1"/>
  <c r="H5" i="3"/>
  <c r="H6" i="3"/>
  <c r="H7" i="3"/>
  <c r="H8" i="3"/>
  <c r="H9" i="3"/>
  <c r="H10" i="3"/>
  <c r="H11" i="3"/>
  <c r="H12" i="3"/>
  <c r="H13" i="3"/>
  <c r="H14" i="3"/>
  <c r="H15" i="3"/>
  <c r="H16" i="3"/>
  <c r="H17" i="3"/>
  <c r="H18" i="3"/>
  <c r="H19" i="3"/>
  <c r="H20" i="3"/>
  <c r="H21" i="3"/>
  <c r="H22" i="3"/>
  <c r="H23" i="3"/>
  <c r="H24" i="3"/>
  <c r="H25" i="3"/>
  <c r="H26" i="3"/>
  <c r="H27" i="3"/>
  <c r="H28" i="3"/>
  <c r="H29" i="3"/>
  <c r="H30" i="3"/>
  <c r="H31" i="3"/>
  <c r="H32" i="3"/>
  <c r="G32" i="3"/>
  <c r="G5" i="3"/>
  <c r="G4" i="3"/>
  <c r="G6" i="3"/>
  <c r="G8" i="3"/>
  <c r="G9" i="3"/>
  <c r="G10" i="3"/>
  <c r="G11" i="3"/>
  <c r="G13" i="3"/>
  <c r="G14" i="3"/>
  <c r="G16" i="3"/>
  <c r="G17" i="3"/>
  <c r="G18" i="3"/>
  <c r="G21" i="3"/>
  <c r="G22" i="3"/>
  <c r="G23" i="3"/>
  <c r="G24" i="3"/>
  <c r="G27" i="3"/>
  <c r="G28" i="3"/>
  <c r="G29" i="3"/>
  <c r="G30" i="3"/>
  <c r="E6" i="3" l="1"/>
  <c r="E9" i="3"/>
  <c r="E10" i="3"/>
  <c r="E11" i="3"/>
  <c r="E13" i="3"/>
  <c r="E16" i="3"/>
  <c r="E21" i="3"/>
  <c r="E23" i="3"/>
  <c r="E28" i="3"/>
  <c r="E29" i="3"/>
  <c r="E31" i="3"/>
  <c r="E32" i="3"/>
  <c r="E34" i="3"/>
  <c r="A1" i="4" l="1"/>
  <c r="C4" i="3" l="1"/>
  <c r="I4" i="3" s="1"/>
  <c r="J4" i="3" s="1"/>
  <c r="C5" i="3"/>
  <c r="I5" i="3" s="1"/>
  <c r="J5" i="3" s="1"/>
  <c r="C6" i="3"/>
  <c r="I6" i="3" s="1"/>
  <c r="J6" i="3" s="1"/>
  <c r="C7" i="3"/>
  <c r="I7" i="3" s="1"/>
  <c r="J7" i="3" s="1"/>
  <c r="C8" i="3"/>
  <c r="I8" i="3" s="1"/>
  <c r="J8" i="3" s="1"/>
  <c r="C9" i="3"/>
  <c r="I9" i="3" s="1"/>
  <c r="J9" i="3" s="1"/>
  <c r="C10" i="3"/>
  <c r="I10" i="3" s="1"/>
  <c r="J10" i="3" s="1"/>
  <c r="C11" i="3"/>
  <c r="I11" i="3" s="1"/>
  <c r="J11" i="3" s="1"/>
  <c r="C12" i="3"/>
  <c r="I12" i="3" s="1"/>
  <c r="J12" i="3" s="1"/>
  <c r="C13" i="3"/>
  <c r="I13" i="3" s="1"/>
  <c r="J13" i="3" s="1"/>
  <c r="C14" i="3"/>
  <c r="I14" i="3" s="1"/>
  <c r="J14" i="3" s="1"/>
  <c r="C15" i="3"/>
  <c r="I15" i="3" s="1"/>
  <c r="J15" i="3" s="1"/>
  <c r="C16" i="3"/>
  <c r="I16" i="3" s="1"/>
  <c r="J16" i="3" s="1"/>
  <c r="C17" i="3"/>
  <c r="I17" i="3" s="1"/>
  <c r="J17" i="3" s="1"/>
  <c r="C18" i="3"/>
  <c r="I18" i="3" s="1"/>
  <c r="J18" i="3" s="1"/>
  <c r="C19" i="3"/>
  <c r="I19" i="3" s="1"/>
  <c r="J19" i="3" s="1"/>
  <c r="C20" i="3"/>
  <c r="I20" i="3" s="1"/>
  <c r="J20" i="3" s="1"/>
  <c r="C21" i="3"/>
  <c r="I21" i="3" s="1"/>
  <c r="J21" i="3" s="1"/>
  <c r="C22" i="3"/>
  <c r="I22" i="3" s="1"/>
  <c r="J22" i="3" s="1"/>
  <c r="C23" i="3"/>
  <c r="I23" i="3" s="1"/>
  <c r="J23" i="3" s="1"/>
  <c r="C24" i="3"/>
  <c r="I24" i="3" s="1"/>
  <c r="J24" i="3" s="1"/>
  <c r="C25" i="3"/>
  <c r="I25" i="3" s="1"/>
  <c r="J25" i="3" s="1"/>
  <c r="C26" i="3"/>
  <c r="I26" i="3" s="1"/>
  <c r="J26" i="3" s="1"/>
  <c r="C27" i="3"/>
  <c r="I27" i="3" s="1"/>
  <c r="J27" i="3" s="1"/>
  <c r="C28" i="3"/>
  <c r="I28" i="3" s="1"/>
  <c r="J28" i="3" s="1"/>
  <c r="C29" i="3"/>
  <c r="I29" i="3" s="1"/>
  <c r="J29" i="3" s="1"/>
  <c r="C30" i="3"/>
  <c r="I30" i="3" s="1"/>
  <c r="J30" i="3" s="1"/>
  <c r="C31" i="3"/>
  <c r="I31" i="3" s="1"/>
  <c r="J31" i="3" s="1"/>
  <c r="C32" i="3"/>
  <c r="I32" i="3" s="1"/>
  <c r="J32" i="3" s="1"/>
  <c r="C3" i="3"/>
  <c r="B4" i="3"/>
  <c r="B5" i="3"/>
  <c r="B6" i="3"/>
  <c r="K6" i="3" s="1"/>
  <c r="N6" i="3" s="1"/>
  <c r="B7" i="3"/>
  <c r="K7" i="3" s="1"/>
  <c r="N7" i="3" s="1"/>
  <c r="B8" i="3"/>
  <c r="K8" i="3" s="1"/>
  <c r="N8" i="3" s="1"/>
  <c r="B9" i="3"/>
  <c r="K9" i="3" s="1"/>
  <c r="N9" i="3" s="1"/>
  <c r="B10" i="3"/>
  <c r="K10" i="3" s="1"/>
  <c r="N10" i="3" s="1"/>
  <c r="B11" i="3"/>
  <c r="B12" i="3"/>
  <c r="B13" i="3"/>
  <c r="B14" i="3"/>
  <c r="K14" i="3" s="1"/>
  <c r="N14" i="3" s="1"/>
  <c r="B15" i="3"/>
  <c r="K15" i="3" s="1"/>
  <c r="N15" i="3" s="1"/>
  <c r="B16" i="3"/>
  <c r="K16" i="3" s="1"/>
  <c r="N16" i="3" s="1"/>
  <c r="B17" i="3"/>
  <c r="K17" i="3" s="1"/>
  <c r="N17" i="3" s="1"/>
  <c r="B18" i="3"/>
  <c r="K18" i="3" s="1"/>
  <c r="N18" i="3" s="1"/>
  <c r="B19" i="3"/>
  <c r="B20" i="3"/>
  <c r="B21" i="3"/>
  <c r="B22" i="3"/>
  <c r="K22" i="3" s="1"/>
  <c r="N22" i="3" s="1"/>
  <c r="B23" i="3"/>
  <c r="K23" i="3" s="1"/>
  <c r="N23" i="3" s="1"/>
  <c r="B24" i="3"/>
  <c r="K24" i="3" s="1"/>
  <c r="N24" i="3" s="1"/>
  <c r="B25" i="3"/>
  <c r="K25" i="3" s="1"/>
  <c r="N25" i="3" s="1"/>
  <c r="B26" i="3"/>
  <c r="K26" i="3" s="1"/>
  <c r="N26" i="3" s="1"/>
  <c r="B27" i="3"/>
  <c r="B28" i="3"/>
  <c r="B29" i="3"/>
  <c r="B30" i="3"/>
  <c r="K30" i="3" s="1"/>
  <c r="N30" i="3" s="1"/>
  <c r="B31" i="3"/>
  <c r="K31" i="3" s="1"/>
  <c r="N31" i="3" s="1"/>
  <c r="B32" i="3"/>
  <c r="K32" i="3" s="1"/>
  <c r="N32" i="3" s="1"/>
  <c r="B3" i="3"/>
  <c r="A4" i="3"/>
  <c r="A3" i="4" s="1"/>
  <c r="A5" i="3"/>
  <c r="A4" i="4" s="1"/>
  <c r="A6" i="3"/>
  <c r="A5" i="4" s="1"/>
  <c r="A7" i="3"/>
  <c r="A6" i="4" s="1"/>
  <c r="A8" i="3"/>
  <c r="A7" i="4" s="1"/>
  <c r="A9" i="3"/>
  <c r="A8" i="4" s="1"/>
  <c r="A10" i="3"/>
  <c r="A9" i="4" s="1"/>
  <c r="A11" i="3"/>
  <c r="A10" i="4" s="1"/>
  <c r="A12" i="3"/>
  <c r="A11" i="4" s="1"/>
  <c r="A13" i="3"/>
  <c r="A12" i="4" s="1"/>
  <c r="A14" i="3"/>
  <c r="A13" i="4" s="1"/>
  <c r="A15" i="3"/>
  <c r="A14" i="4" s="1"/>
  <c r="A16" i="3"/>
  <c r="A15" i="4" s="1"/>
  <c r="A17" i="3"/>
  <c r="A16" i="4" s="1"/>
  <c r="A18" i="3"/>
  <c r="A17" i="4" s="1"/>
  <c r="A19" i="3"/>
  <c r="A18" i="4" s="1"/>
  <c r="A20" i="3"/>
  <c r="A19" i="4" s="1"/>
  <c r="A21" i="3"/>
  <c r="A20" i="4" s="1"/>
  <c r="A22" i="3"/>
  <c r="A21" i="4" s="1"/>
  <c r="A23" i="3"/>
  <c r="A22" i="4" s="1"/>
  <c r="A24" i="3"/>
  <c r="A23" i="4" s="1"/>
  <c r="A25" i="3"/>
  <c r="A24" i="4" s="1"/>
  <c r="A26" i="3"/>
  <c r="A25" i="4" s="1"/>
  <c r="A27" i="3"/>
  <c r="A26" i="4" s="1"/>
  <c r="A28" i="3"/>
  <c r="A27" i="4" s="1"/>
  <c r="A29" i="3"/>
  <c r="A28" i="4" s="1"/>
  <c r="A30" i="3"/>
  <c r="A29" i="4" s="1"/>
  <c r="A31" i="3"/>
  <c r="A30" i="4" s="1"/>
  <c r="A32" i="3"/>
  <c r="A31" i="4" s="1"/>
  <c r="A3" i="3"/>
  <c r="A2" i="4" s="1"/>
  <c r="G3" i="3"/>
  <c r="E3" i="3"/>
  <c r="K28" i="3" l="1"/>
  <c r="N28" i="3" s="1"/>
  <c r="B19" i="4"/>
  <c r="K20" i="3"/>
  <c r="N20" i="3" s="1"/>
  <c r="K12" i="3"/>
  <c r="N12" i="3" s="1"/>
  <c r="K4" i="3"/>
  <c r="N4" i="3" s="1"/>
  <c r="K29" i="3"/>
  <c r="N29" i="3" s="1"/>
  <c r="K21" i="3"/>
  <c r="N21" i="3" s="1"/>
  <c r="K13" i="3"/>
  <c r="N13" i="3" s="1"/>
  <c r="K5" i="3"/>
  <c r="N5" i="3" s="1"/>
  <c r="K27" i="3"/>
  <c r="N27" i="3" s="1"/>
  <c r="K19" i="3"/>
  <c r="N19" i="3" s="1"/>
  <c r="K11" i="3"/>
  <c r="N11" i="3" s="1"/>
  <c r="B2" i="4"/>
  <c r="B16" i="4"/>
  <c r="B29" i="4"/>
  <c r="B21" i="4"/>
  <c r="B13" i="4"/>
  <c r="B5" i="4"/>
  <c r="B28" i="4"/>
  <c r="B20" i="4"/>
  <c r="B4" i="4"/>
  <c r="B25" i="4"/>
  <c r="B17" i="4"/>
  <c r="B9" i="4"/>
  <c r="H3" i="3"/>
  <c r="C16" i="4"/>
  <c r="C21" i="4"/>
  <c r="B27" i="4"/>
  <c r="B11" i="4"/>
  <c r="B3" i="4"/>
  <c r="B26" i="4"/>
  <c r="B18" i="4"/>
  <c r="B10" i="4"/>
  <c r="B12" i="4"/>
  <c r="B24" i="4"/>
  <c r="B8" i="4"/>
  <c r="B31" i="4"/>
  <c r="B23" i="4"/>
  <c r="B15" i="4"/>
  <c r="B7" i="4"/>
  <c r="B30" i="4"/>
  <c r="B22" i="4"/>
  <c r="B14" i="4"/>
  <c r="B6" i="4"/>
  <c r="J3" i="3"/>
  <c r="C5" i="4"/>
  <c r="K3" i="3"/>
  <c r="C3" i="4"/>
  <c r="C8" i="4"/>
  <c r="C14" i="4"/>
  <c r="C13" i="4"/>
  <c r="C15" i="4"/>
  <c r="C7" i="4"/>
  <c r="C22" i="4"/>
  <c r="C29" i="4"/>
  <c r="C10" i="4"/>
  <c r="C23" i="4"/>
  <c r="C30" i="4"/>
  <c r="C27" i="4"/>
  <c r="L3" i="3" l="1"/>
  <c r="M3" i="3"/>
  <c r="N3" i="3" s="1"/>
  <c r="C2" i="4" s="1"/>
  <c r="C12" i="4"/>
  <c r="C31" i="4"/>
  <c r="C19" i="4"/>
  <c r="C18" i="4"/>
  <c r="C24" i="4"/>
  <c r="C11" i="4"/>
  <c r="C17" i="4"/>
  <c r="C9" i="4"/>
  <c r="C25" i="4"/>
  <c r="C28" i="4"/>
  <c r="C4" i="4"/>
  <c r="C26" i="4"/>
  <c r="C6" i="4"/>
  <c r="C20"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PACIFICO Daniele</author>
  </authors>
  <commentList>
    <comment ref="C1" authorId="0" shapeId="0" xr:uid="{847B6757-FEC4-4CCA-A241-4BE9E5F05FD6}">
      <text>
        <r>
          <rPr>
            <sz val="9"/>
            <color indexed="81"/>
            <rFont val="Tahoma"/>
            <family val="2"/>
          </rPr>
          <t xml:space="preserve">Net household income. 
net=gross+sa+hb+ub+iw-it-sc
Please download the "Benefit classification table" available in the chart webpage to see which national benefit is included in each category. </t>
        </r>
      </text>
    </comment>
    <comment ref="D1" authorId="0" shapeId="0" xr:uid="{2B7D5347-5CC3-4777-AD6C-1A98A598E6D4}">
      <text>
        <r>
          <rPr>
            <sz val="9"/>
            <color indexed="81"/>
            <rFont val="Tahoma"/>
            <family val="2"/>
          </rPr>
          <t xml:space="preserve">Gross in-work earnings. 
</t>
        </r>
      </text>
    </comment>
    <comment ref="E1" authorId="0" shapeId="0" xr:uid="{CB14F5BF-F772-4697-84BE-8853B55389DF}">
      <text>
        <r>
          <rPr>
            <sz val="9"/>
            <color indexed="81"/>
            <rFont val="Tahoma"/>
            <family val="2"/>
          </rPr>
          <t xml:space="preserve">Social Assistance and Guaranteed Minimum Income benefits.
Please download the "Benefit classification table" available in the chart webpage to see which national benefit is included in each category. </t>
        </r>
      </text>
    </comment>
    <comment ref="F1" authorId="0" shapeId="0" xr:uid="{ED164301-91A9-43F0-AC7B-D856BD36707B}">
      <text>
        <r>
          <rPr>
            <sz val="9"/>
            <color indexed="81"/>
            <rFont val="Tahoma"/>
            <family val="2"/>
          </rPr>
          <t xml:space="preserve">Unemployment benefits.
Please download the "Benefit classification table" available in the chart page to see which national benefit is included in each category. </t>
        </r>
      </text>
    </comment>
    <comment ref="G1" authorId="0" shapeId="0" xr:uid="{731B9BB9-97EB-430E-AC27-9D89296DA807}">
      <text>
        <r>
          <rPr>
            <sz val="9"/>
            <color indexed="81"/>
            <rFont val="Tahoma"/>
            <family val="2"/>
          </rPr>
          <t xml:space="preserve">Cash housing benefits for rented accommodations.
Please download the "Benefit classification table" available in the chart page to see which national benefit is included in each category. </t>
        </r>
      </text>
    </comment>
    <comment ref="H1" authorId="0" shapeId="0" xr:uid="{2BDED561-21A6-405A-86B9-6E4AA4F30B0B}">
      <text>
        <r>
          <rPr>
            <sz val="9"/>
            <color indexed="81"/>
            <rFont val="Tahoma"/>
            <family val="2"/>
          </rPr>
          <t xml:space="preserve">Family benefits.
Please download the "Benefit classification table" available in the chart page to see which national benefit is included in each category. </t>
        </r>
      </text>
    </comment>
    <comment ref="I1" authorId="0" shapeId="0" xr:uid="{3C08C6E6-157E-400B-A2A2-93E0A53A6B3D}">
      <text>
        <r>
          <rPr>
            <sz val="9"/>
            <color indexed="81"/>
            <rFont val="Tahoma"/>
            <family val="2"/>
          </rPr>
          <t xml:space="preserve">In-work benefits. This variable may include also temporary into-work benefits received when starting a new job.
Please download the "Benefit classification table" available in the chart page to see which national benefit is included in each category. </t>
        </r>
      </text>
    </comment>
    <comment ref="J1" authorId="0" shapeId="0" xr:uid="{F3E68733-D4CF-4371-81D9-580874FAA946}">
      <text>
        <r>
          <rPr>
            <sz val="9"/>
            <color indexed="81"/>
            <rFont val="Tahoma"/>
            <family val="2"/>
          </rPr>
          <t>Income tax.</t>
        </r>
      </text>
    </comment>
    <comment ref="K1" authorId="0" shapeId="0" xr:uid="{0978884C-05F1-4C9C-BEC3-0AADA64F213D}">
      <text>
        <r>
          <rPr>
            <sz val="9"/>
            <color indexed="81"/>
            <rFont val="Tahoma"/>
            <family val="2"/>
          </rPr>
          <t>Employee social security contributions.</t>
        </r>
      </text>
    </comment>
  </commentList>
</comments>
</file>

<file path=xl/sharedStrings.xml><?xml version="1.0" encoding="utf-8"?>
<sst xmlns="http://schemas.openxmlformats.org/spreadsheetml/2006/main" count="136" uniqueCount="119">
  <si>
    <t>Contacts</t>
  </si>
  <si>
    <t>Country</t>
  </si>
  <si>
    <t>Year</t>
  </si>
  <si>
    <t>Family type</t>
  </si>
  <si>
    <t>Number of children</t>
  </si>
  <si>
    <t>Output type</t>
  </si>
  <si>
    <t>Economic activity status (partner)</t>
  </si>
  <si>
    <t>Hours of work per week (first adult, % of full-time work)</t>
  </si>
  <si>
    <t>Hours of work per week (partner, % of full-time work)</t>
  </si>
  <si>
    <t>Claim social assistance / GMI</t>
  </si>
  <si>
    <t>Claim housing benefits</t>
  </si>
  <si>
    <t>Economic activity status (first adult)</t>
  </si>
  <si>
    <t>Claim unemployment benefits (first adult)</t>
  </si>
  <si>
    <t>Unemployment duration (in months, first adult)</t>
  </si>
  <si>
    <t>Policy rules used to calculate tax liabilities and benefit entitlements</t>
  </si>
  <si>
    <t>Wage rate (first adult, % of the Average Wage)</t>
  </si>
  <si>
    <t>Wage rate (partner, % of the Average Wage)</t>
  </si>
  <si>
    <t>Previous wage rate (first adult, % of the Average Wage)</t>
  </si>
  <si>
    <t>Annual housing costs (% of the Average Wage)</t>
  </si>
  <si>
    <t>Months of social security contributions accumulated over the entire career (first adult)</t>
  </si>
  <si>
    <t>net</t>
  </si>
  <si>
    <t>gross</t>
  </si>
  <si>
    <t>sa</t>
  </si>
  <si>
    <t>ub</t>
  </si>
  <si>
    <t>hb</t>
  </si>
  <si>
    <t>fb</t>
  </si>
  <si>
    <t>iw</t>
  </si>
  <si>
    <t>it</t>
  </si>
  <si>
    <t>sc</t>
  </si>
  <si>
    <t>Average Wage</t>
  </si>
  <si>
    <t>Age of adults</t>
  </si>
  <si>
    <t>Age of children</t>
  </si>
  <si>
    <t>This file shows results for the following parameters</t>
  </si>
  <si>
    <t>Months spent in the new job (first adult)</t>
  </si>
  <si>
    <t xml:space="preserve"> Version of the OECD tax-benefit model</t>
  </si>
  <si>
    <t>Claim temporary 'into-work' benefits when starting a new job (first adult)</t>
  </si>
  <si>
    <r>
      <rPr>
        <u/>
        <sz val="8"/>
        <color theme="1"/>
        <rFont val="Arial"/>
        <family val="2"/>
      </rPr>
      <t>Key methodological assumptions</t>
    </r>
    <r>
      <rPr>
        <sz val="8"/>
        <color theme="1"/>
        <rFont val="Arial"/>
        <family val="2"/>
      </rPr>
      <t xml:space="preserve">: 
1. Calculations assume full take up of family and in-work benefits where these benefits exists. 
2. In cases where a former spouse is expected to pay alimony or child support, such support is not forthcoming.
3. Taxes payable on benefit entitlements are determined in relation to annualised benefit values (i.e. monthly values multiplied by 12), even when the maximum benefit duration is shorter than 12 months.
4. Families do not use “itemized” tax deductions and / or tax credits that may be available for particular types of expenses (except for housing costs).
5. When the second adult of a couple is out of work, it is assumed that they have exhausted any own insurance-based benefit entitlements. 
6. When the first adult is out of work, they are assumed to have a uninterrupted previous employment record since the age of 19. 
7. Where benefit receipt is subject to activity tests and other behavioural requirements (such as active job-search or being "available" for work), these requirements are assumed to be met by all family members. 
8. When adults are in work, they are assumed to have full work capacity and to work in the private sector with a 'standard' employment contract.
9. Where benefit rules are not determined at the national level but vary by region or municipality, results refer to a “typical” case. A full description of the policies included in the calculations for each country is available from the links on the left. 
10. Calculations for families with pre-school children assume no use of formal childcare and no costs for early childhood education and care. 
11. All family members have good health and adults have full work capacity.
</t>
    </r>
  </si>
  <si>
    <r>
      <t xml:space="preserve">  </t>
    </r>
    <r>
      <rPr>
        <b/>
        <sz val="12"/>
        <color theme="1" tint="0.34998626667073579"/>
        <rFont val="Arial"/>
        <family val="2"/>
      </rPr>
      <t>Output from the OECD Tax-Benefit web calculator</t>
    </r>
  </si>
  <si>
    <t>Methodology document and user manual</t>
  </si>
  <si>
    <t>Overview of the OECD tax-benefit model</t>
  </si>
  <si>
    <r>
      <rPr>
        <b/>
        <u/>
        <sz val="10"/>
        <color rgb="FFFF0000"/>
        <rFont val="Arial"/>
        <family val="2"/>
      </rPr>
      <t>Please cite</t>
    </r>
    <r>
      <rPr>
        <sz val="10"/>
        <rFont val="Arial"/>
        <family val="2"/>
      </rPr>
      <t xml:space="preserve"> any uses of the output generated with OECD Tax-Benefit web calculator as: “</t>
    </r>
    <r>
      <rPr>
        <i/>
        <sz val="10"/>
        <rFont val="Arial"/>
        <family val="2"/>
      </rPr>
      <t>Own calculations based on output from the OECD tax-benefit model.</t>
    </r>
    <r>
      <rPr>
        <b/>
        <i/>
        <sz val="10"/>
        <rFont val="Arial"/>
        <family val="2"/>
      </rPr>
      <t>Model version 2.5.0</t>
    </r>
    <r>
      <rPr>
        <sz val="10"/>
        <rFont val="Arial"/>
        <family val="2"/>
      </rPr>
      <t>”</t>
    </r>
  </si>
  <si>
    <t>2.5.0</t>
  </si>
  <si>
    <t>Australia</t>
  </si>
  <si>
    <t>Belgium</t>
  </si>
  <si>
    <t>Bulgaria</t>
  </si>
  <si>
    <t>Canada</t>
  </si>
  <si>
    <t>Czech Republic</t>
  </si>
  <si>
    <t>Estonia</t>
  </si>
  <si>
    <t>France</t>
  </si>
  <si>
    <t>Greece</t>
  </si>
  <si>
    <t>Germany</t>
  </si>
  <si>
    <t>Croatia</t>
  </si>
  <si>
    <t>Hungary</t>
  </si>
  <si>
    <t>Israel</t>
  </si>
  <si>
    <t>Ireland</t>
  </si>
  <si>
    <t>Japan</t>
  </si>
  <si>
    <t>Lithuania</t>
  </si>
  <si>
    <t>Latvia</t>
  </si>
  <si>
    <t>Luxembourg</t>
  </si>
  <si>
    <t>Malta</t>
  </si>
  <si>
    <t>Netherlands</t>
  </si>
  <si>
    <t>New Zealand</t>
  </si>
  <si>
    <t>Poland</t>
  </si>
  <si>
    <t>Portugal</t>
  </si>
  <si>
    <t>Korea</t>
  </si>
  <si>
    <t>Romania</t>
  </si>
  <si>
    <t>Slovenia</t>
  </si>
  <si>
    <t>Slovak Republic</t>
  </si>
  <si>
    <t>Spain</t>
  </si>
  <si>
    <t>Turkey</t>
  </si>
  <si>
    <t>United Kingdom</t>
  </si>
  <si>
    <t>United States</t>
  </si>
  <si>
    <t>year</t>
  </si>
  <si>
    <t>by country</t>
  </si>
  <si>
    <t>AUS AUT BEL CAN CHL CZE DNK EST FIN FRA GRC DEU HUN ISL ISR IRL ITA JPN LTU LVA LUX NLD NOR NZL POL PRT KOR SVN SVK ESP SWE CHE TUR GBR USA BGR CYP HRV MLT ROU RUS</t>
  </si>
  <si>
    <t>2019</t>
  </si>
  <si>
    <t>single</t>
  </si>
  <si>
    <t>40</t>
  </si>
  <si>
    <t>0</t>
  </si>
  <si>
    <t/>
  </si>
  <si>
    <t>Employed</t>
  </si>
  <si>
    <t>MIN</t>
  </si>
  <si>
    <t>100%</t>
  </si>
  <si>
    <t>264</t>
  </si>
  <si>
    <t>N/A</t>
  </si>
  <si>
    <t>Yes</t>
  </si>
  <si>
    <t>No</t>
  </si>
  <si>
    <t>SOURCE</t>
  </si>
  <si>
    <t xml:space="preserve">OECD </t>
  </si>
  <si>
    <t>OECD</t>
  </si>
  <si>
    <t>G-SWA (Aksoy et al., 2023) raw data</t>
  </si>
  <si>
    <t>If available, equal to D. If not, feed with max value (100)</t>
  </si>
  <si>
    <t>OECD employment outlook 2021, Annex table 5,A,1</t>
  </si>
  <si>
    <t>If available, equal to F. If absent, feed with max value (45 hours)</t>
  </si>
  <si>
    <t>=-I</t>
  </si>
  <si>
    <t>=B-C</t>
  </si>
  <si>
    <t>For an increase in D to be welfare improving, one need an increase in minus tau 0 of at least</t>
  </si>
  <si>
    <t>Expressed in percentage of current tau</t>
  </si>
  <si>
    <t>tilde w</t>
  </si>
  <si>
    <t>Daily time savings for a working day from home, minutes</t>
  </si>
  <si>
    <t>F</t>
  </si>
  <si>
    <t>Legal length of working week, hours</t>
  </si>
  <si>
    <t>Length of working week, minutes</t>
  </si>
  <si>
    <t>Value of F</t>
  </si>
  <si>
    <t>Beckerian estimate of h tilde</t>
  </si>
  <si>
    <t>Estimate of worst AIMU in X^0</t>
  </si>
  <si>
    <t>Estimate of worst AIMU in X^1</t>
  </si>
  <si>
    <t>Result</t>
  </si>
  <si>
    <t>Final result</t>
  </si>
  <si>
    <t>NOTES</t>
  </si>
  <si>
    <t>Negotiated length of working week may differ from staturary one. When both are present, we select the max</t>
  </si>
  <si>
    <t xml:space="preserve">Because lowest h is set to 0 and D is 0 currently </t>
  </si>
  <si>
    <t>w-t(w)/ tilde w</t>
  </si>
  <si>
    <t xml:space="preserve">Minimal increase in subsidy for them </t>
  </si>
  <si>
    <t>Net earnings, minimum wage, full time</t>
  </si>
  <si>
    <t>5 days in working week</t>
  </si>
  <si>
    <t>=F*C</t>
  </si>
  <si>
    <t>=H*5/G</t>
  </si>
  <si>
    <t>Which one is the smallest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</si>
</sst>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4" x14ac:knownFonts="1">
    <font>
      <sz val="10"/>
      <color theme="1"/>
      <name val="Arial"/>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b/>
      <sz val="10"/>
      <color rgb="FF3F3F3F"/>
      <name val="Arial"/>
      <family val="2"/>
    </font>
    <font>
      <b/>
      <sz val="18"/>
      <color theme="3"/>
      <name val="Cambria"/>
      <family val="2"/>
      <scheme val="major"/>
    </font>
    <font>
      <b/>
      <sz val="10"/>
      <color theme="1"/>
      <name val="Arial"/>
      <family val="2"/>
    </font>
    <font>
      <sz val="10"/>
      <color rgb="FFFF0000"/>
      <name val="Arial"/>
      <family val="2"/>
    </font>
    <font>
      <u/>
      <sz val="10"/>
      <color theme="10"/>
      <name val="Arial"/>
      <family val="2"/>
    </font>
    <font>
      <sz val="9"/>
      <color indexed="81"/>
      <name val="Tahoma"/>
      <family val="2"/>
    </font>
    <font>
      <sz val="10"/>
      <color theme="1" tint="0.49995422223578601"/>
      <name val="Arial"/>
      <family val="2"/>
    </font>
    <font>
      <sz val="8"/>
      <color theme="1"/>
      <name val="Arial"/>
      <family val="2"/>
    </font>
    <font>
      <b/>
      <sz val="11"/>
      <color theme="1" tint="0.34998626667073579"/>
      <name val="Arial"/>
      <family val="2"/>
    </font>
    <font>
      <b/>
      <sz val="10"/>
      <color theme="1" tint="0.34998626667073579"/>
      <name val="Arial"/>
      <family val="2"/>
    </font>
    <font>
      <sz val="10"/>
      <color theme="1" tint="0.34998626667073579"/>
      <name val="Arial"/>
      <family val="2"/>
    </font>
    <font>
      <u/>
      <sz val="10"/>
      <name val="Arial"/>
      <family val="2"/>
    </font>
    <font>
      <sz val="10"/>
      <name val="Arial"/>
      <family val="2"/>
    </font>
    <font>
      <i/>
      <sz val="10"/>
      <name val="Arial"/>
      <family val="2"/>
    </font>
    <font>
      <b/>
      <u/>
      <sz val="10"/>
      <color rgb="FFFF0000"/>
      <name val="Arial"/>
      <family val="2"/>
    </font>
    <font>
      <sz val="9"/>
      <color theme="1" tint="0.49995422223578601"/>
      <name val="Arial"/>
      <family val="2"/>
    </font>
    <font>
      <b/>
      <sz val="12"/>
      <color theme="1" tint="0.34998626667073579"/>
      <name val="Arial"/>
      <family val="2"/>
    </font>
    <font>
      <u/>
      <sz val="8"/>
      <color theme="1"/>
      <name val="Arial"/>
      <family val="2"/>
    </font>
    <font>
      <b/>
      <i/>
      <sz val="10"/>
      <name val="Arial"/>
      <family val="2"/>
    </font>
    <font>
      <b/>
      <sz val="11"/>
      <color rgb="FF3F3F3F"/>
      <name val="Calibri"/>
      <family val="2"/>
      <scheme val="minor"/>
    </font>
  </fonts>
  <fills count="36">
    <fill>
      <patternFill patternType="none"/>
    </fill>
    <fill>
      <patternFill patternType="gray125"/>
    </fill>
    <fill>
      <patternFill patternType="solid">
        <fgColor theme="4" tint="0.79995117038483843"/>
        <bgColor indexed="65"/>
      </patternFill>
    </fill>
    <fill>
      <patternFill patternType="solid">
        <fgColor theme="5" tint="0.79995117038483843"/>
        <bgColor indexed="65"/>
      </patternFill>
    </fill>
    <fill>
      <patternFill patternType="solid">
        <fgColor theme="6" tint="0.79995117038483843"/>
        <bgColor indexed="65"/>
      </patternFill>
    </fill>
    <fill>
      <patternFill patternType="solid">
        <fgColor theme="7" tint="0.79995117038483843"/>
        <bgColor indexed="65"/>
      </patternFill>
    </fill>
    <fill>
      <patternFill patternType="solid">
        <fgColor theme="8" tint="0.79995117038483843"/>
        <bgColor indexed="65"/>
      </patternFill>
    </fill>
    <fill>
      <patternFill patternType="solid">
        <fgColor theme="9" tint="0.79995117038483843"/>
        <bgColor indexed="65"/>
      </patternFill>
    </fill>
    <fill>
      <patternFill patternType="solid">
        <fgColor theme="4" tint="0.59996337778862885"/>
        <bgColor indexed="65"/>
      </patternFill>
    </fill>
    <fill>
      <patternFill patternType="solid">
        <fgColor theme="5" tint="0.59996337778862885"/>
        <bgColor indexed="65"/>
      </patternFill>
    </fill>
    <fill>
      <patternFill patternType="solid">
        <fgColor theme="6" tint="0.59996337778862885"/>
        <bgColor indexed="65"/>
      </patternFill>
    </fill>
    <fill>
      <patternFill patternType="solid">
        <fgColor theme="7" tint="0.59996337778862885"/>
        <bgColor indexed="65"/>
      </patternFill>
    </fill>
    <fill>
      <patternFill patternType="solid">
        <fgColor theme="8" tint="0.59996337778862885"/>
        <bgColor indexed="65"/>
      </patternFill>
    </fill>
    <fill>
      <patternFill patternType="solid">
        <fgColor theme="9" tint="0.599963377788628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4" tint="0.79995117038483843"/>
        <bgColor indexed="64"/>
      </patternFill>
    </fill>
    <fill>
      <patternFill patternType="solid">
        <fgColor rgb="FFFFFFFF"/>
        <bgColor indexed="64"/>
      </patternFill>
    </fill>
  </fills>
  <borders count="13">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5422223578601"/>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n">
        <color indexed="64"/>
      </bottom>
      <diagonal/>
    </border>
    <border>
      <left/>
      <right/>
      <top style="hair">
        <color indexed="64"/>
      </top>
      <bottom style="thin">
        <color indexed="64"/>
      </bottom>
      <diagonal/>
    </border>
    <border>
      <left/>
      <right/>
      <top style="thin">
        <color indexed="64"/>
      </top>
      <bottom/>
      <diagonal/>
    </border>
  </borders>
  <cellStyleXfs count="44">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33" fillId="27" borderId="8" applyNumberFormat="0" applyAlignment="0" applyProtection="0"/>
  </cellStyleXfs>
  <cellXfs count="31">
    <xf numFmtId="0" fontId="0" fillId="0" borderId="0" xfId="0"/>
    <xf numFmtId="0" fontId="0" fillId="33" borderId="0" xfId="0" applyFill="1"/>
    <xf numFmtId="0" fontId="18" fillId="33" borderId="0" xfId="42" applyFill="1" applyAlignment="1"/>
    <xf numFmtId="0" fontId="0" fillId="33" borderId="10" xfId="0" applyFill="1" applyBorder="1" applyAlignment="1">
      <alignment horizontal="left"/>
    </xf>
    <xf numFmtId="49" fontId="20" fillId="34" borderId="0" xfId="42" applyNumberFormat="1" applyFont="1" applyFill="1" applyAlignment="1">
      <alignment horizontal="left" vertical="center"/>
    </xf>
    <xf numFmtId="49" fontId="20" fillId="35" borderId="0" xfId="42" applyNumberFormat="1" applyFont="1" applyFill="1" applyAlignment="1">
      <alignment horizontal="left" vertical="center"/>
    </xf>
    <xf numFmtId="49" fontId="20" fillId="33" borderId="0" xfId="42" applyNumberFormat="1" applyFont="1" applyFill="1" applyAlignment="1">
      <alignment horizontal="left" vertical="center"/>
    </xf>
    <xf numFmtId="49" fontId="20" fillId="34" borderId="0" xfId="0" applyNumberFormat="1" applyFont="1" applyFill="1" applyAlignment="1">
      <alignment horizontal="left" vertical="center"/>
    </xf>
    <xf numFmtId="0" fontId="21" fillId="33" borderId="0" xfId="0" applyFont="1" applyFill="1"/>
    <xf numFmtId="0" fontId="23" fillId="33" borderId="10" xfId="0" applyFont="1" applyFill="1" applyBorder="1"/>
    <xf numFmtId="0" fontId="24" fillId="34" borderId="0" xfId="0" applyFont="1" applyFill="1" applyBorder="1" applyAlignment="1">
      <alignment vertical="center" wrapText="1"/>
    </xf>
    <xf numFmtId="0" fontId="24" fillId="33" borderId="0" xfId="0" applyFont="1" applyFill="1" applyBorder="1" applyAlignment="1">
      <alignment vertical="center" wrapText="1"/>
    </xf>
    <xf numFmtId="49" fontId="20" fillId="33" borderId="0" xfId="42" applyNumberFormat="1" applyFont="1" applyFill="1" applyBorder="1" applyAlignment="1">
      <alignment horizontal="left" vertical="center"/>
    </xf>
    <xf numFmtId="49" fontId="29" fillId="34" borderId="11" xfId="42" applyNumberFormat="1" applyFont="1" applyFill="1" applyBorder="1" applyAlignment="1">
      <alignment horizontal="left" vertical="center"/>
    </xf>
    <xf numFmtId="1" fontId="0" fillId="0" borderId="0" xfId="0" applyNumberFormat="1"/>
    <xf numFmtId="0" fontId="0" fillId="0" borderId="0" xfId="0" applyAlignment="1">
      <alignment wrapText="1"/>
    </xf>
    <xf numFmtId="0" fontId="0" fillId="0" borderId="0" xfId="0" quotePrefix="1" applyAlignment="1">
      <alignment wrapText="1"/>
    </xf>
    <xf numFmtId="0" fontId="0" fillId="0" borderId="0" xfId="0" quotePrefix="1"/>
    <xf numFmtId="2" fontId="33" fillId="27" borderId="8" xfId="43" applyNumberFormat="1"/>
    <xf numFmtId="2" fontId="0" fillId="0" borderId="0" xfId="0" applyNumberFormat="1"/>
    <xf numFmtId="0" fontId="0" fillId="33" borderId="0" xfId="0" applyFill="1" applyAlignment="1">
      <alignment horizontal="left" vertical="top" wrapText="1"/>
    </xf>
    <xf numFmtId="164" fontId="0" fillId="0" borderId="0" xfId="0" applyNumberFormat="1"/>
    <xf numFmtId="0" fontId="0" fillId="0" borderId="0" xfId="0" applyFill="1" applyAlignment="1">
      <alignment wrapText="1"/>
    </xf>
    <xf numFmtId="0" fontId="0" fillId="0" borderId="0" xfId="0" applyFill="1"/>
    <xf numFmtId="0" fontId="25" fillId="33" borderId="0" xfId="0" applyFont="1" applyFill="1" applyAlignment="1">
      <alignment horizontal="left" vertical="top" wrapText="1"/>
    </xf>
    <xf numFmtId="0" fontId="21" fillId="33" borderId="12" xfId="0" applyFont="1" applyFill="1" applyBorder="1" applyAlignment="1">
      <alignment horizontal="justify" vertical="top" wrapText="1"/>
    </xf>
    <xf numFmtId="0" fontId="21" fillId="33" borderId="0" xfId="0" applyFont="1" applyFill="1" applyBorder="1" applyAlignment="1">
      <alignment horizontal="justify" vertical="top" wrapText="1"/>
    </xf>
    <xf numFmtId="0" fontId="0" fillId="33" borderId="0" xfId="0" applyFill="1" applyAlignment="1">
      <alignment horizontal="left" vertical="top" wrapText="1"/>
    </xf>
    <xf numFmtId="0" fontId="22" fillId="33" borderId="0" xfId="0" applyFont="1" applyFill="1" applyAlignment="1">
      <alignment horizontal="left" vertical="center" wrapText="1"/>
    </xf>
    <xf numFmtId="0" fontId="22" fillId="33" borderId="0" xfId="0" applyFont="1" applyFill="1" applyAlignment="1">
      <alignment horizontal="left" vertical="center"/>
    </xf>
    <xf numFmtId="0" fontId="18" fillId="33" borderId="0" xfId="42" applyFill="1" applyAlignment="1">
      <alignment horizontal="left"/>
    </xf>
  </cellXfs>
  <cellStyles count="44">
    <cellStyle name="20 % - Accent1" xfId="1" builtinId="30" customBuiltin="1"/>
    <cellStyle name="20 % - Accent2" xfId="2" builtinId="34" customBuiltin="1"/>
    <cellStyle name="20 % - Accent3" xfId="3" builtinId="38" customBuiltin="1"/>
    <cellStyle name="20 % - Accent4" xfId="4" builtinId="42" customBuiltin="1"/>
    <cellStyle name="20 % - Accent5" xfId="5" builtinId="46" customBuiltin="1"/>
    <cellStyle name="20 % - Accent6" xfId="6" builtinId="50" customBuiltin="1"/>
    <cellStyle name="40 % - Accent1" xfId="7" builtinId="31" customBuiltin="1"/>
    <cellStyle name="40 % - Accent2" xfId="8" builtinId="35" customBuiltin="1"/>
    <cellStyle name="40 % - Accent3" xfId="9" builtinId="39" customBuiltin="1"/>
    <cellStyle name="40 % - Accent4" xfId="10" builtinId="43" customBuiltin="1"/>
    <cellStyle name="40 % - Accent5" xfId="11" builtinId="47" customBuiltin="1"/>
    <cellStyle name="40 % - Accent6" xfId="12" builtinId="51" customBuiltin="1"/>
    <cellStyle name="60 % - Accent1" xfId="13" builtinId="32" customBuiltin="1"/>
    <cellStyle name="60 % - Accent2" xfId="14" builtinId="36" customBuiltin="1"/>
    <cellStyle name="60 % - Accent3" xfId="15" builtinId="40" customBuiltin="1"/>
    <cellStyle name="60 % - Accent4" xfId="16" builtinId="44" customBuiltin="1"/>
    <cellStyle name="60 % - Accent5" xfId="17" builtinId="48" customBuiltin="1"/>
    <cellStyle name="60 %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vertissement" xfId="41" builtinId="11" customBuiltin="1"/>
    <cellStyle name="Calcul" xfId="26" builtinId="22" customBuiltin="1"/>
    <cellStyle name="Cellule liée" xfId="35" builtinId="24" customBuiltin="1"/>
    <cellStyle name="Entrée" xfId="34" builtinId="20" customBuiltin="1"/>
    <cellStyle name="Insatisfaisant" xfId="25" builtinId="27" customBuiltin="1"/>
    <cellStyle name="Lien hypertexte" xfId="42" builtinId="8"/>
    <cellStyle name="Neutre" xfId="36" builtinId="28" customBuiltin="1"/>
    <cellStyle name="Normal" xfId="0" builtinId="0"/>
    <cellStyle name="Note" xfId="37" builtinId="10" customBuiltin="1"/>
    <cellStyle name="Satisfaisant" xfId="29" builtinId="26" customBuiltin="1"/>
    <cellStyle name="Sortie" xfId="38" builtinId="21" customBuiltin="1"/>
    <cellStyle name="Sortie 2" xfId="43" xr:uid="{36CFA481-A323-47FD-ABD1-770F2C99A3C6}"/>
    <cellStyle name="Texte explicatif" xfId="28" builtinId="53" customBuiltin="1"/>
    <cellStyle name="Titre" xfId="39" builtinId="15" customBuiltin="1"/>
    <cellStyle name="Titre 1" xfId="30" builtinId="16" customBuiltin="1"/>
    <cellStyle name="Titre 2" xfId="31" builtinId="17" customBuiltin="1"/>
    <cellStyle name="Titre 3" xfId="32" builtinId="18" customBuiltin="1"/>
    <cellStyle name="Titre 4" xfId="33" builtinId="19" customBuiltin="1"/>
    <cellStyle name="Total" xfId="40" builtinId="25" customBuiltin="1"/>
    <cellStyle name="Vérification" xfId="27"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100965</xdr:colOff>
      <xdr:row>0</xdr:row>
      <xdr:rowOff>82550</xdr:rowOff>
    </xdr:from>
    <xdr:to>
      <xdr:col>11</xdr:col>
      <xdr:colOff>213360</xdr:colOff>
      <xdr:row>3</xdr:row>
      <xdr:rowOff>82550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15999"/>
        <a:stretch/>
      </xdr:blipFill>
      <xdr:spPr>
        <a:xfrm>
          <a:off x="3827145" y="82550"/>
          <a:ext cx="1880235" cy="502920"/>
        </a:xfrm>
        <a:prstGeom prst="rect">
          <a:avLst/>
        </a:prstGeom>
      </xdr:spPr>
    </xdr:pic>
    <xdr:clientData/>
  </xdr:twoCellAnchor>
  <xdr:twoCellAnchor>
    <xdr:from>
      <xdr:col>0</xdr:col>
      <xdr:colOff>36195</xdr:colOff>
      <xdr:row>3</xdr:row>
      <xdr:rowOff>154305</xdr:rowOff>
    </xdr:from>
    <xdr:to>
      <xdr:col>11</xdr:col>
      <xdr:colOff>283845</xdr:colOff>
      <xdr:row>19</xdr:row>
      <xdr:rowOff>68580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36195" y="657225"/>
          <a:ext cx="5779770" cy="25888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50" b="1"/>
            <a:t>Important disclaimer</a:t>
          </a:r>
        </a:p>
        <a:p>
          <a:r>
            <a:rPr lang="en-GB" sz="1050">
              <a:solidFill>
                <a:schemeClr val="dk1"/>
              </a:solidFill>
              <a:effectLst/>
              <a:latin typeface="+mn-lt"/>
              <a:ea typeface="+mn-ea"/>
              <a:cs typeface="+mn-cs"/>
            </a:rPr>
            <a:t>The OECD tax-benefit web calculator is based on careful modelling of policy rules in each country. While the OECD has carefully validated these rules jointly with national experts and every care has been taken to ensure the accuracy of the calculations, it is still possible that errors did occur. Users are therefore advised to verify results against national sources and  contact the OECD in case  of</a:t>
          </a:r>
          <a:r>
            <a:rPr lang="en-GB" sz="1050" baseline="0">
              <a:solidFill>
                <a:schemeClr val="dk1"/>
              </a:solidFill>
              <a:effectLst/>
              <a:latin typeface="+mn-lt"/>
              <a:ea typeface="+mn-ea"/>
              <a:cs typeface="+mn-cs"/>
            </a:rPr>
            <a:t> further questions</a:t>
          </a:r>
          <a:r>
            <a:rPr lang="en-GB" sz="1050">
              <a:solidFill>
                <a:schemeClr val="dk1"/>
              </a:solidFill>
              <a:effectLst/>
              <a:latin typeface="+mn-lt"/>
              <a:ea typeface="+mn-ea"/>
              <a:cs typeface="+mn-cs"/>
            </a:rPr>
            <a:t>.</a:t>
          </a:r>
        </a:p>
        <a:p>
          <a:endParaRPr lang="en-GB" sz="1050" i="0"/>
        </a:p>
        <a:p>
          <a:r>
            <a:rPr lang="en-GB" sz="1050">
              <a:solidFill>
                <a:schemeClr val="dk1"/>
              </a:solidFill>
              <a:effectLst/>
              <a:latin typeface="+mn-lt"/>
              <a:ea typeface="+mn-ea"/>
              <a:cs typeface="+mn-cs"/>
            </a:rPr>
            <a:t>Tax liabilities and benefit entitlements in most countries depend on many other factors beyond those covered by the web calculator, e.g. tax-deductible expenditures, participation in employment activation programmes, unearned income and assets. Considering all these elements would reduce the scope for cross-country comparisons and add to the computational burden. The calculator makes therefore a number of methodological assumptions designed to ease calculations while capturing the most important characteristics of tax-benefit systems across countries. </a:t>
          </a:r>
          <a:r>
            <a:rPr lang="en-GB" sz="1050" i="0"/>
            <a:t>The links below provide a detailed description of the these methodological assumptions, as well as a brief overivew of the tax-benefit calculator and a in-depth description of the policy rules in each country.</a:t>
          </a:r>
        </a:p>
      </xdr:txBody>
    </xdr:sp>
    <xdr:clientData/>
  </xdr:twoCellAnchor>
  <xdr:twoCellAnchor>
    <xdr:from>
      <xdr:col>0</xdr:col>
      <xdr:colOff>0</xdr:colOff>
      <xdr:row>36</xdr:row>
      <xdr:rowOff>104775</xdr:rowOff>
    </xdr:from>
    <xdr:to>
      <xdr:col>14</xdr:col>
      <xdr:colOff>104774</xdr:colOff>
      <xdr:row>47</xdr:row>
      <xdr:rowOff>121920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0" y="5530215"/>
          <a:ext cx="12792074" cy="18611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Notes:</a:t>
          </a:r>
        </a:p>
        <a:p>
          <a:r>
            <a:rPr lang="en-GB" sz="1000"/>
            <a:t>The OECD tax-benefit web calculator was produced with the financial assistance of the European Union Programme for Employment and Social Innovation “EaSI” (2014-2020).</a:t>
          </a:r>
        </a:p>
        <a:p>
          <a:r>
            <a:rPr lang="en-GB" sz="1000" b="0" i="0">
              <a:solidFill>
                <a:schemeClr val="dk1"/>
              </a:solidFill>
              <a:effectLst/>
              <a:latin typeface="+mn-lt"/>
              <a:ea typeface="+mn-ea"/>
              <a:cs typeface="+mn-cs"/>
            </a:rPr>
            <a:t>The calculator has been designed by the OECD tax-benefit team and developed by Yann Bicrel (Infocubed, http://www.infocubed.com).</a:t>
          </a:r>
        </a:p>
        <a:p>
          <a:endParaRPr lang="en-GB" sz="500" b="0" i="0">
            <a:solidFill>
              <a:schemeClr val="dk1"/>
            </a:solidFill>
            <a:effectLst/>
            <a:latin typeface="+mn-lt"/>
            <a:ea typeface="+mn-ea"/>
            <a:cs typeface="+mn-cs"/>
          </a:endParaRPr>
        </a:p>
        <a:p>
          <a:r>
            <a:rPr lang="en-GB" sz="1000" b="0" i="0">
              <a:solidFill>
                <a:schemeClr val="dk1"/>
              </a:solidFill>
              <a:effectLst/>
              <a:latin typeface="+mn-lt"/>
              <a:ea typeface="+mn-ea"/>
              <a:cs typeface="+mn-cs"/>
            </a:rPr>
            <a:t>Data for Israel are supplied by and under the responsibility of the relevant Israeli authorities. The use of such data by the OECD is without prejudice to the status of the Golan Heights, East Jerusalem and Israeli settlements in the West Bank under the terms of international law.</a:t>
          </a:r>
        </a:p>
        <a:p>
          <a:endParaRPr lang="en-GB" sz="500" b="0" i="0">
            <a:solidFill>
              <a:schemeClr val="dk1"/>
            </a:solidFill>
            <a:effectLst/>
            <a:latin typeface="+mn-lt"/>
            <a:ea typeface="+mn-ea"/>
            <a:cs typeface="+mn-cs"/>
          </a:endParaRPr>
        </a:p>
        <a:p>
          <a:r>
            <a:rPr lang="en-GB" sz="1000" b="0" i="0">
              <a:solidFill>
                <a:schemeClr val="dk1"/>
              </a:solidFill>
              <a:effectLst/>
              <a:latin typeface="+mn-lt"/>
              <a:ea typeface="+mn-ea"/>
              <a:cs typeface="+mn-cs"/>
            </a:rPr>
            <a: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a:t>
          </a:r>
        </a:p>
        <a:p>
          <a:r>
            <a:rPr lang="en-GB" sz="1000" b="0" i="0">
              <a:solidFill>
                <a:schemeClr val="dk1"/>
              </a:solidFill>
              <a:effectLst/>
              <a:latin typeface="+mn-lt"/>
              <a:ea typeface="+mn-ea"/>
              <a:cs typeface="+mn-cs"/>
            </a:rPr>
            <a:t>Note by all the European Union Member States of the OECD and the European Union: The Republic of Cyprus is recognized by all members of the United Nations with the exception of Turkey. Any information in this document relates to the area under the effective control of the Government of the Republic of Cyprus.</a:t>
          </a:r>
        </a:p>
      </xdr:txBody>
    </xdr:sp>
    <xdr:clientData/>
  </xdr:twoCellAnchor>
  <xdr:twoCellAnchor editAs="oneCell">
    <xdr:from>
      <xdr:col>12</xdr:col>
      <xdr:colOff>3324226</xdr:colOff>
      <xdr:row>37</xdr:row>
      <xdr:rowOff>9524</xdr:rowOff>
    </xdr:from>
    <xdr:to>
      <xdr:col>12</xdr:col>
      <xdr:colOff>4075454</xdr:colOff>
      <xdr:row>40</xdr:row>
      <xdr:rowOff>22859</xdr:rowOff>
    </xdr:to>
    <xdr:pic>
      <xdr:nvPicPr>
        <xdr:cNvPr id="5" name="Picture 4" descr="https://www.oecd.org/media/oecdorg/satellitesites/govrpc/46027874eu%20logo.jpg">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305926" y="4952999"/>
          <a:ext cx="751228"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100965</xdr:colOff>
      <xdr:row>0</xdr:row>
      <xdr:rowOff>82550</xdr:rowOff>
    </xdr:from>
    <xdr:to>
      <xdr:col>11</xdr:col>
      <xdr:colOff>213360</xdr:colOff>
      <xdr:row>3</xdr:row>
      <xdr:rowOff>82550</xdr:rowOff>
    </xdr:to>
    <xdr:pic>
      <xdr:nvPicPr>
        <xdr:cNvPr id="6" name="Picture 1">
          <a:extLst>
            <a:ext uri="{FF2B5EF4-FFF2-40B4-BE49-F238E27FC236}">
              <a16:creationId xmlns:a16="http://schemas.microsoft.com/office/drawing/2014/main" id="{4E809F95-E8E0-478A-91ED-4D00E1745A52}"/>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15999"/>
        <a:stretch/>
      </xdr:blipFill>
      <xdr:spPr>
        <a:xfrm>
          <a:off x="3865245" y="82550"/>
          <a:ext cx="1842135" cy="502920"/>
        </a:xfrm>
        <a:prstGeom prst="rect">
          <a:avLst/>
        </a:prstGeom>
      </xdr:spPr>
    </xdr:pic>
    <xdr:clientData/>
  </xdr:twoCellAnchor>
  <xdr:twoCellAnchor>
    <xdr:from>
      <xdr:col>0</xdr:col>
      <xdr:colOff>36195</xdr:colOff>
      <xdr:row>3</xdr:row>
      <xdr:rowOff>154305</xdr:rowOff>
    </xdr:from>
    <xdr:to>
      <xdr:col>11</xdr:col>
      <xdr:colOff>283845</xdr:colOff>
      <xdr:row>19</xdr:row>
      <xdr:rowOff>68580</xdr:rowOff>
    </xdr:to>
    <xdr:sp macro="" textlink="">
      <xdr:nvSpPr>
        <xdr:cNvPr id="7" name="TextBox 2">
          <a:extLst>
            <a:ext uri="{FF2B5EF4-FFF2-40B4-BE49-F238E27FC236}">
              <a16:creationId xmlns:a16="http://schemas.microsoft.com/office/drawing/2014/main" id="{DE8DF1F0-BA92-4188-9F05-B72D2136EFDF}"/>
            </a:ext>
          </a:extLst>
        </xdr:cNvPr>
        <xdr:cNvSpPr txBox="1"/>
      </xdr:nvSpPr>
      <xdr:spPr>
        <a:xfrm>
          <a:off x="36195" y="657225"/>
          <a:ext cx="5741670" cy="25888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50" b="1"/>
            <a:t>Important disclaimer</a:t>
          </a:r>
        </a:p>
        <a:p>
          <a:r>
            <a:rPr lang="en-GB" sz="1050">
              <a:solidFill>
                <a:schemeClr val="dk1"/>
              </a:solidFill>
              <a:effectLst/>
              <a:latin typeface="+mn-lt"/>
              <a:ea typeface="+mn-ea"/>
              <a:cs typeface="+mn-cs"/>
            </a:rPr>
            <a:t>The OECD tax-benefit web calculator is based on careful modelling of policy rules in each country. While the OECD has carefully validated these rules jointly with national experts and every care has been taken to ensure the accuracy of the calculations, it is still possible that errors did occur. Users are therefore advised to verify results against national sources and  contact the OECD in case  of</a:t>
          </a:r>
          <a:r>
            <a:rPr lang="en-GB" sz="1050" baseline="0">
              <a:solidFill>
                <a:schemeClr val="dk1"/>
              </a:solidFill>
              <a:effectLst/>
              <a:latin typeface="+mn-lt"/>
              <a:ea typeface="+mn-ea"/>
              <a:cs typeface="+mn-cs"/>
            </a:rPr>
            <a:t> further questions</a:t>
          </a:r>
          <a:r>
            <a:rPr lang="en-GB" sz="1050">
              <a:solidFill>
                <a:schemeClr val="dk1"/>
              </a:solidFill>
              <a:effectLst/>
              <a:latin typeface="+mn-lt"/>
              <a:ea typeface="+mn-ea"/>
              <a:cs typeface="+mn-cs"/>
            </a:rPr>
            <a:t>.</a:t>
          </a:r>
        </a:p>
        <a:p>
          <a:endParaRPr lang="en-GB" sz="1050" i="0"/>
        </a:p>
        <a:p>
          <a:r>
            <a:rPr lang="en-GB" sz="1050">
              <a:solidFill>
                <a:schemeClr val="dk1"/>
              </a:solidFill>
              <a:effectLst/>
              <a:latin typeface="+mn-lt"/>
              <a:ea typeface="+mn-ea"/>
              <a:cs typeface="+mn-cs"/>
            </a:rPr>
            <a:t>Tax liabilities and benefit entitlements in most countries depend on many other factors beyond those covered by the web calculator, e.g. tax-deductible expenditures, participation in employment activation programmes, unearned income and assets. Considering all these elements would reduce the scope for cross-country comparisons and add to the computational burden. The calculator makes therefore a number of methodological assumptions designed to ease calculations while capturing the most important characteristics of tax-benefit systems across countries. </a:t>
          </a:r>
          <a:r>
            <a:rPr lang="en-GB" sz="1050" i="0"/>
            <a:t>The links below provide a detailed description of the these methodological assumptions, as well as a brief overivew of the tax-benefit calculator and a in-depth description of the policy rules in each country.</a:t>
          </a:r>
        </a:p>
      </xdr:txBody>
    </xdr:sp>
    <xdr:clientData/>
  </xdr:twoCellAnchor>
  <xdr:twoCellAnchor>
    <xdr:from>
      <xdr:col>0</xdr:col>
      <xdr:colOff>0</xdr:colOff>
      <xdr:row>36</xdr:row>
      <xdr:rowOff>104775</xdr:rowOff>
    </xdr:from>
    <xdr:to>
      <xdr:col>14</xdr:col>
      <xdr:colOff>104774</xdr:colOff>
      <xdr:row>47</xdr:row>
      <xdr:rowOff>121920</xdr:rowOff>
    </xdr:to>
    <xdr:sp macro="" textlink="">
      <xdr:nvSpPr>
        <xdr:cNvPr id="8" name="TextBox 3">
          <a:extLst>
            <a:ext uri="{FF2B5EF4-FFF2-40B4-BE49-F238E27FC236}">
              <a16:creationId xmlns:a16="http://schemas.microsoft.com/office/drawing/2014/main" id="{56242BF5-BBF8-498B-83AF-EE4412813FAD}"/>
            </a:ext>
          </a:extLst>
        </xdr:cNvPr>
        <xdr:cNvSpPr txBox="1"/>
      </xdr:nvSpPr>
      <xdr:spPr>
        <a:xfrm>
          <a:off x="0" y="6200775"/>
          <a:ext cx="12731114" cy="18611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Notes:</a:t>
          </a:r>
        </a:p>
        <a:p>
          <a:r>
            <a:rPr lang="en-GB" sz="1000"/>
            <a:t>The OECD tax-benefit web calculator was produced with the financial assistance of the European Union Programme for Employment and Social Innovation “EaSI” (2014-2020).</a:t>
          </a:r>
        </a:p>
        <a:p>
          <a:r>
            <a:rPr lang="en-GB" sz="1000" b="0" i="0">
              <a:solidFill>
                <a:schemeClr val="dk1"/>
              </a:solidFill>
              <a:effectLst/>
              <a:latin typeface="+mn-lt"/>
              <a:ea typeface="+mn-ea"/>
              <a:cs typeface="+mn-cs"/>
            </a:rPr>
            <a:t>The calculator has been designed by the OECD tax-benefit team and developed by Yann Bicrel (Infocubed, http://www.infocubed.com).</a:t>
          </a:r>
        </a:p>
        <a:p>
          <a:endParaRPr lang="en-GB" sz="500" b="0" i="0">
            <a:solidFill>
              <a:schemeClr val="dk1"/>
            </a:solidFill>
            <a:effectLst/>
            <a:latin typeface="+mn-lt"/>
            <a:ea typeface="+mn-ea"/>
            <a:cs typeface="+mn-cs"/>
          </a:endParaRPr>
        </a:p>
        <a:p>
          <a:r>
            <a:rPr lang="en-GB" sz="1000" b="0" i="0">
              <a:solidFill>
                <a:schemeClr val="dk1"/>
              </a:solidFill>
              <a:effectLst/>
              <a:latin typeface="+mn-lt"/>
              <a:ea typeface="+mn-ea"/>
              <a:cs typeface="+mn-cs"/>
            </a:rPr>
            <a:t>Data for Israel are supplied by and under the responsibility of the relevant Israeli authorities. The use of such data by the OECD is without prejudice to the status of the Golan Heights, East Jerusalem and Israeli settlements in the West Bank under the terms of international law.</a:t>
          </a:r>
        </a:p>
        <a:p>
          <a:endParaRPr lang="en-GB" sz="500" b="0" i="0">
            <a:solidFill>
              <a:schemeClr val="dk1"/>
            </a:solidFill>
            <a:effectLst/>
            <a:latin typeface="+mn-lt"/>
            <a:ea typeface="+mn-ea"/>
            <a:cs typeface="+mn-cs"/>
          </a:endParaRPr>
        </a:p>
        <a:p>
          <a:r>
            <a:rPr lang="en-GB" sz="1000" b="0" i="0">
              <a:solidFill>
                <a:schemeClr val="dk1"/>
              </a:solidFill>
              <a:effectLst/>
              <a:latin typeface="+mn-lt"/>
              <a:ea typeface="+mn-ea"/>
              <a:cs typeface="+mn-cs"/>
            </a:rPr>
            <a: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a:t>
          </a:r>
        </a:p>
        <a:p>
          <a:r>
            <a:rPr lang="en-GB" sz="1000" b="0" i="0">
              <a:solidFill>
                <a:schemeClr val="dk1"/>
              </a:solidFill>
              <a:effectLst/>
              <a:latin typeface="+mn-lt"/>
              <a:ea typeface="+mn-ea"/>
              <a:cs typeface="+mn-cs"/>
            </a:rPr>
            <a:t>Note by all the European Union Member States of the OECD and the European Union: The Republic of Cyprus is recognized by all members of the United Nations with the exception of Turkey. Any information in this document relates to the area under the effective control of the Government of the Republic of Cyprus.</a:t>
          </a:r>
        </a:p>
      </xdr:txBody>
    </xdr:sp>
    <xdr:clientData/>
  </xdr:twoCellAnchor>
  <xdr:twoCellAnchor editAs="oneCell">
    <xdr:from>
      <xdr:col>12</xdr:col>
      <xdr:colOff>3324226</xdr:colOff>
      <xdr:row>37</xdr:row>
      <xdr:rowOff>9524</xdr:rowOff>
    </xdr:from>
    <xdr:to>
      <xdr:col>12</xdr:col>
      <xdr:colOff>4077359</xdr:colOff>
      <xdr:row>40</xdr:row>
      <xdr:rowOff>19049</xdr:rowOff>
    </xdr:to>
    <xdr:pic>
      <xdr:nvPicPr>
        <xdr:cNvPr id="9" name="Picture 4" descr="https://www.oecd.org/media/oecdorg/satellitesites/govrpc/46027874eu%20logo.jpg">
          <a:extLst>
            <a:ext uri="{FF2B5EF4-FFF2-40B4-BE49-F238E27FC236}">
              <a16:creationId xmlns:a16="http://schemas.microsoft.com/office/drawing/2014/main" id="{E75ECDD9-A757-44BB-9AB9-8128487C7D8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61146" y="6273164"/>
          <a:ext cx="751228" cy="521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15240</xdr:colOff>
      <xdr:row>0</xdr:row>
      <xdr:rowOff>22860</xdr:rowOff>
    </xdr:from>
    <xdr:to>
      <xdr:col>21</xdr:col>
      <xdr:colOff>487680</xdr:colOff>
      <xdr:row>31</xdr:row>
      <xdr:rowOff>144780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8793480" y="22860"/>
          <a:ext cx="4739640" cy="531876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baseline="0"/>
            <a:t>Notes</a:t>
          </a:r>
          <a:r>
            <a:rPr lang="en-GB" sz="1100" baseline="0"/>
            <a:t>:</a:t>
          </a:r>
        </a:p>
        <a:p>
          <a:endParaRPr lang="en-GB" sz="400" baseline="0"/>
        </a:p>
        <a:p>
          <a:r>
            <a:rPr lang="en-GB" sz="1100" baseline="0"/>
            <a:t>The OECD tax-benefit model (</a:t>
          </a:r>
          <a:r>
            <a:rPr lang="en-GB" sz="1100" b="1" baseline="0"/>
            <a:t>TaxBEN</a:t>
          </a:r>
          <a:r>
            <a:rPr lang="en-GB" sz="1100" baseline="0"/>
            <a:t>) calculates tax liabilities and benefit entitlements for a </a:t>
          </a:r>
          <a:r>
            <a:rPr lang="en-GB" sz="1100" u="sng" baseline="0"/>
            <a:t>selected month </a:t>
          </a:r>
          <a:r>
            <a:rPr lang="en-GB" sz="1100" baseline="0"/>
            <a:t>of employment or unemployment (depending on the user's choice). </a:t>
          </a:r>
          <a:r>
            <a:rPr lang="en-GB" sz="1100" b="1" baseline="0"/>
            <a:t>Results for the selected month are expressed in annualised terms, i.e. multiplied by 12. Please divide </a:t>
          </a:r>
          <a:r>
            <a:rPr lang="en-GB" sz="1100" b="1" baseline="0">
              <a:solidFill>
                <a:schemeClr val="dk1"/>
              </a:solidFill>
              <a:effectLst/>
              <a:latin typeface="+mn-lt"/>
              <a:ea typeface="+mn-ea"/>
              <a:cs typeface="+mn-cs"/>
            </a:rPr>
            <a:t>by 12  </a:t>
          </a:r>
          <a:r>
            <a:rPr lang="en-GB" sz="1100" b="1" baseline="0"/>
            <a:t>the monetary amounts included in this sheet to obtain the relevant monthly amounts</a:t>
          </a:r>
          <a:r>
            <a:rPr lang="en-GB" sz="1100" baseline="0"/>
            <a:t>.</a:t>
          </a:r>
        </a:p>
        <a:p>
          <a:endParaRPr lang="en-GB" sz="1100" baseline="0"/>
        </a:p>
        <a:p>
          <a:r>
            <a:rPr lang="en-GB" sz="1100" b="1" baseline="0"/>
            <a:t>Additional related notes</a:t>
          </a:r>
          <a:r>
            <a:rPr lang="en-GB" sz="1100" baseline="0"/>
            <a:t>: </a:t>
          </a:r>
        </a:p>
        <a:p>
          <a:r>
            <a:rPr lang="en-GB" sz="1100" baseline="0"/>
            <a:t>- If users select "</a:t>
          </a:r>
          <a:r>
            <a:rPr lang="en-GB" sz="1100" i="1" baseline="0"/>
            <a:t>without a job</a:t>
          </a:r>
          <a:r>
            <a:rPr lang="en-GB" sz="1100" baseline="0"/>
            <a:t>" for the "first adult" member, the web calculator will ask users to select the reference month for the calculations (e.g. the second month of unemployment).</a:t>
          </a:r>
        </a:p>
        <a:p>
          <a:endParaRPr lang="en-GB" sz="10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 If users select "</a:t>
          </a:r>
          <a:r>
            <a:rPr lang="en-GB" sz="1100" i="1" baseline="0"/>
            <a:t>out of work</a:t>
          </a:r>
          <a:r>
            <a:rPr lang="en-GB" sz="1100" baseline="0"/>
            <a:t>" for the "second adult" </a:t>
          </a:r>
          <a:r>
            <a:rPr lang="en-GB" sz="1100" baseline="0">
              <a:solidFill>
                <a:schemeClr val="dk1"/>
              </a:solidFill>
              <a:effectLst/>
              <a:latin typeface="+mn-lt"/>
              <a:ea typeface="+mn-ea"/>
              <a:cs typeface="+mn-cs"/>
            </a:rPr>
            <a:t>member </a:t>
          </a:r>
          <a:r>
            <a:rPr lang="en-GB" sz="1100" baseline="0"/>
            <a:t>(if any), the web calculator will assume that this person has been out of the labour market long enough to be eligible for contributory benefits. Therefore, users are not asked to select the number of months out of work for this person. </a:t>
          </a:r>
        </a:p>
        <a:p>
          <a:pPr marL="0" marR="0" lvl="0" indent="0" defTabSz="914400" eaLnBrk="1" fontAlgn="auto" latinLnBrk="0" hangingPunct="1">
            <a:lnSpc>
              <a:spcPct val="100000"/>
            </a:lnSpc>
            <a:spcBef>
              <a:spcPts val="0"/>
            </a:spcBef>
            <a:spcAft>
              <a:spcPts val="0"/>
            </a:spcAft>
            <a:buClrTx/>
            <a:buSzTx/>
            <a:buFontTx/>
            <a:buNone/>
            <a:tabLst/>
            <a:defRPr/>
          </a:pPr>
          <a:endParaRPr lang="en-GB" sz="10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If users select "</a:t>
          </a:r>
          <a:r>
            <a:rPr lang="en-GB" sz="1100" i="1" baseline="0">
              <a:solidFill>
                <a:schemeClr val="dk1"/>
              </a:solidFill>
              <a:effectLst/>
              <a:latin typeface="+mn-lt"/>
              <a:ea typeface="+mn-ea"/>
              <a:cs typeface="+mn-cs"/>
            </a:rPr>
            <a:t>employed</a:t>
          </a:r>
          <a:r>
            <a:rPr lang="en-GB" sz="1100" baseline="0">
              <a:solidFill>
                <a:schemeClr val="dk1"/>
              </a:solidFill>
              <a:effectLst/>
              <a:latin typeface="+mn-lt"/>
              <a:ea typeface="+mn-ea"/>
              <a:cs typeface="+mn-cs"/>
            </a:rPr>
            <a:t>" for  the first </a:t>
          </a:r>
          <a:r>
            <a:rPr lang="en-GB" sz="1100" u="none" baseline="0">
              <a:solidFill>
                <a:schemeClr val="dk1"/>
              </a:solidFill>
              <a:effectLst/>
              <a:latin typeface="+mn-lt"/>
              <a:ea typeface="+mn-ea"/>
              <a:cs typeface="+mn-cs"/>
            </a:rPr>
            <a:t>or</a:t>
          </a:r>
          <a:r>
            <a:rPr lang="en-GB" sz="1100" baseline="0">
              <a:solidFill>
                <a:schemeClr val="dk1"/>
              </a:solidFill>
              <a:effectLst/>
              <a:latin typeface="+mn-lt"/>
              <a:ea typeface="+mn-ea"/>
              <a:cs typeface="+mn-cs"/>
            </a:rPr>
            <a:t>  second adult member (if any), the web calculator will assume that these persons have been employed since the age of 19 </a:t>
          </a:r>
          <a:r>
            <a:rPr lang="en-GB" sz="1100" u="sng" baseline="0">
              <a:solidFill>
                <a:schemeClr val="dk1"/>
              </a:solidFill>
              <a:effectLst/>
              <a:latin typeface="+mn-lt"/>
              <a:ea typeface="+mn-ea"/>
              <a:cs typeface="+mn-cs"/>
            </a:rPr>
            <a:t>without interruptions</a:t>
          </a:r>
          <a:r>
            <a:rPr lang="en-GB" sz="1100" baseline="0">
              <a:solidFill>
                <a:schemeClr val="dk1"/>
              </a:solidFill>
              <a:effectLst/>
              <a:latin typeface="+mn-lt"/>
              <a:ea typeface="+mn-ea"/>
              <a:cs typeface="+mn-cs"/>
            </a:rPr>
            <a:t>. There is only one exception to this rule: if users select "</a:t>
          </a:r>
          <a:r>
            <a:rPr lang="en-GB" i="1"/>
            <a:t>Temporary into-work benefits when starting a new job</a:t>
          </a:r>
          <a:r>
            <a:rPr lang="en-GB" sz="1100" b="0" i="0">
              <a:solidFill>
                <a:schemeClr val="dk1"/>
              </a:solidFill>
              <a:effectLst/>
              <a:latin typeface="+mn-lt"/>
              <a:ea typeface="+mn-ea"/>
              <a:cs typeface="+mn-cs"/>
            </a:rPr>
            <a:t>" (in the "Benefits"</a:t>
          </a:r>
          <a:r>
            <a:rPr lang="en-GB" sz="1100" b="0" i="0" baseline="0">
              <a:solidFill>
                <a:schemeClr val="dk1"/>
              </a:solidFill>
              <a:effectLst/>
              <a:latin typeface="+mn-lt"/>
              <a:ea typeface="+mn-ea"/>
              <a:cs typeface="+mn-cs"/>
            </a:rPr>
            <a:t> tab)</a:t>
          </a:r>
          <a:r>
            <a:rPr lang="en-GB" sz="1100" b="0" i="0">
              <a:solidFill>
                <a:schemeClr val="dk1"/>
              </a:solidFill>
              <a:effectLst/>
              <a:latin typeface="+mn-lt"/>
              <a:ea typeface="+mn-ea"/>
              <a:cs typeface="+mn-cs"/>
            </a:rPr>
            <a:t>, the web calculator will assume a </a:t>
          </a:r>
          <a:r>
            <a:rPr lang="en-GB" sz="1100" b="0" i="1">
              <a:solidFill>
                <a:schemeClr val="dk1"/>
              </a:solidFill>
              <a:effectLst/>
              <a:latin typeface="+mn-lt"/>
              <a:ea typeface="+mn-ea"/>
              <a:cs typeface="+mn-cs"/>
            </a:rPr>
            <a:t>recent</a:t>
          </a:r>
          <a:r>
            <a:rPr lang="en-GB" sz="1100" b="0" i="0">
              <a:solidFill>
                <a:schemeClr val="dk1"/>
              </a:solidFill>
              <a:effectLst/>
              <a:latin typeface="+mn-lt"/>
              <a:ea typeface="+mn-ea"/>
              <a:cs typeface="+mn-cs"/>
            </a:rPr>
            <a:t> labour</a:t>
          </a:r>
          <a:r>
            <a:rPr lang="en-GB" sz="1100" b="0" i="0" baseline="0">
              <a:solidFill>
                <a:schemeClr val="dk1"/>
              </a:solidFill>
              <a:effectLst/>
              <a:latin typeface="+mn-lt"/>
              <a:ea typeface="+mn-ea"/>
              <a:cs typeface="+mn-cs"/>
            </a:rPr>
            <a:t> market transition</a:t>
          </a:r>
          <a:r>
            <a:rPr lang="en-GB" sz="1100" b="0" i="0">
              <a:solidFill>
                <a:schemeClr val="dk1"/>
              </a:solidFill>
              <a:effectLst/>
              <a:latin typeface="+mn-lt"/>
              <a:ea typeface="+mn-ea"/>
              <a:cs typeface="+mn-cs"/>
            </a:rPr>
            <a:t> for the first adult, and will ask users to select both the number of months</a:t>
          </a:r>
          <a:r>
            <a:rPr lang="en-GB" sz="1100" b="0" i="0" baseline="0">
              <a:solidFill>
                <a:schemeClr val="dk1"/>
              </a:solidFill>
              <a:effectLst/>
              <a:latin typeface="+mn-lt"/>
              <a:ea typeface="+mn-ea"/>
              <a:cs typeface="+mn-cs"/>
            </a:rPr>
            <a:t> out of work before taking up employment and the months in the new job</a:t>
          </a:r>
          <a:r>
            <a:rPr lang="en-GB" sz="1100" b="0" i="0">
              <a:solidFill>
                <a:schemeClr val="dk1"/>
              </a:solidFill>
              <a:effectLst/>
              <a:latin typeface="+mn-lt"/>
              <a:ea typeface="+mn-ea"/>
              <a:cs typeface="+mn-cs"/>
            </a:rPr>
            <a:t>.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0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The TaxBEN methodology document provides additional details on the annualisation procedure and the other assumptions described above. </a:t>
          </a:r>
          <a:r>
            <a:rPr lang="en-GB" sz="1100" u="sng" baseline="0">
              <a:solidFill>
                <a:srgbClr val="0070C0"/>
              </a:solidFill>
            </a:rPr>
            <a:t>http://www.oecd.org/social/benefits-and-wages/OECD-TaxBEN-methodology-and-manual.pdf</a:t>
          </a:r>
        </a:p>
      </xdr:txBody>
    </xdr:sp>
    <xdr:clientData/>
  </xdr:twoCellAnchor>
  <xdr:twoCellAnchor>
    <xdr:from>
      <xdr:col>14</xdr:col>
      <xdr:colOff>15240</xdr:colOff>
      <xdr:row>0</xdr:row>
      <xdr:rowOff>22860</xdr:rowOff>
    </xdr:from>
    <xdr:to>
      <xdr:col>21</xdr:col>
      <xdr:colOff>487680</xdr:colOff>
      <xdr:row>31</xdr:row>
      <xdr:rowOff>144780</xdr:rowOff>
    </xdr:to>
    <xdr:sp macro="" textlink="">
      <xdr:nvSpPr>
        <xdr:cNvPr id="3" name="TextBox 1">
          <a:extLst>
            <a:ext uri="{FF2B5EF4-FFF2-40B4-BE49-F238E27FC236}">
              <a16:creationId xmlns:a16="http://schemas.microsoft.com/office/drawing/2014/main" id="{98F52DFE-D8EF-4DC3-BD37-B99B98103475}"/>
            </a:ext>
          </a:extLst>
        </xdr:cNvPr>
        <xdr:cNvSpPr txBox="1"/>
      </xdr:nvSpPr>
      <xdr:spPr>
        <a:xfrm>
          <a:off x="8793480" y="22860"/>
          <a:ext cx="4739640" cy="531876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baseline="0"/>
            <a:t>Notes</a:t>
          </a:r>
          <a:r>
            <a:rPr lang="en-GB" sz="1100" baseline="0"/>
            <a:t>:</a:t>
          </a:r>
        </a:p>
        <a:p>
          <a:endParaRPr lang="en-GB" sz="400" baseline="0"/>
        </a:p>
        <a:p>
          <a:r>
            <a:rPr lang="en-GB" sz="1100" baseline="0"/>
            <a:t>The OECD tax-benefit model (</a:t>
          </a:r>
          <a:r>
            <a:rPr lang="en-GB" sz="1100" b="1" baseline="0"/>
            <a:t>TaxBEN</a:t>
          </a:r>
          <a:r>
            <a:rPr lang="en-GB" sz="1100" baseline="0"/>
            <a:t>) calculates tax liabilities and benefit entitlements for a </a:t>
          </a:r>
          <a:r>
            <a:rPr lang="en-GB" sz="1100" u="sng" baseline="0"/>
            <a:t>selected month </a:t>
          </a:r>
          <a:r>
            <a:rPr lang="en-GB" sz="1100" baseline="0"/>
            <a:t>of employment or unemployment (depending on the user's choice). </a:t>
          </a:r>
          <a:r>
            <a:rPr lang="en-GB" sz="1100" b="1" baseline="0"/>
            <a:t>Results for the selected month are expressed in annualised terms, i.e. multiplied by 12. Please divide </a:t>
          </a:r>
          <a:r>
            <a:rPr lang="en-GB" sz="1100" b="1" baseline="0">
              <a:solidFill>
                <a:schemeClr val="dk1"/>
              </a:solidFill>
              <a:effectLst/>
              <a:latin typeface="+mn-lt"/>
              <a:ea typeface="+mn-ea"/>
              <a:cs typeface="+mn-cs"/>
            </a:rPr>
            <a:t>by 12  </a:t>
          </a:r>
          <a:r>
            <a:rPr lang="en-GB" sz="1100" b="1" baseline="0"/>
            <a:t>the monetary amounts included in this sheet to obtain the relevant monthly amounts</a:t>
          </a:r>
          <a:r>
            <a:rPr lang="en-GB" sz="1100" baseline="0"/>
            <a:t>.</a:t>
          </a:r>
        </a:p>
        <a:p>
          <a:endParaRPr lang="en-GB" sz="1100" baseline="0"/>
        </a:p>
        <a:p>
          <a:r>
            <a:rPr lang="en-GB" sz="1100" b="1" baseline="0"/>
            <a:t>Additional related notes</a:t>
          </a:r>
          <a:r>
            <a:rPr lang="en-GB" sz="1100" baseline="0"/>
            <a:t>: </a:t>
          </a:r>
        </a:p>
        <a:p>
          <a:r>
            <a:rPr lang="en-GB" sz="1100" baseline="0"/>
            <a:t>- If users select "</a:t>
          </a:r>
          <a:r>
            <a:rPr lang="en-GB" sz="1100" i="1" baseline="0"/>
            <a:t>without a job</a:t>
          </a:r>
          <a:r>
            <a:rPr lang="en-GB" sz="1100" baseline="0"/>
            <a:t>" for the "first adult" member, the web calculator will ask users to select the reference month for the calculations (e.g. the second month of unemployment).</a:t>
          </a:r>
        </a:p>
        <a:p>
          <a:endParaRPr lang="en-GB" sz="10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 If users select "</a:t>
          </a:r>
          <a:r>
            <a:rPr lang="en-GB" sz="1100" i="1" baseline="0"/>
            <a:t>out of work</a:t>
          </a:r>
          <a:r>
            <a:rPr lang="en-GB" sz="1100" baseline="0"/>
            <a:t>" for the "second adult" </a:t>
          </a:r>
          <a:r>
            <a:rPr lang="en-GB" sz="1100" baseline="0">
              <a:solidFill>
                <a:schemeClr val="dk1"/>
              </a:solidFill>
              <a:effectLst/>
              <a:latin typeface="+mn-lt"/>
              <a:ea typeface="+mn-ea"/>
              <a:cs typeface="+mn-cs"/>
            </a:rPr>
            <a:t>member </a:t>
          </a:r>
          <a:r>
            <a:rPr lang="en-GB" sz="1100" baseline="0"/>
            <a:t>(if any), the web calculator will assume that this person has been out of the labour market long enough to be eligible for contributory benefits. Therefore, users are not asked to select the number of months out of work for this person. </a:t>
          </a:r>
        </a:p>
        <a:p>
          <a:pPr marL="0" marR="0" lvl="0" indent="0" defTabSz="914400" eaLnBrk="1" fontAlgn="auto" latinLnBrk="0" hangingPunct="1">
            <a:lnSpc>
              <a:spcPct val="100000"/>
            </a:lnSpc>
            <a:spcBef>
              <a:spcPts val="0"/>
            </a:spcBef>
            <a:spcAft>
              <a:spcPts val="0"/>
            </a:spcAft>
            <a:buClrTx/>
            <a:buSzTx/>
            <a:buFontTx/>
            <a:buNone/>
            <a:tabLst/>
            <a:defRPr/>
          </a:pPr>
          <a:endParaRPr lang="en-GB" sz="10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If users select "</a:t>
          </a:r>
          <a:r>
            <a:rPr lang="en-GB" sz="1100" i="1" baseline="0">
              <a:solidFill>
                <a:schemeClr val="dk1"/>
              </a:solidFill>
              <a:effectLst/>
              <a:latin typeface="+mn-lt"/>
              <a:ea typeface="+mn-ea"/>
              <a:cs typeface="+mn-cs"/>
            </a:rPr>
            <a:t>employed</a:t>
          </a:r>
          <a:r>
            <a:rPr lang="en-GB" sz="1100" baseline="0">
              <a:solidFill>
                <a:schemeClr val="dk1"/>
              </a:solidFill>
              <a:effectLst/>
              <a:latin typeface="+mn-lt"/>
              <a:ea typeface="+mn-ea"/>
              <a:cs typeface="+mn-cs"/>
            </a:rPr>
            <a:t>" for  the first </a:t>
          </a:r>
          <a:r>
            <a:rPr lang="en-GB" sz="1100" u="none" baseline="0">
              <a:solidFill>
                <a:schemeClr val="dk1"/>
              </a:solidFill>
              <a:effectLst/>
              <a:latin typeface="+mn-lt"/>
              <a:ea typeface="+mn-ea"/>
              <a:cs typeface="+mn-cs"/>
            </a:rPr>
            <a:t>or</a:t>
          </a:r>
          <a:r>
            <a:rPr lang="en-GB" sz="1100" baseline="0">
              <a:solidFill>
                <a:schemeClr val="dk1"/>
              </a:solidFill>
              <a:effectLst/>
              <a:latin typeface="+mn-lt"/>
              <a:ea typeface="+mn-ea"/>
              <a:cs typeface="+mn-cs"/>
            </a:rPr>
            <a:t>  second adult member (if any), the web calculator will assume that these persons have been employed since the age of 19 </a:t>
          </a:r>
          <a:r>
            <a:rPr lang="en-GB" sz="1100" u="sng" baseline="0">
              <a:solidFill>
                <a:schemeClr val="dk1"/>
              </a:solidFill>
              <a:effectLst/>
              <a:latin typeface="+mn-lt"/>
              <a:ea typeface="+mn-ea"/>
              <a:cs typeface="+mn-cs"/>
            </a:rPr>
            <a:t>without interruptions</a:t>
          </a:r>
          <a:r>
            <a:rPr lang="en-GB" sz="1100" baseline="0">
              <a:solidFill>
                <a:schemeClr val="dk1"/>
              </a:solidFill>
              <a:effectLst/>
              <a:latin typeface="+mn-lt"/>
              <a:ea typeface="+mn-ea"/>
              <a:cs typeface="+mn-cs"/>
            </a:rPr>
            <a:t>. There is only one exception to this rule: if users select "</a:t>
          </a:r>
          <a:r>
            <a:rPr lang="en-GB" i="1"/>
            <a:t>Temporary into-work benefits when starting a new job</a:t>
          </a:r>
          <a:r>
            <a:rPr lang="en-GB" sz="1100" b="0" i="0">
              <a:solidFill>
                <a:schemeClr val="dk1"/>
              </a:solidFill>
              <a:effectLst/>
              <a:latin typeface="+mn-lt"/>
              <a:ea typeface="+mn-ea"/>
              <a:cs typeface="+mn-cs"/>
            </a:rPr>
            <a:t>" (in the "Benefits"</a:t>
          </a:r>
          <a:r>
            <a:rPr lang="en-GB" sz="1100" b="0" i="0" baseline="0">
              <a:solidFill>
                <a:schemeClr val="dk1"/>
              </a:solidFill>
              <a:effectLst/>
              <a:latin typeface="+mn-lt"/>
              <a:ea typeface="+mn-ea"/>
              <a:cs typeface="+mn-cs"/>
            </a:rPr>
            <a:t> tab)</a:t>
          </a:r>
          <a:r>
            <a:rPr lang="en-GB" sz="1100" b="0" i="0">
              <a:solidFill>
                <a:schemeClr val="dk1"/>
              </a:solidFill>
              <a:effectLst/>
              <a:latin typeface="+mn-lt"/>
              <a:ea typeface="+mn-ea"/>
              <a:cs typeface="+mn-cs"/>
            </a:rPr>
            <a:t>, the web calculator will assume a </a:t>
          </a:r>
          <a:r>
            <a:rPr lang="en-GB" sz="1100" b="0" i="1">
              <a:solidFill>
                <a:schemeClr val="dk1"/>
              </a:solidFill>
              <a:effectLst/>
              <a:latin typeface="+mn-lt"/>
              <a:ea typeface="+mn-ea"/>
              <a:cs typeface="+mn-cs"/>
            </a:rPr>
            <a:t>recent</a:t>
          </a:r>
          <a:r>
            <a:rPr lang="en-GB" sz="1100" b="0" i="0">
              <a:solidFill>
                <a:schemeClr val="dk1"/>
              </a:solidFill>
              <a:effectLst/>
              <a:latin typeface="+mn-lt"/>
              <a:ea typeface="+mn-ea"/>
              <a:cs typeface="+mn-cs"/>
            </a:rPr>
            <a:t> labour</a:t>
          </a:r>
          <a:r>
            <a:rPr lang="en-GB" sz="1100" b="0" i="0" baseline="0">
              <a:solidFill>
                <a:schemeClr val="dk1"/>
              </a:solidFill>
              <a:effectLst/>
              <a:latin typeface="+mn-lt"/>
              <a:ea typeface="+mn-ea"/>
              <a:cs typeface="+mn-cs"/>
            </a:rPr>
            <a:t> market transition</a:t>
          </a:r>
          <a:r>
            <a:rPr lang="en-GB" sz="1100" b="0" i="0">
              <a:solidFill>
                <a:schemeClr val="dk1"/>
              </a:solidFill>
              <a:effectLst/>
              <a:latin typeface="+mn-lt"/>
              <a:ea typeface="+mn-ea"/>
              <a:cs typeface="+mn-cs"/>
            </a:rPr>
            <a:t> for the first adult, and will ask users to select both the number of months</a:t>
          </a:r>
          <a:r>
            <a:rPr lang="en-GB" sz="1100" b="0" i="0" baseline="0">
              <a:solidFill>
                <a:schemeClr val="dk1"/>
              </a:solidFill>
              <a:effectLst/>
              <a:latin typeface="+mn-lt"/>
              <a:ea typeface="+mn-ea"/>
              <a:cs typeface="+mn-cs"/>
            </a:rPr>
            <a:t> out of work before taking up employment and the months in the new job</a:t>
          </a:r>
          <a:r>
            <a:rPr lang="en-GB" sz="1100" b="0" i="0">
              <a:solidFill>
                <a:schemeClr val="dk1"/>
              </a:solidFill>
              <a:effectLst/>
              <a:latin typeface="+mn-lt"/>
              <a:ea typeface="+mn-ea"/>
              <a:cs typeface="+mn-cs"/>
            </a:rPr>
            <a:t>.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0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The TaxBEN methodology document provides additional details on the annualisation procedure and the other assumptions described above. </a:t>
          </a:r>
          <a:r>
            <a:rPr lang="en-GB" sz="1100" u="sng" baseline="0">
              <a:solidFill>
                <a:srgbClr val="0070C0"/>
              </a:solidFill>
            </a:rPr>
            <a:t>http://www.oecd.org/social/benefits-and-wages/OECD-TaxBEN-methodology-and-manual.pdf</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uclouvain-my.sharepoint.com/personal/antoine_germain_uclouvain_be/Documents/PhD/Own%20papers/Basic%20income%20v%20Fairness/Empirical%20application/Lone%20parents%20with%202%20children%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data"/>
      <sheetName val="Computations"/>
      <sheetName val="Output"/>
    </sheetNames>
    <sheetDataSet>
      <sheetData sheetId="0"/>
      <sheetData sheetId="1"/>
      <sheetData sheetId="2">
        <row r="2">
          <cell r="A2" t="str">
            <v>Country</v>
          </cell>
        </row>
      </sheetData>
      <sheetData sheetId="3"/>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oecd.org/els/soc/OECD-Tax-benefit-model-Overview.pdf" TargetMode="External"/><Relationship Id="rId7" Type="http://schemas.openxmlformats.org/officeDocument/2006/relationships/drawing" Target="../drawings/drawing1.xml"/><Relationship Id="rId2" Type="http://schemas.openxmlformats.org/officeDocument/2006/relationships/hyperlink" Target="http://www.oecd.org/els/soc/benefits-and-wages-country-specific-information.htm" TargetMode="External"/><Relationship Id="rId1" Type="http://schemas.openxmlformats.org/officeDocument/2006/relationships/hyperlink" Target="http://www.oecd.org/els/soc/Methodology.pdf" TargetMode="External"/><Relationship Id="rId6" Type="http://schemas.openxmlformats.org/officeDocument/2006/relationships/printerSettings" Target="../printerSettings/printerSettings1.bin"/><Relationship Id="rId5" Type="http://schemas.openxmlformats.org/officeDocument/2006/relationships/hyperlink" Target="http://www.oecd.org/social/benefits-and-wages/OECD-TaxBEN-methodology-and-manual.pdf" TargetMode="External"/><Relationship Id="rId4" Type="http://schemas.openxmlformats.org/officeDocument/2006/relationships/hyperlink" Target="mailto:%20tax-benefit.models@oecd.org"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N56"/>
  <sheetViews>
    <sheetView zoomScaleNormal="100" workbookViewId="0">
      <selection activeCell="M16" sqref="M16"/>
    </sheetView>
  </sheetViews>
  <sheetFormatPr baseColWidth="10" defaultColWidth="8.88671875" defaultRowHeight="13.2" x14ac:dyDescent="0.25"/>
  <cols>
    <col min="1" max="1" width="7.88671875" style="1" customWidth="1"/>
    <col min="2" max="2" width="5.5546875" style="1" customWidth="1"/>
    <col min="3" max="3" width="5.88671875" style="1" customWidth="1"/>
    <col min="4" max="4" width="7.6640625" style="1" customWidth="1"/>
    <col min="5" max="5" width="6.88671875" style="1" customWidth="1"/>
    <col min="6" max="6" width="6" style="1" customWidth="1"/>
    <col min="7" max="7" width="7.5546875" style="1" customWidth="1"/>
    <col min="8" max="8" width="7.44140625" style="1" customWidth="1"/>
    <col min="9" max="9" width="8" style="1" customWidth="1"/>
    <col min="10" max="10" width="8.88671875" style="1" customWidth="1"/>
    <col min="11" max="11" width="8.33203125" style="1" customWidth="1"/>
    <col min="12" max="12" width="5" style="1" customWidth="1"/>
    <col min="13" max="13" width="71.109375" style="1" customWidth="1"/>
    <col min="14" max="14" width="27.88671875" style="1" customWidth="1"/>
    <col min="15" max="16384" width="8.88671875" style="1"/>
  </cols>
  <sheetData>
    <row r="1" spans="1:14" ht="13.35" customHeight="1" x14ac:dyDescent="0.25">
      <c r="A1" s="28" t="s">
        <v>37</v>
      </c>
      <c r="B1" s="29"/>
      <c r="C1" s="29"/>
      <c r="D1" s="29"/>
      <c r="E1" s="29"/>
      <c r="F1" s="29"/>
      <c r="G1" s="29"/>
      <c r="H1" s="29"/>
      <c r="M1" s="9" t="s">
        <v>32</v>
      </c>
      <c r="N1" s="3"/>
    </row>
    <row r="2" spans="1:14" ht="13.35" customHeight="1" x14ac:dyDescent="0.25">
      <c r="A2" s="29"/>
      <c r="B2" s="29"/>
      <c r="C2" s="29"/>
      <c r="D2" s="29"/>
      <c r="E2" s="29"/>
      <c r="F2" s="29"/>
      <c r="G2" s="29"/>
      <c r="H2" s="29"/>
      <c r="M2" s="10" t="s">
        <v>5</v>
      </c>
      <c r="N2" s="4" t="s">
        <v>73</v>
      </c>
    </row>
    <row r="3" spans="1:14" ht="13.35" customHeight="1" x14ac:dyDescent="0.25">
      <c r="A3" s="29"/>
      <c r="B3" s="29"/>
      <c r="C3" s="29"/>
      <c r="D3" s="29"/>
      <c r="E3" s="29"/>
      <c r="F3" s="29"/>
      <c r="G3" s="29"/>
      <c r="H3" s="29"/>
      <c r="M3" s="11" t="s">
        <v>1</v>
      </c>
      <c r="N3" s="5" t="s">
        <v>74</v>
      </c>
    </row>
    <row r="4" spans="1:14" ht="13.35" customHeight="1" x14ac:dyDescent="0.25">
      <c r="A4" s="29"/>
      <c r="B4" s="29"/>
      <c r="C4" s="29"/>
      <c r="D4" s="29"/>
      <c r="E4" s="29"/>
      <c r="F4" s="29"/>
      <c r="G4" s="29"/>
      <c r="H4" s="29"/>
      <c r="M4" s="10" t="s">
        <v>2</v>
      </c>
      <c r="N4" s="4" t="s">
        <v>75</v>
      </c>
    </row>
    <row r="5" spans="1:14" x14ac:dyDescent="0.25">
      <c r="A5" s="27"/>
      <c r="B5" s="27"/>
      <c r="C5" s="27"/>
      <c r="D5" s="27"/>
      <c r="E5" s="27"/>
      <c r="F5" s="27"/>
      <c r="G5" s="27"/>
      <c r="H5" s="27"/>
      <c r="I5" s="27"/>
      <c r="J5" s="27"/>
      <c r="K5" s="27"/>
      <c r="M5" s="11" t="s">
        <v>3</v>
      </c>
      <c r="N5" s="5" t="s">
        <v>76</v>
      </c>
    </row>
    <row r="6" spans="1:14" x14ac:dyDescent="0.25">
      <c r="B6" s="20"/>
      <c r="C6" s="20"/>
      <c r="D6" s="20"/>
      <c r="E6" s="20"/>
      <c r="F6" s="20"/>
      <c r="G6" s="20"/>
      <c r="H6" s="20"/>
      <c r="I6" s="20"/>
      <c r="J6" s="20"/>
      <c r="K6" s="20"/>
      <c r="M6" s="10" t="s">
        <v>30</v>
      </c>
      <c r="N6" s="4" t="s">
        <v>77</v>
      </c>
    </row>
    <row r="7" spans="1:14" ht="13.35" customHeight="1" x14ac:dyDescent="0.25">
      <c r="M7" s="11" t="s">
        <v>4</v>
      </c>
      <c r="N7" s="5" t="s">
        <v>78</v>
      </c>
    </row>
    <row r="8" spans="1:14" ht="13.35" customHeight="1" x14ac:dyDescent="0.25">
      <c r="M8" s="10" t="s">
        <v>31</v>
      </c>
      <c r="N8" s="4" t="s">
        <v>79</v>
      </c>
    </row>
    <row r="9" spans="1:14" ht="13.35" customHeight="1" x14ac:dyDescent="0.25">
      <c r="M9" s="11" t="s">
        <v>11</v>
      </c>
      <c r="N9" s="5" t="s">
        <v>80</v>
      </c>
    </row>
    <row r="10" spans="1:14" x14ac:dyDescent="0.25">
      <c r="M10" s="10" t="s">
        <v>15</v>
      </c>
      <c r="N10" s="4" t="s">
        <v>81</v>
      </c>
    </row>
    <row r="11" spans="1:14" ht="13.35" customHeight="1" x14ac:dyDescent="0.25">
      <c r="M11" s="11" t="s">
        <v>7</v>
      </c>
      <c r="N11" s="5" t="s">
        <v>82</v>
      </c>
    </row>
    <row r="12" spans="1:14" ht="12.9" customHeight="1" x14ac:dyDescent="0.25">
      <c r="M12" s="10" t="s">
        <v>19</v>
      </c>
      <c r="N12" s="4" t="s">
        <v>83</v>
      </c>
    </row>
    <row r="13" spans="1:14" x14ac:dyDescent="0.25">
      <c r="M13" s="11" t="s">
        <v>6</v>
      </c>
      <c r="N13" s="6" t="s">
        <v>84</v>
      </c>
    </row>
    <row r="14" spans="1:14" x14ac:dyDescent="0.25">
      <c r="M14" s="10" t="s">
        <v>16</v>
      </c>
      <c r="N14" s="4" t="s">
        <v>84</v>
      </c>
    </row>
    <row r="15" spans="1:14" x14ac:dyDescent="0.25">
      <c r="M15" s="11" t="s">
        <v>8</v>
      </c>
      <c r="N15" s="6" t="s">
        <v>84</v>
      </c>
    </row>
    <row r="16" spans="1:14" x14ac:dyDescent="0.25">
      <c r="M16" s="10" t="s">
        <v>12</v>
      </c>
      <c r="N16" s="4" t="s">
        <v>84</v>
      </c>
    </row>
    <row r="17" spans="1:14" x14ac:dyDescent="0.25">
      <c r="M17" s="11" t="s">
        <v>13</v>
      </c>
      <c r="N17" s="6" t="s">
        <v>84</v>
      </c>
    </row>
    <row r="18" spans="1:14" x14ac:dyDescent="0.25">
      <c r="A18" s="20"/>
      <c r="M18" s="10" t="s">
        <v>17</v>
      </c>
      <c r="N18" s="7" t="s">
        <v>84</v>
      </c>
    </row>
    <row r="19" spans="1:14" x14ac:dyDescent="0.25">
      <c r="M19" s="11" t="s">
        <v>9</v>
      </c>
      <c r="N19" s="6" t="s">
        <v>85</v>
      </c>
    </row>
    <row r="20" spans="1:14" x14ac:dyDescent="0.25">
      <c r="M20" s="10" t="s">
        <v>10</v>
      </c>
      <c r="N20" s="4" t="s">
        <v>86</v>
      </c>
    </row>
    <row r="21" spans="1:14" x14ac:dyDescent="0.25">
      <c r="A21" s="30" t="s">
        <v>38</v>
      </c>
      <c r="B21" s="30"/>
      <c r="C21" s="30"/>
      <c r="D21" s="30"/>
      <c r="E21" s="30"/>
      <c r="F21" s="30"/>
      <c r="G21" s="30"/>
      <c r="H21" s="30"/>
      <c r="I21" s="30"/>
      <c r="M21" s="11" t="s">
        <v>18</v>
      </c>
      <c r="N21" s="6" t="s">
        <v>84</v>
      </c>
    </row>
    <row r="22" spans="1:14" ht="18" customHeight="1" x14ac:dyDescent="0.25">
      <c r="A22" s="30" t="s">
        <v>39</v>
      </c>
      <c r="B22" s="30"/>
      <c r="C22" s="30"/>
      <c r="D22" s="30"/>
      <c r="E22" s="30"/>
      <c r="F22" s="30"/>
      <c r="G22" s="30"/>
      <c r="H22" s="30"/>
      <c r="I22" s="30"/>
      <c r="M22" s="10" t="s">
        <v>35</v>
      </c>
      <c r="N22" s="4" t="s">
        <v>86</v>
      </c>
    </row>
    <row r="23" spans="1:14" ht="14.25" customHeight="1" x14ac:dyDescent="0.25">
      <c r="A23" s="30" t="s">
        <v>14</v>
      </c>
      <c r="B23" s="30"/>
      <c r="C23" s="30"/>
      <c r="D23" s="30"/>
      <c r="E23" s="30"/>
      <c r="F23" s="30"/>
      <c r="G23" s="30"/>
      <c r="H23" s="30"/>
      <c r="I23" s="30"/>
      <c r="M23" s="11" t="s">
        <v>33</v>
      </c>
      <c r="N23" s="12" t="s">
        <v>84</v>
      </c>
    </row>
    <row r="24" spans="1:14" x14ac:dyDescent="0.25">
      <c r="M24" s="13" t="s">
        <v>34</v>
      </c>
      <c r="N24" s="13" t="s">
        <v>41</v>
      </c>
    </row>
    <row r="25" spans="1:14" ht="13.35" customHeight="1" x14ac:dyDescent="0.25">
      <c r="A25" s="2" t="s">
        <v>0</v>
      </c>
      <c r="M25" s="25" t="s">
        <v>36</v>
      </c>
      <c r="N25" s="25" t="s">
        <v>79</v>
      </c>
    </row>
    <row r="26" spans="1:14" x14ac:dyDescent="0.25">
      <c r="M26" s="26"/>
      <c r="N26" s="26" t="s">
        <v>79</v>
      </c>
    </row>
    <row r="27" spans="1:14" ht="13.2" customHeight="1" x14ac:dyDescent="0.25">
      <c r="A27" s="24" t="s">
        <v>40</v>
      </c>
      <c r="B27" s="24"/>
      <c r="C27" s="24"/>
      <c r="D27" s="24"/>
      <c r="E27" s="24"/>
      <c r="F27" s="24"/>
      <c r="G27" s="24"/>
      <c r="H27" s="24"/>
      <c r="I27" s="24"/>
      <c r="J27" s="24"/>
      <c r="K27" s="24"/>
      <c r="M27" s="26"/>
      <c r="N27" s="26" t="s">
        <v>79</v>
      </c>
    </row>
    <row r="28" spans="1:14" x14ac:dyDescent="0.25">
      <c r="A28" s="24"/>
      <c r="B28" s="24"/>
      <c r="C28" s="24"/>
      <c r="D28" s="24"/>
      <c r="E28" s="24"/>
      <c r="F28" s="24"/>
      <c r="G28" s="24"/>
      <c r="H28" s="24"/>
      <c r="I28" s="24"/>
      <c r="J28" s="24"/>
      <c r="K28" s="24"/>
      <c r="M28" s="26"/>
      <c r="N28" s="26" t="s">
        <v>79</v>
      </c>
    </row>
    <row r="29" spans="1:14" x14ac:dyDescent="0.25">
      <c r="A29" s="24"/>
      <c r="B29" s="24"/>
      <c r="C29" s="24"/>
      <c r="D29" s="24"/>
      <c r="E29" s="24"/>
      <c r="F29" s="24"/>
      <c r="G29" s="24"/>
      <c r="H29" s="24"/>
      <c r="I29" s="24"/>
      <c r="J29" s="24"/>
      <c r="K29" s="24"/>
      <c r="M29" s="26"/>
      <c r="N29" s="26" t="s">
        <v>79</v>
      </c>
    </row>
    <row r="30" spans="1:14" x14ac:dyDescent="0.25">
      <c r="M30" s="26"/>
      <c r="N30" s="26" t="s">
        <v>79</v>
      </c>
    </row>
    <row r="31" spans="1:14" x14ac:dyDescent="0.25">
      <c r="M31" s="26"/>
      <c r="N31" s="26" t="s">
        <v>79</v>
      </c>
    </row>
    <row r="32" spans="1:14" x14ac:dyDescent="0.25">
      <c r="M32" s="26"/>
      <c r="N32" s="26"/>
    </row>
    <row r="33" spans="13:14" x14ac:dyDescent="0.25">
      <c r="M33" s="26"/>
      <c r="N33" s="26"/>
    </row>
    <row r="34" spans="13:14" x14ac:dyDescent="0.25">
      <c r="M34" s="26"/>
      <c r="N34" s="26"/>
    </row>
    <row r="35" spans="13:14" x14ac:dyDescent="0.25">
      <c r="M35" s="26"/>
      <c r="N35" s="26"/>
    </row>
    <row r="36" spans="13:14" x14ac:dyDescent="0.25">
      <c r="M36" s="26"/>
      <c r="N36" s="26"/>
    </row>
    <row r="56" spans="1:1" x14ac:dyDescent="0.25">
      <c r="A56" s="8"/>
    </row>
  </sheetData>
  <mergeCells count="7">
    <mergeCell ref="A27:K29"/>
    <mergeCell ref="M25:N36"/>
    <mergeCell ref="A5:K5"/>
    <mergeCell ref="A1:H4"/>
    <mergeCell ref="A23:I23"/>
    <mergeCell ref="A22:I22"/>
    <mergeCell ref="A21:I21"/>
  </mergeCells>
  <hyperlinks>
    <hyperlink ref="A21" r:id="rId1" display="Assumptions" xr:uid="{24FD0B9A-1F8B-4875-8757-B3C3B851AB18}"/>
    <hyperlink ref="A23" r:id="rId2" display="Policy rules used to calculate tax liabilities and benefit amounts" xr:uid="{A8C3C393-E779-493F-987E-C8772F6276C6}"/>
    <hyperlink ref="A22" r:id="rId3" display="Quick overview of the OEC tax-benefit calculator" xr:uid="{434452A7-40D6-49C4-8743-B517D2EF0098}"/>
    <hyperlink ref="A25" r:id="rId4" xr:uid="{65B81DC8-32CB-4A44-B100-543DDD1B405B}"/>
    <hyperlink ref="A21:I21" r:id="rId5" display="Methodological assumptions" xr:uid="{58DAD7B8-B982-4AFF-9E92-876649492F66}"/>
  </hyperlinks>
  <pageMargins left="0.7" right="0.7" top="0.75" bottom="0.75" header="0.3" footer="0.3"/>
  <pageSetup paperSize="9" orientation="portrait" r:id="rId6"/>
  <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T31"/>
  <sheetViews>
    <sheetView workbookViewId="0">
      <selection activeCell="G30" sqref="G30"/>
    </sheetView>
  </sheetViews>
  <sheetFormatPr baseColWidth="10" defaultColWidth="8.88671875" defaultRowHeight="13.2" x14ac:dyDescent="0.25"/>
  <cols>
    <col min="1" max="1" width="8.33203125" style="14" customWidth="1"/>
    <col min="2" max="11" width="8.88671875" style="14"/>
    <col min="12" max="12" width="12.6640625" style="14" customWidth="1"/>
    <col min="13" max="13" width="9.21875" style="14" customWidth="1"/>
    <col min="14" max="14" width="8.88671875" style="14" customWidth="1"/>
    <col min="15" max="20" width="8.88671875" style="14"/>
    <col min="23" max="23" width="9.6640625" customWidth="1"/>
  </cols>
  <sheetData>
    <row r="1" spans="1:20" x14ac:dyDescent="0.25">
      <c r="A1" s="14" t="s">
        <v>1</v>
      </c>
      <c r="B1" s="14" t="s">
        <v>72</v>
      </c>
      <c r="C1" s="14" t="s">
        <v>20</v>
      </c>
      <c r="D1" s="14" t="s">
        <v>21</v>
      </c>
      <c r="E1" s="14" t="s">
        <v>22</v>
      </c>
      <c r="F1" s="14" t="s">
        <v>23</v>
      </c>
      <c r="G1" s="14" t="s">
        <v>24</v>
      </c>
      <c r="H1" s="14" t="s">
        <v>25</v>
      </c>
      <c r="I1" s="14" t="s">
        <v>26</v>
      </c>
      <c r="J1" s="14" t="s">
        <v>27</v>
      </c>
      <c r="K1" s="14" t="s">
        <v>28</v>
      </c>
      <c r="L1" s="14" t="s">
        <v>29</v>
      </c>
      <c r="M1"/>
      <c r="N1"/>
      <c r="O1"/>
      <c r="P1"/>
      <c r="Q1"/>
      <c r="R1"/>
      <c r="S1"/>
      <c r="T1"/>
    </row>
    <row r="2" spans="1:20" x14ac:dyDescent="0.25">
      <c r="A2" s="14" t="s">
        <v>42</v>
      </c>
      <c r="B2">
        <v>2019</v>
      </c>
      <c r="C2">
        <v>33604.800000000003</v>
      </c>
      <c r="D2">
        <v>37405.700000000004</v>
      </c>
      <c r="E2">
        <v>0</v>
      </c>
      <c r="F2">
        <v>0</v>
      </c>
      <c r="G2">
        <v>0</v>
      </c>
      <c r="H2">
        <v>0</v>
      </c>
      <c r="I2">
        <v>0</v>
      </c>
      <c r="J2">
        <v>3800.9</v>
      </c>
      <c r="K2">
        <v>0</v>
      </c>
      <c r="L2">
        <v>87769</v>
      </c>
    </row>
    <row r="3" spans="1:20" x14ac:dyDescent="0.25">
      <c r="A3" s="14" t="s">
        <v>43</v>
      </c>
      <c r="B3">
        <v>2019</v>
      </c>
      <c r="C3">
        <v>18260.100000000002</v>
      </c>
      <c r="D3">
        <v>19125.7</v>
      </c>
      <c r="E3">
        <v>0</v>
      </c>
      <c r="F3">
        <v>0</v>
      </c>
      <c r="G3">
        <v>0</v>
      </c>
      <c r="H3">
        <v>0</v>
      </c>
      <c r="I3">
        <v>0</v>
      </c>
      <c r="J3">
        <v>785.30000000000007</v>
      </c>
      <c r="K3">
        <v>80.300000000000011</v>
      </c>
      <c r="L3">
        <v>49783</v>
      </c>
    </row>
    <row r="4" spans="1:20" x14ac:dyDescent="0.25">
      <c r="A4" s="14" t="s">
        <v>44</v>
      </c>
      <c r="B4">
        <v>2019</v>
      </c>
      <c r="C4">
        <v>5214.6000000000004</v>
      </c>
      <c r="D4">
        <v>6720</v>
      </c>
      <c r="E4">
        <v>0</v>
      </c>
      <c r="F4">
        <v>0</v>
      </c>
      <c r="G4">
        <v>0</v>
      </c>
      <c r="H4">
        <v>0</v>
      </c>
      <c r="I4">
        <v>0</v>
      </c>
      <c r="J4">
        <v>579.4</v>
      </c>
      <c r="K4">
        <v>926</v>
      </c>
      <c r="L4">
        <v>15357</v>
      </c>
    </row>
    <row r="5" spans="1:20" x14ac:dyDescent="0.25">
      <c r="A5" s="14" t="s">
        <v>45</v>
      </c>
      <c r="B5">
        <v>2019</v>
      </c>
      <c r="C5">
        <v>24068.5</v>
      </c>
      <c r="D5">
        <v>27310.400000000001</v>
      </c>
      <c r="E5">
        <v>0</v>
      </c>
      <c r="F5">
        <v>0</v>
      </c>
      <c r="G5">
        <v>0</v>
      </c>
      <c r="H5">
        <v>0</v>
      </c>
      <c r="I5">
        <v>0</v>
      </c>
      <c r="J5">
        <v>1285.1000000000001</v>
      </c>
      <c r="K5">
        <v>1956.8000000000002</v>
      </c>
      <c r="L5">
        <v>74037</v>
      </c>
    </row>
    <row r="6" spans="1:20" x14ac:dyDescent="0.25">
      <c r="A6" s="14" t="s">
        <v>46</v>
      </c>
      <c r="B6">
        <v>2019</v>
      </c>
      <c r="C6">
        <v>135217.80000000002</v>
      </c>
      <c r="D6">
        <v>160200</v>
      </c>
      <c r="E6">
        <v>0</v>
      </c>
      <c r="F6">
        <v>0</v>
      </c>
      <c r="G6">
        <v>0</v>
      </c>
      <c r="H6">
        <v>0</v>
      </c>
      <c r="I6">
        <v>0</v>
      </c>
      <c r="J6">
        <v>7360.2000000000007</v>
      </c>
      <c r="K6">
        <v>17622</v>
      </c>
      <c r="L6">
        <v>410579</v>
      </c>
    </row>
    <row r="7" spans="1:20" x14ac:dyDescent="0.25">
      <c r="A7" s="14" t="s">
        <v>47</v>
      </c>
      <c r="B7">
        <v>2019</v>
      </c>
      <c r="C7">
        <v>6197.4000000000005</v>
      </c>
      <c r="D7">
        <v>6480</v>
      </c>
      <c r="E7">
        <v>0</v>
      </c>
      <c r="F7">
        <v>0</v>
      </c>
      <c r="G7">
        <v>0</v>
      </c>
      <c r="H7">
        <v>0</v>
      </c>
      <c r="I7">
        <v>0</v>
      </c>
      <c r="J7">
        <v>49.300000000000004</v>
      </c>
      <c r="K7">
        <v>233.3</v>
      </c>
      <c r="L7">
        <v>16817</v>
      </c>
    </row>
    <row r="8" spans="1:20" x14ac:dyDescent="0.25">
      <c r="A8" s="14" t="s">
        <v>48</v>
      </c>
      <c r="B8">
        <v>2019</v>
      </c>
      <c r="C8">
        <v>17358.7</v>
      </c>
      <c r="D8">
        <v>18254.600000000002</v>
      </c>
      <c r="E8">
        <v>0</v>
      </c>
      <c r="F8">
        <v>0</v>
      </c>
      <c r="G8">
        <v>0</v>
      </c>
      <c r="H8">
        <v>0</v>
      </c>
      <c r="I8">
        <v>2908.4</v>
      </c>
      <c r="J8">
        <v>1739.7</v>
      </c>
      <c r="K8">
        <v>2064.6</v>
      </c>
      <c r="L8">
        <v>39043</v>
      </c>
    </row>
    <row r="9" spans="1:20" x14ac:dyDescent="0.25">
      <c r="A9" s="14" t="s">
        <v>49</v>
      </c>
      <c r="B9">
        <v>2019</v>
      </c>
      <c r="C9">
        <v>6892.3</v>
      </c>
      <c r="D9">
        <v>8205.1</v>
      </c>
      <c r="E9">
        <v>0</v>
      </c>
      <c r="F9">
        <v>0</v>
      </c>
      <c r="G9">
        <v>0</v>
      </c>
      <c r="H9">
        <v>0</v>
      </c>
      <c r="I9">
        <v>0</v>
      </c>
      <c r="J9">
        <v>0</v>
      </c>
      <c r="K9">
        <v>1312.8000000000002</v>
      </c>
      <c r="L9">
        <v>20243</v>
      </c>
    </row>
    <row r="10" spans="1:20" x14ac:dyDescent="0.25">
      <c r="A10" s="14" t="s">
        <v>50</v>
      </c>
      <c r="B10">
        <v>2019</v>
      </c>
      <c r="C10">
        <v>14148.6</v>
      </c>
      <c r="D10">
        <v>19115.2</v>
      </c>
      <c r="E10">
        <v>0</v>
      </c>
      <c r="F10">
        <v>0</v>
      </c>
      <c r="G10">
        <v>0</v>
      </c>
      <c r="H10">
        <v>0</v>
      </c>
      <c r="I10">
        <v>0</v>
      </c>
      <c r="J10">
        <v>1129.2</v>
      </c>
      <c r="K10">
        <v>3837.4</v>
      </c>
      <c r="L10">
        <v>51800</v>
      </c>
    </row>
    <row r="11" spans="1:20" x14ac:dyDescent="0.25">
      <c r="A11" s="14" t="s">
        <v>51</v>
      </c>
      <c r="B11">
        <v>2019</v>
      </c>
      <c r="C11">
        <v>36000</v>
      </c>
      <c r="D11">
        <v>45000</v>
      </c>
      <c r="E11">
        <v>0</v>
      </c>
      <c r="F11">
        <v>0</v>
      </c>
      <c r="G11">
        <v>0</v>
      </c>
      <c r="H11">
        <v>0</v>
      </c>
      <c r="I11">
        <v>0</v>
      </c>
      <c r="J11">
        <v>0</v>
      </c>
      <c r="K11">
        <v>9000</v>
      </c>
      <c r="L11">
        <v>101362</v>
      </c>
    </row>
    <row r="12" spans="1:20" x14ac:dyDescent="0.25">
      <c r="A12" s="14" t="s">
        <v>52</v>
      </c>
      <c r="B12">
        <v>2019</v>
      </c>
      <c r="C12">
        <v>1189020</v>
      </c>
      <c r="D12">
        <v>1788000</v>
      </c>
      <c r="E12">
        <v>0</v>
      </c>
      <c r="F12">
        <v>0</v>
      </c>
      <c r="G12">
        <v>0</v>
      </c>
      <c r="H12">
        <v>0</v>
      </c>
      <c r="I12">
        <v>0</v>
      </c>
      <c r="J12">
        <v>268200</v>
      </c>
      <c r="K12">
        <v>330780</v>
      </c>
      <c r="L12">
        <v>4593599</v>
      </c>
    </row>
    <row r="13" spans="1:20" x14ac:dyDescent="0.25">
      <c r="A13" s="14" t="s">
        <v>53</v>
      </c>
      <c r="B13">
        <v>2019</v>
      </c>
      <c r="C13">
        <v>56975.9</v>
      </c>
      <c r="D13">
        <v>63600</v>
      </c>
      <c r="E13">
        <v>0</v>
      </c>
      <c r="F13">
        <v>0</v>
      </c>
      <c r="G13">
        <v>0</v>
      </c>
      <c r="H13">
        <v>0</v>
      </c>
      <c r="I13">
        <v>0</v>
      </c>
      <c r="J13">
        <v>474</v>
      </c>
      <c r="K13">
        <v>6150.1</v>
      </c>
      <c r="L13">
        <v>155904</v>
      </c>
    </row>
    <row r="14" spans="1:20" x14ac:dyDescent="0.25">
      <c r="A14" s="14" t="s">
        <v>54</v>
      </c>
      <c r="B14">
        <v>2019</v>
      </c>
      <c r="C14">
        <v>18828.900000000001</v>
      </c>
      <c r="D14">
        <v>20384</v>
      </c>
      <c r="E14">
        <v>0</v>
      </c>
      <c r="F14">
        <v>0</v>
      </c>
      <c r="G14">
        <v>0</v>
      </c>
      <c r="H14">
        <v>0</v>
      </c>
      <c r="I14">
        <v>0</v>
      </c>
      <c r="J14">
        <v>1017.1</v>
      </c>
      <c r="K14">
        <v>538</v>
      </c>
      <c r="L14">
        <v>48858</v>
      </c>
    </row>
    <row r="15" spans="1:20" x14ac:dyDescent="0.25">
      <c r="A15" s="14" t="s">
        <v>55</v>
      </c>
      <c r="B15">
        <v>2019</v>
      </c>
      <c r="C15">
        <v>1479780</v>
      </c>
      <c r="D15">
        <v>1817920</v>
      </c>
      <c r="E15">
        <v>0</v>
      </c>
      <c r="F15">
        <v>0</v>
      </c>
      <c r="G15">
        <v>0</v>
      </c>
      <c r="H15">
        <v>0</v>
      </c>
      <c r="I15">
        <v>0</v>
      </c>
      <c r="J15">
        <v>75450.5</v>
      </c>
      <c r="K15">
        <v>262689.40000000002</v>
      </c>
      <c r="L15">
        <v>5221760</v>
      </c>
    </row>
    <row r="16" spans="1:20" x14ac:dyDescent="0.25">
      <c r="A16" s="14" t="s">
        <v>56</v>
      </c>
      <c r="B16">
        <v>2019</v>
      </c>
      <c r="C16">
        <v>4749.3</v>
      </c>
      <c r="D16">
        <v>6660</v>
      </c>
      <c r="E16">
        <v>0</v>
      </c>
      <c r="F16">
        <v>0</v>
      </c>
      <c r="G16">
        <v>0</v>
      </c>
      <c r="H16">
        <v>0</v>
      </c>
      <c r="I16">
        <v>0</v>
      </c>
      <c r="J16">
        <v>612</v>
      </c>
      <c r="K16">
        <v>1298.7</v>
      </c>
      <c r="L16">
        <v>15435</v>
      </c>
    </row>
    <row r="17" spans="1:12" x14ac:dyDescent="0.25">
      <c r="A17" s="14" t="s">
        <v>57</v>
      </c>
      <c r="B17">
        <v>2019</v>
      </c>
      <c r="C17">
        <v>4225.9000000000005</v>
      </c>
      <c r="D17">
        <v>5160</v>
      </c>
      <c r="E17">
        <v>0</v>
      </c>
      <c r="F17">
        <v>0</v>
      </c>
      <c r="G17">
        <v>0</v>
      </c>
      <c r="H17">
        <v>0</v>
      </c>
      <c r="I17">
        <v>0</v>
      </c>
      <c r="J17">
        <v>366.5</v>
      </c>
      <c r="K17">
        <v>567.6</v>
      </c>
      <c r="L17">
        <v>12804</v>
      </c>
    </row>
    <row r="18" spans="1:12" x14ac:dyDescent="0.25">
      <c r="A18" s="14" t="s">
        <v>58</v>
      </c>
      <c r="B18">
        <v>2019</v>
      </c>
      <c r="C18">
        <v>23520.5</v>
      </c>
      <c r="D18">
        <v>25077</v>
      </c>
      <c r="E18">
        <v>1163.6000000000001</v>
      </c>
      <c r="F18">
        <v>0</v>
      </c>
      <c r="G18">
        <v>0</v>
      </c>
      <c r="H18">
        <v>0</v>
      </c>
      <c r="I18">
        <v>0</v>
      </c>
      <c r="J18">
        <v>-346</v>
      </c>
      <c r="K18">
        <v>3066.1000000000004</v>
      </c>
      <c r="L18">
        <v>60896</v>
      </c>
    </row>
    <row r="19" spans="1:12" x14ac:dyDescent="0.25">
      <c r="A19" s="14" t="s">
        <v>59</v>
      </c>
      <c r="B19">
        <v>2019</v>
      </c>
      <c r="C19">
        <v>8568.8000000000011</v>
      </c>
      <c r="D19">
        <v>9143.7000000000007</v>
      </c>
      <c r="E19">
        <v>345.90000000000003</v>
      </c>
      <c r="F19">
        <v>0</v>
      </c>
      <c r="G19">
        <v>0</v>
      </c>
      <c r="H19">
        <v>0</v>
      </c>
      <c r="I19">
        <v>0</v>
      </c>
      <c r="J19">
        <v>6.6000000000000005</v>
      </c>
      <c r="K19">
        <v>914.2</v>
      </c>
      <c r="L19">
        <v>25069</v>
      </c>
    </row>
    <row r="20" spans="1:12" x14ac:dyDescent="0.25">
      <c r="A20" s="14" t="s">
        <v>60</v>
      </c>
      <c r="B20">
        <v>2019</v>
      </c>
      <c r="C20">
        <v>18069.100000000002</v>
      </c>
      <c r="D20">
        <v>20940.800000000003</v>
      </c>
      <c r="E20">
        <v>0</v>
      </c>
      <c r="F20">
        <v>1047</v>
      </c>
      <c r="G20">
        <v>0</v>
      </c>
      <c r="H20">
        <v>0</v>
      </c>
      <c r="I20">
        <v>0</v>
      </c>
      <c r="J20">
        <v>528.6</v>
      </c>
      <c r="K20">
        <v>3390.1000000000004</v>
      </c>
      <c r="L20">
        <v>52970</v>
      </c>
    </row>
    <row r="21" spans="1:12" x14ac:dyDescent="0.25">
      <c r="A21" s="14" t="s">
        <v>61</v>
      </c>
      <c r="B21">
        <v>2019</v>
      </c>
      <c r="C21">
        <v>31361.5</v>
      </c>
      <c r="D21">
        <v>36816</v>
      </c>
      <c r="E21">
        <v>0</v>
      </c>
      <c r="F21">
        <v>0</v>
      </c>
      <c r="G21">
        <v>0</v>
      </c>
      <c r="H21">
        <v>0</v>
      </c>
      <c r="I21">
        <v>520</v>
      </c>
      <c r="J21">
        <v>5462.8</v>
      </c>
      <c r="K21">
        <v>511.70000000000005</v>
      </c>
      <c r="L21">
        <v>63255</v>
      </c>
    </row>
    <row r="22" spans="1:12" x14ac:dyDescent="0.25">
      <c r="A22" s="14" t="s">
        <v>62</v>
      </c>
      <c r="B22">
        <v>2019</v>
      </c>
      <c r="C22">
        <v>19609.7</v>
      </c>
      <c r="D22">
        <v>27000</v>
      </c>
      <c r="E22">
        <v>0</v>
      </c>
      <c r="F22">
        <v>0</v>
      </c>
      <c r="G22">
        <v>0</v>
      </c>
      <c r="H22">
        <v>0</v>
      </c>
      <c r="I22">
        <v>0</v>
      </c>
      <c r="J22">
        <v>1591.8000000000002</v>
      </c>
      <c r="K22">
        <v>5798.5</v>
      </c>
      <c r="L22">
        <v>58586</v>
      </c>
    </row>
    <row r="23" spans="1:12" x14ac:dyDescent="0.25">
      <c r="A23" s="14" t="s">
        <v>63</v>
      </c>
      <c r="B23">
        <v>2019</v>
      </c>
      <c r="C23">
        <v>7476</v>
      </c>
      <c r="D23">
        <v>8400</v>
      </c>
      <c r="E23">
        <v>0</v>
      </c>
      <c r="F23">
        <v>0</v>
      </c>
      <c r="G23">
        <v>0</v>
      </c>
      <c r="H23">
        <v>0</v>
      </c>
      <c r="I23">
        <v>0</v>
      </c>
      <c r="J23">
        <v>0</v>
      </c>
      <c r="K23">
        <v>924</v>
      </c>
      <c r="L23">
        <v>19573</v>
      </c>
    </row>
    <row r="24" spans="1:12" x14ac:dyDescent="0.25">
      <c r="A24" s="14" t="s">
        <v>64</v>
      </c>
      <c r="B24">
        <v>2019</v>
      </c>
      <c r="C24">
        <v>19004481.400000002</v>
      </c>
      <c r="D24">
        <v>20941800</v>
      </c>
      <c r="E24">
        <v>0</v>
      </c>
      <c r="F24">
        <v>0</v>
      </c>
      <c r="G24">
        <v>0</v>
      </c>
      <c r="H24">
        <v>0</v>
      </c>
      <c r="I24">
        <v>0</v>
      </c>
      <c r="J24">
        <v>157212</v>
      </c>
      <c r="K24">
        <v>1780106.6</v>
      </c>
      <c r="L24">
        <v>46285248</v>
      </c>
    </row>
    <row r="25" spans="1:12" x14ac:dyDescent="0.25">
      <c r="A25" s="14" t="s">
        <v>65</v>
      </c>
      <c r="B25">
        <v>2019</v>
      </c>
      <c r="C25">
        <v>15159.6</v>
      </c>
      <c r="D25">
        <v>24960</v>
      </c>
      <c r="E25">
        <v>0</v>
      </c>
      <c r="F25">
        <v>0</v>
      </c>
      <c r="G25">
        <v>0</v>
      </c>
      <c r="H25">
        <v>0</v>
      </c>
      <c r="I25">
        <v>0</v>
      </c>
      <c r="J25">
        <v>1064.4000000000001</v>
      </c>
      <c r="K25">
        <v>8736</v>
      </c>
      <c r="L25">
        <v>54384</v>
      </c>
    </row>
    <row r="26" spans="1:12" x14ac:dyDescent="0.25">
      <c r="A26" s="14" t="s">
        <v>66</v>
      </c>
      <c r="B26">
        <v>2019</v>
      </c>
      <c r="C26">
        <v>8131.4000000000005</v>
      </c>
      <c r="D26">
        <v>10639.6</v>
      </c>
      <c r="E26">
        <v>0</v>
      </c>
      <c r="F26">
        <v>0</v>
      </c>
      <c r="G26">
        <v>0</v>
      </c>
      <c r="H26">
        <v>0</v>
      </c>
      <c r="I26">
        <v>0</v>
      </c>
      <c r="J26">
        <v>156.80000000000001</v>
      </c>
      <c r="K26">
        <v>2351.3000000000002</v>
      </c>
      <c r="L26">
        <v>20265</v>
      </c>
    </row>
    <row r="27" spans="1:12" x14ac:dyDescent="0.25">
      <c r="A27" s="14" t="s">
        <v>67</v>
      </c>
      <c r="B27">
        <v>2019</v>
      </c>
      <c r="C27">
        <v>5234.8</v>
      </c>
      <c r="D27">
        <v>6240</v>
      </c>
      <c r="E27">
        <v>0</v>
      </c>
      <c r="F27">
        <v>0</v>
      </c>
      <c r="G27">
        <v>0</v>
      </c>
      <c r="H27">
        <v>0</v>
      </c>
      <c r="I27">
        <v>0</v>
      </c>
      <c r="J27">
        <v>304.40000000000003</v>
      </c>
      <c r="K27">
        <v>700.80000000000007</v>
      </c>
      <c r="L27">
        <v>13154</v>
      </c>
    </row>
    <row r="28" spans="1:12" x14ac:dyDescent="0.25">
      <c r="A28" s="14" t="s">
        <v>68</v>
      </c>
      <c r="B28">
        <v>2019</v>
      </c>
      <c r="C28">
        <v>11799.900000000001</v>
      </c>
      <c r="D28">
        <v>12600</v>
      </c>
      <c r="E28">
        <v>0</v>
      </c>
      <c r="F28">
        <v>0</v>
      </c>
      <c r="G28">
        <v>0</v>
      </c>
      <c r="H28">
        <v>0</v>
      </c>
      <c r="I28">
        <v>0</v>
      </c>
      <c r="J28">
        <v>0</v>
      </c>
      <c r="K28">
        <v>800.1</v>
      </c>
      <c r="L28">
        <v>27292</v>
      </c>
    </row>
    <row r="29" spans="1:12" x14ac:dyDescent="0.25">
      <c r="A29" s="14" t="s">
        <v>69</v>
      </c>
      <c r="B29">
        <v>2019</v>
      </c>
      <c r="C29">
        <v>23846.100000000002</v>
      </c>
      <c r="D29">
        <v>30700.800000000003</v>
      </c>
      <c r="E29">
        <v>0</v>
      </c>
      <c r="F29">
        <v>0</v>
      </c>
      <c r="G29">
        <v>0</v>
      </c>
      <c r="H29">
        <v>0</v>
      </c>
      <c r="I29">
        <v>0</v>
      </c>
      <c r="J29">
        <v>2249.6</v>
      </c>
      <c r="K29">
        <v>4605.1000000000004</v>
      </c>
      <c r="L29">
        <v>61841</v>
      </c>
    </row>
    <row r="30" spans="1:12" x14ac:dyDescent="0.25">
      <c r="A30" s="14" t="s">
        <v>70</v>
      </c>
      <c r="B30">
        <v>2019</v>
      </c>
      <c r="C30">
        <v>15148.1</v>
      </c>
      <c r="D30">
        <v>17076.8</v>
      </c>
      <c r="E30">
        <v>0</v>
      </c>
      <c r="F30">
        <v>0</v>
      </c>
      <c r="G30">
        <v>0</v>
      </c>
      <c r="H30">
        <v>0</v>
      </c>
      <c r="I30">
        <v>0</v>
      </c>
      <c r="J30">
        <v>915.40000000000009</v>
      </c>
      <c r="K30">
        <v>1013.4000000000001</v>
      </c>
      <c r="L30">
        <v>40990</v>
      </c>
    </row>
    <row r="31" spans="1:12" x14ac:dyDescent="0.25">
      <c r="A31" s="14" t="s">
        <v>71</v>
      </c>
      <c r="B31">
        <v>2019</v>
      </c>
      <c r="C31">
        <v>12876.5</v>
      </c>
      <c r="D31">
        <v>15080</v>
      </c>
      <c r="E31">
        <v>0</v>
      </c>
      <c r="F31">
        <v>0</v>
      </c>
      <c r="G31">
        <v>0</v>
      </c>
      <c r="H31">
        <v>0</v>
      </c>
      <c r="I31">
        <v>39.5</v>
      </c>
      <c r="J31">
        <v>1089.4000000000001</v>
      </c>
      <c r="K31">
        <v>1153.6000000000001</v>
      </c>
      <c r="L31">
        <v>56577</v>
      </c>
    </row>
  </sheetData>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204F8-DDAB-49C3-AA8D-A22A71DE0449}">
  <dimension ref="A1:N40"/>
  <sheetViews>
    <sheetView workbookViewId="0">
      <selection activeCell="F8" sqref="F8"/>
    </sheetView>
  </sheetViews>
  <sheetFormatPr baseColWidth="10" defaultRowHeight="13.2" x14ac:dyDescent="0.25"/>
  <cols>
    <col min="2" max="2" width="18.5546875" customWidth="1"/>
    <col min="4" max="4" width="37.44140625" style="23" customWidth="1"/>
    <col min="5" max="5" width="26.33203125" customWidth="1"/>
    <col min="6" max="6" width="23.5546875" customWidth="1"/>
    <col min="7" max="8" width="20.77734375" customWidth="1"/>
    <col min="9" max="10" width="20.109375" customWidth="1"/>
    <col min="11" max="12" width="16.44140625" customWidth="1"/>
    <col min="13" max="13" width="29.77734375" customWidth="1"/>
    <col min="14" max="14" width="20.21875" customWidth="1"/>
  </cols>
  <sheetData>
    <row r="1" spans="1:14" ht="50.4" customHeight="1" x14ac:dyDescent="0.25">
      <c r="A1" s="15" t="s">
        <v>87</v>
      </c>
      <c r="B1" s="15" t="s">
        <v>88</v>
      </c>
      <c r="C1" s="15" t="s">
        <v>89</v>
      </c>
      <c r="D1" s="22" t="s">
        <v>90</v>
      </c>
      <c r="E1" s="15" t="s">
        <v>91</v>
      </c>
      <c r="F1" s="15" t="s">
        <v>92</v>
      </c>
      <c r="G1" s="15" t="s">
        <v>93</v>
      </c>
      <c r="H1" s="16" t="s">
        <v>117</v>
      </c>
      <c r="I1" s="17" t="s">
        <v>116</v>
      </c>
      <c r="J1" s="16" t="s">
        <v>94</v>
      </c>
      <c r="K1" s="17" t="s">
        <v>95</v>
      </c>
      <c r="L1" s="17"/>
      <c r="M1" s="15" t="s">
        <v>96</v>
      </c>
      <c r="N1" s="15" t="s">
        <v>97</v>
      </c>
    </row>
    <row r="2" spans="1:14" ht="51" customHeight="1" x14ac:dyDescent="0.25">
      <c r="A2" s="15" t="s">
        <v>1</v>
      </c>
      <c r="B2" s="15" t="s">
        <v>114</v>
      </c>
      <c r="C2" s="15" t="s">
        <v>98</v>
      </c>
      <c r="D2" s="22" t="s">
        <v>99</v>
      </c>
      <c r="E2" s="15" t="s">
        <v>100</v>
      </c>
      <c r="F2" s="15" t="s">
        <v>101</v>
      </c>
      <c r="G2" s="15" t="s">
        <v>102</v>
      </c>
      <c r="H2" s="15" t="s">
        <v>103</v>
      </c>
      <c r="I2" s="15" t="s">
        <v>104</v>
      </c>
      <c r="J2" s="15" t="s">
        <v>105</v>
      </c>
      <c r="K2" s="15" t="s">
        <v>106</v>
      </c>
      <c r="L2" s="15" t="s">
        <v>118</v>
      </c>
      <c r="M2" s="15" t="s">
        <v>107</v>
      </c>
      <c r="N2" s="15" t="s">
        <v>108</v>
      </c>
    </row>
    <row r="3" spans="1:14" ht="14.4" x14ac:dyDescent="0.3">
      <c r="A3" s="14" t="str">
        <f>data!A2</f>
        <v>Australia</v>
      </c>
      <c r="B3">
        <f>data!C2</f>
        <v>33604.800000000003</v>
      </c>
      <c r="C3">
        <f>data!L2</f>
        <v>87769</v>
      </c>
      <c r="D3" s="23">
        <v>78</v>
      </c>
      <c r="E3">
        <f>D3</f>
        <v>78</v>
      </c>
      <c r="F3">
        <v>38</v>
      </c>
      <c r="G3">
        <f>F3*60</f>
        <v>2280</v>
      </c>
      <c r="H3">
        <f>E3*5/G3</f>
        <v>0.17105263157894737</v>
      </c>
      <c r="I3" s="18">
        <f>H3*C3</f>
        <v>15013.118421052632</v>
      </c>
      <c r="J3" s="19">
        <f>-I3</f>
        <v>-15013.118421052632</v>
      </c>
      <c r="K3">
        <f>B3-C3</f>
        <v>-54164.2</v>
      </c>
      <c r="L3" t="str">
        <f>_xlfn.IFS(MIN(J3:K3)=J3,"Home",MIN(J3:K3)=K3,"Labor market")</f>
        <v>Labor market</v>
      </c>
      <c r="M3" s="19">
        <f>-K3+J3</f>
        <v>39151.081578947364</v>
      </c>
      <c r="N3" s="19">
        <f>(M3+B3-B3)/B3</f>
        <v>1.1650443263744272</v>
      </c>
    </row>
    <row r="4" spans="1:14" ht="14.4" x14ac:dyDescent="0.3">
      <c r="A4" s="14" t="str">
        <f>data!A3</f>
        <v>Belgium</v>
      </c>
      <c r="B4">
        <f>data!C3</f>
        <v>18260.100000000002</v>
      </c>
      <c r="C4">
        <f>data!L3</f>
        <v>49783</v>
      </c>
      <c r="E4">
        <v>100</v>
      </c>
      <c r="F4">
        <v>38</v>
      </c>
      <c r="G4">
        <f t="shared" ref="G4:G32" si="0">F4*60</f>
        <v>2280</v>
      </c>
      <c r="H4">
        <f t="shared" ref="H4:H32" si="1">E4*5/G4</f>
        <v>0.21929824561403508</v>
      </c>
      <c r="I4" s="18">
        <f t="shared" ref="I4:I32" si="2">H4*C4</f>
        <v>10917.324561403508</v>
      </c>
      <c r="J4" s="19">
        <f t="shared" ref="J4:J32" si="3">-I4</f>
        <v>-10917.324561403508</v>
      </c>
      <c r="K4">
        <f t="shared" ref="K4:K32" si="4">B4-C4</f>
        <v>-31522.899999999998</v>
      </c>
      <c r="L4" t="str">
        <f t="shared" ref="L4:L40" si="5">_xlfn.IFS(MIN(J4:K4)=J4,"Home",MIN(J4:K4)=K4,"Labor market")</f>
        <v>Labor market</v>
      </c>
      <c r="M4" s="19">
        <f t="shared" ref="M4:M32" si="6">-K4+J4</f>
        <v>20605.57543859649</v>
      </c>
      <c r="N4" s="19">
        <f t="shared" ref="N4:N32" si="7">(M4+B4-B4)/B4</f>
        <v>1.1284481157604003</v>
      </c>
    </row>
    <row r="5" spans="1:14" ht="14.4" x14ac:dyDescent="0.3">
      <c r="A5" s="14" t="str">
        <f>data!A4</f>
        <v>Bulgaria</v>
      </c>
      <c r="B5">
        <f>data!C4</f>
        <v>5214.6000000000004</v>
      </c>
      <c r="C5">
        <f>data!L4</f>
        <v>15357</v>
      </c>
      <c r="E5">
        <v>100</v>
      </c>
      <c r="G5">
        <f>45*60</f>
        <v>2700</v>
      </c>
      <c r="H5">
        <f t="shared" si="1"/>
        <v>0.18518518518518517</v>
      </c>
      <c r="I5" s="18">
        <f t="shared" si="2"/>
        <v>2843.8888888888887</v>
      </c>
      <c r="J5" s="19">
        <f t="shared" si="3"/>
        <v>-2843.8888888888887</v>
      </c>
      <c r="K5">
        <f t="shared" si="4"/>
        <v>-10142.4</v>
      </c>
      <c r="L5" t="str">
        <f t="shared" si="5"/>
        <v>Labor market</v>
      </c>
      <c r="M5" s="19">
        <f t="shared" si="6"/>
        <v>7298.5111111111109</v>
      </c>
      <c r="N5" s="19">
        <f t="shared" si="7"/>
        <v>1.3996300983989396</v>
      </c>
    </row>
    <row r="6" spans="1:14" ht="14.4" x14ac:dyDescent="0.3">
      <c r="A6" s="14" t="str">
        <f>data!A5</f>
        <v>Canada</v>
      </c>
      <c r="B6">
        <f>data!C5</f>
        <v>24068.5</v>
      </c>
      <c r="C6">
        <f>data!L5</f>
        <v>74037</v>
      </c>
      <c r="D6" s="23">
        <v>65</v>
      </c>
      <c r="E6">
        <f t="shared" ref="E6:E29" si="8">D6</f>
        <v>65</v>
      </c>
      <c r="F6">
        <v>40</v>
      </c>
      <c r="G6">
        <f t="shared" si="0"/>
        <v>2400</v>
      </c>
      <c r="H6">
        <f t="shared" si="1"/>
        <v>0.13541666666666666</v>
      </c>
      <c r="I6" s="18">
        <f t="shared" si="2"/>
        <v>10025.84375</v>
      </c>
      <c r="J6" s="19">
        <f t="shared" si="3"/>
        <v>-10025.84375</v>
      </c>
      <c r="K6">
        <f t="shared" si="4"/>
        <v>-49968.5</v>
      </c>
      <c r="L6" t="str">
        <f t="shared" si="5"/>
        <v>Labor market</v>
      </c>
      <c r="M6" s="19">
        <f t="shared" si="6"/>
        <v>39942.65625</v>
      </c>
      <c r="N6" s="19">
        <f t="shared" si="7"/>
        <v>1.6595407378939278</v>
      </c>
    </row>
    <row r="7" spans="1:14" ht="14.4" x14ac:dyDescent="0.3">
      <c r="A7" s="14" t="str">
        <f>data!A6</f>
        <v>Czech Republic</v>
      </c>
      <c r="B7">
        <f>data!C6</f>
        <v>135217.80000000002</v>
      </c>
      <c r="C7">
        <f>data!L6</f>
        <v>410579</v>
      </c>
      <c r="E7">
        <v>100</v>
      </c>
      <c r="G7">
        <v>2700</v>
      </c>
      <c r="H7">
        <f t="shared" si="1"/>
        <v>0.18518518518518517</v>
      </c>
      <c r="I7" s="18">
        <f t="shared" si="2"/>
        <v>76033.148148148146</v>
      </c>
      <c r="J7" s="19">
        <f t="shared" si="3"/>
        <v>-76033.148148148146</v>
      </c>
      <c r="K7">
        <f t="shared" si="4"/>
        <v>-275361.19999999995</v>
      </c>
      <c r="L7" t="str">
        <f t="shared" si="5"/>
        <v>Labor market</v>
      </c>
      <c r="M7" s="19">
        <f t="shared" si="6"/>
        <v>199328.05185185181</v>
      </c>
      <c r="N7" s="19">
        <f t="shared" si="7"/>
        <v>1.4741258314500882</v>
      </c>
    </row>
    <row r="8" spans="1:14" ht="14.4" x14ac:dyDescent="0.3">
      <c r="A8" s="14" t="str">
        <f>data!A7</f>
        <v>Estonia</v>
      </c>
      <c r="B8">
        <f>data!C7</f>
        <v>6197.4000000000005</v>
      </c>
      <c r="C8">
        <f>data!L7</f>
        <v>16817</v>
      </c>
      <c r="E8">
        <v>100</v>
      </c>
      <c r="F8">
        <v>40</v>
      </c>
      <c r="G8">
        <f t="shared" si="0"/>
        <v>2400</v>
      </c>
      <c r="H8">
        <f t="shared" si="1"/>
        <v>0.20833333333333334</v>
      </c>
      <c r="I8" s="18">
        <f t="shared" si="2"/>
        <v>3503.541666666667</v>
      </c>
      <c r="J8" s="19">
        <f t="shared" si="3"/>
        <v>-3503.541666666667</v>
      </c>
      <c r="K8">
        <f t="shared" si="4"/>
        <v>-10619.599999999999</v>
      </c>
      <c r="L8" t="str">
        <f t="shared" si="5"/>
        <v>Labor market</v>
      </c>
      <c r="M8" s="19">
        <f t="shared" si="6"/>
        <v>7116.0583333333316</v>
      </c>
      <c r="N8" s="19">
        <f t="shared" si="7"/>
        <v>1.1482328610922856</v>
      </c>
    </row>
    <row r="9" spans="1:14" ht="14.4" x14ac:dyDescent="0.3">
      <c r="A9" s="14" t="str">
        <f>data!A8</f>
        <v>France</v>
      </c>
      <c r="B9">
        <f>data!C8</f>
        <v>17358.7</v>
      </c>
      <c r="C9">
        <f>data!L8</f>
        <v>39043</v>
      </c>
      <c r="D9" s="23">
        <v>62</v>
      </c>
      <c r="E9">
        <f t="shared" si="8"/>
        <v>62</v>
      </c>
      <c r="F9">
        <v>35</v>
      </c>
      <c r="G9">
        <f t="shared" si="0"/>
        <v>2100</v>
      </c>
      <c r="H9">
        <f t="shared" si="1"/>
        <v>0.14761904761904762</v>
      </c>
      <c r="I9" s="18">
        <f t="shared" si="2"/>
        <v>5763.4904761904763</v>
      </c>
      <c r="J9" s="19">
        <f t="shared" si="3"/>
        <v>-5763.4904761904763</v>
      </c>
      <c r="K9">
        <f t="shared" si="4"/>
        <v>-21684.3</v>
      </c>
      <c r="L9" t="str">
        <f t="shared" si="5"/>
        <v>Labor market</v>
      </c>
      <c r="M9" s="19">
        <f t="shared" si="6"/>
        <v>15920.809523809523</v>
      </c>
      <c r="N9" s="19">
        <f t="shared" si="7"/>
        <v>0.91716600458614539</v>
      </c>
    </row>
    <row r="10" spans="1:14" ht="14.4" x14ac:dyDescent="0.3">
      <c r="A10" s="14" t="str">
        <f>data!A9</f>
        <v>Greece</v>
      </c>
      <c r="B10">
        <f>data!C9</f>
        <v>6892.3</v>
      </c>
      <c r="C10">
        <f>data!L9</f>
        <v>20243</v>
      </c>
      <c r="D10" s="23">
        <v>58</v>
      </c>
      <c r="E10">
        <f t="shared" si="8"/>
        <v>58</v>
      </c>
      <c r="F10">
        <v>40</v>
      </c>
      <c r="G10">
        <f t="shared" si="0"/>
        <v>2400</v>
      </c>
      <c r="H10">
        <f t="shared" si="1"/>
        <v>0.12083333333333333</v>
      </c>
      <c r="I10" s="18">
        <f t="shared" si="2"/>
        <v>2446.0291666666667</v>
      </c>
      <c r="J10" s="19">
        <f t="shared" si="3"/>
        <v>-2446.0291666666667</v>
      </c>
      <c r="K10">
        <f t="shared" si="4"/>
        <v>-13350.7</v>
      </c>
      <c r="L10" t="str">
        <f t="shared" si="5"/>
        <v>Labor market</v>
      </c>
      <c r="M10" s="19">
        <f t="shared" si="6"/>
        <v>10904.670833333334</v>
      </c>
      <c r="N10" s="19">
        <f t="shared" si="7"/>
        <v>1.5821526679531264</v>
      </c>
    </row>
    <row r="11" spans="1:14" ht="14.4" x14ac:dyDescent="0.3">
      <c r="A11" s="14" t="str">
        <f>data!A10</f>
        <v>Germany</v>
      </c>
      <c r="B11">
        <f>data!C10</f>
        <v>14148.6</v>
      </c>
      <c r="C11">
        <f>data!L10</f>
        <v>51800</v>
      </c>
      <c r="D11" s="23">
        <v>65</v>
      </c>
      <c r="E11">
        <f t="shared" si="8"/>
        <v>65</v>
      </c>
      <c r="F11">
        <v>38.200000000000003</v>
      </c>
      <c r="G11">
        <f t="shared" si="0"/>
        <v>2292</v>
      </c>
      <c r="H11">
        <f t="shared" si="1"/>
        <v>0.14179755671902269</v>
      </c>
      <c r="I11" s="18">
        <f t="shared" si="2"/>
        <v>7345.1134380453759</v>
      </c>
      <c r="J11" s="19">
        <f t="shared" si="3"/>
        <v>-7345.1134380453759</v>
      </c>
      <c r="K11">
        <f t="shared" si="4"/>
        <v>-37651.4</v>
      </c>
      <c r="L11" t="str">
        <f t="shared" si="5"/>
        <v>Labor market</v>
      </c>
      <c r="M11" s="19">
        <f t="shared" si="6"/>
        <v>30306.286561954625</v>
      </c>
      <c r="N11" s="19">
        <f t="shared" si="7"/>
        <v>2.1419989654067986</v>
      </c>
    </row>
    <row r="12" spans="1:14" ht="14.4" x14ac:dyDescent="0.3">
      <c r="A12" s="14" t="str">
        <f>data!A11</f>
        <v>Croatia</v>
      </c>
      <c r="B12">
        <f>data!C11</f>
        <v>36000</v>
      </c>
      <c r="C12">
        <f>data!L11</f>
        <v>101362</v>
      </c>
      <c r="E12">
        <v>100</v>
      </c>
      <c r="G12">
        <v>2700</v>
      </c>
      <c r="H12">
        <f t="shared" si="1"/>
        <v>0.18518518518518517</v>
      </c>
      <c r="I12" s="18">
        <f t="shared" si="2"/>
        <v>18770.740740740741</v>
      </c>
      <c r="J12" s="19">
        <f t="shared" si="3"/>
        <v>-18770.740740740741</v>
      </c>
      <c r="K12">
        <f t="shared" si="4"/>
        <v>-65362</v>
      </c>
      <c r="L12" t="str">
        <f t="shared" si="5"/>
        <v>Labor market</v>
      </c>
      <c r="M12" s="19">
        <f t="shared" si="6"/>
        <v>46591.259259259255</v>
      </c>
      <c r="N12" s="19">
        <f t="shared" si="7"/>
        <v>1.2942016460905348</v>
      </c>
    </row>
    <row r="13" spans="1:14" ht="14.4" x14ac:dyDescent="0.3">
      <c r="A13" s="14" t="str">
        <f>data!A12</f>
        <v>Hungary</v>
      </c>
      <c r="B13">
        <f>data!C12</f>
        <v>1189020</v>
      </c>
      <c r="C13">
        <f>data!L12</f>
        <v>4593599</v>
      </c>
      <c r="D13" s="23">
        <v>66</v>
      </c>
      <c r="E13">
        <f t="shared" si="8"/>
        <v>66</v>
      </c>
      <c r="F13">
        <v>40</v>
      </c>
      <c r="G13">
        <f t="shared" si="0"/>
        <v>2400</v>
      </c>
      <c r="H13">
        <f t="shared" si="1"/>
        <v>0.13750000000000001</v>
      </c>
      <c r="I13" s="18">
        <f t="shared" si="2"/>
        <v>631619.86250000005</v>
      </c>
      <c r="J13" s="19">
        <f t="shared" si="3"/>
        <v>-631619.86250000005</v>
      </c>
      <c r="K13">
        <f t="shared" si="4"/>
        <v>-3404579</v>
      </c>
      <c r="L13" t="str">
        <f t="shared" si="5"/>
        <v>Labor market</v>
      </c>
      <c r="M13" s="19">
        <f t="shared" si="6"/>
        <v>2772959.1375000002</v>
      </c>
      <c r="N13" s="19">
        <f t="shared" si="7"/>
        <v>2.3321383471262047</v>
      </c>
    </row>
    <row r="14" spans="1:14" ht="14.4" x14ac:dyDescent="0.3">
      <c r="A14" s="14" t="str">
        <f>data!A13</f>
        <v>Israel</v>
      </c>
      <c r="B14">
        <f>data!C13</f>
        <v>56975.9</v>
      </c>
      <c r="C14">
        <f>data!L13</f>
        <v>155904</v>
      </c>
      <c r="E14">
        <v>100</v>
      </c>
      <c r="F14">
        <v>42</v>
      </c>
      <c r="G14">
        <f t="shared" si="0"/>
        <v>2520</v>
      </c>
      <c r="H14">
        <f t="shared" si="1"/>
        <v>0.1984126984126984</v>
      </c>
      <c r="I14" s="18">
        <f t="shared" si="2"/>
        <v>30933.333333333332</v>
      </c>
      <c r="J14" s="19">
        <f t="shared" si="3"/>
        <v>-30933.333333333332</v>
      </c>
      <c r="K14">
        <f t="shared" si="4"/>
        <v>-98928.1</v>
      </c>
      <c r="L14" t="str">
        <f t="shared" si="5"/>
        <v>Labor market</v>
      </c>
      <c r="M14" s="19">
        <f t="shared" si="6"/>
        <v>67994.766666666677</v>
      </c>
      <c r="N14" s="19">
        <f t="shared" si="7"/>
        <v>1.1933952191482133</v>
      </c>
    </row>
    <row r="15" spans="1:14" ht="14.4" x14ac:dyDescent="0.3">
      <c r="A15" s="14" t="str">
        <f>data!A14</f>
        <v>Ireland</v>
      </c>
      <c r="B15">
        <f>data!C14</f>
        <v>18828.900000000001</v>
      </c>
      <c r="C15">
        <f>data!L14</f>
        <v>48858</v>
      </c>
      <c r="E15">
        <v>100</v>
      </c>
      <c r="G15">
        <v>2700</v>
      </c>
      <c r="H15">
        <f t="shared" si="1"/>
        <v>0.18518518518518517</v>
      </c>
      <c r="I15" s="18">
        <f t="shared" si="2"/>
        <v>9047.7777777777774</v>
      </c>
      <c r="J15" s="19">
        <f t="shared" si="3"/>
        <v>-9047.7777777777774</v>
      </c>
      <c r="K15">
        <f t="shared" si="4"/>
        <v>-30029.1</v>
      </c>
      <c r="L15" t="str">
        <f t="shared" si="5"/>
        <v>Labor market</v>
      </c>
      <c r="M15" s="19">
        <f t="shared" si="6"/>
        <v>20981.322222222221</v>
      </c>
      <c r="N15" s="19">
        <f t="shared" si="7"/>
        <v>1.1143148151098692</v>
      </c>
    </row>
    <row r="16" spans="1:14" ht="14.4" x14ac:dyDescent="0.3">
      <c r="A16" s="14" t="str">
        <f>data!A15</f>
        <v>Japan</v>
      </c>
      <c r="B16">
        <f>data!C15</f>
        <v>1479780</v>
      </c>
      <c r="C16">
        <f>data!L15</f>
        <v>5221760</v>
      </c>
      <c r="D16" s="23">
        <v>100</v>
      </c>
      <c r="E16">
        <f t="shared" si="8"/>
        <v>100</v>
      </c>
      <c r="F16">
        <v>40</v>
      </c>
      <c r="G16">
        <f t="shared" si="0"/>
        <v>2400</v>
      </c>
      <c r="H16">
        <f t="shared" si="1"/>
        <v>0.20833333333333334</v>
      </c>
      <c r="I16" s="18">
        <f t="shared" si="2"/>
        <v>1087866.6666666667</v>
      </c>
      <c r="J16" s="19">
        <f t="shared" si="3"/>
        <v>-1087866.6666666667</v>
      </c>
      <c r="K16">
        <f t="shared" si="4"/>
        <v>-3741980</v>
      </c>
      <c r="L16" t="str">
        <f t="shared" si="5"/>
        <v>Labor market</v>
      </c>
      <c r="M16" s="19">
        <f t="shared" si="6"/>
        <v>2654113.333333333</v>
      </c>
      <c r="N16" s="19">
        <f t="shared" si="7"/>
        <v>1.7935864340194712</v>
      </c>
    </row>
    <row r="17" spans="1:14" ht="14.4" x14ac:dyDescent="0.3">
      <c r="A17" s="14" t="str">
        <f>data!A16</f>
        <v>Lithuania</v>
      </c>
      <c r="B17">
        <f>data!C16</f>
        <v>4749.3</v>
      </c>
      <c r="C17">
        <f>data!L16</f>
        <v>15435</v>
      </c>
      <c r="E17">
        <v>100</v>
      </c>
      <c r="F17">
        <v>40</v>
      </c>
      <c r="G17">
        <f t="shared" si="0"/>
        <v>2400</v>
      </c>
      <c r="H17">
        <f t="shared" si="1"/>
        <v>0.20833333333333334</v>
      </c>
      <c r="I17" s="18">
        <f t="shared" si="2"/>
        <v>3215.625</v>
      </c>
      <c r="J17" s="19">
        <f t="shared" si="3"/>
        <v>-3215.625</v>
      </c>
      <c r="K17">
        <f t="shared" si="4"/>
        <v>-10685.7</v>
      </c>
      <c r="L17" t="str">
        <f t="shared" si="5"/>
        <v>Labor market</v>
      </c>
      <c r="M17" s="19">
        <f t="shared" si="6"/>
        <v>7470.0750000000007</v>
      </c>
      <c r="N17" s="19">
        <f t="shared" si="7"/>
        <v>1.5728791611395363</v>
      </c>
    </row>
    <row r="18" spans="1:14" ht="14.4" x14ac:dyDescent="0.3">
      <c r="A18" s="14" t="str">
        <f>data!A17</f>
        <v>Latvia</v>
      </c>
      <c r="B18">
        <f>data!C17</f>
        <v>4225.9000000000005</v>
      </c>
      <c r="C18">
        <f>data!L17</f>
        <v>12804</v>
      </c>
      <c r="E18">
        <v>100</v>
      </c>
      <c r="F18">
        <v>40</v>
      </c>
      <c r="G18">
        <f t="shared" si="0"/>
        <v>2400</v>
      </c>
      <c r="H18">
        <f t="shared" si="1"/>
        <v>0.20833333333333334</v>
      </c>
      <c r="I18" s="18">
        <f t="shared" si="2"/>
        <v>2667.5</v>
      </c>
      <c r="J18" s="19">
        <f t="shared" si="3"/>
        <v>-2667.5</v>
      </c>
      <c r="K18">
        <f t="shared" si="4"/>
        <v>-8578.0999999999985</v>
      </c>
      <c r="L18" t="str">
        <f t="shared" si="5"/>
        <v>Labor market</v>
      </c>
      <c r="M18" s="19">
        <f t="shared" si="6"/>
        <v>5910.5999999999985</v>
      </c>
      <c r="N18" s="19">
        <f t="shared" si="7"/>
        <v>1.3986606403369692</v>
      </c>
    </row>
    <row r="19" spans="1:14" ht="14.4" x14ac:dyDescent="0.3">
      <c r="A19" s="14" t="str">
        <f>data!A18</f>
        <v>Luxembourg</v>
      </c>
      <c r="B19">
        <f>data!C18</f>
        <v>23520.5</v>
      </c>
      <c r="C19">
        <f>data!L18</f>
        <v>60896</v>
      </c>
      <c r="E19">
        <v>100</v>
      </c>
      <c r="G19">
        <v>2700</v>
      </c>
      <c r="H19">
        <f t="shared" si="1"/>
        <v>0.18518518518518517</v>
      </c>
      <c r="I19" s="18">
        <f t="shared" si="2"/>
        <v>11277.037037037036</v>
      </c>
      <c r="J19" s="19">
        <f t="shared" si="3"/>
        <v>-11277.037037037036</v>
      </c>
      <c r="K19">
        <f t="shared" si="4"/>
        <v>-37375.5</v>
      </c>
      <c r="L19" t="str">
        <f t="shared" si="5"/>
        <v>Labor market</v>
      </c>
      <c r="M19" s="19">
        <f t="shared" si="6"/>
        <v>26098.462962962964</v>
      </c>
      <c r="N19" s="19">
        <f t="shared" si="7"/>
        <v>1.109604938796495</v>
      </c>
    </row>
    <row r="20" spans="1:14" ht="14.4" x14ac:dyDescent="0.3">
      <c r="A20" s="14" t="str">
        <f>data!A19</f>
        <v>Malta</v>
      </c>
      <c r="B20">
        <f>data!C19</f>
        <v>8568.8000000000011</v>
      </c>
      <c r="C20">
        <f>data!L19</f>
        <v>25069</v>
      </c>
      <c r="E20">
        <v>100</v>
      </c>
      <c r="G20">
        <v>2700</v>
      </c>
      <c r="H20">
        <f t="shared" si="1"/>
        <v>0.18518518518518517</v>
      </c>
      <c r="I20" s="18">
        <f t="shared" si="2"/>
        <v>4642.4074074074069</v>
      </c>
      <c r="J20" s="19">
        <f t="shared" si="3"/>
        <v>-4642.4074074074069</v>
      </c>
      <c r="K20">
        <f t="shared" si="4"/>
        <v>-16500.199999999997</v>
      </c>
      <c r="L20" t="str">
        <f t="shared" si="5"/>
        <v>Labor market</v>
      </c>
      <c r="M20" s="19">
        <f t="shared" si="6"/>
        <v>11857.79259259259</v>
      </c>
      <c r="N20" s="19">
        <f t="shared" si="7"/>
        <v>1.3838335114126352</v>
      </c>
    </row>
    <row r="21" spans="1:14" ht="14.4" x14ac:dyDescent="0.3">
      <c r="A21" s="14" t="str">
        <f>data!A20</f>
        <v>Netherlands</v>
      </c>
      <c r="B21">
        <f>data!C20</f>
        <v>18069.100000000002</v>
      </c>
      <c r="C21">
        <f>data!L20</f>
        <v>52970</v>
      </c>
      <c r="D21" s="23">
        <v>77</v>
      </c>
      <c r="E21">
        <f t="shared" si="8"/>
        <v>77</v>
      </c>
      <c r="F21">
        <v>37.5</v>
      </c>
      <c r="G21">
        <f t="shared" si="0"/>
        <v>2250</v>
      </c>
      <c r="H21">
        <f t="shared" si="1"/>
        <v>0.1711111111111111</v>
      </c>
      <c r="I21" s="18">
        <f t="shared" si="2"/>
        <v>9063.7555555555555</v>
      </c>
      <c r="J21" s="19">
        <f t="shared" si="3"/>
        <v>-9063.7555555555555</v>
      </c>
      <c r="K21">
        <f t="shared" si="4"/>
        <v>-34900.899999999994</v>
      </c>
      <c r="L21" t="str">
        <f t="shared" si="5"/>
        <v>Labor market</v>
      </c>
      <c r="M21" s="19">
        <f t="shared" si="6"/>
        <v>25837.144444444439</v>
      </c>
      <c r="N21" s="19">
        <f t="shared" si="7"/>
        <v>1.429907656963791</v>
      </c>
    </row>
    <row r="22" spans="1:14" ht="14.4" x14ac:dyDescent="0.3">
      <c r="A22" s="14" t="str">
        <f>data!A21</f>
        <v>New Zealand</v>
      </c>
      <c r="B22">
        <f>data!C21</f>
        <v>31361.5</v>
      </c>
      <c r="C22">
        <f>data!L21</f>
        <v>63255</v>
      </c>
      <c r="E22">
        <v>100</v>
      </c>
      <c r="F22">
        <v>40</v>
      </c>
      <c r="G22">
        <f t="shared" si="0"/>
        <v>2400</v>
      </c>
      <c r="H22">
        <f t="shared" si="1"/>
        <v>0.20833333333333334</v>
      </c>
      <c r="I22" s="18">
        <f t="shared" si="2"/>
        <v>13178.125</v>
      </c>
      <c r="J22" s="19">
        <f t="shared" si="3"/>
        <v>-13178.125</v>
      </c>
      <c r="K22">
        <f t="shared" si="4"/>
        <v>-31893.5</v>
      </c>
      <c r="L22" t="str">
        <f t="shared" si="5"/>
        <v>Labor market</v>
      </c>
      <c r="M22" s="19">
        <f t="shared" si="6"/>
        <v>18715.375</v>
      </c>
      <c r="N22" s="19">
        <f t="shared" si="7"/>
        <v>0.59676275050619387</v>
      </c>
    </row>
    <row r="23" spans="1:14" ht="14.4" x14ac:dyDescent="0.3">
      <c r="A23" s="14" t="str">
        <f>data!A22</f>
        <v>Poland</v>
      </c>
      <c r="B23">
        <f>data!C22</f>
        <v>19609.7</v>
      </c>
      <c r="C23">
        <f>data!L22</f>
        <v>58586</v>
      </c>
      <c r="D23" s="23">
        <v>54</v>
      </c>
      <c r="E23">
        <f t="shared" si="8"/>
        <v>54</v>
      </c>
      <c r="F23">
        <v>40</v>
      </c>
      <c r="G23">
        <f t="shared" si="0"/>
        <v>2400</v>
      </c>
      <c r="H23">
        <f t="shared" si="1"/>
        <v>0.1125</v>
      </c>
      <c r="I23" s="18">
        <f t="shared" si="2"/>
        <v>6590.9250000000002</v>
      </c>
      <c r="J23" s="19">
        <f t="shared" si="3"/>
        <v>-6590.9250000000002</v>
      </c>
      <c r="K23">
        <f t="shared" si="4"/>
        <v>-38976.300000000003</v>
      </c>
      <c r="L23" t="str">
        <f t="shared" si="5"/>
        <v>Labor market</v>
      </c>
      <c r="M23" s="19">
        <f t="shared" si="6"/>
        <v>32385.375000000004</v>
      </c>
      <c r="N23" s="19">
        <f t="shared" si="7"/>
        <v>1.6514977281651428</v>
      </c>
    </row>
    <row r="24" spans="1:14" ht="14.4" x14ac:dyDescent="0.3">
      <c r="A24" s="14" t="str">
        <f>data!A23</f>
        <v>Portugal</v>
      </c>
      <c r="B24">
        <f>data!C23</f>
        <v>7476</v>
      </c>
      <c r="C24">
        <f>data!L23</f>
        <v>19573</v>
      </c>
      <c r="E24">
        <v>100</v>
      </c>
      <c r="F24">
        <v>40</v>
      </c>
      <c r="G24">
        <f t="shared" si="0"/>
        <v>2400</v>
      </c>
      <c r="H24">
        <f t="shared" si="1"/>
        <v>0.20833333333333334</v>
      </c>
      <c r="I24" s="18">
        <f t="shared" si="2"/>
        <v>4077.7083333333335</v>
      </c>
      <c r="J24" s="19">
        <f t="shared" si="3"/>
        <v>-4077.7083333333335</v>
      </c>
      <c r="K24">
        <f t="shared" si="4"/>
        <v>-12097</v>
      </c>
      <c r="L24" t="str">
        <f t="shared" si="5"/>
        <v>Labor market</v>
      </c>
      <c r="M24" s="19">
        <f t="shared" si="6"/>
        <v>8019.2916666666661</v>
      </c>
      <c r="N24" s="19">
        <f t="shared" si="7"/>
        <v>1.0726714374888531</v>
      </c>
    </row>
    <row r="25" spans="1:14" ht="14.4" x14ac:dyDescent="0.3">
      <c r="A25" s="14" t="str">
        <f>data!A24</f>
        <v>Korea</v>
      </c>
      <c r="B25">
        <f>data!C24</f>
        <v>19004481.400000002</v>
      </c>
      <c r="C25">
        <f>data!L24</f>
        <v>46285248</v>
      </c>
      <c r="E25">
        <v>100</v>
      </c>
      <c r="G25">
        <v>2700</v>
      </c>
      <c r="H25">
        <f t="shared" si="1"/>
        <v>0.18518518518518517</v>
      </c>
      <c r="I25" s="18">
        <f t="shared" si="2"/>
        <v>8571342.222222222</v>
      </c>
      <c r="J25" s="19">
        <f t="shared" si="3"/>
        <v>-8571342.222222222</v>
      </c>
      <c r="K25">
        <f t="shared" si="4"/>
        <v>-27280766.599999998</v>
      </c>
      <c r="L25" t="str">
        <f t="shared" si="5"/>
        <v>Labor market</v>
      </c>
      <c r="M25" s="19">
        <f t="shared" si="6"/>
        <v>18709424.377777778</v>
      </c>
      <c r="N25" s="19">
        <f t="shared" si="7"/>
        <v>0.98447434497095887</v>
      </c>
    </row>
    <row r="26" spans="1:14" ht="14.4" x14ac:dyDescent="0.3">
      <c r="A26" s="14" t="str">
        <f>data!A25</f>
        <v>Romania</v>
      </c>
      <c r="B26">
        <f>data!C25</f>
        <v>15159.6</v>
      </c>
      <c r="C26">
        <f>data!L25</f>
        <v>54384</v>
      </c>
      <c r="E26">
        <v>100</v>
      </c>
      <c r="G26">
        <v>2700</v>
      </c>
      <c r="H26">
        <f t="shared" si="1"/>
        <v>0.18518518518518517</v>
      </c>
      <c r="I26" s="18">
        <f t="shared" si="2"/>
        <v>10071.111111111111</v>
      </c>
      <c r="J26" s="19">
        <f t="shared" si="3"/>
        <v>-10071.111111111111</v>
      </c>
      <c r="K26">
        <f t="shared" si="4"/>
        <v>-39224.400000000001</v>
      </c>
      <c r="L26" t="str">
        <f t="shared" si="5"/>
        <v>Labor market</v>
      </c>
      <c r="M26" s="19">
        <f t="shared" si="6"/>
        <v>29153.288888888892</v>
      </c>
      <c r="N26" s="19">
        <f t="shared" si="7"/>
        <v>1.9230909053595671</v>
      </c>
    </row>
    <row r="27" spans="1:14" ht="14.4" x14ac:dyDescent="0.3">
      <c r="A27" s="14" t="str">
        <f>data!A26</f>
        <v>Slovenia</v>
      </c>
      <c r="B27">
        <f>data!C26</f>
        <v>8131.4000000000005</v>
      </c>
      <c r="C27">
        <f>data!L26</f>
        <v>20265</v>
      </c>
      <c r="E27">
        <v>100</v>
      </c>
      <c r="F27">
        <v>40</v>
      </c>
      <c r="G27">
        <f t="shared" si="0"/>
        <v>2400</v>
      </c>
      <c r="H27">
        <f t="shared" si="1"/>
        <v>0.20833333333333334</v>
      </c>
      <c r="I27" s="18">
        <f t="shared" si="2"/>
        <v>4221.875</v>
      </c>
      <c r="J27" s="19">
        <f t="shared" si="3"/>
        <v>-4221.875</v>
      </c>
      <c r="K27">
        <f t="shared" si="4"/>
        <v>-12133.599999999999</v>
      </c>
      <c r="L27" t="str">
        <f t="shared" si="5"/>
        <v>Labor market</v>
      </c>
      <c r="M27" s="19">
        <f t="shared" si="6"/>
        <v>7911.7249999999985</v>
      </c>
      <c r="N27" s="19">
        <f t="shared" si="7"/>
        <v>0.97298435693730467</v>
      </c>
    </row>
    <row r="28" spans="1:14" ht="14.4" x14ac:dyDescent="0.3">
      <c r="A28" s="14" t="str">
        <f>data!A27</f>
        <v>Slovak Republic</v>
      </c>
      <c r="B28">
        <f>data!C27</f>
        <v>5234.8</v>
      </c>
      <c r="C28">
        <f>data!L27</f>
        <v>13154</v>
      </c>
      <c r="D28" s="23">
        <v>63</v>
      </c>
      <c r="E28">
        <f t="shared" si="8"/>
        <v>63</v>
      </c>
      <c r="F28">
        <v>40</v>
      </c>
      <c r="G28">
        <f t="shared" si="0"/>
        <v>2400</v>
      </c>
      <c r="H28">
        <f t="shared" si="1"/>
        <v>0.13125000000000001</v>
      </c>
      <c r="I28" s="18">
        <f t="shared" si="2"/>
        <v>1726.4625000000001</v>
      </c>
      <c r="J28" s="19">
        <f t="shared" si="3"/>
        <v>-1726.4625000000001</v>
      </c>
      <c r="K28">
        <f t="shared" si="4"/>
        <v>-7919.2</v>
      </c>
      <c r="L28" t="str">
        <f t="shared" si="5"/>
        <v>Labor market</v>
      </c>
      <c r="M28" s="19">
        <f t="shared" si="6"/>
        <v>6192.7374999999993</v>
      </c>
      <c r="N28" s="19">
        <f t="shared" si="7"/>
        <v>1.18299409719569</v>
      </c>
    </row>
    <row r="29" spans="1:14" ht="14.4" x14ac:dyDescent="0.3">
      <c r="A29" s="14" t="str">
        <f>data!A28</f>
        <v>Spain</v>
      </c>
      <c r="B29">
        <f>data!C28</f>
        <v>11799.900000000001</v>
      </c>
      <c r="C29">
        <f>data!L28</f>
        <v>27292</v>
      </c>
      <c r="D29" s="23">
        <v>60</v>
      </c>
      <c r="E29">
        <f t="shared" si="8"/>
        <v>60</v>
      </c>
      <c r="F29">
        <v>40</v>
      </c>
      <c r="G29">
        <f t="shared" si="0"/>
        <v>2400</v>
      </c>
      <c r="H29">
        <f t="shared" si="1"/>
        <v>0.125</v>
      </c>
      <c r="I29" s="18">
        <f t="shared" si="2"/>
        <v>3411.5</v>
      </c>
      <c r="J29" s="19">
        <f t="shared" si="3"/>
        <v>-3411.5</v>
      </c>
      <c r="K29">
        <f t="shared" si="4"/>
        <v>-15492.099999999999</v>
      </c>
      <c r="L29" t="str">
        <f t="shared" si="5"/>
        <v>Labor market</v>
      </c>
      <c r="M29" s="19">
        <f t="shared" si="6"/>
        <v>12080.599999999999</v>
      </c>
      <c r="N29" s="19">
        <f t="shared" si="7"/>
        <v>1.023788337189298</v>
      </c>
    </row>
    <row r="30" spans="1:14" ht="14.4" x14ac:dyDescent="0.3">
      <c r="A30" s="14" t="str">
        <f>data!A29</f>
        <v>Turkey</v>
      </c>
      <c r="B30">
        <f>data!C29</f>
        <v>23846.100000000002</v>
      </c>
      <c r="C30">
        <f>data!L29</f>
        <v>61841</v>
      </c>
      <c r="D30" s="23">
        <v>69</v>
      </c>
      <c r="E30">
        <v>69</v>
      </c>
      <c r="F30">
        <v>45</v>
      </c>
      <c r="G30">
        <f t="shared" si="0"/>
        <v>2700</v>
      </c>
      <c r="H30">
        <f t="shared" si="1"/>
        <v>0.12777777777777777</v>
      </c>
      <c r="I30" s="18">
        <f t="shared" si="2"/>
        <v>7901.9055555555551</v>
      </c>
      <c r="J30" s="19">
        <f t="shared" si="3"/>
        <v>-7901.9055555555551</v>
      </c>
      <c r="K30">
        <f t="shared" si="4"/>
        <v>-37994.899999999994</v>
      </c>
      <c r="L30" t="str">
        <f t="shared" si="5"/>
        <v>Labor market</v>
      </c>
      <c r="M30" s="19">
        <f t="shared" si="6"/>
        <v>30092.994444444441</v>
      </c>
      <c r="N30" s="19">
        <f t="shared" si="7"/>
        <v>1.2619671327573247</v>
      </c>
    </row>
    <row r="31" spans="1:14" ht="14.4" x14ac:dyDescent="0.3">
      <c r="A31" s="14" t="str">
        <f>data!A30</f>
        <v>United Kingdom</v>
      </c>
      <c r="B31">
        <f>data!C30</f>
        <v>15148.1</v>
      </c>
      <c r="C31">
        <f>data!L30</f>
        <v>40990</v>
      </c>
      <c r="D31" s="23">
        <v>73</v>
      </c>
      <c r="E31">
        <f>D31</f>
        <v>73</v>
      </c>
      <c r="G31">
        <v>2700</v>
      </c>
      <c r="H31">
        <f t="shared" si="1"/>
        <v>0.13518518518518519</v>
      </c>
      <c r="I31" s="18">
        <f t="shared" si="2"/>
        <v>5541.2407407407409</v>
      </c>
      <c r="J31" s="19">
        <f t="shared" si="3"/>
        <v>-5541.2407407407409</v>
      </c>
      <c r="K31">
        <f t="shared" si="4"/>
        <v>-25841.9</v>
      </c>
      <c r="L31" t="str">
        <f t="shared" si="5"/>
        <v>Labor market</v>
      </c>
      <c r="M31" s="19">
        <f t="shared" si="6"/>
        <v>20300.659259259261</v>
      </c>
      <c r="N31" s="19">
        <f t="shared" si="7"/>
        <v>1.3401455799248265</v>
      </c>
    </row>
    <row r="32" spans="1:14" ht="14.4" x14ac:dyDescent="0.3">
      <c r="A32" s="14" t="str">
        <f>data!A31</f>
        <v>United States</v>
      </c>
      <c r="B32">
        <f>data!C31</f>
        <v>12876.5</v>
      </c>
      <c r="C32">
        <f>data!L31</f>
        <v>56577</v>
      </c>
      <c r="D32" s="23">
        <v>55</v>
      </c>
      <c r="E32">
        <f>D32</f>
        <v>55</v>
      </c>
      <c r="F32">
        <v>40</v>
      </c>
      <c r="G32">
        <f t="shared" si="0"/>
        <v>2400</v>
      </c>
      <c r="H32">
        <f t="shared" si="1"/>
        <v>0.11458333333333333</v>
      </c>
      <c r="I32" s="18">
        <f t="shared" si="2"/>
        <v>6482.78125</v>
      </c>
      <c r="J32" s="19">
        <f t="shared" si="3"/>
        <v>-6482.78125</v>
      </c>
      <c r="K32">
        <f t="shared" si="4"/>
        <v>-43700.5</v>
      </c>
      <c r="L32" t="str">
        <f t="shared" si="5"/>
        <v>Labor market</v>
      </c>
      <c r="M32" s="19">
        <f t="shared" si="6"/>
        <v>37217.71875</v>
      </c>
      <c r="N32" s="19">
        <f t="shared" si="7"/>
        <v>2.8903598609870693</v>
      </c>
    </row>
    <row r="33" spans="1:12" x14ac:dyDescent="0.25">
      <c r="A33" s="14"/>
    </row>
    <row r="34" spans="1:12" ht="66" x14ac:dyDescent="0.25">
      <c r="A34" s="14" t="s">
        <v>109</v>
      </c>
      <c r="E34">
        <f>D34</f>
        <v>0</v>
      </c>
      <c r="F34" s="15" t="s">
        <v>110</v>
      </c>
      <c r="H34" t="s">
        <v>115</v>
      </c>
      <c r="J34" t="s">
        <v>111</v>
      </c>
      <c r="L34" t="str">
        <f t="shared" si="5"/>
        <v>Labor market</v>
      </c>
    </row>
    <row r="35" spans="1:12" x14ac:dyDescent="0.25">
      <c r="L35" t="str">
        <f t="shared" si="5"/>
        <v>Home</v>
      </c>
    </row>
    <row r="36" spans="1:12" x14ac:dyDescent="0.25">
      <c r="L36" t="str">
        <f t="shared" si="5"/>
        <v>Home</v>
      </c>
    </row>
    <row r="37" spans="1:12" x14ac:dyDescent="0.25">
      <c r="L37" t="str">
        <f t="shared" si="5"/>
        <v>Home</v>
      </c>
    </row>
    <row r="38" spans="1:12" x14ac:dyDescent="0.25">
      <c r="L38" t="str">
        <f t="shared" si="5"/>
        <v>Home</v>
      </c>
    </row>
    <row r="39" spans="1:12" x14ac:dyDescent="0.25">
      <c r="L39" t="str">
        <f t="shared" si="5"/>
        <v>Home</v>
      </c>
    </row>
    <row r="40" spans="1:12" x14ac:dyDescent="0.25">
      <c r="L40" t="str">
        <f t="shared" si="5"/>
        <v>Home</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453E3-1E93-4AA6-AFC7-26A2B982BA86}">
  <dimension ref="A1:C31"/>
  <sheetViews>
    <sheetView tabSelected="1" workbookViewId="0">
      <selection activeCell="C31" sqref="A1:C31"/>
    </sheetView>
  </sheetViews>
  <sheetFormatPr baseColWidth="10" defaultRowHeight="13.2" x14ac:dyDescent="0.25"/>
  <sheetData>
    <row r="1" spans="1:3" x14ac:dyDescent="0.25">
      <c r="A1" t="str">
        <f>[1]Computations!A2</f>
        <v>Country</v>
      </c>
      <c r="B1" t="s">
        <v>112</v>
      </c>
      <c r="C1" t="s">
        <v>113</v>
      </c>
    </row>
    <row r="2" spans="1:3" x14ac:dyDescent="0.25">
      <c r="A2" s="14" t="str">
        <f>Computations!A3</f>
        <v>Australia</v>
      </c>
      <c r="B2" s="19">
        <f>Computations!B3/Computations!C3</f>
        <v>0.38287778144903101</v>
      </c>
      <c r="C2" s="21">
        <f>Computations!N3</f>
        <v>1.1650443263744272</v>
      </c>
    </row>
    <row r="3" spans="1:3" x14ac:dyDescent="0.25">
      <c r="A3" s="14" t="str">
        <f>Computations!A4</f>
        <v>Belgium</v>
      </c>
      <c r="B3" s="19">
        <f>Computations!B4/Computations!C4</f>
        <v>0.36679388546290909</v>
      </c>
      <c r="C3" s="21">
        <f>Computations!N4</f>
        <v>1.1284481157604003</v>
      </c>
    </row>
    <row r="4" spans="1:3" x14ac:dyDescent="0.25">
      <c r="A4" s="14" t="str">
        <f>Computations!A5</f>
        <v>Bulgaria</v>
      </c>
      <c r="B4" s="19">
        <f>Computations!B5/Computations!C5</f>
        <v>0.3395585075210002</v>
      </c>
      <c r="C4" s="21">
        <f>Computations!N5</f>
        <v>1.3996300983989396</v>
      </c>
    </row>
    <row r="5" spans="1:3" x14ac:dyDescent="0.25">
      <c r="A5" s="14" t="str">
        <f>Computations!A6</f>
        <v>Canada</v>
      </c>
      <c r="B5" s="19">
        <f>Computations!B6/Computations!C6</f>
        <v>0.32508745627186408</v>
      </c>
      <c r="C5" s="21">
        <f>Computations!N6</f>
        <v>1.6595407378939278</v>
      </c>
    </row>
    <row r="6" spans="1:3" x14ac:dyDescent="0.25">
      <c r="A6" s="14" t="str">
        <f>Computations!A7</f>
        <v>Czech Republic</v>
      </c>
      <c r="B6" s="19">
        <f>Computations!B7/Computations!C7</f>
        <v>0.32933442772280125</v>
      </c>
      <c r="C6" s="21">
        <f>Computations!N7</f>
        <v>1.4741258314500882</v>
      </c>
    </row>
    <row r="7" spans="1:3" x14ac:dyDescent="0.25">
      <c r="A7" s="14" t="str">
        <f>Computations!A8</f>
        <v>Estonia</v>
      </c>
      <c r="B7" s="19">
        <f>Computations!B8/Computations!C8</f>
        <v>0.36851995005054411</v>
      </c>
      <c r="C7" s="21">
        <f>Computations!N8</f>
        <v>1.1482328610922856</v>
      </c>
    </row>
    <row r="8" spans="1:3" x14ac:dyDescent="0.25">
      <c r="A8" s="14" t="str">
        <f>Computations!A9</f>
        <v>France</v>
      </c>
      <c r="B8" s="19">
        <f>Computations!B9/Computations!C9</f>
        <v>0.44460466664959147</v>
      </c>
      <c r="C8" s="21">
        <f>Computations!N9</f>
        <v>0.91716600458614539</v>
      </c>
    </row>
    <row r="9" spans="1:3" x14ac:dyDescent="0.25">
      <c r="A9" s="14" t="str">
        <f>Computations!A10</f>
        <v>Greece</v>
      </c>
      <c r="B9" s="19">
        <f>Computations!B10/Computations!C10</f>
        <v>0.34047818999160206</v>
      </c>
      <c r="C9" s="21">
        <f>Computations!N10</f>
        <v>1.5821526679531264</v>
      </c>
    </row>
    <row r="10" spans="1:3" x14ac:dyDescent="0.25">
      <c r="A10" s="14" t="str">
        <f>Computations!A11</f>
        <v>Germany</v>
      </c>
      <c r="B10" s="19">
        <f>Computations!B11/Computations!C11</f>
        <v>0.27313899613899617</v>
      </c>
      <c r="C10" s="21">
        <f>Computations!N11</f>
        <v>2.1419989654067986</v>
      </c>
    </row>
    <row r="11" spans="1:3" x14ac:dyDescent="0.25">
      <c r="A11" s="14" t="str">
        <f>Computations!A12</f>
        <v>Croatia</v>
      </c>
      <c r="B11" s="19">
        <f>Computations!B12/Computations!C12</f>
        <v>0.35516268424064246</v>
      </c>
      <c r="C11" s="21">
        <f>Computations!N12</f>
        <v>1.2942016460905348</v>
      </c>
    </row>
    <row r="12" spans="1:3" x14ac:dyDescent="0.25">
      <c r="A12" s="14" t="str">
        <f>Computations!A13</f>
        <v>Hungary</v>
      </c>
      <c r="B12" s="19">
        <f>Computations!B13/Computations!C13</f>
        <v>0.25884279407061872</v>
      </c>
      <c r="C12" s="21">
        <f>Computations!N13</f>
        <v>2.3321383471262047</v>
      </c>
    </row>
    <row r="13" spans="1:3" x14ac:dyDescent="0.25">
      <c r="A13" s="14" t="str">
        <f>Computations!A14</f>
        <v>Israel</v>
      </c>
      <c r="B13" s="19">
        <f>Computations!B14/Computations!C14</f>
        <v>0.36545502360426929</v>
      </c>
      <c r="C13" s="21">
        <f>Computations!N14</f>
        <v>1.1933952191482133</v>
      </c>
    </row>
    <row r="14" spans="1:3" x14ac:dyDescent="0.25">
      <c r="A14" s="14" t="str">
        <f>Computations!A15</f>
        <v>Ireland</v>
      </c>
      <c r="B14" s="19">
        <f>Computations!B15/Computations!C15</f>
        <v>0.38538008105120963</v>
      </c>
      <c r="C14" s="21">
        <f>Computations!N15</f>
        <v>1.1143148151098692</v>
      </c>
    </row>
    <row r="15" spans="1:3" x14ac:dyDescent="0.25">
      <c r="A15" s="14" t="str">
        <f>Computations!A16</f>
        <v>Japan</v>
      </c>
      <c r="B15" s="19">
        <f>Computations!B16/Computations!C16</f>
        <v>0.28338721044245618</v>
      </c>
      <c r="C15" s="21">
        <f>Computations!N16</f>
        <v>1.7935864340194712</v>
      </c>
    </row>
    <row r="16" spans="1:3" x14ac:dyDescent="0.25">
      <c r="A16" s="14" t="str">
        <f>Computations!A17</f>
        <v>Lithuania</v>
      </c>
      <c r="B16" s="19">
        <f>Computations!B17/Computations!C17</f>
        <v>0.30769679300291547</v>
      </c>
      <c r="C16" s="21">
        <f>Computations!N17</f>
        <v>1.5728791611395363</v>
      </c>
    </row>
    <row r="17" spans="1:3" x14ac:dyDescent="0.25">
      <c r="A17" s="14" t="str">
        <f>Computations!A18</f>
        <v>Latvia</v>
      </c>
      <c r="B17" s="19">
        <f>Computations!B18/Computations!C18</f>
        <v>0.33004529834426743</v>
      </c>
      <c r="C17" s="21">
        <f>Computations!N18</f>
        <v>1.3986606403369692</v>
      </c>
    </row>
    <row r="18" spans="1:3" x14ac:dyDescent="0.25">
      <c r="A18" s="14" t="str">
        <f>Computations!A19</f>
        <v>Luxembourg</v>
      </c>
      <c r="B18" s="19">
        <f>Computations!B19/Computations!C19</f>
        <v>0.38624047556489755</v>
      </c>
      <c r="C18" s="21">
        <f>Computations!N19</f>
        <v>1.109604938796495</v>
      </c>
    </row>
    <row r="19" spans="1:3" x14ac:dyDescent="0.25">
      <c r="A19" s="14" t="str">
        <f>Computations!A20</f>
        <v>Malta</v>
      </c>
      <c r="B19" s="19">
        <f>Computations!B20/Computations!C20</f>
        <v>0.3418086082412542</v>
      </c>
      <c r="C19" s="21">
        <f>Computations!N20</f>
        <v>1.3838335114126352</v>
      </c>
    </row>
    <row r="20" spans="1:3" x14ac:dyDescent="0.25">
      <c r="A20" s="14" t="str">
        <f>Computations!A21</f>
        <v>Netherlands</v>
      </c>
      <c r="B20" s="19">
        <f>Computations!B21/Computations!C21</f>
        <v>0.34111950160468196</v>
      </c>
      <c r="C20" s="21">
        <f>Computations!N21</f>
        <v>1.429907656963791</v>
      </c>
    </row>
    <row r="21" spans="1:3" x14ac:dyDescent="0.25">
      <c r="A21" s="14" t="str">
        <f>Computations!A22</f>
        <v>New Zealand</v>
      </c>
      <c r="B21" s="19">
        <f>Computations!B22/Computations!C22</f>
        <v>0.495794798830132</v>
      </c>
      <c r="C21" s="21">
        <f>Computations!N22</f>
        <v>0.59676275050619387</v>
      </c>
    </row>
    <row r="22" spans="1:3" x14ac:dyDescent="0.25">
      <c r="A22" s="14" t="str">
        <f>Computations!A23</f>
        <v>Poland</v>
      </c>
      <c r="B22" s="19">
        <f>Computations!B23/Computations!C23</f>
        <v>0.33471648516710478</v>
      </c>
      <c r="C22" s="21">
        <f>Computations!N23</f>
        <v>1.6514977281651428</v>
      </c>
    </row>
    <row r="23" spans="1:3" x14ac:dyDescent="0.25">
      <c r="A23" s="14" t="str">
        <f>Computations!A24</f>
        <v>Portugal</v>
      </c>
      <c r="B23" s="19">
        <f>Computations!B24/Computations!C24</f>
        <v>0.38195473356153886</v>
      </c>
      <c r="C23" s="21">
        <f>Computations!N24</f>
        <v>1.0726714374888531</v>
      </c>
    </row>
    <row r="24" spans="1:3" x14ac:dyDescent="0.25">
      <c r="A24" s="14" t="str">
        <f>Computations!A25</f>
        <v>Korea</v>
      </c>
      <c r="B24" s="19">
        <f>Computations!B25/Computations!C25</f>
        <v>0.41059478389313159</v>
      </c>
      <c r="C24" s="21">
        <f>Computations!N25</f>
        <v>0.98447434497095887</v>
      </c>
    </row>
    <row r="25" spans="1:3" x14ac:dyDescent="0.25">
      <c r="A25" s="14" t="str">
        <f>Computations!A26</f>
        <v>Romania</v>
      </c>
      <c r="B25" s="19">
        <f>Computations!B26/Computations!C26</f>
        <v>0.27875110326566638</v>
      </c>
      <c r="C25" s="21">
        <f>Computations!N26</f>
        <v>1.9230909053595671</v>
      </c>
    </row>
    <row r="26" spans="1:3" x14ac:dyDescent="0.25">
      <c r="A26" s="14" t="str">
        <f>Computations!A27</f>
        <v>Slovenia</v>
      </c>
      <c r="B26" s="19">
        <f>Computations!B27/Computations!C27</f>
        <v>0.40125339254872938</v>
      </c>
      <c r="C26" s="21">
        <f>Computations!N27</f>
        <v>0.97298435693730467</v>
      </c>
    </row>
    <row r="27" spans="1:3" x14ac:dyDescent="0.25">
      <c r="A27" s="14" t="str">
        <f>Computations!A28</f>
        <v>Slovak Republic</v>
      </c>
      <c r="B27" s="19">
        <f>Computations!B28/Computations!C28</f>
        <v>0.3979625969286909</v>
      </c>
      <c r="C27" s="21">
        <f>Computations!N28</f>
        <v>1.18299409719569</v>
      </c>
    </row>
    <row r="28" spans="1:3" x14ac:dyDescent="0.25">
      <c r="A28" s="14" t="str">
        <f>Computations!A29</f>
        <v>Spain</v>
      </c>
      <c r="B28" s="19">
        <f>Computations!B29/Computations!C29</f>
        <v>0.43235746738971131</v>
      </c>
      <c r="C28" s="21">
        <f>Computations!N29</f>
        <v>1.023788337189298</v>
      </c>
    </row>
    <row r="29" spans="1:3" x14ac:dyDescent="0.25">
      <c r="A29" s="14" t="str">
        <f>Computations!A30</f>
        <v>Turkey</v>
      </c>
      <c r="B29" s="19">
        <f>Computations!B30/Computations!C30</f>
        <v>0.38560340227357259</v>
      </c>
      <c r="C29" s="21">
        <f>Computations!N30</f>
        <v>1.2619671327573247</v>
      </c>
    </row>
    <row r="30" spans="1:3" x14ac:dyDescent="0.25">
      <c r="A30" s="14" t="str">
        <f>Computations!A31</f>
        <v>United Kingdom</v>
      </c>
      <c r="B30" s="19">
        <f>Computations!B31/Computations!C31</f>
        <v>0.36955598926567457</v>
      </c>
      <c r="C30" s="21">
        <f>Computations!N31</f>
        <v>1.3401455799248265</v>
      </c>
    </row>
    <row r="31" spans="1:3" x14ac:dyDescent="0.25">
      <c r="A31" s="14" t="str">
        <f>Computations!A32</f>
        <v>United States</v>
      </c>
      <c r="B31" s="19">
        <f>Computations!B32/Computations!C32</f>
        <v>0.22759248457853898</v>
      </c>
      <c r="C31" s="21">
        <f>Computations!N32</f>
        <v>2.8903598609870693</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B28028CD64F5E4BB46B116A95DD1BF1" ma:contentTypeVersion="15" ma:contentTypeDescription="Crée un document." ma:contentTypeScope="" ma:versionID="040befe0bd71ba8384bbfb2c086c7aeb">
  <xsd:schema xmlns:xsd="http://www.w3.org/2001/XMLSchema" xmlns:xs="http://www.w3.org/2001/XMLSchema" xmlns:p="http://schemas.microsoft.com/office/2006/metadata/properties" xmlns:ns3="9e8fa8fc-941d-4b8f-a28f-93707ef14f4d" xmlns:ns4="fe98a8f8-98f1-4e27-975a-7d31a7fe5f3b" targetNamespace="http://schemas.microsoft.com/office/2006/metadata/properties" ma:root="true" ma:fieldsID="681132e6bbe00e96071e72f5a49bb990" ns3:_="" ns4:_="">
    <xsd:import namespace="9e8fa8fc-941d-4b8f-a28f-93707ef14f4d"/>
    <xsd:import namespace="fe98a8f8-98f1-4e27-975a-7d31a7fe5f3b"/>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DateTaken" minOccurs="0"/>
                <xsd:element ref="ns4:MediaServiceAutoTags" minOccurs="0"/>
                <xsd:element ref="ns4:MediaServiceOCR" minOccurs="0"/>
                <xsd:element ref="ns4:MediaServiceGenerationTime" minOccurs="0"/>
                <xsd:element ref="ns4:MediaServiceEventHashCode" minOccurs="0"/>
                <xsd:element ref="ns4:MediaLengthInSeconds" minOccurs="0"/>
                <xsd:element ref="ns4:MediaServiceLocation" minOccurs="0"/>
                <xsd:element ref="ns4: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8fa8fc-941d-4b8f-a28f-93707ef14f4d" elementFormDefault="qualified">
    <xsd:import namespace="http://schemas.microsoft.com/office/2006/documentManagement/types"/>
    <xsd:import namespace="http://schemas.microsoft.com/office/infopath/2007/PartnerControls"/>
    <xsd:element name="SharedWithUsers" ma:index="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Partagé avec détails" ma:internalName="SharedWithDetails" ma:readOnly="true">
      <xsd:simpleType>
        <xsd:restriction base="dms:Note">
          <xsd:maxLength value="255"/>
        </xsd:restriction>
      </xsd:simpleType>
    </xsd:element>
    <xsd:element name="SharingHintHash" ma:index="10" nillable="true" ma:displayName="Partage du hachage d’indicateur"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e98a8f8-98f1-4e27-975a-7d31a7fe5f3b"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MediaServiceLocation" ma:index="21" nillable="true" ma:displayName="Location" ma:indexed="true"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fe98a8f8-98f1-4e27-975a-7d31a7fe5f3b" xsi:nil="true"/>
  </documentManagement>
</p:properties>
</file>

<file path=customXml/itemProps1.xml><?xml version="1.0" encoding="utf-8"?>
<ds:datastoreItem xmlns:ds="http://schemas.openxmlformats.org/officeDocument/2006/customXml" ds:itemID="{E20FE609-25E1-47EF-829D-A1F59973551B}">
  <ds:schemaRefs>
    <ds:schemaRef ds:uri="http://schemas.microsoft.com/sharepoint/v3/contenttype/forms"/>
  </ds:schemaRefs>
</ds:datastoreItem>
</file>

<file path=customXml/itemProps2.xml><?xml version="1.0" encoding="utf-8"?>
<ds:datastoreItem xmlns:ds="http://schemas.openxmlformats.org/officeDocument/2006/customXml" ds:itemID="{0DA6D7FE-CEF8-409F-B83F-44F879427B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e8fa8fc-941d-4b8f-a28f-93707ef14f4d"/>
    <ds:schemaRef ds:uri="fe98a8f8-98f1-4e27-975a-7d31a7fe5f3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0086CB8-CF1B-4B5C-B427-280F8E156A06}">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fe98a8f8-98f1-4e27-975a-7d31a7fe5f3b"/>
    <ds:schemaRef ds:uri="9e8fa8fc-941d-4b8f-a28f-93707ef14f4d"/>
    <ds:schemaRef ds:uri="http://purl.org/dc/term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Readme</vt:lpstr>
      <vt:lpstr>data</vt:lpstr>
      <vt:lpstr>Computations</vt:lpstr>
      <vt:lpstr>Output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PACIFICO Daniele, ELS/JAI</dc:creator>
  <cp:lastModifiedBy>Antoine Germain</cp:lastModifiedBy>
  <dcterms:created xsi:type="dcterms:W3CDTF">2018-01-31T17:12:20Z</dcterms:created>
  <dcterms:modified xsi:type="dcterms:W3CDTF">2023-02-17T10:11:04Z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0x010100EB28028CD64F5E4BB46B116A95DD1BF1</vt:lpwstr>
  </property>
</Properties>
</file>