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3"/>
  <workbookPr defaultThemeVersion="124226"/>
  <mc:AlternateContent xmlns:mc="http://schemas.openxmlformats.org/markup-compatibility/2006">
    <mc:Choice Requires="x15">
      <x15ac:absPath xmlns:x15ac="http://schemas.microsoft.com/office/spreadsheetml/2010/11/ac" url="C:\Users\angermain\OneDrive - UCL\PhD\Own papers\Basic income v Fairness\Empirical application\"/>
    </mc:Choice>
  </mc:AlternateContent>
  <xr:revisionPtr revIDLastSave="14" documentId="8_{07ACD099-750D-4FDE-B673-2900F57E500D}" xr6:coauthVersionLast="36" xr6:coauthVersionMax="36" xr10:uidLastSave="{B8EFDECF-8CC2-48CA-B1A7-97D69807EBBD}"/>
  <bookViews>
    <workbookView xWindow="0" yWindow="0" windowWidth="23040" windowHeight="9060" activeTab="2" xr2:uid="{00000000-000D-0000-FFFF-FFFF00000000}"/>
  </bookViews>
  <sheets>
    <sheet name="Readme" sheetId="2" r:id="rId1"/>
    <sheet name="data" sheetId="1" r:id="rId2"/>
    <sheet name="Computations" sheetId="3" r:id="rId3"/>
    <sheet name="Output" sheetId="4" r:id="rId4"/>
  </sheets>
  <calcPr calcId="191029"/>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 i="3"/>
  <c r="L41" i="3"/>
  <c r="L40" i="3"/>
  <c r="L39" i="3"/>
  <c r="L38" i="3"/>
  <c r="L37" i="3"/>
  <c r="L36" i="3"/>
  <c r="L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H4" i="3" l="1"/>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 i="3"/>
  <c r="G32" i="3"/>
  <c r="G30" i="3"/>
  <c r="G29" i="3"/>
  <c r="G28" i="3"/>
  <c r="G27" i="3"/>
  <c r="G24" i="3"/>
  <c r="G23" i="3"/>
  <c r="G22" i="3"/>
  <c r="G21" i="3"/>
  <c r="G18" i="3"/>
  <c r="G17" i="3"/>
  <c r="G16" i="3"/>
  <c r="G14" i="3"/>
  <c r="G13" i="3"/>
  <c r="G11" i="3"/>
  <c r="G10" i="3"/>
  <c r="G9" i="3"/>
  <c r="G8" i="3"/>
  <c r="G6" i="3"/>
  <c r="G5" i="3"/>
  <c r="G4" i="3"/>
  <c r="G3" i="3"/>
  <c r="E32" i="3"/>
  <c r="E31" i="3"/>
  <c r="E29" i="3"/>
  <c r="E28" i="3"/>
  <c r="E23" i="3"/>
  <c r="E21" i="3"/>
  <c r="E16" i="3"/>
  <c r="E13" i="3"/>
  <c r="E11" i="3"/>
  <c r="E10" i="3"/>
  <c r="E9" i="3"/>
  <c r="E6" i="3"/>
  <c r="E3" i="3"/>
  <c r="C4" i="3" l="1"/>
  <c r="I4" i="3" s="1"/>
  <c r="C5" i="3"/>
  <c r="I5" i="3" s="1"/>
  <c r="C6" i="3"/>
  <c r="I6" i="3" s="1"/>
  <c r="C7" i="3"/>
  <c r="I7" i="3" s="1"/>
  <c r="C8" i="3"/>
  <c r="I8" i="3" s="1"/>
  <c r="C9" i="3"/>
  <c r="I9" i="3" s="1"/>
  <c r="C10" i="3"/>
  <c r="I10" i="3" s="1"/>
  <c r="C11" i="3"/>
  <c r="I11" i="3" s="1"/>
  <c r="C12" i="3"/>
  <c r="I12" i="3" s="1"/>
  <c r="C13" i="3"/>
  <c r="I13" i="3" s="1"/>
  <c r="C14" i="3"/>
  <c r="I14" i="3" s="1"/>
  <c r="C15" i="3"/>
  <c r="I15" i="3" s="1"/>
  <c r="C16" i="3"/>
  <c r="I16" i="3" s="1"/>
  <c r="C17" i="3"/>
  <c r="I17" i="3" s="1"/>
  <c r="C18" i="3"/>
  <c r="I18" i="3" s="1"/>
  <c r="C19" i="3"/>
  <c r="I19" i="3" s="1"/>
  <c r="C20" i="3"/>
  <c r="I20" i="3" s="1"/>
  <c r="C21" i="3"/>
  <c r="I21" i="3" s="1"/>
  <c r="C22" i="3"/>
  <c r="I22" i="3" s="1"/>
  <c r="C23" i="3"/>
  <c r="I23" i="3" s="1"/>
  <c r="C24" i="3"/>
  <c r="I24" i="3" s="1"/>
  <c r="C25" i="3"/>
  <c r="I25" i="3" s="1"/>
  <c r="C26" i="3"/>
  <c r="I26" i="3" s="1"/>
  <c r="C27" i="3"/>
  <c r="I27" i="3" s="1"/>
  <c r="C28" i="3"/>
  <c r="I28" i="3" s="1"/>
  <c r="C29" i="3"/>
  <c r="I29" i="3" s="1"/>
  <c r="C30" i="3"/>
  <c r="I30" i="3" s="1"/>
  <c r="C31" i="3"/>
  <c r="I31" i="3" s="1"/>
  <c r="C32" i="3"/>
  <c r="I32" i="3" s="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B7" i="4" l="1"/>
  <c r="B9" i="4"/>
  <c r="B15" i="4"/>
  <c r="B17" i="4"/>
  <c r="B23" i="4"/>
  <c r="B25" i="4"/>
  <c r="B31" i="4"/>
  <c r="A1" i="4"/>
  <c r="A7" i="4"/>
  <c r="A9" i="4"/>
  <c r="A15" i="4"/>
  <c r="A17" i="4"/>
  <c r="A23" i="4"/>
  <c r="A25" i="4"/>
  <c r="A31" i="4"/>
  <c r="C3" i="3"/>
  <c r="I3" i="3" s="1"/>
  <c r="J3" i="3" s="1"/>
  <c r="K4" i="3"/>
  <c r="B4" i="4"/>
  <c r="B5" i="4"/>
  <c r="B6" i="4"/>
  <c r="B8" i="4"/>
  <c r="K10" i="3"/>
  <c r="B10" i="4"/>
  <c r="B11" i="4"/>
  <c r="B12" i="4"/>
  <c r="B13" i="4"/>
  <c r="B14" i="4"/>
  <c r="B16" i="4"/>
  <c r="J18" i="3"/>
  <c r="B18" i="4"/>
  <c r="K20" i="3"/>
  <c r="B21" i="4"/>
  <c r="B22" i="4"/>
  <c r="B24" i="4"/>
  <c r="B26" i="4"/>
  <c r="K28" i="3"/>
  <c r="B28" i="4"/>
  <c r="B29" i="4"/>
  <c r="B30" i="4"/>
  <c r="B3" i="3"/>
  <c r="B2" i="4" s="1"/>
  <c r="A3" i="4"/>
  <c r="A4" i="4"/>
  <c r="A5" i="4"/>
  <c r="A6" i="4"/>
  <c r="A8" i="4"/>
  <c r="A10" i="4"/>
  <c r="A11" i="4"/>
  <c r="A12" i="4"/>
  <c r="A13" i="4"/>
  <c r="A14" i="4"/>
  <c r="A16" i="4"/>
  <c r="A18" i="4"/>
  <c r="A19" i="4"/>
  <c r="A20" i="4"/>
  <c r="A21" i="4"/>
  <c r="A22" i="4"/>
  <c r="A24" i="4"/>
  <c r="A26" i="4"/>
  <c r="A27" i="4"/>
  <c r="A28" i="4"/>
  <c r="A29" i="4"/>
  <c r="A30" i="4"/>
  <c r="A2" i="4"/>
  <c r="J24" i="3"/>
  <c r="K22" i="3"/>
  <c r="J19" i="3"/>
  <c r="K14" i="3"/>
  <c r="J9" i="3"/>
  <c r="J8" i="3"/>
  <c r="K6" i="3"/>
  <c r="K21" i="3" l="1"/>
  <c r="B20" i="4"/>
  <c r="K5" i="3"/>
  <c r="J31" i="3"/>
  <c r="B27" i="4"/>
  <c r="B19" i="4"/>
  <c r="B3" i="4"/>
  <c r="K29" i="3"/>
  <c r="K13" i="3"/>
  <c r="J15" i="3"/>
  <c r="J12" i="3"/>
  <c r="K30" i="3"/>
  <c r="K17" i="3"/>
  <c r="K9" i="3"/>
  <c r="N9" i="3" s="1"/>
  <c r="C8" i="4" s="1"/>
  <c r="J30" i="3"/>
  <c r="N30" i="3" s="1"/>
  <c r="C29" i="4" s="1"/>
  <c r="J4" i="3"/>
  <c r="N4" i="3" s="1"/>
  <c r="C3" i="4" s="1"/>
  <c r="J13" i="3"/>
  <c r="J23" i="3"/>
  <c r="J7" i="3"/>
  <c r="J20" i="3"/>
  <c r="N20" i="3" s="1"/>
  <c r="C19" i="4" s="1"/>
  <c r="K27" i="3"/>
  <c r="K19" i="3"/>
  <c r="N19" i="3" s="1"/>
  <c r="C18" i="4" s="1"/>
  <c r="K11" i="3"/>
  <c r="J16" i="3"/>
  <c r="J32" i="3"/>
  <c r="K26" i="3"/>
  <c r="J10" i="3"/>
  <c r="N10" i="3" s="1"/>
  <c r="C9" i="4" s="1"/>
  <c r="K24" i="3"/>
  <c r="N24" i="3" s="1"/>
  <c r="C23" i="4" s="1"/>
  <c r="K16" i="3"/>
  <c r="J11" i="3"/>
  <c r="K3" i="3"/>
  <c r="N3" i="3" s="1"/>
  <c r="C2" i="4" s="1"/>
  <c r="J25" i="3"/>
  <c r="K31" i="3"/>
  <c r="K23" i="3"/>
  <c r="N23" i="3" s="1"/>
  <c r="C22" i="4" s="1"/>
  <c r="K15" i="3"/>
  <c r="K7" i="3"/>
  <c r="J14" i="3"/>
  <c r="N14" i="3" s="1"/>
  <c r="C13" i="4" s="1"/>
  <c r="J17" i="3"/>
  <c r="J6" i="3"/>
  <c r="N6" i="3" s="1"/>
  <c r="C5" i="4" s="1"/>
  <c r="J26" i="3"/>
  <c r="J29" i="3"/>
  <c r="J21" i="3"/>
  <c r="J5" i="3"/>
  <c r="N5" i="3" s="1"/>
  <c r="C4" i="4" s="1"/>
  <c r="K8" i="3"/>
  <c r="N8" i="3" s="1"/>
  <c r="C7" i="4" s="1"/>
  <c r="K12" i="3"/>
  <c r="K18" i="3"/>
  <c r="N18" i="3" s="1"/>
  <c r="C17" i="4" s="1"/>
  <c r="J22" i="3"/>
  <c r="N22" i="3" s="1"/>
  <c r="C21" i="4" s="1"/>
  <c r="K25" i="3"/>
  <c r="K32" i="3"/>
  <c r="J27" i="3"/>
  <c r="J28" i="3"/>
  <c r="N28" i="3" s="1"/>
  <c r="C27" i="4" s="1"/>
  <c r="N25" i="3" l="1"/>
  <c r="C24" i="4" s="1"/>
  <c r="N12" i="3"/>
  <c r="C11" i="4" s="1"/>
  <c r="N15" i="3"/>
  <c r="C14" i="4" s="1"/>
  <c r="N21" i="3"/>
  <c r="C20" i="4" s="1"/>
  <c r="N13" i="3"/>
  <c r="C12" i="4" s="1"/>
  <c r="N29" i="3"/>
  <c r="C28" i="4" s="1"/>
  <c r="N26" i="3"/>
  <c r="C25" i="4" s="1"/>
  <c r="N31" i="3"/>
  <c r="C30" i="4" s="1"/>
  <c r="N27" i="3"/>
  <c r="C26" i="4" s="1"/>
  <c r="N32" i="3"/>
  <c r="C31" i="4" s="1"/>
  <c r="N17" i="3"/>
  <c r="C16" i="4" s="1"/>
  <c r="N16" i="3"/>
  <c r="C15" i="4" s="1"/>
  <c r="N7" i="3"/>
  <c r="C6" i="4" s="1"/>
  <c r="N11" i="3"/>
  <c r="C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PACIFICO Daniele</author>
  </authors>
  <commentList>
    <comment ref="C1" authorId="0" shapeId="0" xr:uid="{3E0C669D-BFD5-484A-B616-4ADA0B01F43B}">
      <text>
        <r>
          <rPr>
            <sz val="9"/>
            <color indexed="81"/>
            <rFont val="Tahoma"/>
            <family val="2"/>
          </rPr>
          <t xml:space="preserve">Net household income. 
net=gross+sa+hb+ub+iw-it-sc
Please download the "Benefit classification table" available in the chart webpage to see which national benefit is included in each category. </t>
        </r>
      </text>
    </comment>
    <comment ref="D1" authorId="0" shapeId="0" xr:uid="{5A134460-6D43-4AE5-A089-B204807B8870}">
      <text>
        <r>
          <rPr>
            <sz val="9"/>
            <color indexed="81"/>
            <rFont val="Tahoma"/>
            <family val="2"/>
          </rPr>
          <t xml:space="preserve">Gross in-work earnings. 
</t>
        </r>
      </text>
    </comment>
    <comment ref="E1" authorId="0" shapeId="0" xr:uid="{23536569-01FC-4A37-8A59-61DEA7B03C33}">
      <text>
        <r>
          <rPr>
            <sz val="9"/>
            <color indexed="81"/>
            <rFont val="Tahoma"/>
            <family val="2"/>
          </rPr>
          <t xml:space="preserve">Social Assistance and Guaranteed Minimum Income benefits.
Please download the "Benefit classification table" available in the chart webpage to see which national benefit is included in each category. </t>
        </r>
      </text>
    </comment>
    <comment ref="F1" authorId="0" shapeId="0" xr:uid="{9C2ACE4B-9844-430B-A014-780C2F444BF7}">
      <text>
        <r>
          <rPr>
            <sz val="9"/>
            <color indexed="81"/>
            <rFont val="Tahoma"/>
            <family val="2"/>
          </rPr>
          <t xml:space="preserve">Unemployment benefits.
Please download the "Benefit classification table" available in the chart page to see which national benefit is included in each category. </t>
        </r>
      </text>
    </comment>
    <comment ref="G1" authorId="0" shapeId="0" xr:uid="{CD23E094-F873-4A17-8A51-70CA629AA0E6}">
      <text>
        <r>
          <rPr>
            <sz val="9"/>
            <color indexed="81"/>
            <rFont val="Tahoma"/>
            <family val="2"/>
          </rPr>
          <t xml:space="preserve">Cash housing benefits for rented accommodations.
Please download the "Benefit classification table" available in the chart page to see which national benefit is included in each category. </t>
        </r>
      </text>
    </comment>
    <comment ref="H1" authorId="0" shapeId="0" xr:uid="{91EA0852-53F2-4147-AF94-100F170999F9}">
      <text>
        <r>
          <rPr>
            <sz val="9"/>
            <color indexed="81"/>
            <rFont val="Tahoma"/>
            <family val="2"/>
          </rPr>
          <t xml:space="preserve">Family benefits.
Please download the "Benefit classification table" available in the chart page to see which national benefit is included in each category. </t>
        </r>
      </text>
    </comment>
    <comment ref="I1" authorId="0" shapeId="0" xr:uid="{41EF3B51-8599-46AC-8F0B-3E0C3DB99C70}">
      <text>
        <r>
          <rPr>
            <sz val="9"/>
            <color indexed="81"/>
            <rFont val="Tahoma"/>
            <family val="2"/>
          </rPr>
          <t xml:space="preserve">In-work benefits. This variable may include also temporary into-work benefits received when starting a new job.
Please download the "Benefit classification table" available in the chart page to see which national benefit is included in each category. </t>
        </r>
      </text>
    </comment>
    <comment ref="J1" authorId="0" shapeId="0" xr:uid="{3A136897-53D2-4474-919B-44E967DD91FC}">
      <text>
        <r>
          <rPr>
            <sz val="9"/>
            <color indexed="81"/>
            <rFont val="Tahoma"/>
            <family val="2"/>
          </rPr>
          <t>Income tax.</t>
        </r>
      </text>
    </comment>
    <comment ref="K1" authorId="0" shapeId="0" xr:uid="{99EB9D7C-D892-4DD8-8260-EB6F71EA6492}">
      <text>
        <r>
          <rPr>
            <sz val="9"/>
            <color indexed="81"/>
            <rFont val="Tahoma"/>
            <family val="2"/>
          </rPr>
          <t>Employee social security contributions.</t>
        </r>
      </text>
    </comment>
  </commentList>
</comments>
</file>

<file path=xl/sharedStrings.xml><?xml version="1.0" encoding="utf-8"?>
<sst xmlns="http://schemas.openxmlformats.org/spreadsheetml/2006/main" count="135" uniqueCount="119">
  <si>
    <t>Contacts</t>
  </si>
  <si>
    <t>Country</t>
  </si>
  <si>
    <t>Year</t>
  </si>
  <si>
    <t>Family type</t>
  </si>
  <si>
    <t>Number of children</t>
  </si>
  <si>
    <t>Output type</t>
  </si>
  <si>
    <t>Economic activity status (partner)</t>
  </si>
  <si>
    <t>Hours of work per week (first adult, % of full-time work)</t>
  </si>
  <si>
    <t>Hours of work per week (partner, % of full-time work)</t>
  </si>
  <si>
    <t>Claim social assistance / GMI</t>
  </si>
  <si>
    <t>Claim housing benefits</t>
  </si>
  <si>
    <t>Economic activity status (first adult)</t>
  </si>
  <si>
    <t>Claim unemployment benefits (first adult)</t>
  </si>
  <si>
    <t>Unemployment duration (in months, first adult)</t>
  </si>
  <si>
    <t>Policy rules used to calculate tax liabilities and benefit entitlements</t>
  </si>
  <si>
    <t>Wage rate (first adult, % of the Average Wage)</t>
  </si>
  <si>
    <t>Wage rate (partner, % of the Average Wage)</t>
  </si>
  <si>
    <t>Previous wage rate (first adult, % of the Average Wage)</t>
  </si>
  <si>
    <t>Annual housing costs (% of the Average Wage)</t>
  </si>
  <si>
    <t>Months of social security contributions accumulated over the entire career (first adult)</t>
  </si>
  <si>
    <t>net</t>
  </si>
  <si>
    <t>gross</t>
  </si>
  <si>
    <t>sa</t>
  </si>
  <si>
    <t>ub</t>
  </si>
  <si>
    <t>hb</t>
  </si>
  <si>
    <t>fb</t>
  </si>
  <si>
    <t>iw</t>
  </si>
  <si>
    <t>it</t>
  </si>
  <si>
    <t>sc</t>
  </si>
  <si>
    <t>Average Wage</t>
  </si>
  <si>
    <t>Age of adults</t>
  </si>
  <si>
    <t>Age of children</t>
  </si>
  <si>
    <t>This file shows results for the following parameters</t>
  </si>
  <si>
    <t>Months spent in the new job (first adult)</t>
  </si>
  <si>
    <t xml:space="preserve"> Version of the OECD tax-benefit model</t>
  </si>
  <si>
    <t>Claim temporary 'into-work' benefits when starting a new job (first adult)</t>
  </si>
  <si>
    <r>
      <rPr>
        <u/>
        <sz val="8"/>
        <color theme="1"/>
        <rFont val="Arial"/>
        <family val="2"/>
      </rPr>
      <t>Key methodological assumptions</t>
    </r>
    <r>
      <rPr>
        <sz val="8"/>
        <color theme="1"/>
        <rFont val="Arial"/>
        <family val="2"/>
      </rPr>
      <t xml:space="preserve">: 
1. Calculations assume full take up of family and in-work benefits where these benefits exists. 
2. In cases where a former spouse is expected to pay alimony or child support, such support is not forthcoming.
3. Taxes payable on benefit entitlements are determined in relation to annualised benefit values (i.e. monthly values multiplied by 12), even when the maximum benefit duration is shorter than 12 months.
4. Families do not use “itemized” tax deductions and / or tax credits that may be available for particular types of expenses (except for housing costs).
5. When the second adult of a couple is out of work, it is assumed that they have exhausted any own insurance-based benefit entitlements. 
6. When the first adult is out of work, they are assumed to have a uninterrupted previous employment record since the age of 19. 
7. Where benefit receipt is subject to activity tests and other behavioural requirements (such as active job-search or being "available" for work), these requirements are assumed to be met by all family members. 
8. When adults are in work, they are assumed to have full work capacity and to work in the private sector with a 'standard' employment contract.
9. Where benefit rules are not determined at the national level but vary by region or municipality, results refer to a “typical” case. A full description of the policies included in the calculations for each country is available from the links on the left. 
10. Calculations for families with pre-school children assume no use of formal childcare and no costs for early childhood education and care. 
11. All family members have good health and adults have full work capacity.
</t>
    </r>
  </si>
  <si>
    <r>
      <t xml:space="preserve">  </t>
    </r>
    <r>
      <rPr>
        <b/>
        <sz val="12"/>
        <color theme="1" tint="0.34998626667073579"/>
        <rFont val="Arial"/>
        <family val="2"/>
      </rPr>
      <t>Output from the OECD Tax-Benefit web calculator</t>
    </r>
  </si>
  <si>
    <t>Methodology document and user manual</t>
  </si>
  <si>
    <t>Overview of the OECD tax-benefit model</t>
  </si>
  <si>
    <r>
      <rPr>
        <b/>
        <u/>
        <sz val="10"/>
        <color rgb="FFFF0000"/>
        <rFont val="Arial"/>
        <family val="2"/>
      </rPr>
      <t>Please cite</t>
    </r>
    <r>
      <rPr>
        <sz val="10"/>
        <rFont val="Arial"/>
        <family val="2"/>
      </rPr>
      <t xml:space="preserve"> any uses of the output generated with OECD Tax-Benefit web calculator as: “</t>
    </r>
    <r>
      <rPr>
        <i/>
        <sz val="10"/>
        <rFont val="Arial"/>
        <family val="2"/>
      </rPr>
      <t>Own calculations based on output from the OECD tax-benefit model.</t>
    </r>
    <r>
      <rPr>
        <b/>
        <i/>
        <sz val="10"/>
        <rFont val="Arial"/>
        <family val="2"/>
      </rPr>
      <t>Model version 2.5.0</t>
    </r>
    <r>
      <rPr>
        <sz val="10"/>
        <rFont val="Arial"/>
        <family val="2"/>
      </rPr>
      <t>”</t>
    </r>
  </si>
  <si>
    <t>2.5.0</t>
  </si>
  <si>
    <t>Australia</t>
  </si>
  <si>
    <t>Belgium</t>
  </si>
  <si>
    <t>Bulgaria</t>
  </si>
  <si>
    <t>Canada</t>
  </si>
  <si>
    <t>Czech Republic</t>
  </si>
  <si>
    <t>Estonia</t>
  </si>
  <si>
    <t>France</t>
  </si>
  <si>
    <t>Greece</t>
  </si>
  <si>
    <t>Germany</t>
  </si>
  <si>
    <t>Croatia</t>
  </si>
  <si>
    <t>Hungary</t>
  </si>
  <si>
    <t>Israel</t>
  </si>
  <si>
    <t>Ireland</t>
  </si>
  <si>
    <t>Japan</t>
  </si>
  <si>
    <t>Lithuania</t>
  </si>
  <si>
    <t>Latvia</t>
  </si>
  <si>
    <t>Luxembourg</t>
  </si>
  <si>
    <t>Malta</t>
  </si>
  <si>
    <t>Netherlands</t>
  </si>
  <si>
    <t>New Zealand</t>
  </si>
  <si>
    <t>Poland</t>
  </si>
  <si>
    <t>Portugal</t>
  </si>
  <si>
    <t>Korea</t>
  </si>
  <si>
    <t>Romania</t>
  </si>
  <si>
    <t>Slovenia</t>
  </si>
  <si>
    <t>Slovak Republic</t>
  </si>
  <si>
    <t>Spain</t>
  </si>
  <si>
    <t>Turkey</t>
  </si>
  <si>
    <t>United Kingdom</t>
  </si>
  <si>
    <t>United States</t>
  </si>
  <si>
    <t>year</t>
  </si>
  <si>
    <t>by country</t>
  </si>
  <si>
    <t>AUS AUT BEL CAN CHL CZE DNK EST FIN FRA GRC DEU HUN ISL ISR IRL ITA JPN LTU LVA LUX NLD NOR NZL POL PRT KOR SVN SVK ESP SWE CHE TUR GBR USA BGR CYP HRV MLT ROU RUS</t>
  </si>
  <si>
    <t>2019</t>
  </si>
  <si>
    <t>single</t>
  </si>
  <si>
    <t>40</t>
  </si>
  <si>
    <t>2</t>
  </si>
  <si>
    <t>4 and 6</t>
  </si>
  <si>
    <t>Employed</t>
  </si>
  <si>
    <t>MIN</t>
  </si>
  <si>
    <t>100%</t>
  </si>
  <si>
    <t>264</t>
  </si>
  <si>
    <t>N/A</t>
  </si>
  <si>
    <t>Yes</t>
  </si>
  <si>
    <t>No</t>
  </si>
  <si>
    <t/>
  </si>
  <si>
    <t>SOURCE</t>
  </si>
  <si>
    <t xml:space="preserve">OECD </t>
  </si>
  <si>
    <t>OECD</t>
  </si>
  <si>
    <t>G-SWA (Aksoy et al., 2023) raw data</t>
  </si>
  <si>
    <t>If available, equal to D. If not, feed with max value (100)</t>
  </si>
  <si>
    <t>OECD employment outlook 2021, Annex table 5,A,1</t>
  </si>
  <si>
    <t>If available, equal to F. If absent, feed with max value (45 hours)</t>
  </si>
  <si>
    <t>=E/G</t>
  </si>
  <si>
    <t>=-I</t>
  </si>
  <si>
    <t>=B-C</t>
  </si>
  <si>
    <t>For an increase in D to be welfare improving, one need an increase in minus tau 0 of at least</t>
  </si>
  <si>
    <t>Expressed in percentage of current tau</t>
  </si>
  <si>
    <t>tilde w</t>
  </si>
  <si>
    <t>Daily time savings for a working day from home, minutes</t>
  </si>
  <si>
    <t>F</t>
  </si>
  <si>
    <t>Legal length of working week, hours</t>
  </si>
  <si>
    <t>Length of working week, minutes</t>
  </si>
  <si>
    <t>Value of F</t>
  </si>
  <si>
    <t>Beckerian estimate of h tilde</t>
  </si>
  <si>
    <t>Estimate of worst AIMU in X^0</t>
  </si>
  <si>
    <t>Estimate of worst AIMU in X^1</t>
  </si>
  <si>
    <t>Result</t>
  </si>
  <si>
    <t>Final result</t>
  </si>
  <si>
    <t>NOTES</t>
  </si>
  <si>
    <t>Negotiated length of working week may differ from staturary one. When both are present, we select the max</t>
  </si>
  <si>
    <t xml:space="preserve">Because lowest h is set to 0 and D is 0 currently </t>
  </si>
  <si>
    <t>minimum wage net, full time</t>
  </si>
  <si>
    <t>w-t(w)/ tilde w</t>
  </si>
  <si>
    <t xml:space="preserve">Minimal increase in subsidy for them </t>
  </si>
  <si>
    <t>=H*C</t>
  </si>
  <si>
    <t>Which one is the smallest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</si>
</sst>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0"/>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u/>
      <sz val="10"/>
      <color theme="10"/>
      <name val="Arial"/>
      <family val="2"/>
    </font>
    <font>
      <sz val="9"/>
      <color indexed="81"/>
      <name val="Tahoma"/>
      <family val="2"/>
    </font>
    <font>
      <sz val="10"/>
      <color theme="1" tint="0.49995422223578601"/>
      <name val="Arial"/>
      <family val="2"/>
    </font>
    <font>
      <sz val="8"/>
      <color theme="1"/>
      <name val="Arial"/>
      <family val="2"/>
    </font>
    <font>
      <b/>
      <sz val="11"/>
      <color theme="1" tint="0.34998626667073579"/>
      <name val="Arial"/>
      <family val="2"/>
    </font>
    <font>
      <b/>
      <sz val="10"/>
      <color theme="1" tint="0.34998626667073579"/>
      <name val="Arial"/>
      <family val="2"/>
    </font>
    <font>
      <sz val="10"/>
      <color theme="1" tint="0.34998626667073579"/>
      <name val="Arial"/>
      <family val="2"/>
    </font>
    <font>
      <u/>
      <sz val="10"/>
      <name val="Arial"/>
      <family val="2"/>
    </font>
    <font>
      <sz val="10"/>
      <name val="Arial"/>
      <family val="2"/>
    </font>
    <font>
      <i/>
      <sz val="10"/>
      <name val="Arial"/>
      <family val="2"/>
    </font>
    <font>
      <b/>
      <u/>
      <sz val="10"/>
      <color rgb="FFFF0000"/>
      <name val="Arial"/>
      <family val="2"/>
    </font>
    <font>
      <sz val="9"/>
      <color theme="1" tint="0.49995422223578601"/>
      <name val="Arial"/>
      <family val="2"/>
    </font>
    <font>
      <b/>
      <sz val="12"/>
      <color theme="1" tint="0.34998626667073579"/>
      <name val="Arial"/>
      <family val="2"/>
    </font>
    <font>
      <u/>
      <sz val="8"/>
      <color theme="1"/>
      <name val="Arial"/>
      <family val="2"/>
    </font>
    <font>
      <b/>
      <i/>
      <sz val="10"/>
      <name val="Arial"/>
      <family val="2"/>
    </font>
    <font>
      <b/>
      <sz val="11"/>
      <color rgb="FF3F3F3F"/>
      <name val="Calibri"/>
      <family val="2"/>
      <scheme val="minor"/>
    </font>
  </fonts>
  <fills count="36">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tint="0.79995117038483843"/>
        <bgColor indexed="64"/>
      </patternFill>
    </fill>
    <fill>
      <patternFill patternType="solid">
        <fgColor rgb="FFFFFFFF"/>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3" fillId="27" borderId="8" applyNumberFormat="0" applyAlignment="0" applyProtection="0"/>
  </cellStyleXfs>
  <cellXfs count="31">
    <xf numFmtId="0" fontId="0" fillId="0" borderId="0" xfId="0"/>
    <xf numFmtId="0" fontId="0" fillId="33" borderId="0" xfId="0" applyFill="1"/>
    <xf numFmtId="0" fontId="18" fillId="33" borderId="0" xfId="42" applyFill="1" applyAlignment="1"/>
    <xf numFmtId="0" fontId="0" fillId="33" borderId="10" xfId="0" applyFill="1" applyBorder="1" applyAlignment="1">
      <alignment horizontal="left"/>
    </xf>
    <xf numFmtId="49" fontId="20" fillId="34" borderId="0" xfId="42" applyNumberFormat="1" applyFont="1" applyFill="1" applyAlignment="1">
      <alignment horizontal="left" vertical="center"/>
    </xf>
    <xf numFmtId="49" fontId="20" fillId="35" borderId="0" xfId="42" applyNumberFormat="1" applyFont="1" applyFill="1" applyAlignment="1">
      <alignment horizontal="left" vertical="center"/>
    </xf>
    <xf numFmtId="49" fontId="20" fillId="33" borderId="0" xfId="42" applyNumberFormat="1" applyFont="1" applyFill="1" applyAlignment="1">
      <alignment horizontal="left" vertical="center"/>
    </xf>
    <xf numFmtId="49" fontId="20" fillId="34" borderId="0" xfId="0" applyNumberFormat="1" applyFont="1" applyFill="1" applyAlignment="1">
      <alignment horizontal="left" vertical="center"/>
    </xf>
    <xf numFmtId="0" fontId="21" fillId="33" borderId="0" xfId="0" applyFont="1" applyFill="1"/>
    <xf numFmtId="0" fontId="23" fillId="33" borderId="10" xfId="0" applyFont="1" applyFill="1" applyBorder="1"/>
    <xf numFmtId="0" fontId="24" fillId="34" borderId="0" xfId="0" applyFont="1" applyFill="1" applyBorder="1" applyAlignment="1">
      <alignment vertical="center" wrapText="1"/>
    </xf>
    <xf numFmtId="0" fontId="24" fillId="33" borderId="0" xfId="0" applyFont="1" applyFill="1" applyBorder="1" applyAlignment="1">
      <alignment vertical="center" wrapText="1"/>
    </xf>
    <xf numFmtId="49" fontId="20" fillId="33" borderId="0" xfId="42" applyNumberFormat="1" applyFont="1" applyFill="1" applyBorder="1" applyAlignment="1">
      <alignment horizontal="left" vertical="center"/>
    </xf>
    <xf numFmtId="49" fontId="29" fillId="34" borderId="11" xfId="42" applyNumberFormat="1" applyFont="1" applyFill="1" applyBorder="1" applyAlignment="1">
      <alignment horizontal="left" vertical="center"/>
    </xf>
    <xf numFmtId="1" fontId="0" fillId="0" borderId="0" xfId="0" applyNumberFormat="1"/>
    <xf numFmtId="0" fontId="0" fillId="33" borderId="0" xfId="0" applyFill="1" applyAlignment="1">
      <alignment horizontal="left" vertical="top" wrapText="1"/>
    </xf>
    <xf numFmtId="0" fontId="0" fillId="0" borderId="0" xfId="0" applyAlignment="1">
      <alignment wrapText="1"/>
    </xf>
    <xf numFmtId="0" fontId="0" fillId="0" borderId="0" xfId="0" quotePrefix="1" applyAlignment="1">
      <alignment wrapText="1"/>
    </xf>
    <xf numFmtId="0" fontId="0" fillId="0" borderId="0" xfId="0" quotePrefix="1"/>
    <xf numFmtId="2" fontId="0" fillId="0" borderId="0" xfId="0" applyNumberFormat="1"/>
    <xf numFmtId="2" fontId="33" fillId="27" borderId="8" xfId="43" applyNumberFormat="1"/>
    <xf numFmtId="164" fontId="0" fillId="0" borderId="0" xfId="0" applyNumberFormat="1"/>
    <xf numFmtId="0" fontId="0" fillId="0" borderId="0" xfId="0" applyFill="1"/>
    <xf numFmtId="0" fontId="0" fillId="0" borderId="0" xfId="0" applyFill="1" applyAlignment="1">
      <alignment wrapText="1"/>
    </xf>
    <xf numFmtId="0" fontId="25" fillId="33" borderId="0" xfId="0" applyFont="1" applyFill="1" applyAlignment="1">
      <alignment horizontal="left" vertical="top" wrapText="1"/>
    </xf>
    <xf numFmtId="0" fontId="21" fillId="33" borderId="12" xfId="0" applyFont="1" applyFill="1" applyBorder="1" applyAlignment="1">
      <alignment horizontal="justify" vertical="top" wrapText="1"/>
    </xf>
    <xf numFmtId="0" fontId="21" fillId="33" borderId="0" xfId="0" applyFont="1" applyFill="1" applyBorder="1" applyAlignment="1">
      <alignment horizontal="justify" vertical="top" wrapText="1"/>
    </xf>
    <xf numFmtId="0" fontId="0" fillId="33" borderId="0" xfId="0" applyFill="1" applyAlignment="1">
      <alignment horizontal="left" vertical="top" wrapText="1"/>
    </xf>
    <xf numFmtId="0" fontId="22" fillId="33" borderId="0" xfId="0" applyFont="1" applyFill="1" applyAlignment="1">
      <alignment horizontal="left" vertical="center" wrapText="1"/>
    </xf>
    <xf numFmtId="0" fontId="22" fillId="33" borderId="0" xfId="0" applyFont="1" applyFill="1" applyAlignment="1">
      <alignment horizontal="left" vertical="center"/>
    </xf>
    <xf numFmtId="0" fontId="18" fillId="33" borderId="0" xfId="42" applyFill="1" applyAlignment="1">
      <alignment horizontal="left"/>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1" builtinId="11" customBuiltin="1"/>
    <cellStyle name="Calcul" xfId="26" builtinId="22" customBuiltin="1"/>
    <cellStyle name="Cellule liée" xfId="35" builtinId="24" customBuiltin="1"/>
    <cellStyle name="Entrée" xfId="34" builtinId="20" customBuiltin="1"/>
    <cellStyle name="Insatisfaisant" xfId="25" builtinId="27" customBuiltin="1"/>
    <cellStyle name="Lien hypertexte" xfId="42" builtinId="8"/>
    <cellStyle name="Neutre" xfId="36" builtinId="28" customBuiltin="1"/>
    <cellStyle name="Normal" xfId="0" builtinId="0"/>
    <cellStyle name="Note" xfId="37" builtinId="10" customBuiltin="1"/>
    <cellStyle name="Satisfaisant" xfId="29" builtinId="26" customBuiltin="1"/>
    <cellStyle name="Sortie" xfId="38" builtinId="21" customBuiltin="1"/>
    <cellStyle name="Sortie 2" xfId="43" xr:uid="{570DE3CC-88DC-4A15-96B1-9A2A617C9D2D}"/>
    <cellStyle name="Texte explicatif" xfId="28" builtinId="53" customBuiltin="1"/>
    <cellStyle name="Titre" xfId="39" builtinId="15" customBuiltin="1"/>
    <cellStyle name="Titre 1" xfId="30" builtinId="16" customBuiltin="1"/>
    <cellStyle name="Titre 2" xfId="31" builtinId="17" customBuiltin="1"/>
    <cellStyle name="Titre 3" xfId="32" builtinId="18" customBuiltin="1"/>
    <cellStyle name="Titre 4" xfId="33" builtinId="19" customBuiltin="1"/>
    <cellStyle name="Total" xfId="40" builtinId="25" customBuiltin="1"/>
    <cellStyle name="Vérification" xfId="27"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100965</xdr:colOff>
      <xdr:row>0</xdr:row>
      <xdr:rowOff>82550</xdr:rowOff>
    </xdr:from>
    <xdr:to>
      <xdr:col>11</xdr:col>
      <xdr:colOff>213360</xdr:colOff>
      <xdr:row>3</xdr:row>
      <xdr:rowOff>82550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27145" y="82550"/>
          <a:ext cx="18802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195" y="657225"/>
          <a:ext cx="57797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5530215"/>
          <a:ext cx="1279207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4075454</xdr:colOff>
      <xdr:row>40</xdr:row>
      <xdr:rowOff>26669</xdr:rowOff>
    </xdr:to>
    <xdr:pic>
      <xdr:nvPicPr>
        <xdr:cNvPr id="5" name="Picture 4" descr="https://www.oecd.org/media/oecdorg/satellitesites/govrpc/46027874eu%20logo.jp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05926" y="4952999"/>
          <a:ext cx="751228"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100965</xdr:colOff>
      <xdr:row>0</xdr:row>
      <xdr:rowOff>82550</xdr:rowOff>
    </xdr:from>
    <xdr:to>
      <xdr:col>11</xdr:col>
      <xdr:colOff>213360</xdr:colOff>
      <xdr:row>3</xdr:row>
      <xdr:rowOff>82550</xdr:rowOff>
    </xdr:to>
    <xdr:pic>
      <xdr:nvPicPr>
        <xdr:cNvPr id="6" name="Picture 1">
          <a:extLst>
            <a:ext uri="{FF2B5EF4-FFF2-40B4-BE49-F238E27FC236}">
              <a16:creationId xmlns:a16="http://schemas.microsoft.com/office/drawing/2014/main" id="{8A7E7B0E-B596-437B-8315-2E52CE1F463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7" name="TextBox 2">
          <a:extLst>
            <a:ext uri="{FF2B5EF4-FFF2-40B4-BE49-F238E27FC236}">
              <a16:creationId xmlns:a16="http://schemas.microsoft.com/office/drawing/2014/main" id="{D5E1ECAD-0359-4DB2-8969-7B26C2FACE6E}"/>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8" name="TextBox 3">
          <a:extLst>
            <a:ext uri="{FF2B5EF4-FFF2-40B4-BE49-F238E27FC236}">
              <a16:creationId xmlns:a16="http://schemas.microsoft.com/office/drawing/2014/main" id="{D772C503-7FE6-488D-9D49-7E81E27B6C6B}"/>
            </a:ext>
          </a:extLst>
        </xdr:cNvPr>
        <xdr:cNvSpPr txBox="1"/>
      </xdr:nvSpPr>
      <xdr:spPr>
        <a:xfrm>
          <a:off x="0" y="6200775"/>
          <a:ext cx="1273111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4077359</xdr:colOff>
      <xdr:row>40</xdr:row>
      <xdr:rowOff>19049</xdr:rowOff>
    </xdr:to>
    <xdr:pic>
      <xdr:nvPicPr>
        <xdr:cNvPr id="9" name="Picture 4" descr="https://www.oecd.org/media/oecdorg/satellitesites/govrpc/46027874eu%20logo.jpg">
          <a:extLst>
            <a:ext uri="{FF2B5EF4-FFF2-40B4-BE49-F238E27FC236}">
              <a16:creationId xmlns:a16="http://schemas.microsoft.com/office/drawing/2014/main" id="{375BE5E6-477B-4D5F-863E-EB65905FDC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15240</xdr:colOff>
      <xdr:row>0</xdr:row>
      <xdr:rowOff>22860</xdr:rowOff>
    </xdr:from>
    <xdr:to>
      <xdr:col>21</xdr:col>
      <xdr:colOff>487680</xdr:colOff>
      <xdr:row>31</xdr:row>
      <xdr:rowOff>144780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793480" y="22860"/>
          <a:ext cx="4739640" cy="53187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twoCellAnchor>
    <xdr:from>
      <xdr:col>14</xdr:col>
      <xdr:colOff>15240</xdr:colOff>
      <xdr:row>0</xdr:row>
      <xdr:rowOff>22860</xdr:rowOff>
    </xdr:from>
    <xdr:to>
      <xdr:col>21</xdr:col>
      <xdr:colOff>487680</xdr:colOff>
      <xdr:row>31</xdr:row>
      <xdr:rowOff>144780</xdr:rowOff>
    </xdr:to>
    <xdr:sp macro="" textlink="">
      <xdr:nvSpPr>
        <xdr:cNvPr id="3" name="TextBox 1">
          <a:extLst>
            <a:ext uri="{FF2B5EF4-FFF2-40B4-BE49-F238E27FC236}">
              <a16:creationId xmlns:a16="http://schemas.microsoft.com/office/drawing/2014/main" id="{45F28B32-D9A7-4CE0-8F09-15D3C9676B2B}"/>
            </a:ext>
          </a:extLst>
        </xdr:cNvPr>
        <xdr:cNvSpPr txBox="1"/>
      </xdr:nvSpPr>
      <xdr:spPr>
        <a:xfrm>
          <a:off x="8793480" y="22860"/>
          <a:ext cx="4739640" cy="531876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ecd.org/els/soc/OECD-Tax-benefit-model-Overview.pdf" TargetMode="External"/><Relationship Id="rId7" Type="http://schemas.openxmlformats.org/officeDocument/2006/relationships/drawing" Target="../drawings/drawing1.xml"/><Relationship Id="rId2" Type="http://schemas.openxmlformats.org/officeDocument/2006/relationships/hyperlink" Target="http://www.oecd.org/els/soc/benefits-and-wages-country-specific-information.htm" TargetMode="External"/><Relationship Id="rId1" Type="http://schemas.openxmlformats.org/officeDocument/2006/relationships/hyperlink" Target="http://www.oecd.org/els/soc/Methodology.pdf" TargetMode="External"/><Relationship Id="rId6" Type="http://schemas.openxmlformats.org/officeDocument/2006/relationships/printerSettings" Target="../printerSettings/printerSettings1.bin"/><Relationship Id="rId5" Type="http://schemas.openxmlformats.org/officeDocument/2006/relationships/hyperlink" Target="http://www.oecd.org/social/benefits-and-wages/OECD-TaxBEN-methodology-and-manual.pdf" TargetMode="External"/><Relationship Id="rId4" Type="http://schemas.openxmlformats.org/officeDocument/2006/relationships/hyperlink" Target="mailto:%20tax-benefit.models@oecd.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N56"/>
  <sheetViews>
    <sheetView zoomScaleNormal="100" workbookViewId="0">
      <selection activeCell="A6" sqref="A1:N1048576"/>
    </sheetView>
  </sheetViews>
  <sheetFormatPr baseColWidth="10" defaultColWidth="8.88671875" defaultRowHeight="13.2" x14ac:dyDescent="0.25"/>
  <cols>
    <col min="1" max="1" width="7.88671875" style="1" customWidth="1"/>
    <col min="2" max="2" width="5.5546875" style="1" customWidth="1"/>
    <col min="3" max="3" width="5.88671875" style="1" customWidth="1"/>
    <col min="4" max="4" width="7.6640625" style="1" customWidth="1"/>
    <col min="5" max="5" width="6.88671875" style="1" customWidth="1"/>
    <col min="6" max="6" width="6" style="1" customWidth="1"/>
    <col min="7" max="7" width="7.5546875" style="1" customWidth="1"/>
    <col min="8" max="8" width="7.44140625" style="1" customWidth="1"/>
    <col min="9" max="9" width="8" style="1" customWidth="1"/>
    <col min="10" max="10" width="8.88671875" style="1" customWidth="1"/>
    <col min="11" max="11" width="8.33203125" style="1" customWidth="1"/>
    <col min="12" max="12" width="5" style="1" customWidth="1"/>
    <col min="13" max="13" width="71.109375" style="1" customWidth="1"/>
    <col min="14" max="14" width="27.88671875" style="1" customWidth="1"/>
    <col min="15" max="16384" width="8.88671875" style="1"/>
  </cols>
  <sheetData>
    <row r="1" spans="1:14" ht="13.35" customHeight="1" x14ac:dyDescent="0.25">
      <c r="A1" s="28" t="s">
        <v>37</v>
      </c>
      <c r="B1" s="29"/>
      <c r="C1" s="29"/>
      <c r="D1" s="29"/>
      <c r="E1" s="29"/>
      <c r="F1" s="29"/>
      <c r="G1" s="29"/>
      <c r="H1" s="29"/>
      <c r="M1" s="9" t="s">
        <v>32</v>
      </c>
      <c r="N1" s="3"/>
    </row>
    <row r="2" spans="1:14" ht="13.35" customHeight="1" x14ac:dyDescent="0.25">
      <c r="A2" s="29"/>
      <c r="B2" s="29"/>
      <c r="C2" s="29"/>
      <c r="D2" s="29"/>
      <c r="E2" s="29"/>
      <c r="F2" s="29"/>
      <c r="G2" s="29"/>
      <c r="H2" s="29"/>
      <c r="M2" s="10" t="s">
        <v>5</v>
      </c>
      <c r="N2" s="4" t="s">
        <v>73</v>
      </c>
    </row>
    <row r="3" spans="1:14" ht="13.35" customHeight="1" x14ac:dyDescent="0.25">
      <c r="A3" s="29"/>
      <c r="B3" s="29"/>
      <c r="C3" s="29"/>
      <c r="D3" s="29"/>
      <c r="E3" s="29"/>
      <c r="F3" s="29"/>
      <c r="G3" s="29"/>
      <c r="H3" s="29"/>
      <c r="M3" s="11" t="s">
        <v>1</v>
      </c>
      <c r="N3" s="5" t="s">
        <v>74</v>
      </c>
    </row>
    <row r="4" spans="1:14" ht="13.35" customHeight="1" x14ac:dyDescent="0.25">
      <c r="A4" s="29"/>
      <c r="B4" s="29"/>
      <c r="C4" s="29"/>
      <c r="D4" s="29"/>
      <c r="E4" s="29"/>
      <c r="F4" s="29"/>
      <c r="G4" s="29"/>
      <c r="H4" s="29"/>
      <c r="M4" s="10" t="s">
        <v>2</v>
      </c>
      <c r="N4" s="4" t="s">
        <v>75</v>
      </c>
    </row>
    <row r="5" spans="1:14" x14ac:dyDescent="0.25">
      <c r="A5" s="27"/>
      <c r="B5" s="27"/>
      <c r="C5" s="27"/>
      <c r="D5" s="27"/>
      <c r="E5" s="27"/>
      <c r="F5" s="27"/>
      <c r="G5" s="27"/>
      <c r="H5" s="27"/>
      <c r="I5" s="27"/>
      <c r="J5" s="27"/>
      <c r="K5" s="27"/>
      <c r="M5" s="11" t="s">
        <v>3</v>
      </c>
      <c r="N5" s="5" t="s">
        <v>76</v>
      </c>
    </row>
    <row r="6" spans="1:14" x14ac:dyDescent="0.25">
      <c r="B6" s="15"/>
      <c r="C6" s="15"/>
      <c r="D6" s="15"/>
      <c r="E6" s="15"/>
      <c r="F6" s="15"/>
      <c r="G6" s="15"/>
      <c r="H6" s="15"/>
      <c r="I6" s="15"/>
      <c r="J6" s="15"/>
      <c r="K6" s="15"/>
      <c r="M6" s="10" t="s">
        <v>30</v>
      </c>
      <c r="N6" s="4" t="s">
        <v>77</v>
      </c>
    </row>
    <row r="7" spans="1:14" ht="13.35" customHeight="1" x14ac:dyDescent="0.25">
      <c r="M7" s="11" t="s">
        <v>4</v>
      </c>
      <c r="N7" s="5" t="s">
        <v>78</v>
      </c>
    </row>
    <row r="8" spans="1:14" ht="13.35" customHeight="1" x14ac:dyDescent="0.25">
      <c r="M8" s="10" t="s">
        <v>31</v>
      </c>
      <c r="N8" s="4" t="s">
        <v>79</v>
      </c>
    </row>
    <row r="9" spans="1:14" ht="13.35" customHeight="1" x14ac:dyDescent="0.25">
      <c r="M9" s="11" t="s">
        <v>11</v>
      </c>
      <c r="N9" s="5" t="s">
        <v>80</v>
      </c>
    </row>
    <row r="10" spans="1:14" x14ac:dyDescent="0.25">
      <c r="M10" s="10" t="s">
        <v>15</v>
      </c>
      <c r="N10" s="4" t="s">
        <v>81</v>
      </c>
    </row>
    <row r="11" spans="1:14" ht="13.35" customHeight="1" x14ac:dyDescent="0.25">
      <c r="M11" s="11" t="s">
        <v>7</v>
      </c>
      <c r="N11" s="5" t="s">
        <v>82</v>
      </c>
    </row>
    <row r="12" spans="1:14" ht="12.9" customHeight="1" x14ac:dyDescent="0.25">
      <c r="M12" s="10" t="s">
        <v>19</v>
      </c>
      <c r="N12" s="4" t="s">
        <v>83</v>
      </c>
    </row>
    <row r="13" spans="1:14" x14ac:dyDescent="0.25">
      <c r="M13" s="11" t="s">
        <v>6</v>
      </c>
      <c r="N13" s="6" t="s">
        <v>84</v>
      </c>
    </row>
    <row r="14" spans="1:14" x14ac:dyDescent="0.25">
      <c r="M14" s="10" t="s">
        <v>16</v>
      </c>
      <c r="N14" s="4" t="s">
        <v>84</v>
      </c>
    </row>
    <row r="15" spans="1:14" x14ac:dyDescent="0.25">
      <c r="M15" s="11" t="s">
        <v>8</v>
      </c>
      <c r="N15" s="6" t="s">
        <v>84</v>
      </c>
    </row>
    <row r="16" spans="1:14" x14ac:dyDescent="0.25">
      <c r="M16" s="10" t="s">
        <v>12</v>
      </c>
      <c r="N16" s="4" t="s">
        <v>84</v>
      </c>
    </row>
    <row r="17" spans="1:14" x14ac:dyDescent="0.25">
      <c r="M17" s="11" t="s">
        <v>13</v>
      </c>
      <c r="N17" s="6" t="s">
        <v>84</v>
      </c>
    </row>
    <row r="18" spans="1:14" x14ac:dyDescent="0.25">
      <c r="A18" s="15"/>
      <c r="M18" s="10" t="s">
        <v>17</v>
      </c>
      <c r="N18" s="7" t="s">
        <v>84</v>
      </c>
    </row>
    <row r="19" spans="1:14" x14ac:dyDescent="0.25">
      <c r="M19" s="11" t="s">
        <v>9</v>
      </c>
      <c r="N19" s="6" t="s">
        <v>85</v>
      </c>
    </row>
    <row r="20" spans="1:14" x14ac:dyDescent="0.25">
      <c r="M20" s="10" t="s">
        <v>10</v>
      </c>
      <c r="N20" s="4" t="s">
        <v>86</v>
      </c>
    </row>
    <row r="21" spans="1:14" x14ac:dyDescent="0.25">
      <c r="A21" s="30" t="s">
        <v>38</v>
      </c>
      <c r="B21" s="30"/>
      <c r="C21" s="30"/>
      <c r="D21" s="30"/>
      <c r="E21" s="30"/>
      <c r="F21" s="30"/>
      <c r="G21" s="30"/>
      <c r="H21" s="30"/>
      <c r="I21" s="30"/>
      <c r="M21" s="11" t="s">
        <v>18</v>
      </c>
      <c r="N21" s="6" t="s">
        <v>84</v>
      </c>
    </row>
    <row r="22" spans="1:14" ht="18" customHeight="1" x14ac:dyDescent="0.25">
      <c r="A22" s="30" t="s">
        <v>39</v>
      </c>
      <c r="B22" s="30"/>
      <c r="C22" s="30"/>
      <c r="D22" s="30"/>
      <c r="E22" s="30"/>
      <c r="F22" s="30"/>
      <c r="G22" s="30"/>
      <c r="H22" s="30"/>
      <c r="I22" s="30"/>
      <c r="M22" s="10" t="s">
        <v>35</v>
      </c>
      <c r="N22" s="4" t="s">
        <v>86</v>
      </c>
    </row>
    <row r="23" spans="1:14" ht="14.25" customHeight="1" x14ac:dyDescent="0.25">
      <c r="A23" s="30" t="s">
        <v>14</v>
      </c>
      <c r="B23" s="30"/>
      <c r="C23" s="30"/>
      <c r="D23" s="30"/>
      <c r="E23" s="30"/>
      <c r="F23" s="30"/>
      <c r="G23" s="30"/>
      <c r="H23" s="30"/>
      <c r="I23" s="30"/>
      <c r="M23" s="11" t="s">
        <v>33</v>
      </c>
      <c r="N23" s="12" t="s">
        <v>84</v>
      </c>
    </row>
    <row r="24" spans="1:14" x14ac:dyDescent="0.25">
      <c r="M24" s="13" t="s">
        <v>34</v>
      </c>
      <c r="N24" s="13" t="s">
        <v>41</v>
      </c>
    </row>
    <row r="25" spans="1:14" ht="13.35" customHeight="1" x14ac:dyDescent="0.25">
      <c r="A25" s="2" t="s">
        <v>0</v>
      </c>
      <c r="M25" s="25" t="s">
        <v>36</v>
      </c>
      <c r="N25" s="25" t="s">
        <v>87</v>
      </c>
    </row>
    <row r="26" spans="1:14" x14ac:dyDescent="0.25">
      <c r="M26" s="26"/>
      <c r="N26" s="26" t="s">
        <v>87</v>
      </c>
    </row>
    <row r="27" spans="1:14" ht="13.2" customHeight="1" x14ac:dyDescent="0.25">
      <c r="A27" s="24" t="s">
        <v>40</v>
      </c>
      <c r="B27" s="24"/>
      <c r="C27" s="24"/>
      <c r="D27" s="24"/>
      <c r="E27" s="24"/>
      <c r="F27" s="24"/>
      <c r="G27" s="24"/>
      <c r="H27" s="24"/>
      <c r="I27" s="24"/>
      <c r="J27" s="24"/>
      <c r="K27" s="24"/>
      <c r="M27" s="26"/>
      <c r="N27" s="26" t="s">
        <v>87</v>
      </c>
    </row>
    <row r="28" spans="1:14" x14ac:dyDescent="0.25">
      <c r="A28" s="24"/>
      <c r="B28" s="24"/>
      <c r="C28" s="24"/>
      <c r="D28" s="24"/>
      <c r="E28" s="24"/>
      <c r="F28" s="24"/>
      <c r="G28" s="24"/>
      <c r="H28" s="24"/>
      <c r="I28" s="24"/>
      <c r="J28" s="24"/>
      <c r="K28" s="24"/>
      <c r="M28" s="26"/>
      <c r="N28" s="26" t="s">
        <v>87</v>
      </c>
    </row>
    <row r="29" spans="1:14" x14ac:dyDescent="0.25">
      <c r="A29" s="24"/>
      <c r="B29" s="24"/>
      <c r="C29" s="24"/>
      <c r="D29" s="24"/>
      <c r="E29" s="24"/>
      <c r="F29" s="24"/>
      <c r="G29" s="24"/>
      <c r="H29" s="24"/>
      <c r="I29" s="24"/>
      <c r="J29" s="24"/>
      <c r="K29" s="24"/>
      <c r="M29" s="26"/>
      <c r="N29" s="26" t="s">
        <v>87</v>
      </c>
    </row>
    <row r="30" spans="1:14" x14ac:dyDescent="0.25">
      <c r="M30" s="26"/>
      <c r="N30" s="26" t="s">
        <v>87</v>
      </c>
    </row>
    <row r="31" spans="1:14" x14ac:dyDescent="0.25">
      <c r="M31" s="26"/>
      <c r="N31" s="26" t="s">
        <v>87</v>
      </c>
    </row>
    <row r="32" spans="1:14" x14ac:dyDescent="0.25">
      <c r="M32" s="26"/>
      <c r="N32" s="26"/>
    </row>
    <row r="33" spans="13:14" x14ac:dyDescent="0.25">
      <c r="M33" s="26"/>
      <c r="N33" s="26"/>
    </row>
    <row r="34" spans="13:14" x14ac:dyDescent="0.25">
      <c r="M34" s="26"/>
      <c r="N34" s="26"/>
    </row>
    <row r="35" spans="13:14" x14ac:dyDescent="0.25">
      <c r="M35" s="26"/>
      <c r="N35" s="26"/>
    </row>
    <row r="36" spans="13:14" x14ac:dyDescent="0.25">
      <c r="M36" s="26"/>
      <c r="N36" s="26"/>
    </row>
    <row r="56" spans="1:1" x14ac:dyDescent="0.25">
      <c r="A56" s="8"/>
    </row>
  </sheetData>
  <mergeCells count="7">
    <mergeCell ref="A27:K29"/>
    <mergeCell ref="M25:N36"/>
    <mergeCell ref="A5:K5"/>
    <mergeCell ref="A1:H4"/>
    <mergeCell ref="A23:I23"/>
    <mergeCell ref="A22:I22"/>
    <mergeCell ref="A21:I21"/>
  </mergeCells>
  <hyperlinks>
    <hyperlink ref="A21" r:id="rId1" display="Assumptions" xr:uid="{68CDDC03-5F19-4934-8671-BAC15B86D3F4}"/>
    <hyperlink ref="A23" r:id="rId2" display="Policy rules used to calculate tax liabilities and benefit amounts" xr:uid="{537D39A1-F869-4E9D-8F57-9BC2BBA06DE4}"/>
    <hyperlink ref="A22" r:id="rId3" display="Quick overview of the OEC tax-benefit calculator" xr:uid="{0443ADE7-7D65-4446-A0B1-E93C55EB1C5C}"/>
    <hyperlink ref="A25" r:id="rId4" xr:uid="{4F942E11-CD56-4327-849D-02AC0921A87A}"/>
    <hyperlink ref="A21:I21" r:id="rId5" display="Methodological assumptions" xr:uid="{3AC4212F-A6A5-469F-ACF1-F2D64050098C}"/>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T31"/>
  <sheetViews>
    <sheetView workbookViewId="0">
      <selection sqref="A1:V1048576"/>
    </sheetView>
  </sheetViews>
  <sheetFormatPr baseColWidth="10" defaultColWidth="8.88671875" defaultRowHeight="13.2" x14ac:dyDescent="0.25"/>
  <cols>
    <col min="1" max="1" width="8.33203125" style="14" customWidth="1"/>
    <col min="2" max="11" width="8.88671875" style="14"/>
    <col min="12" max="12" width="12.6640625" style="14" customWidth="1"/>
    <col min="13" max="13" width="9.21875" style="14" customWidth="1"/>
    <col min="14" max="14" width="8.88671875" style="14" customWidth="1"/>
    <col min="15" max="20" width="8.88671875" style="14"/>
    <col min="23" max="23" width="9.6640625" customWidth="1"/>
  </cols>
  <sheetData>
    <row r="1" spans="1:20" x14ac:dyDescent="0.25">
      <c r="A1" s="14" t="s">
        <v>1</v>
      </c>
      <c r="B1" s="14" t="s">
        <v>72</v>
      </c>
      <c r="C1" s="14" t="s">
        <v>20</v>
      </c>
      <c r="D1" s="14" t="s">
        <v>21</v>
      </c>
      <c r="E1" s="14" t="s">
        <v>22</v>
      </c>
      <c r="F1" s="14" t="s">
        <v>23</v>
      </c>
      <c r="G1" s="14" t="s">
        <v>24</v>
      </c>
      <c r="H1" s="14" t="s">
        <v>25</v>
      </c>
      <c r="I1" s="14" t="s">
        <v>26</v>
      </c>
      <c r="J1" s="14" t="s">
        <v>27</v>
      </c>
      <c r="K1" s="14" t="s">
        <v>28</v>
      </c>
      <c r="L1" s="14" t="s">
        <v>29</v>
      </c>
      <c r="M1"/>
      <c r="N1"/>
      <c r="O1"/>
      <c r="P1"/>
      <c r="Q1"/>
      <c r="R1"/>
      <c r="S1"/>
      <c r="T1"/>
    </row>
    <row r="2" spans="1:20" x14ac:dyDescent="0.25">
      <c r="A2" s="14" t="s">
        <v>42</v>
      </c>
      <c r="B2">
        <v>2019</v>
      </c>
      <c r="C2">
        <v>35884.700000000004</v>
      </c>
      <c r="D2">
        <v>37405.700000000004</v>
      </c>
      <c r="E2">
        <v>1875.3000000000002</v>
      </c>
      <c r="F2">
        <v>0</v>
      </c>
      <c r="G2">
        <v>0</v>
      </c>
      <c r="H2">
        <v>161.20000000000002</v>
      </c>
      <c r="I2">
        <v>0</v>
      </c>
      <c r="J2">
        <v>3557.5</v>
      </c>
      <c r="K2">
        <v>0</v>
      </c>
      <c r="L2">
        <v>87769</v>
      </c>
    </row>
    <row r="3" spans="1:20" x14ac:dyDescent="0.25">
      <c r="A3" s="14" t="s">
        <v>43</v>
      </c>
      <c r="B3">
        <v>2019</v>
      </c>
      <c r="C3">
        <v>25829.5</v>
      </c>
      <c r="D3">
        <v>19125.7</v>
      </c>
      <c r="E3">
        <v>0</v>
      </c>
      <c r="F3">
        <v>0</v>
      </c>
      <c r="G3">
        <v>0</v>
      </c>
      <c r="H3">
        <v>5886.1</v>
      </c>
      <c r="I3">
        <v>0</v>
      </c>
      <c r="J3">
        <v>-897.90000000000009</v>
      </c>
      <c r="K3">
        <v>80.300000000000011</v>
      </c>
      <c r="L3">
        <v>49783</v>
      </c>
    </row>
    <row r="4" spans="1:20" x14ac:dyDescent="0.25">
      <c r="A4" s="14" t="s">
        <v>44</v>
      </c>
      <c r="B4">
        <v>2019</v>
      </c>
      <c r="C4">
        <v>7174.6</v>
      </c>
      <c r="D4">
        <v>6720</v>
      </c>
      <c r="E4">
        <v>0</v>
      </c>
      <c r="F4">
        <v>0</v>
      </c>
      <c r="G4">
        <v>0</v>
      </c>
      <c r="H4">
        <v>1920</v>
      </c>
      <c r="I4">
        <v>0</v>
      </c>
      <c r="J4">
        <v>539.4</v>
      </c>
      <c r="K4">
        <v>926</v>
      </c>
      <c r="L4">
        <v>15357</v>
      </c>
    </row>
    <row r="5" spans="1:20" x14ac:dyDescent="0.25">
      <c r="A5" s="14" t="s">
        <v>45</v>
      </c>
      <c r="B5">
        <v>2019</v>
      </c>
      <c r="C5">
        <v>29265.300000000003</v>
      </c>
      <c r="D5">
        <v>27310.400000000001</v>
      </c>
      <c r="E5">
        <v>1229.2</v>
      </c>
      <c r="F5">
        <v>0</v>
      </c>
      <c r="G5">
        <v>0</v>
      </c>
      <c r="H5">
        <v>0</v>
      </c>
      <c r="I5">
        <v>957.5</v>
      </c>
      <c r="J5">
        <v>-1725</v>
      </c>
      <c r="K5">
        <v>1956.8000000000002</v>
      </c>
      <c r="L5">
        <v>74037</v>
      </c>
    </row>
    <row r="6" spans="1:20" x14ac:dyDescent="0.25">
      <c r="A6" s="14" t="s">
        <v>46</v>
      </c>
      <c r="B6">
        <v>2019</v>
      </c>
      <c r="C6">
        <v>169825.80000000002</v>
      </c>
      <c r="D6">
        <v>160200</v>
      </c>
      <c r="E6">
        <v>0</v>
      </c>
      <c r="F6">
        <v>0</v>
      </c>
      <c r="G6">
        <v>0</v>
      </c>
      <c r="H6">
        <v>0</v>
      </c>
      <c r="I6">
        <v>0</v>
      </c>
      <c r="J6">
        <v>-27247.800000000003</v>
      </c>
      <c r="K6">
        <v>17622</v>
      </c>
      <c r="L6">
        <v>410579</v>
      </c>
    </row>
    <row r="7" spans="1:20" x14ac:dyDescent="0.25">
      <c r="A7" s="14" t="s">
        <v>47</v>
      </c>
      <c r="B7">
        <v>2019</v>
      </c>
      <c r="C7">
        <v>8646.7000000000007</v>
      </c>
      <c r="D7">
        <v>6480</v>
      </c>
      <c r="E7">
        <v>0</v>
      </c>
      <c r="F7">
        <v>0</v>
      </c>
      <c r="G7">
        <v>0</v>
      </c>
      <c r="H7">
        <v>2400</v>
      </c>
      <c r="I7">
        <v>0</v>
      </c>
      <c r="J7">
        <v>0</v>
      </c>
      <c r="K7">
        <v>233.3</v>
      </c>
      <c r="L7">
        <v>16817</v>
      </c>
    </row>
    <row r="8" spans="1:20" x14ac:dyDescent="0.25">
      <c r="A8" s="14" t="s">
        <v>48</v>
      </c>
      <c r="B8">
        <v>2019</v>
      </c>
      <c r="C8">
        <v>22653.300000000003</v>
      </c>
      <c r="D8">
        <v>18254.600000000002</v>
      </c>
      <c r="E8">
        <v>0</v>
      </c>
      <c r="F8">
        <v>0</v>
      </c>
      <c r="G8">
        <v>0</v>
      </c>
      <c r="H8">
        <v>0</v>
      </c>
      <c r="I8">
        <v>8203</v>
      </c>
      <c r="J8">
        <v>1739.7</v>
      </c>
      <c r="K8">
        <v>2064.6</v>
      </c>
      <c r="L8">
        <v>39043</v>
      </c>
    </row>
    <row r="9" spans="1:20" x14ac:dyDescent="0.25">
      <c r="A9" s="14" t="s">
        <v>49</v>
      </c>
      <c r="B9">
        <v>2019</v>
      </c>
      <c r="C9">
        <v>6892.3</v>
      </c>
      <c r="D9">
        <v>8205.1</v>
      </c>
      <c r="E9">
        <v>0</v>
      </c>
      <c r="F9">
        <v>0</v>
      </c>
      <c r="G9">
        <v>0</v>
      </c>
      <c r="H9">
        <v>0</v>
      </c>
      <c r="I9">
        <v>0</v>
      </c>
      <c r="J9">
        <v>0</v>
      </c>
      <c r="K9">
        <v>1312.8000000000002</v>
      </c>
      <c r="L9">
        <v>20243</v>
      </c>
    </row>
    <row r="10" spans="1:20" x14ac:dyDescent="0.25">
      <c r="A10" s="14" t="s">
        <v>50</v>
      </c>
      <c r="B10">
        <v>2019</v>
      </c>
      <c r="C10">
        <v>19113.600000000002</v>
      </c>
      <c r="D10">
        <v>19115.2</v>
      </c>
      <c r="E10">
        <v>0</v>
      </c>
      <c r="F10">
        <v>0</v>
      </c>
      <c r="G10">
        <v>0</v>
      </c>
      <c r="H10">
        <v>4308</v>
      </c>
      <c r="I10">
        <v>0</v>
      </c>
      <c r="J10">
        <v>520</v>
      </c>
      <c r="K10">
        <v>3789.6000000000004</v>
      </c>
      <c r="L10">
        <v>51800</v>
      </c>
    </row>
    <row r="11" spans="1:20" x14ac:dyDescent="0.25">
      <c r="A11" s="14" t="s">
        <v>51</v>
      </c>
      <c r="B11">
        <v>2019</v>
      </c>
      <c r="C11">
        <v>36000</v>
      </c>
      <c r="D11">
        <v>45000</v>
      </c>
      <c r="E11">
        <v>0</v>
      </c>
      <c r="F11">
        <v>0</v>
      </c>
      <c r="G11">
        <v>0</v>
      </c>
      <c r="H11">
        <v>0</v>
      </c>
      <c r="I11">
        <v>0</v>
      </c>
      <c r="J11">
        <v>0</v>
      </c>
      <c r="K11">
        <v>9000</v>
      </c>
      <c r="L11">
        <v>101362</v>
      </c>
    </row>
    <row r="12" spans="1:20" x14ac:dyDescent="0.25">
      <c r="A12" s="14" t="s">
        <v>52</v>
      </c>
      <c r="B12">
        <v>2019</v>
      </c>
      <c r="C12">
        <v>1669008</v>
      </c>
      <c r="D12">
        <v>1788000</v>
      </c>
      <c r="E12">
        <v>0</v>
      </c>
      <c r="F12">
        <v>0</v>
      </c>
      <c r="G12">
        <v>0</v>
      </c>
      <c r="H12">
        <v>0</v>
      </c>
      <c r="I12">
        <v>0</v>
      </c>
      <c r="J12">
        <v>0</v>
      </c>
      <c r="K12">
        <v>118992</v>
      </c>
      <c r="L12">
        <v>4593599</v>
      </c>
    </row>
    <row r="13" spans="1:20" x14ac:dyDescent="0.25">
      <c r="A13" s="14" t="s">
        <v>53</v>
      </c>
      <c r="B13">
        <v>2019</v>
      </c>
      <c r="C13">
        <v>81805.100000000006</v>
      </c>
      <c r="D13">
        <v>63600</v>
      </c>
      <c r="E13">
        <v>19663.2</v>
      </c>
      <c r="F13">
        <v>0</v>
      </c>
      <c r="G13">
        <v>0</v>
      </c>
      <c r="H13">
        <v>0</v>
      </c>
      <c r="I13">
        <v>5940</v>
      </c>
      <c r="J13">
        <v>0</v>
      </c>
      <c r="K13">
        <v>7398.1</v>
      </c>
      <c r="L13">
        <v>155904</v>
      </c>
    </row>
    <row r="14" spans="1:20" x14ac:dyDescent="0.25">
      <c r="A14" s="14" t="s">
        <v>54</v>
      </c>
      <c r="B14">
        <v>2019</v>
      </c>
      <c r="C14">
        <v>27248.7</v>
      </c>
      <c r="D14">
        <v>20384</v>
      </c>
      <c r="E14">
        <v>0</v>
      </c>
      <c r="F14">
        <v>0</v>
      </c>
      <c r="G14">
        <v>0</v>
      </c>
      <c r="H14">
        <v>0</v>
      </c>
      <c r="I14">
        <v>7643</v>
      </c>
      <c r="J14">
        <v>240.3</v>
      </c>
      <c r="K14">
        <v>538</v>
      </c>
      <c r="L14">
        <v>48858</v>
      </c>
    </row>
    <row r="15" spans="1:20" x14ac:dyDescent="0.25">
      <c r="A15" s="14" t="s">
        <v>55</v>
      </c>
      <c r="B15">
        <v>2019</v>
      </c>
      <c r="C15">
        <v>2680322.3000000003</v>
      </c>
      <c r="D15">
        <v>1817920</v>
      </c>
      <c r="E15">
        <v>1148056.8</v>
      </c>
      <c r="F15">
        <v>0</v>
      </c>
      <c r="G15">
        <v>0</v>
      </c>
      <c r="H15">
        <v>0</v>
      </c>
      <c r="I15">
        <v>0</v>
      </c>
      <c r="J15">
        <v>22965.100000000002</v>
      </c>
      <c r="K15">
        <v>262689.40000000002</v>
      </c>
      <c r="L15">
        <v>5221760</v>
      </c>
    </row>
    <row r="16" spans="1:20" x14ac:dyDescent="0.25">
      <c r="A16" s="14" t="s">
        <v>56</v>
      </c>
      <c r="B16">
        <v>2019</v>
      </c>
      <c r="C16">
        <v>6466.9000000000005</v>
      </c>
      <c r="D16">
        <v>6660</v>
      </c>
      <c r="E16">
        <v>76</v>
      </c>
      <c r="F16">
        <v>0</v>
      </c>
      <c r="G16">
        <v>0</v>
      </c>
      <c r="H16">
        <v>1641.6000000000001</v>
      </c>
      <c r="I16">
        <v>0</v>
      </c>
      <c r="J16">
        <v>612</v>
      </c>
      <c r="K16">
        <v>1298.7</v>
      </c>
      <c r="L16">
        <v>15435</v>
      </c>
    </row>
    <row r="17" spans="1:12" x14ac:dyDescent="0.25">
      <c r="A17" s="14" t="s">
        <v>57</v>
      </c>
      <c r="B17">
        <v>2019</v>
      </c>
      <c r="C17">
        <v>7069.2000000000007</v>
      </c>
      <c r="D17">
        <v>5160</v>
      </c>
      <c r="E17">
        <v>0</v>
      </c>
      <c r="F17">
        <v>0</v>
      </c>
      <c r="G17">
        <v>0</v>
      </c>
      <c r="H17">
        <v>2476.8000000000002</v>
      </c>
      <c r="I17">
        <v>0</v>
      </c>
      <c r="J17">
        <v>0</v>
      </c>
      <c r="K17">
        <v>567.6</v>
      </c>
      <c r="L17">
        <v>12804</v>
      </c>
    </row>
    <row r="18" spans="1:12" x14ac:dyDescent="0.25">
      <c r="A18" s="14" t="s">
        <v>58</v>
      </c>
      <c r="B18">
        <v>2019</v>
      </c>
      <c r="C18">
        <v>32971.4</v>
      </c>
      <c r="D18">
        <v>25077</v>
      </c>
      <c r="E18">
        <v>9165.3000000000011</v>
      </c>
      <c r="F18">
        <v>0</v>
      </c>
      <c r="G18">
        <v>0</v>
      </c>
      <c r="H18">
        <v>0</v>
      </c>
      <c r="I18">
        <v>0</v>
      </c>
      <c r="J18">
        <v>-2097</v>
      </c>
      <c r="K18">
        <v>3367.9</v>
      </c>
      <c r="L18">
        <v>60896</v>
      </c>
    </row>
    <row r="19" spans="1:12" x14ac:dyDescent="0.25">
      <c r="A19" s="14" t="s">
        <v>59</v>
      </c>
      <c r="B19">
        <v>2019</v>
      </c>
      <c r="C19">
        <v>10579.900000000001</v>
      </c>
      <c r="D19">
        <v>9143.7000000000007</v>
      </c>
      <c r="E19">
        <v>0</v>
      </c>
      <c r="F19">
        <v>0</v>
      </c>
      <c r="G19">
        <v>0</v>
      </c>
      <c r="H19">
        <v>0</v>
      </c>
      <c r="I19">
        <v>2350.4</v>
      </c>
      <c r="J19">
        <v>0</v>
      </c>
      <c r="K19">
        <v>914.2</v>
      </c>
      <c r="L19">
        <v>25069</v>
      </c>
    </row>
    <row r="20" spans="1:12" x14ac:dyDescent="0.25">
      <c r="A20" s="14" t="s">
        <v>60</v>
      </c>
      <c r="B20">
        <v>2019</v>
      </c>
      <c r="C20">
        <v>20311.7</v>
      </c>
      <c r="D20">
        <v>20940.800000000003</v>
      </c>
      <c r="E20">
        <v>0</v>
      </c>
      <c r="F20">
        <v>0</v>
      </c>
      <c r="G20">
        <v>0</v>
      </c>
      <c r="H20">
        <v>0</v>
      </c>
      <c r="I20">
        <v>1775.3000000000002</v>
      </c>
      <c r="J20">
        <v>436.3</v>
      </c>
      <c r="K20">
        <v>1968.1000000000001</v>
      </c>
      <c r="L20">
        <v>52970</v>
      </c>
    </row>
    <row r="21" spans="1:12" x14ac:dyDescent="0.25">
      <c r="A21" s="14" t="s">
        <v>61</v>
      </c>
      <c r="B21">
        <v>2019</v>
      </c>
      <c r="C21">
        <v>34611.5</v>
      </c>
      <c r="D21">
        <v>36816</v>
      </c>
      <c r="E21">
        <v>0</v>
      </c>
      <c r="F21">
        <v>0</v>
      </c>
      <c r="G21">
        <v>0</v>
      </c>
      <c r="H21">
        <v>0</v>
      </c>
      <c r="I21">
        <v>3770</v>
      </c>
      <c r="J21">
        <v>5462.8</v>
      </c>
      <c r="K21">
        <v>511.70000000000005</v>
      </c>
      <c r="L21">
        <v>63255</v>
      </c>
    </row>
    <row r="22" spans="1:12" x14ac:dyDescent="0.25">
      <c r="A22" s="14" t="s">
        <v>62</v>
      </c>
      <c r="B22">
        <v>2019</v>
      </c>
      <c r="C22">
        <v>23103.5</v>
      </c>
      <c r="D22">
        <v>27000</v>
      </c>
      <c r="E22">
        <v>0</v>
      </c>
      <c r="F22">
        <v>0</v>
      </c>
      <c r="G22">
        <v>0</v>
      </c>
      <c r="H22">
        <v>0</v>
      </c>
      <c r="I22">
        <v>0</v>
      </c>
      <c r="J22">
        <v>-1902</v>
      </c>
      <c r="K22">
        <v>5798.5</v>
      </c>
      <c r="L22">
        <v>58586</v>
      </c>
    </row>
    <row r="23" spans="1:12" x14ac:dyDescent="0.25">
      <c r="A23" s="14" t="s">
        <v>63</v>
      </c>
      <c r="B23">
        <v>2019</v>
      </c>
      <c r="C23">
        <v>7476</v>
      </c>
      <c r="D23">
        <v>8400</v>
      </c>
      <c r="E23">
        <v>0</v>
      </c>
      <c r="F23">
        <v>0</v>
      </c>
      <c r="G23">
        <v>0</v>
      </c>
      <c r="H23">
        <v>0</v>
      </c>
      <c r="I23">
        <v>0</v>
      </c>
      <c r="J23">
        <v>0</v>
      </c>
      <c r="K23">
        <v>924</v>
      </c>
      <c r="L23">
        <v>19573</v>
      </c>
    </row>
    <row r="24" spans="1:12" x14ac:dyDescent="0.25">
      <c r="A24" s="14" t="s">
        <v>64</v>
      </c>
      <c r="B24">
        <v>2019</v>
      </c>
      <c r="C24">
        <v>24830845.800000001</v>
      </c>
      <c r="D24">
        <v>20941800</v>
      </c>
      <c r="E24">
        <v>0</v>
      </c>
      <c r="F24">
        <v>0</v>
      </c>
      <c r="G24">
        <v>0</v>
      </c>
      <c r="H24">
        <v>2400000</v>
      </c>
      <c r="I24">
        <v>3269152.4000000004</v>
      </c>
      <c r="J24">
        <v>0</v>
      </c>
      <c r="K24">
        <v>1780106.6</v>
      </c>
      <c r="L24">
        <v>46285248</v>
      </c>
    </row>
    <row r="25" spans="1:12" x14ac:dyDescent="0.25">
      <c r="A25" s="14" t="s">
        <v>65</v>
      </c>
      <c r="B25">
        <v>2019</v>
      </c>
      <c r="C25">
        <v>15543.6</v>
      </c>
      <c r="D25">
        <v>24960</v>
      </c>
      <c r="E25">
        <v>0</v>
      </c>
      <c r="F25">
        <v>0</v>
      </c>
      <c r="G25">
        <v>0</v>
      </c>
      <c r="H25">
        <v>0</v>
      </c>
      <c r="I25">
        <v>0</v>
      </c>
      <c r="J25">
        <v>680.40000000000009</v>
      </c>
      <c r="K25">
        <v>8736</v>
      </c>
      <c r="L25">
        <v>54384</v>
      </c>
    </row>
    <row r="26" spans="1:12" x14ac:dyDescent="0.25">
      <c r="A26" s="14" t="s">
        <v>66</v>
      </c>
      <c r="B26">
        <v>2019</v>
      </c>
      <c r="C26">
        <v>14374.7</v>
      </c>
      <c r="D26">
        <v>10639.6</v>
      </c>
      <c r="E26">
        <v>6086.4000000000005</v>
      </c>
      <c r="F26">
        <v>0</v>
      </c>
      <c r="G26">
        <v>0</v>
      </c>
      <c r="H26">
        <v>0</v>
      </c>
      <c r="I26">
        <v>0</v>
      </c>
      <c r="J26">
        <v>0</v>
      </c>
      <c r="K26">
        <v>2351.3000000000002</v>
      </c>
      <c r="L26">
        <v>20265</v>
      </c>
    </row>
    <row r="27" spans="1:12" x14ac:dyDescent="0.25">
      <c r="A27" s="14" t="s">
        <v>67</v>
      </c>
      <c r="B27">
        <v>2019</v>
      </c>
      <c r="C27">
        <v>6440.9000000000005</v>
      </c>
      <c r="D27">
        <v>6240</v>
      </c>
      <c r="E27">
        <v>0</v>
      </c>
      <c r="F27">
        <v>0</v>
      </c>
      <c r="G27">
        <v>0</v>
      </c>
      <c r="H27">
        <v>674</v>
      </c>
      <c r="I27">
        <v>532.1</v>
      </c>
      <c r="J27">
        <v>304.40000000000003</v>
      </c>
      <c r="K27">
        <v>700.80000000000007</v>
      </c>
      <c r="L27">
        <v>13154</v>
      </c>
    </row>
    <row r="28" spans="1:12" x14ac:dyDescent="0.25">
      <c r="A28" s="14" t="s">
        <v>68</v>
      </c>
      <c r="B28">
        <v>2019</v>
      </c>
      <c r="C28">
        <v>12600</v>
      </c>
      <c r="D28">
        <v>12600</v>
      </c>
      <c r="E28">
        <v>0</v>
      </c>
      <c r="F28">
        <v>0</v>
      </c>
      <c r="G28">
        <v>0</v>
      </c>
      <c r="H28">
        <v>0</v>
      </c>
      <c r="I28">
        <v>0</v>
      </c>
      <c r="J28">
        <v>-800.1</v>
      </c>
      <c r="K28">
        <v>800.1</v>
      </c>
      <c r="L28">
        <v>27292</v>
      </c>
    </row>
    <row r="29" spans="1:12" x14ac:dyDescent="0.25">
      <c r="A29" s="14" t="s">
        <v>69</v>
      </c>
      <c r="B29">
        <v>2019</v>
      </c>
      <c r="C29">
        <v>24536.9</v>
      </c>
      <c r="D29">
        <v>30700.800000000003</v>
      </c>
      <c r="E29">
        <v>0</v>
      </c>
      <c r="F29">
        <v>0</v>
      </c>
      <c r="G29">
        <v>0</v>
      </c>
      <c r="H29">
        <v>0</v>
      </c>
      <c r="I29">
        <v>0</v>
      </c>
      <c r="J29">
        <v>1558.8000000000002</v>
      </c>
      <c r="K29">
        <v>4605.1000000000004</v>
      </c>
      <c r="L29">
        <v>61841</v>
      </c>
    </row>
    <row r="30" spans="1:12" x14ac:dyDescent="0.25">
      <c r="A30" s="14" t="s">
        <v>70</v>
      </c>
      <c r="B30">
        <v>2019</v>
      </c>
      <c r="C30">
        <v>19326.3</v>
      </c>
      <c r="D30">
        <v>17076.8</v>
      </c>
      <c r="E30">
        <v>4178.2</v>
      </c>
      <c r="F30">
        <v>0</v>
      </c>
      <c r="G30">
        <v>0</v>
      </c>
      <c r="H30">
        <v>0</v>
      </c>
      <c r="I30">
        <v>0</v>
      </c>
      <c r="J30">
        <v>915.40000000000009</v>
      </c>
      <c r="K30">
        <v>1013.4000000000001</v>
      </c>
      <c r="L30">
        <v>40990</v>
      </c>
    </row>
    <row r="31" spans="1:12" x14ac:dyDescent="0.25">
      <c r="A31" s="14" t="s">
        <v>71</v>
      </c>
      <c r="B31">
        <v>2019</v>
      </c>
      <c r="C31">
        <v>24615.600000000002</v>
      </c>
      <c r="D31">
        <v>15080</v>
      </c>
      <c r="E31">
        <v>3024</v>
      </c>
      <c r="F31">
        <v>0</v>
      </c>
      <c r="G31">
        <v>0</v>
      </c>
      <c r="H31">
        <v>0</v>
      </c>
      <c r="I31">
        <v>6176.8</v>
      </c>
      <c r="J31">
        <v>-1488.4</v>
      </c>
      <c r="K31">
        <v>1153.6000000000001</v>
      </c>
      <c r="L31">
        <v>56577</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99CEA-1B66-4159-87C6-8777124210D0}">
  <dimension ref="A1:N41"/>
  <sheetViews>
    <sheetView tabSelected="1" workbookViewId="0">
      <selection activeCell="H5" sqref="H5"/>
    </sheetView>
  </sheetViews>
  <sheetFormatPr baseColWidth="10" defaultRowHeight="13.2" x14ac:dyDescent="0.25"/>
  <cols>
    <col min="4" max="4" width="37.44140625" style="22" customWidth="1"/>
    <col min="5" max="5" width="26.33203125" customWidth="1"/>
    <col min="6" max="6" width="23.5546875" customWidth="1"/>
    <col min="7" max="8" width="20.77734375" customWidth="1"/>
    <col min="9" max="10" width="20.109375" customWidth="1"/>
    <col min="11" max="12" width="16.44140625" customWidth="1"/>
    <col min="13" max="13" width="29.77734375" customWidth="1"/>
    <col min="14" max="14" width="20.21875" customWidth="1"/>
  </cols>
  <sheetData>
    <row r="1" spans="1:14" ht="50.4" customHeight="1" x14ac:dyDescent="0.25">
      <c r="A1" s="16" t="s">
        <v>88</v>
      </c>
      <c r="B1" s="16" t="s">
        <v>89</v>
      </c>
      <c r="C1" s="16" t="s">
        <v>90</v>
      </c>
      <c r="D1" s="23" t="s">
        <v>91</v>
      </c>
      <c r="E1" s="16" t="s">
        <v>92</v>
      </c>
      <c r="F1" s="16" t="s">
        <v>93</v>
      </c>
      <c r="G1" s="16" t="s">
        <v>94</v>
      </c>
      <c r="H1" s="17" t="s">
        <v>95</v>
      </c>
      <c r="I1" s="18" t="s">
        <v>117</v>
      </c>
      <c r="J1" s="17" t="s">
        <v>96</v>
      </c>
      <c r="K1" s="18" t="s">
        <v>97</v>
      </c>
      <c r="L1" s="18"/>
      <c r="M1" s="16" t="s">
        <v>98</v>
      </c>
      <c r="N1" s="16" t="s">
        <v>99</v>
      </c>
    </row>
    <row r="2" spans="1:14" ht="33.6" customHeight="1" x14ac:dyDescent="0.25">
      <c r="A2" s="16" t="s">
        <v>1</v>
      </c>
      <c r="B2" s="16" t="s">
        <v>114</v>
      </c>
      <c r="C2" s="16" t="s">
        <v>100</v>
      </c>
      <c r="D2" s="23" t="s">
        <v>101</v>
      </c>
      <c r="E2" s="16" t="s">
        <v>102</v>
      </c>
      <c r="F2" s="16" t="s">
        <v>103</v>
      </c>
      <c r="G2" s="16" t="s">
        <v>104</v>
      </c>
      <c r="H2" s="16" t="s">
        <v>105</v>
      </c>
      <c r="I2" s="16" t="s">
        <v>106</v>
      </c>
      <c r="J2" s="16" t="s">
        <v>107</v>
      </c>
      <c r="K2" s="16" t="s">
        <v>108</v>
      </c>
      <c r="L2" s="16" t="s">
        <v>118</v>
      </c>
      <c r="M2" s="16" t="s">
        <v>109</v>
      </c>
      <c r="N2" s="16" t="s">
        <v>110</v>
      </c>
    </row>
    <row r="3" spans="1:14" ht="14.4" x14ac:dyDescent="0.3">
      <c r="A3" s="14" t="str">
        <f>data!A2</f>
        <v>Australia</v>
      </c>
      <c r="B3" s="19">
        <f>data!C2</f>
        <v>35884.700000000004</v>
      </c>
      <c r="C3" s="19">
        <f>data!L2</f>
        <v>87769</v>
      </c>
      <c r="D3" s="22">
        <v>78</v>
      </c>
      <c r="E3">
        <f>D3</f>
        <v>78</v>
      </c>
      <c r="F3">
        <v>38</v>
      </c>
      <c r="G3">
        <f>F3*60</f>
        <v>2280</v>
      </c>
      <c r="H3">
        <f>E3*5/G3</f>
        <v>0.17105263157894737</v>
      </c>
      <c r="I3" s="20">
        <f>H3*C3</f>
        <v>15013.118421052632</v>
      </c>
      <c r="J3" s="19">
        <f>-I3</f>
        <v>-15013.118421052632</v>
      </c>
      <c r="K3">
        <f>B3-C3</f>
        <v>-51884.299999999996</v>
      </c>
      <c r="L3" t="str">
        <f>_xlfn.IFS(MIN(J3:K3)=J3,"Home",MIN(J3:K3)=K3,"Labor market")</f>
        <v>Labor market</v>
      </c>
      <c r="M3" s="19">
        <f>-K3+J3</f>
        <v>36871.181578947362</v>
      </c>
      <c r="N3" s="19">
        <f t="shared" ref="N3:N32" si="0">(M3+B3-B3)/B3</f>
        <v>1.0274903114404565</v>
      </c>
    </row>
    <row r="4" spans="1:14" ht="14.4" x14ac:dyDescent="0.3">
      <c r="A4" s="14" t="str">
        <f>data!A3</f>
        <v>Belgium</v>
      </c>
      <c r="B4" s="19">
        <f>data!C3</f>
        <v>25829.5</v>
      </c>
      <c r="C4" s="19">
        <f>data!L3</f>
        <v>49783</v>
      </c>
      <c r="E4">
        <v>100</v>
      </c>
      <c r="F4">
        <v>38</v>
      </c>
      <c r="G4">
        <f t="shared" ref="G4:G32" si="1">F4*60</f>
        <v>2280</v>
      </c>
      <c r="H4">
        <f t="shared" ref="H4:H32" si="2">E4*5/G4</f>
        <v>0.21929824561403508</v>
      </c>
      <c r="I4" s="20">
        <f t="shared" ref="I4:I32" si="3">H4*C4</f>
        <v>10917.324561403508</v>
      </c>
      <c r="J4" s="19">
        <f t="shared" ref="J4:J32" si="4">-I4</f>
        <v>-10917.324561403508</v>
      </c>
      <c r="K4">
        <f t="shared" ref="K4:K32" si="5">B4-C4</f>
        <v>-23953.5</v>
      </c>
      <c r="L4" t="str">
        <f t="shared" ref="L4:L41" si="6">_xlfn.IFS(MIN(J4:K4)=J4,"Home",MIN(J4:K4)=K4,"Labor market")</f>
        <v>Labor market</v>
      </c>
      <c r="M4" s="19">
        <f t="shared" ref="M4:M32" si="7">-K4+J4</f>
        <v>13036.175438596492</v>
      </c>
      <c r="N4" s="19">
        <f t="shared" si="0"/>
        <v>0.50470103713182557</v>
      </c>
    </row>
    <row r="5" spans="1:14" ht="14.4" x14ac:dyDescent="0.3">
      <c r="A5" s="14" t="str">
        <f>data!A4</f>
        <v>Bulgaria</v>
      </c>
      <c r="B5" s="19">
        <f>data!C4</f>
        <v>7174.6</v>
      </c>
      <c r="C5" s="19">
        <f>data!L4</f>
        <v>15357</v>
      </c>
      <c r="E5">
        <v>100</v>
      </c>
      <c r="G5">
        <f>45*60</f>
        <v>2700</v>
      </c>
      <c r="H5">
        <f t="shared" si="2"/>
        <v>0.18518518518518517</v>
      </c>
      <c r="I5" s="20">
        <f t="shared" si="3"/>
        <v>2843.8888888888887</v>
      </c>
      <c r="J5" s="19">
        <f t="shared" si="4"/>
        <v>-2843.8888888888887</v>
      </c>
      <c r="K5">
        <f t="shared" si="5"/>
        <v>-8182.4</v>
      </c>
      <c r="L5" t="str">
        <f t="shared" si="6"/>
        <v>Labor market</v>
      </c>
      <c r="M5" s="19">
        <f t="shared" si="7"/>
        <v>5338.5111111111109</v>
      </c>
      <c r="N5" s="19">
        <f t="shared" si="0"/>
        <v>0.74408484251541696</v>
      </c>
    </row>
    <row r="6" spans="1:14" ht="14.4" x14ac:dyDescent="0.3">
      <c r="A6" s="14" t="str">
        <f>data!A5</f>
        <v>Canada</v>
      </c>
      <c r="B6" s="19">
        <f>data!C5</f>
        <v>29265.300000000003</v>
      </c>
      <c r="C6" s="19">
        <f>data!L5</f>
        <v>74037</v>
      </c>
      <c r="D6" s="22">
        <v>65</v>
      </c>
      <c r="E6">
        <f t="shared" ref="E6:E29" si="8">D6</f>
        <v>65</v>
      </c>
      <c r="F6">
        <v>40</v>
      </c>
      <c r="G6">
        <f t="shared" si="1"/>
        <v>2400</v>
      </c>
      <c r="H6">
        <f t="shared" si="2"/>
        <v>0.13541666666666666</v>
      </c>
      <c r="I6" s="20">
        <f t="shared" si="3"/>
        <v>10025.84375</v>
      </c>
      <c r="J6" s="19">
        <f t="shared" si="4"/>
        <v>-10025.84375</v>
      </c>
      <c r="K6">
        <f t="shared" si="5"/>
        <v>-44771.7</v>
      </c>
      <c r="L6" t="str">
        <f t="shared" si="6"/>
        <v>Labor market</v>
      </c>
      <c r="M6" s="19">
        <f t="shared" si="7"/>
        <v>34745.856249999997</v>
      </c>
      <c r="N6" s="19">
        <f t="shared" si="0"/>
        <v>1.1872714870512175</v>
      </c>
    </row>
    <row r="7" spans="1:14" ht="14.4" x14ac:dyDescent="0.3">
      <c r="A7" s="14" t="str">
        <f>data!A6</f>
        <v>Czech Republic</v>
      </c>
      <c r="B7" s="19">
        <f>data!C6</f>
        <v>169825.80000000002</v>
      </c>
      <c r="C7" s="19">
        <f>data!L6</f>
        <v>410579</v>
      </c>
      <c r="E7">
        <v>100</v>
      </c>
      <c r="G7">
        <v>2700</v>
      </c>
      <c r="H7">
        <f t="shared" si="2"/>
        <v>0.18518518518518517</v>
      </c>
      <c r="I7" s="20">
        <f t="shared" si="3"/>
        <v>76033.148148148146</v>
      </c>
      <c r="J7" s="19">
        <f t="shared" si="4"/>
        <v>-76033.148148148146</v>
      </c>
      <c r="K7">
        <f t="shared" si="5"/>
        <v>-240753.19999999998</v>
      </c>
      <c r="L7" t="str">
        <f t="shared" si="6"/>
        <v>Labor market</v>
      </c>
      <c r="M7" s="19">
        <f t="shared" si="7"/>
        <v>164720.05185185184</v>
      </c>
      <c r="N7" s="19">
        <f t="shared" si="0"/>
        <v>0.96993537997083967</v>
      </c>
    </row>
    <row r="8" spans="1:14" ht="14.4" x14ac:dyDescent="0.3">
      <c r="A8" s="14" t="str">
        <f>data!A7</f>
        <v>Estonia</v>
      </c>
      <c r="B8" s="19">
        <f>data!C7</f>
        <v>8646.7000000000007</v>
      </c>
      <c r="C8" s="19">
        <f>data!L7</f>
        <v>16817</v>
      </c>
      <c r="E8">
        <v>100</v>
      </c>
      <c r="F8">
        <v>40</v>
      </c>
      <c r="G8">
        <f t="shared" si="1"/>
        <v>2400</v>
      </c>
      <c r="H8">
        <f t="shared" si="2"/>
        <v>0.20833333333333334</v>
      </c>
      <c r="I8" s="20">
        <f t="shared" si="3"/>
        <v>3503.541666666667</v>
      </c>
      <c r="J8" s="19">
        <f t="shared" si="4"/>
        <v>-3503.541666666667</v>
      </c>
      <c r="K8">
        <f t="shared" si="5"/>
        <v>-8170.2999999999993</v>
      </c>
      <c r="L8" t="str">
        <f t="shared" si="6"/>
        <v>Labor market</v>
      </c>
      <c r="M8" s="19">
        <f t="shared" si="7"/>
        <v>4666.7583333333323</v>
      </c>
      <c r="N8" s="19">
        <f t="shared" si="0"/>
        <v>0.5397155369485851</v>
      </c>
    </row>
    <row r="9" spans="1:14" ht="14.4" x14ac:dyDescent="0.3">
      <c r="A9" s="14" t="str">
        <f>data!A8</f>
        <v>France</v>
      </c>
      <c r="B9" s="19">
        <f>data!C8</f>
        <v>22653.300000000003</v>
      </c>
      <c r="C9" s="19">
        <f>data!L8</f>
        <v>39043</v>
      </c>
      <c r="D9" s="22">
        <v>62</v>
      </c>
      <c r="E9">
        <f t="shared" si="8"/>
        <v>62</v>
      </c>
      <c r="F9">
        <v>35</v>
      </c>
      <c r="G9">
        <f t="shared" si="1"/>
        <v>2100</v>
      </c>
      <c r="H9">
        <f t="shared" si="2"/>
        <v>0.14761904761904762</v>
      </c>
      <c r="I9" s="20">
        <f t="shared" si="3"/>
        <v>5763.4904761904763</v>
      </c>
      <c r="J9" s="19">
        <f t="shared" si="4"/>
        <v>-5763.4904761904763</v>
      </c>
      <c r="K9">
        <f t="shared" si="5"/>
        <v>-16389.699999999997</v>
      </c>
      <c r="L9" t="str">
        <f t="shared" si="6"/>
        <v>Labor market</v>
      </c>
      <c r="M9" s="19">
        <f t="shared" si="7"/>
        <v>10626.209523809521</v>
      </c>
      <c r="N9" s="19">
        <f t="shared" si="0"/>
        <v>0.4690799805683728</v>
      </c>
    </row>
    <row r="10" spans="1:14" ht="14.4" x14ac:dyDescent="0.3">
      <c r="A10" s="14" t="str">
        <f>data!A9</f>
        <v>Greece</v>
      </c>
      <c r="B10" s="19">
        <f>data!C9</f>
        <v>6892.3</v>
      </c>
      <c r="C10" s="19">
        <f>data!L9</f>
        <v>20243</v>
      </c>
      <c r="D10" s="22">
        <v>58</v>
      </c>
      <c r="E10">
        <f t="shared" si="8"/>
        <v>58</v>
      </c>
      <c r="F10">
        <v>40</v>
      </c>
      <c r="G10">
        <f t="shared" si="1"/>
        <v>2400</v>
      </c>
      <c r="H10">
        <f t="shared" si="2"/>
        <v>0.12083333333333333</v>
      </c>
      <c r="I10" s="20">
        <f t="shared" si="3"/>
        <v>2446.0291666666667</v>
      </c>
      <c r="J10" s="19">
        <f t="shared" si="4"/>
        <v>-2446.0291666666667</v>
      </c>
      <c r="K10">
        <f t="shared" si="5"/>
        <v>-13350.7</v>
      </c>
      <c r="L10" t="str">
        <f t="shared" si="6"/>
        <v>Labor market</v>
      </c>
      <c r="M10" s="19">
        <f t="shared" si="7"/>
        <v>10904.670833333334</v>
      </c>
      <c r="N10" s="19">
        <f t="shared" si="0"/>
        <v>1.5821526679531264</v>
      </c>
    </row>
    <row r="11" spans="1:14" ht="14.4" x14ac:dyDescent="0.3">
      <c r="A11" s="14" t="str">
        <f>data!A10</f>
        <v>Germany</v>
      </c>
      <c r="B11" s="19">
        <f>data!C10</f>
        <v>19113.600000000002</v>
      </c>
      <c r="C11" s="19">
        <f>data!L10</f>
        <v>51800</v>
      </c>
      <c r="D11" s="22">
        <v>65</v>
      </c>
      <c r="E11">
        <f t="shared" si="8"/>
        <v>65</v>
      </c>
      <c r="F11">
        <v>38.200000000000003</v>
      </c>
      <c r="G11">
        <f t="shared" si="1"/>
        <v>2292</v>
      </c>
      <c r="H11">
        <f t="shared" si="2"/>
        <v>0.14179755671902269</v>
      </c>
      <c r="I11" s="20">
        <f t="shared" si="3"/>
        <v>7345.1134380453759</v>
      </c>
      <c r="J11" s="19">
        <f t="shared" si="4"/>
        <v>-7345.1134380453759</v>
      </c>
      <c r="K11">
        <f t="shared" si="5"/>
        <v>-32686.399999999998</v>
      </c>
      <c r="L11" t="str">
        <f t="shared" si="6"/>
        <v>Labor market</v>
      </c>
      <c r="M11" s="19">
        <f t="shared" si="7"/>
        <v>25341.286561954621</v>
      </c>
      <c r="N11" s="19">
        <f t="shared" si="0"/>
        <v>1.325824887093725</v>
      </c>
    </row>
    <row r="12" spans="1:14" ht="14.4" x14ac:dyDescent="0.3">
      <c r="A12" s="14" t="str">
        <f>data!A11</f>
        <v>Croatia</v>
      </c>
      <c r="B12" s="19">
        <f>data!C11</f>
        <v>36000</v>
      </c>
      <c r="C12" s="19">
        <f>data!L11</f>
        <v>101362</v>
      </c>
      <c r="E12">
        <v>100</v>
      </c>
      <c r="G12">
        <v>2700</v>
      </c>
      <c r="H12">
        <f t="shared" si="2"/>
        <v>0.18518518518518517</v>
      </c>
      <c r="I12" s="20">
        <f t="shared" si="3"/>
        <v>18770.740740740741</v>
      </c>
      <c r="J12" s="19">
        <f t="shared" si="4"/>
        <v>-18770.740740740741</v>
      </c>
      <c r="K12">
        <f t="shared" si="5"/>
        <v>-65362</v>
      </c>
      <c r="L12" t="str">
        <f t="shared" si="6"/>
        <v>Labor market</v>
      </c>
      <c r="M12" s="19">
        <f t="shared" si="7"/>
        <v>46591.259259259255</v>
      </c>
      <c r="N12" s="19">
        <f t="shared" si="0"/>
        <v>1.2942016460905348</v>
      </c>
    </row>
    <row r="13" spans="1:14" ht="14.4" x14ac:dyDescent="0.3">
      <c r="A13" s="14" t="str">
        <f>data!A12</f>
        <v>Hungary</v>
      </c>
      <c r="B13" s="19">
        <f>data!C12</f>
        <v>1669008</v>
      </c>
      <c r="C13" s="19">
        <f>data!L12</f>
        <v>4593599</v>
      </c>
      <c r="D13" s="22">
        <v>66</v>
      </c>
      <c r="E13">
        <f t="shared" si="8"/>
        <v>66</v>
      </c>
      <c r="F13">
        <v>40</v>
      </c>
      <c r="G13">
        <f t="shared" si="1"/>
        <v>2400</v>
      </c>
      <c r="H13">
        <f t="shared" si="2"/>
        <v>0.13750000000000001</v>
      </c>
      <c r="I13" s="20">
        <f t="shared" si="3"/>
        <v>631619.86250000005</v>
      </c>
      <c r="J13" s="19">
        <f t="shared" si="4"/>
        <v>-631619.86250000005</v>
      </c>
      <c r="K13">
        <f t="shared" si="5"/>
        <v>-2924591</v>
      </c>
      <c r="L13" t="str">
        <f t="shared" si="6"/>
        <v>Labor market</v>
      </c>
      <c r="M13" s="19">
        <f t="shared" si="7"/>
        <v>2292971.1375000002</v>
      </c>
      <c r="N13" s="19">
        <f t="shared" si="0"/>
        <v>1.3738526942351386</v>
      </c>
    </row>
    <row r="14" spans="1:14" ht="14.4" x14ac:dyDescent="0.3">
      <c r="A14" s="14" t="str">
        <f>data!A13</f>
        <v>Israel</v>
      </c>
      <c r="B14" s="19">
        <f>data!C13</f>
        <v>81805.100000000006</v>
      </c>
      <c r="C14" s="19">
        <f>data!L13</f>
        <v>155904</v>
      </c>
      <c r="E14">
        <v>100</v>
      </c>
      <c r="F14">
        <v>42</v>
      </c>
      <c r="G14">
        <f t="shared" si="1"/>
        <v>2520</v>
      </c>
      <c r="H14">
        <f t="shared" si="2"/>
        <v>0.1984126984126984</v>
      </c>
      <c r="I14" s="20">
        <f t="shared" si="3"/>
        <v>30933.333333333332</v>
      </c>
      <c r="J14" s="19">
        <f t="shared" si="4"/>
        <v>-30933.333333333332</v>
      </c>
      <c r="K14">
        <f t="shared" si="5"/>
        <v>-74098.899999999994</v>
      </c>
      <c r="L14" t="str">
        <f t="shared" si="6"/>
        <v>Labor market</v>
      </c>
      <c r="M14" s="19">
        <f t="shared" si="7"/>
        <v>43165.566666666666</v>
      </c>
      <c r="N14" s="19">
        <f t="shared" si="0"/>
        <v>0.52766351568137759</v>
      </c>
    </row>
    <row r="15" spans="1:14" ht="14.4" x14ac:dyDescent="0.3">
      <c r="A15" s="14" t="str">
        <f>data!A14</f>
        <v>Ireland</v>
      </c>
      <c r="B15" s="19">
        <f>data!C14</f>
        <v>27248.7</v>
      </c>
      <c r="C15" s="19">
        <f>data!L14</f>
        <v>48858</v>
      </c>
      <c r="E15">
        <v>100</v>
      </c>
      <c r="G15">
        <v>2700</v>
      </c>
      <c r="H15">
        <f t="shared" si="2"/>
        <v>0.18518518518518517</v>
      </c>
      <c r="I15" s="20">
        <f t="shared" si="3"/>
        <v>9047.7777777777774</v>
      </c>
      <c r="J15" s="19">
        <f t="shared" si="4"/>
        <v>-9047.7777777777774</v>
      </c>
      <c r="K15">
        <f t="shared" si="5"/>
        <v>-21609.3</v>
      </c>
      <c r="L15" t="str">
        <f t="shared" si="6"/>
        <v>Labor market</v>
      </c>
      <c r="M15" s="19">
        <f t="shared" si="7"/>
        <v>12561.522222222222</v>
      </c>
      <c r="N15" s="19">
        <f t="shared" si="0"/>
        <v>0.46099528499422793</v>
      </c>
    </row>
    <row r="16" spans="1:14" ht="14.4" x14ac:dyDescent="0.3">
      <c r="A16" s="14" t="str">
        <f>data!A15</f>
        <v>Japan</v>
      </c>
      <c r="B16" s="19">
        <f>data!C15</f>
        <v>2680322.3000000003</v>
      </c>
      <c r="C16" s="19">
        <f>data!L15</f>
        <v>5221760</v>
      </c>
      <c r="D16" s="22">
        <v>100</v>
      </c>
      <c r="E16">
        <f t="shared" si="8"/>
        <v>100</v>
      </c>
      <c r="F16">
        <v>40</v>
      </c>
      <c r="G16">
        <f t="shared" si="1"/>
        <v>2400</v>
      </c>
      <c r="H16">
        <f t="shared" si="2"/>
        <v>0.20833333333333334</v>
      </c>
      <c r="I16" s="20">
        <f t="shared" si="3"/>
        <v>1087866.6666666667</v>
      </c>
      <c r="J16" s="19">
        <f t="shared" si="4"/>
        <v>-1087866.6666666667</v>
      </c>
      <c r="K16">
        <f t="shared" si="5"/>
        <v>-2541437.6999999997</v>
      </c>
      <c r="L16" t="str">
        <f t="shared" si="6"/>
        <v>Labor market</v>
      </c>
      <c r="M16" s="19">
        <f t="shared" si="7"/>
        <v>1453571.033333333</v>
      </c>
      <c r="N16" s="19">
        <f t="shared" si="0"/>
        <v>0.54231203215125756</v>
      </c>
    </row>
    <row r="17" spans="1:14" ht="14.4" x14ac:dyDescent="0.3">
      <c r="A17" s="14" t="str">
        <f>data!A16</f>
        <v>Lithuania</v>
      </c>
      <c r="B17" s="19">
        <f>data!C16</f>
        <v>6466.9000000000005</v>
      </c>
      <c r="C17" s="19">
        <f>data!L16</f>
        <v>15435</v>
      </c>
      <c r="E17">
        <v>100</v>
      </c>
      <c r="F17">
        <v>40</v>
      </c>
      <c r="G17">
        <f t="shared" si="1"/>
        <v>2400</v>
      </c>
      <c r="H17">
        <f t="shared" si="2"/>
        <v>0.20833333333333334</v>
      </c>
      <c r="I17" s="20">
        <f t="shared" si="3"/>
        <v>3215.625</v>
      </c>
      <c r="J17" s="19">
        <f t="shared" si="4"/>
        <v>-3215.625</v>
      </c>
      <c r="K17">
        <f t="shared" si="5"/>
        <v>-8968.0999999999985</v>
      </c>
      <c r="L17" t="str">
        <f t="shared" si="6"/>
        <v>Labor market</v>
      </c>
      <c r="M17" s="19">
        <f t="shared" si="7"/>
        <v>5752.4749999999985</v>
      </c>
      <c r="N17" s="19">
        <f t="shared" si="0"/>
        <v>0.88952589339559895</v>
      </c>
    </row>
    <row r="18" spans="1:14" ht="14.4" x14ac:dyDescent="0.3">
      <c r="A18" s="14" t="str">
        <f>data!A17</f>
        <v>Latvia</v>
      </c>
      <c r="B18" s="19">
        <f>data!C17</f>
        <v>7069.2000000000007</v>
      </c>
      <c r="C18" s="19">
        <f>data!L17</f>
        <v>12804</v>
      </c>
      <c r="E18">
        <v>100</v>
      </c>
      <c r="F18">
        <v>40</v>
      </c>
      <c r="G18">
        <f t="shared" si="1"/>
        <v>2400</v>
      </c>
      <c r="H18">
        <f t="shared" si="2"/>
        <v>0.20833333333333334</v>
      </c>
      <c r="I18" s="20">
        <f t="shared" si="3"/>
        <v>2667.5</v>
      </c>
      <c r="J18" s="19">
        <f t="shared" si="4"/>
        <v>-2667.5</v>
      </c>
      <c r="K18">
        <f t="shared" si="5"/>
        <v>-5734.7999999999993</v>
      </c>
      <c r="L18" t="str">
        <f t="shared" si="6"/>
        <v>Labor market</v>
      </c>
      <c r="M18" s="19">
        <f t="shared" si="7"/>
        <v>3067.2999999999993</v>
      </c>
      <c r="N18" s="19">
        <f t="shared" si="0"/>
        <v>0.43389633904826558</v>
      </c>
    </row>
    <row r="19" spans="1:14" ht="14.4" x14ac:dyDescent="0.3">
      <c r="A19" s="14" t="str">
        <f>data!A18</f>
        <v>Luxembourg</v>
      </c>
      <c r="B19" s="19">
        <f>data!C18</f>
        <v>32971.4</v>
      </c>
      <c r="C19" s="19">
        <f>data!L18</f>
        <v>60896</v>
      </c>
      <c r="E19">
        <v>100</v>
      </c>
      <c r="G19">
        <v>2700</v>
      </c>
      <c r="H19">
        <f t="shared" si="2"/>
        <v>0.18518518518518517</v>
      </c>
      <c r="I19" s="20">
        <f t="shared" si="3"/>
        <v>11277.037037037036</v>
      </c>
      <c r="J19" s="19">
        <f t="shared" si="4"/>
        <v>-11277.037037037036</v>
      </c>
      <c r="K19">
        <f t="shared" si="5"/>
        <v>-27924.6</v>
      </c>
      <c r="L19" t="str">
        <f t="shared" si="6"/>
        <v>Labor market</v>
      </c>
      <c r="M19" s="19">
        <f t="shared" si="7"/>
        <v>16647.562962962962</v>
      </c>
      <c r="N19" s="19">
        <f t="shared" si="0"/>
        <v>0.50490919290545633</v>
      </c>
    </row>
    <row r="20" spans="1:14" ht="14.4" x14ac:dyDescent="0.3">
      <c r="A20" s="14" t="str">
        <f>data!A19</f>
        <v>Malta</v>
      </c>
      <c r="B20" s="19">
        <f>data!C19</f>
        <v>10579.900000000001</v>
      </c>
      <c r="C20" s="19">
        <f>data!L19</f>
        <v>25069</v>
      </c>
      <c r="E20">
        <v>100</v>
      </c>
      <c r="G20">
        <v>2700</v>
      </c>
      <c r="H20">
        <f t="shared" si="2"/>
        <v>0.18518518518518517</v>
      </c>
      <c r="I20" s="20">
        <f t="shared" si="3"/>
        <v>4642.4074074074069</v>
      </c>
      <c r="J20" s="19">
        <f t="shared" si="4"/>
        <v>-4642.4074074074069</v>
      </c>
      <c r="K20">
        <f t="shared" si="5"/>
        <v>-14489.099999999999</v>
      </c>
      <c r="L20" t="str">
        <f t="shared" si="6"/>
        <v>Labor market</v>
      </c>
      <c r="M20" s="19">
        <f t="shared" si="7"/>
        <v>9846.6925925925916</v>
      </c>
      <c r="N20" s="19">
        <f t="shared" si="0"/>
        <v>0.93069807773160318</v>
      </c>
    </row>
    <row r="21" spans="1:14" ht="14.4" x14ac:dyDescent="0.3">
      <c r="A21" s="14" t="str">
        <f>data!A20</f>
        <v>Netherlands</v>
      </c>
      <c r="B21" s="19">
        <f>data!C20</f>
        <v>20311.7</v>
      </c>
      <c r="C21" s="19">
        <f>data!L20</f>
        <v>52970</v>
      </c>
      <c r="D21" s="22">
        <v>77</v>
      </c>
      <c r="E21">
        <f t="shared" si="8"/>
        <v>77</v>
      </c>
      <c r="F21">
        <v>37.5</v>
      </c>
      <c r="G21">
        <f t="shared" si="1"/>
        <v>2250</v>
      </c>
      <c r="H21">
        <f t="shared" si="2"/>
        <v>0.1711111111111111</v>
      </c>
      <c r="I21" s="20">
        <f t="shared" si="3"/>
        <v>9063.7555555555555</v>
      </c>
      <c r="J21" s="19">
        <f t="shared" si="4"/>
        <v>-9063.7555555555555</v>
      </c>
      <c r="K21">
        <f t="shared" si="5"/>
        <v>-32658.3</v>
      </c>
      <c r="L21" t="str">
        <f t="shared" si="6"/>
        <v>Labor market</v>
      </c>
      <c r="M21" s="19">
        <f t="shared" si="7"/>
        <v>23594.544444444444</v>
      </c>
      <c r="N21" s="19">
        <f t="shared" si="0"/>
        <v>1.1616233227373602</v>
      </c>
    </row>
    <row r="22" spans="1:14" ht="14.4" x14ac:dyDescent="0.3">
      <c r="A22" s="14" t="str">
        <f>data!A21</f>
        <v>New Zealand</v>
      </c>
      <c r="B22" s="19">
        <f>data!C21</f>
        <v>34611.5</v>
      </c>
      <c r="C22" s="19">
        <f>data!L21</f>
        <v>63255</v>
      </c>
      <c r="E22">
        <v>100</v>
      </c>
      <c r="F22">
        <v>40</v>
      </c>
      <c r="G22">
        <f t="shared" si="1"/>
        <v>2400</v>
      </c>
      <c r="H22">
        <f t="shared" si="2"/>
        <v>0.20833333333333334</v>
      </c>
      <c r="I22" s="20">
        <f t="shared" si="3"/>
        <v>13178.125</v>
      </c>
      <c r="J22" s="19">
        <f t="shared" si="4"/>
        <v>-13178.125</v>
      </c>
      <c r="K22">
        <f t="shared" si="5"/>
        <v>-28643.5</v>
      </c>
      <c r="L22" t="str">
        <f t="shared" si="6"/>
        <v>Labor market</v>
      </c>
      <c r="M22" s="19">
        <f t="shared" si="7"/>
        <v>15465.375</v>
      </c>
      <c r="N22" s="19">
        <f t="shared" si="0"/>
        <v>0.44682764399115898</v>
      </c>
    </row>
    <row r="23" spans="1:14" ht="14.4" x14ac:dyDescent="0.3">
      <c r="A23" s="14" t="str">
        <f>data!A22</f>
        <v>Poland</v>
      </c>
      <c r="B23" s="19">
        <f>data!C22</f>
        <v>23103.5</v>
      </c>
      <c r="C23" s="19">
        <f>data!L22</f>
        <v>58586</v>
      </c>
      <c r="D23" s="22">
        <v>54</v>
      </c>
      <c r="E23">
        <f t="shared" si="8"/>
        <v>54</v>
      </c>
      <c r="F23">
        <v>40</v>
      </c>
      <c r="G23">
        <f t="shared" si="1"/>
        <v>2400</v>
      </c>
      <c r="H23">
        <f t="shared" si="2"/>
        <v>0.1125</v>
      </c>
      <c r="I23" s="20">
        <f t="shared" si="3"/>
        <v>6590.9250000000002</v>
      </c>
      <c r="J23" s="19">
        <f t="shared" si="4"/>
        <v>-6590.9250000000002</v>
      </c>
      <c r="K23">
        <f t="shared" si="5"/>
        <v>-35482.5</v>
      </c>
      <c r="L23" t="str">
        <f t="shared" si="6"/>
        <v>Labor market</v>
      </c>
      <c r="M23" s="19">
        <f t="shared" si="7"/>
        <v>28891.575000000001</v>
      </c>
      <c r="N23" s="19">
        <f t="shared" si="0"/>
        <v>1.250528058519272</v>
      </c>
    </row>
    <row r="24" spans="1:14" ht="14.4" x14ac:dyDescent="0.3">
      <c r="A24" s="14" t="str">
        <f>data!A23</f>
        <v>Portugal</v>
      </c>
      <c r="B24" s="19">
        <f>data!C23</f>
        <v>7476</v>
      </c>
      <c r="C24" s="19">
        <f>data!L23</f>
        <v>19573</v>
      </c>
      <c r="E24">
        <v>100</v>
      </c>
      <c r="F24">
        <v>40</v>
      </c>
      <c r="G24">
        <f t="shared" si="1"/>
        <v>2400</v>
      </c>
      <c r="H24">
        <f t="shared" si="2"/>
        <v>0.20833333333333334</v>
      </c>
      <c r="I24" s="20">
        <f t="shared" si="3"/>
        <v>4077.7083333333335</v>
      </c>
      <c r="J24" s="19">
        <f t="shared" si="4"/>
        <v>-4077.7083333333335</v>
      </c>
      <c r="K24">
        <f t="shared" si="5"/>
        <v>-12097</v>
      </c>
      <c r="L24" t="str">
        <f t="shared" si="6"/>
        <v>Labor market</v>
      </c>
      <c r="M24" s="19">
        <f t="shared" si="7"/>
        <v>8019.2916666666661</v>
      </c>
      <c r="N24" s="19">
        <f t="shared" si="0"/>
        <v>1.0726714374888531</v>
      </c>
    </row>
    <row r="25" spans="1:14" ht="14.4" x14ac:dyDescent="0.3">
      <c r="A25" s="14" t="str">
        <f>data!A24</f>
        <v>Korea</v>
      </c>
      <c r="B25" s="19">
        <f>data!C24</f>
        <v>24830845.800000001</v>
      </c>
      <c r="C25" s="19">
        <f>data!L24</f>
        <v>46285248</v>
      </c>
      <c r="E25">
        <v>100</v>
      </c>
      <c r="G25">
        <v>2700</v>
      </c>
      <c r="H25">
        <f t="shared" si="2"/>
        <v>0.18518518518518517</v>
      </c>
      <c r="I25" s="20">
        <f t="shared" si="3"/>
        <v>8571342.222222222</v>
      </c>
      <c r="J25" s="19">
        <f t="shared" si="4"/>
        <v>-8571342.222222222</v>
      </c>
      <c r="K25">
        <f t="shared" si="5"/>
        <v>-21454402.199999999</v>
      </c>
      <c r="L25" t="str">
        <f t="shared" si="6"/>
        <v>Labor market</v>
      </c>
      <c r="M25" s="19">
        <f t="shared" si="7"/>
        <v>12883059.977777777</v>
      </c>
      <c r="N25" s="19">
        <f t="shared" si="0"/>
        <v>0.51883290974235663</v>
      </c>
    </row>
    <row r="26" spans="1:14" ht="14.4" x14ac:dyDescent="0.3">
      <c r="A26" s="14" t="str">
        <f>data!A25</f>
        <v>Romania</v>
      </c>
      <c r="B26" s="19">
        <f>data!C25</f>
        <v>15543.6</v>
      </c>
      <c r="C26" s="19">
        <f>data!L25</f>
        <v>54384</v>
      </c>
      <c r="E26">
        <v>100</v>
      </c>
      <c r="G26">
        <v>2700</v>
      </c>
      <c r="H26">
        <f t="shared" si="2"/>
        <v>0.18518518518518517</v>
      </c>
      <c r="I26" s="20">
        <f t="shared" si="3"/>
        <v>10071.111111111111</v>
      </c>
      <c r="J26" s="19">
        <f t="shared" si="4"/>
        <v>-10071.111111111111</v>
      </c>
      <c r="K26">
        <f t="shared" si="5"/>
        <v>-38840.400000000001</v>
      </c>
      <c r="L26" t="str">
        <f t="shared" si="6"/>
        <v>Labor market</v>
      </c>
      <c r="M26" s="19">
        <f t="shared" si="7"/>
        <v>28769.288888888892</v>
      </c>
      <c r="N26" s="19">
        <f t="shared" si="0"/>
        <v>1.8508768167534477</v>
      </c>
    </row>
    <row r="27" spans="1:14" ht="14.4" x14ac:dyDescent="0.3">
      <c r="A27" s="14" t="str">
        <f>data!A26</f>
        <v>Slovenia</v>
      </c>
      <c r="B27" s="19">
        <f>data!C26</f>
        <v>14374.7</v>
      </c>
      <c r="C27" s="19">
        <f>data!L26</f>
        <v>20265</v>
      </c>
      <c r="E27">
        <v>100</v>
      </c>
      <c r="F27">
        <v>40</v>
      </c>
      <c r="G27">
        <f t="shared" si="1"/>
        <v>2400</v>
      </c>
      <c r="H27">
        <f t="shared" si="2"/>
        <v>0.20833333333333334</v>
      </c>
      <c r="I27" s="20">
        <f t="shared" si="3"/>
        <v>4221.875</v>
      </c>
      <c r="J27" s="19">
        <f t="shared" si="4"/>
        <v>-4221.875</v>
      </c>
      <c r="K27">
        <f t="shared" si="5"/>
        <v>-5890.2999999999993</v>
      </c>
      <c r="L27" t="str">
        <f t="shared" si="6"/>
        <v>Labor market</v>
      </c>
      <c r="M27" s="19">
        <f t="shared" si="7"/>
        <v>1668.4249999999993</v>
      </c>
      <c r="N27" s="19">
        <f t="shared" si="0"/>
        <v>0.11606677008911484</v>
      </c>
    </row>
    <row r="28" spans="1:14" ht="14.4" x14ac:dyDescent="0.3">
      <c r="A28" s="14" t="str">
        <f>data!A27</f>
        <v>Slovak Republic</v>
      </c>
      <c r="B28" s="19">
        <f>data!C27</f>
        <v>6440.9000000000005</v>
      </c>
      <c r="C28" s="19">
        <f>data!L27</f>
        <v>13154</v>
      </c>
      <c r="D28" s="22">
        <v>63</v>
      </c>
      <c r="E28">
        <f t="shared" si="8"/>
        <v>63</v>
      </c>
      <c r="F28">
        <v>40</v>
      </c>
      <c r="G28">
        <f t="shared" si="1"/>
        <v>2400</v>
      </c>
      <c r="H28">
        <f t="shared" si="2"/>
        <v>0.13125000000000001</v>
      </c>
      <c r="I28" s="20">
        <f t="shared" si="3"/>
        <v>1726.4625000000001</v>
      </c>
      <c r="J28" s="19">
        <f t="shared" si="4"/>
        <v>-1726.4625000000001</v>
      </c>
      <c r="K28">
        <f t="shared" si="5"/>
        <v>-6713.0999999999995</v>
      </c>
      <c r="L28" t="str">
        <f t="shared" si="6"/>
        <v>Labor market</v>
      </c>
      <c r="M28" s="19">
        <f t="shared" si="7"/>
        <v>4986.6374999999989</v>
      </c>
      <c r="N28" s="19">
        <f t="shared" si="0"/>
        <v>0.77421439550373361</v>
      </c>
    </row>
    <row r="29" spans="1:14" ht="14.4" x14ac:dyDescent="0.3">
      <c r="A29" s="14" t="str">
        <f>data!A28</f>
        <v>Spain</v>
      </c>
      <c r="B29" s="19">
        <f>data!C28</f>
        <v>12600</v>
      </c>
      <c r="C29" s="19">
        <f>data!L28</f>
        <v>27292</v>
      </c>
      <c r="D29" s="22">
        <v>60</v>
      </c>
      <c r="E29">
        <f t="shared" si="8"/>
        <v>60</v>
      </c>
      <c r="F29">
        <v>40</v>
      </c>
      <c r="G29">
        <f t="shared" si="1"/>
        <v>2400</v>
      </c>
      <c r="H29">
        <f t="shared" si="2"/>
        <v>0.125</v>
      </c>
      <c r="I29" s="20">
        <f t="shared" si="3"/>
        <v>3411.5</v>
      </c>
      <c r="J29" s="19">
        <f t="shared" si="4"/>
        <v>-3411.5</v>
      </c>
      <c r="K29">
        <f t="shared" si="5"/>
        <v>-14692</v>
      </c>
      <c r="L29" t="str">
        <f t="shared" si="6"/>
        <v>Labor market</v>
      </c>
      <c r="M29" s="19">
        <f t="shared" si="7"/>
        <v>11280.5</v>
      </c>
      <c r="N29" s="19">
        <f t="shared" si="0"/>
        <v>0.89527777777777773</v>
      </c>
    </row>
    <row r="30" spans="1:14" ht="14.4" x14ac:dyDescent="0.3">
      <c r="A30" s="14" t="str">
        <f>data!A29</f>
        <v>Turkey</v>
      </c>
      <c r="B30" s="19">
        <f>data!C29</f>
        <v>24536.9</v>
      </c>
      <c r="C30" s="19">
        <f>data!L29</f>
        <v>61841</v>
      </c>
      <c r="D30" s="22">
        <v>69</v>
      </c>
      <c r="E30">
        <v>69</v>
      </c>
      <c r="F30">
        <v>45</v>
      </c>
      <c r="G30">
        <f t="shared" si="1"/>
        <v>2700</v>
      </c>
      <c r="H30">
        <f t="shared" si="2"/>
        <v>0.12777777777777777</v>
      </c>
      <c r="I30" s="20">
        <f t="shared" si="3"/>
        <v>7901.9055555555551</v>
      </c>
      <c r="J30" s="19">
        <f t="shared" si="4"/>
        <v>-7901.9055555555551</v>
      </c>
      <c r="K30">
        <f t="shared" si="5"/>
        <v>-37304.1</v>
      </c>
      <c r="L30" t="str">
        <f t="shared" si="6"/>
        <v>Labor market</v>
      </c>
      <c r="M30" s="19">
        <f t="shared" si="7"/>
        <v>29402.194444444445</v>
      </c>
      <c r="N30" s="19">
        <f t="shared" si="0"/>
        <v>1.1982848055151403</v>
      </c>
    </row>
    <row r="31" spans="1:14" ht="14.4" x14ac:dyDescent="0.3">
      <c r="A31" s="14" t="str">
        <f>data!A30</f>
        <v>United Kingdom</v>
      </c>
      <c r="B31" s="19">
        <f>data!C30</f>
        <v>19326.3</v>
      </c>
      <c r="C31" s="19">
        <f>data!L30</f>
        <v>40990</v>
      </c>
      <c r="D31" s="22">
        <v>73</v>
      </c>
      <c r="E31">
        <f>D31</f>
        <v>73</v>
      </c>
      <c r="G31">
        <v>2700</v>
      </c>
      <c r="H31">
        <f t="shared" si="2"/>
        <v>0.13518518518518519</v>
      </c>
      <c r="I31" s="20">
        <f t="shared" si="3"/>
        <v>5541.2407407407409</v>
      </c>
      <c r="J31" s="19">
        <f t="shared" si="4"/>
        <v>-5541.2407407407409</v>
      </c>
      <c r="K31">
        <f t="shared" si="5"/>
        <v>-21663.7</v>
      </c>
      <c r="L31" t="str">
        <f t="shared" si="6"/>
        <v>Labor market</v>
      </c>
      <c r="M31" s="19">
        <f t="shared" si="7"/>
        <v>16122.45925925926</v>
      </c>
      <c r="N31" s="19">
        <f t="shared" si="0"/>
        <v>0.83422379137544467</v>
      </c>
    </row>
    <row r="32" spans="1:14" ht="14.4" x14ac:dyDescent="0.3">
      <c r="A32" s="14" t="str">
        <f>data!A31</f>
        <v>United States</v>
      </c>
      <c r="B32" s="19">
        <f>data!C31</f>
        <v>24615.600000000002</v>
      </c>
      <c r="C32" s="19">
        <f>data!L31</f>
        <v>56577</v>
      </c>
      <c r="D32" s="22">
        <v>55</v>
      </c>
      <c r="E32">
        <f>D32</f>
        <v>55</v>
      </c>
      <c r="F32">
        <v>40</v>
      </c>
      <c r="G32">
        <f t="shared" si="1"/>
        <v>2400</v>
      </c>
      <c r="H32">
        <f t="shared" si="2"/>
        <v>0.11458333333333333</v>
      </c>
      <c r="I32" s="20">
        <f t="shared" si="3"/>
        <v>6482.78125</v>
      </c>
      <c r="J32" s="19">
        <f t="shared" si="4"/>
        <v>-6482.78125</v>
      </c>
      <c r="K32">
        <f t="shared" si="5"/>
        <v>-31961.399999999998</v>
      </c>
      <c r="L32" t="str">
        <f t="shared" si="6"/>
        <v>Labor market</v>
      </c>
      <c r="M32" s="19">
        <f t="shared" si="7"/>
        <v>25478.618749999998</v>
      </c>
      <c r="N32" s="19">
        <f t="shared" si="0"/>
        <v>1.0350598299452378</v>
      </c>
    </row>
    <row r="33" spans="1:14" ht="14.4" x14ac:dyDescent="0.3">
      <c r="A33" s="14"/>
      <c r="B33" s="19"/>
      <c r="C33" s="19"/>
      <c r="I33" s="20"/>
      <c r="J33" s="19"/>
      <c r="M33" s="19"/>
      <c r="N33" s="19"/>
    </row>
    <row r="34" spans="1:14" ht="14.4" x14ac:dyDescent="0.3">
      <c r="A34" s="14"/>
      <c r="B34" s="19"/>
      <c r="C34" s="19"/>
      <c r="I34" s="20"/>
      <c r="J34" s="19"/>
      <c r="M34" s="19"/>
      <c r="N34" s="19"/>
    </row>
    <row r="35" spans="1:14" ht="66" x14ac:dyDescent="0.25">
      <c r="A35" s="14" t="s">
        <v>111</v>
      </c>
      <c r="F35" s="16" t="s">
        <v>112</v>
      </c>
      <c r="J35" t="s">
        <v>113</v>
      </c>
      <c r="L35" t="str">
        <f t="shared" si="6"/>
        <v>Labor market</v>
      </c>
    </row>
    <row r="36" spans="1:14" x14ac:dyDescent="0.25">
      <c r="L36" t="str">
        <f t="shared" si="6"/>
        <v>Home</v>
      </c>
    </row>
    <row r="37" spans="1:14" x14ac:dyDescent="0.25">
      <c r="L37" t="str">
        <f t="shared" si="6"/>
        <v>Home</v>
      </c>
    </row>
    <row r="38" spans="1:14" x14ac:dyDescent="0.25">
      <c r="L38" t="str">
        <f t="shared" si="6"/>
        <v>Home</v>
      </c>
    </row>
    <row r="39" spans="1:14" x14ac:dyDescent="0.25">
      <c r="L39" t="str">
        <f t="shared" si="6"/>
        <v>Home</v>
      </c>
    </row>
    <row r="40" spans="1:14" x14ac:dyDescent="0.25">
      <c r="L40" t="str">
        <f t="shared" si="6"/>
        <v>Home</v>
      </c>
    </row>
    <row r="41" spans="1:14" x14ac:dyDescent="0.25">
      <c r="L41" t="str">
        <f t="shared" si="6"/>
        <v>Home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FB15-1DC5-47B9-9950-A29280E4EB6A}">
  <dimension ref="A1:C31"/>
  <sheetViews>
    <sheetView workbookViewId="0">
      <selection activeCell="C21" sqref="C21"/>
    </sheetView>
  </sheetViews>
  <sheetFormatPr baseColWidth="10" defaultRowHeight="13.2" x14ac:dyDescent="0.25"/>
  <sheetData>
    <row r="1" spans="1:3" x14ac:dyDescent="0.25">
      <c r="A1" t="str">
        <f>Computations!A2</f>
        <v>Country</v>
      </c>
      <c r="B1" t="s">
        <v>115</v>
      </c>
      <c r="C1" t="s">
        <v>116</v>
      </c>
    </row>
    <row r="2" spans="1:3" x14ac:dyDescent="0.25">
      <c r="A2" t="str">
        <f>Computations!A3</f>
        <v>Australia</v>
      </c>
      <c r="B2" s="19">
        <f>Computations!B3/Computations!C3</f>
        <v>0.40885392336702031</v>
      </c>
      <c r="C2" s="21">
        <f>Computations!N3</f>
        <v>1.0274903114404565</v>
      </c>
    </row>
    <row r="3" spans="1:3" x14ac:dyDescent="0.25">
      <c r="A3" t="str">
        <f>Computations!A4</f>
        <v>Belgium</v>
      </c>
      <c r="B3" s="19">
        <f>Computations!B4/Computations!C4</f>
        <v>0.51884177329610515</v>
      </c>
      <c r="C3" s="21">
        <f>Computations!N4</f>
        <v>0.50470103713182557</v>
      </c>
    </row>
    <row r="4" spans="1:3" x14ac:dyDescent="0.25">
      <c r="A4" t="str">
        <f>Computations!A5</f>
        <v>Bulgaria</v>
      </c>
      <c r="B4" s="19">
        <f>Computations!B5/Computations!C5</f>
        <v>0.46718760174513252</v>
      </c>
      <c r="C4" s="21">
        <f>Computations!N5</f>
        <v>0.74408484251541696</v>
      </c>
    </row>
    <row r="5" spans="1:3" x14ac:dyDescent="0.25">
      <c r="A5" t="str">
        <f>Computations!A6</f>
        <v>Canada</v>
      </c>
      <c r="B5" s="19">
        <f>Computations!B6/Computations!C6</f>
        <v>0.39527938733336038</v>
      </c>
      <c r="C5" s="21">
        <f>Computations!N6</f>
        <v>1.1872714870512175</v>
      </c>
    </row>
    <row r="6" spans="1:3" x14ac:dyDescent="0.25">
      <c r="A6" t="str">
        <f>Computations!A7</f>
        <v>Czech Republic</v>
      </c>
      <c r="B6" s="19">
        <f>Computations!B7/Computations!C7</f>
        <v>0.41362514887512519</v>
      </c>
      <c r="C6" s="21">
        <f>Computations!N7</f>
        <v>0.96993537997083967</v>
      </c>
    </row>
    <row r="7" spans="1:3" x14ac:dyDescent="0.25">
      <c r="A7" t="str">
        <f>Computations!A8</f>
        <v>Estonia</v>
      </c>
      <c r="B7" s="19">
        <f>Computations!B8/Computations!C8</f>
        <v>0.51416423856811566</v>
      </c>
      <c r="C7" s="21">
        <f>Computations!N8</f>
        <v>0.5397155369485851</v>
      </c>
    </row>
    <row r="8" spans="1:3" x14ac:dyDescent="0.25">
      <c r="A8" t="str">
        <f>Computations!A9</f>
        <v>France</v>
      </c>
      <c r="B8" s="19">
        <f>Computations!B9/Computations!C9</f>
        <v>0.58021412289014684</v>
      </c>
      <c r="C8" s="21">
        <f>Computations!N9</f>
        <v>0.4690799805683728</v>
      </c>
    </row>
    <row r="9" spans="1:3" x14ac:dyDescent="0.25">
      <c r="A9" t="str">
        <f>Computations!A10</f>
        <v>Greece</v>
      </c>
      <c r="B9" s="19">
        <f>Computations!B10/Computations!C10</f>
        <v>0.34047818999160206</v>
      </c>
      <c r="C9" s="21">
        <f>Computations!N10</f>
        <v>1.5821526679531264</v>
      </c>
    </row>
    <row r="10" spans="1:3" x14ac:dyDescent="0.25">
      <c r="A10" t="str">
        <f>Computations!A11</f>
        <v>Germany</v>
      </c>
      <c r="B10" s="19">
        <f>Computations!B11/Computations!C11</f>
        <v>0.36898841698841706</v>
      </c>
      <c r="C10" s="21">
        <f>Computations!N11</f>
        <v>1.325824887093725</v>
      </c>
    </row>
    <row r="11" spans="1:3" x14ac:dyDescent="0.25">
      <c r="A11" t="str">
        <f>Computations!A12</f>
        <v>Croatia</v>
      </c>
      <c r="B11" s="19">
        <f>Computations!B12/Computations!C12</f>
        <v>0.35516268424064246</v>
      </c>
      <c r="C11" s="21">
        <f>Computations!N12</f>
        <v>1.2942016460905348</v>
      </c>
    </row>
    <row r="12" spans="1:3" x14ac:dyDescent="0.25">
      <c r="A12" t="str">
        <f>Computations!A13</f>
        <v>Hungary</v>
      </c>
      <c r="B12" s="19">
        <f>Computations!B13/Computations!C13</f>
        <v>0.36333341242890377</v>
      </c>
      <c r="C12" s="21">
        <f>Computations!N13</f>
        <v>1.3738526942351386</v>
      </c>
    </row>
    <row r="13" spans="1:3" x14ac:dyDescent="0.25">
      <c r="A13" t="str">
        <f>Computations!A14</f>
        <v>Israel</v>
      </c>
      <c r="B13" s="19">
        <f>Computations!B14/Computations!C14</f>
        <v>0.52471456793924465</v>
      </c>
      <c r="C13" s="21">
        <f>Computations!N14</f>
        <v>0.52766351568137759</v>
      </c>
    </row>
    <row r="14" spans="1:3" x14ac:dyDescent="0.25">
      <c r="A14" t="str">
        <f>Computations!A15</f>
        <v>Ireland</v>
      </c>
      <c r="B14" s="19">
        <f>Computations!B15/Computations!C15</f>
        <v>0.55771214540095793</v>
      </c>
      <c r="C14" s="21">
        <f>Computations!N15</f>
        <v>0.46099528499422793</v>
      </c>
    </row>
    <row r="15" spans="1:3" x14ac:dyDescent="0.25">
      <c r="A15" t="str">
        <f>Computations!A16</f>
        <v>Japan</v>
      </c>
      <c r="B15" s="19">
        <f>Computations!B16/Computations!C16</f>
        <v>0.51329863877313398</v>
      </c>
      <c r="C15" s="21">
        <f>Computations!N16</f>
        <v>0.54231203215125756</v>
      </c>
    </row>
    <row r="16" spans="1:3" x14ac:dyDescent="0.25">
      <c r="A16" t="str">
        <f>Computations!A17</f>
        <v>Lithuania</v>
      </c>
      <c r="B16" s="19">
        <f>Computations!B17/Computations!C17</f>
        <v>0.41897635244574022</v>
      </c>
      <c r="C16" s="21">
        <f>Computations!N17</f>
        <v>0.88952589339559895</v>
      </c>
    </row>
    <row r="17" spans="1:3" x14ac:dyDescent="0.25">
      <c r="A17" t="str">
        <f>Computations!A18</f>
        <v>Latvia</v>
      </c>
      <c r="B17" s="19">
        <f>Computations!B18/Computations!C18</f>
        <v>0.5521087160262419</v>
      </c>
      <c r="C17" s="21">
        <f>Computations!N18</f>
        <v>0.43389633904826558</v>
      </c>
    </row>
    <row r="18" spans="1:3" x14ac:dyDescent="0.25">
      <c r="A18" t="str">
        <f>Computations!A19</f>
        <v>Luxembourg</v>
      </c>
      <c r="B18" s="19">
        <f>Computations!B19/Computations!C19</f>
        <v>0.54143786127167637</v>
      </c>
      <c r="C18" s="21">
        <f>Computations!N19</f>
        <v>0.50490919290545633</v>
      </c>
    </row>
    <row r="19" spans="1:3" x14ac:dyDescent="0.25">
      <c r="A19" t="str">
        <f>Computations!A20</f>
        <v>Malta</v>
      </c>
      <c r="B19" s="19">
        <f>Computations!B20/Computations!C20</f>
        <v>0.42203119390482274</v>
      </c>
      <c r="C19" s="21">
        <f>Computations!N20</f>
        <v>0.93069807773160318</v>
      </c>
    </row>
    <row r="20" spans="1:3" x14ac:dyDescent="0.25">
      <c r="A20" t="str">
        <f>Computations!A21</f>
        <v>Netherlands</v>
      </c>
      <c r="B20" s="19">
        <f>Computations!B21/Computations!C21</f>
        <v>0.38345667358882385</v>
      </c>
      <c r="C20" s="21">
        <f>Computations!N21</f>
        <v>1.1616233227373602</v>
      </c>
    </row>
    <row r="21" spans="1:3" x14ac:dyDescent="0.25">
      <c r="A21" t="str">
        <f>Computations!A22</f>
        <v>New Zealand</v>
      </c>
      <c r="B21" s="19">
        <f>Computations!B22/Computations!C22</f>
        <v>0.5471741364319026</v>
      </c>
      <c r="C21" s="21">
        <f>Computations!N22</f>
        <v>0.44682764399115898</v>
      </c>
    </row>
    <row r="22" spans="1:3" x14ac:dyDescent="0.25">
      <c r="A22" t="str">
        <f>Computations!A23</f>
        <v>Poland</v>
      </c>
      <c r="B22" s="19">
        <f>Computations!B23/Computations!C23</f>
        <v>0.39435189294370671</v>
      </c>
      <c r="C22" s="21">
        <f>Computations!N23</f>
        <v>1.250528058519272</v>
      </c>
    </row>
    <row r="23" spans="1:3" x14ac:dyDescent="0.25">
      <c r="A23" t="str">
        <f>Computations!A24</f>
        <v>Portugal</v>
      </c>
      <c r="B23" s="19">
        <f>Computations!B24/Computations!C24</f>
        <v>0.38195473356153886</v>
      </c>
      <c r="C23" s="21">
        <f>Computations!N24</f>
        <v>1.0726714374888531</v>
      </c>
    </row>
    <row r="24" spans="1:3" x14ac:dyDescent="0.25">
      <c r="A24" t="str">
        <f>Computations!A25</f>
        <v>Korea</v>
      </c>
      <c r="B24" s="19">
        <f>Computations!B25/Computations!C25</f>
        <v>0.53647429522252965</v>
      </c>
      <c r="C24" s="21">
        <f>Computations!N25</f>
        <v>0.51883290974235663</v>
      </c>
    </row>
    <row r="25" spans="1:3" x14ac:dyDescent="0.25">
      <c r="A25" t="str">
        <f>Computations!A26</f>
        <v>Romania</v>
      </c>
      <c r="B25" s="19">
        <f>Computations!B26/Computations!C26</f>
        <v>0.28581200353045016</v>
      </c>
      <c r="C25" s="21">
        <f>Computations!N26</f>
        <v>1.8508768167534477</v>
      </c>
    </row>
    <row r="26" spans="1:3" x14ac:dyDescent="0.25">
      <c r="A26" t="str">
        <f>Computations!A27</f>
        <v>Slovenia</v>
      </c>
      <c r="B26" s="19">
        <f>Computations!B27/Computations!C27</f>
        <v>0.70933629410313348</v>
      </c>
      <c r="C26" s="21">
        <f>Computations!N27</f>
        <v>0.11606677008911484</v>
      </c>
    </row>
    <row r="27" spans="1:3" x14ac:dyDescent="0.25">
      <c r="A27" t="str">
        <f>Computations!A28</f>
        <v>Slovak Republic</v>
      </c>
      <c r="B27" s="19">
        <f>Computations!B28/Computations!C28</f>
        <v>0.48965333738786687</v>
      </c>
      <c r="C27" s="21">
        <f>Computations!N28</f>
        <v>0.77421439550373361</v>
      </c>
    </row>
    <row r="28" spans="1:3" x14ac:dyDescent="0.25">
      <c r="A28" t="str">
        <f>Computations!A29</f>
        <v>Spain</v>
      </c>
      <c r="B28" s="19">
        <f>Computations!B29/Computations!C29</f>
        <v>0.46167375054961163</v>
      </c>
      <c r="C28" s="21">
        <f>Computations!N29</f>
        <v>0.89527777777777773</v>
      </c>
    </row>
    <row r="29" spans="1:3" x14ac:dyDescent="0.25">
      <c r="A29" t="str">
        <f>Computations!A30</f>
        <v>Turkey</v>
      </c>
      <c r="B29" s="19">
        <f>Computations!B30/Computations!C30</f>
        <v>0.39677398489675136</v>
      </c>
      <c r="C29" s="21">
        <f>Computations!N30</f>
        <v>1.1982848055151403</v>
      </c>
    </row>
    <row r="30" spans="1:3" x14ac:dyDescent="0.25">
      <c r="A30" t="str">
        <f>Computations!A31</f>
        <v>United Kingdom</v>
      </c>
      <c r="B30" s="19">
        <f>Computations!B31/Computations!C31</f>
        <v>0.47148816784581604</v>
      </c>
      <c r="C30" s="21">
        <f>Computations!N31</f>
        <v>0.83422379137544467</v>
      </c>
    </row>
    <row r="31" spans="1:3" x14ac:dyDescent="0.25">
      <c r="A31" t="str">
        <f>Computations!A32</f>
        <v>United States</v>
      </c>
      <c r="B31" s="19">
        <f>Computations!B32/Computations!C32</f>
        <v>0.43508139349912511</v>
      </c>
      <c r="C31" s="21">
        <f>Computations!N32</f>
        <v>1.0350598299452378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8028CD64F5E4BB46B116A95DD1BF1" ma:contentTypeVersion="15" ma:contentTypeDescription="Crée un document." ma:contentTypeScope="" ma:versionID="040befe0bd71ba8384bbfb2c086c7aeb">
  <xsd:schema xmlns:xsd="http://www.w3.org/2001/XMLSchema" xmlns:xs="http://www.w3.org/2001/XMLSchema" xmlns:p="http://schemas.microsoft.com/office/2006/metadata/properties" xmlns:ns3="9e8fa8fc-941d-4b8f-a28f-93707ef14f4d" xmlns:ns4="fe98a8f8-98f1-4e27-975a-7d31a7fe5f3b" targetNamespace="http://schemas.microsoft.com/office/2006/metadata/properties" ma:root="true" ma:fieldsID="681132e6bbe00e96071e72f5a49bb990" ns3:_="" ns4:_="">
    <xsd:import namespace="9e8fa8fc-941d-4b8f-a28f-93707ef14f4d"/>
    <xsd:import namespace="fe98a8f8-98f1-4e27-975a-7d31a7fe5f3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fa8fc-941d-4b8f-a28f-93707ef14f4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98a8f8-98f1-4e27-975a-7d31a7fe5f3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e98a8f8-98f1-4e27-975a-7d31a7fe5f3b" xsi:nil="true"/>
  </documentManagement>
</p:properties>
</file>

<file path=customXml/itemProps1.xml><?xml version="1.0" encoding="utf-8"?>
<ds:datastoreItem xmlns:ds="http://schemas.openxmlformats.org/officeDocument/2006/customXml" ds:itemID="{768B3015-A00C-4EC7-9525-21546EA32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fa8fc-941d-4b8f-a28f-93707ef14f4d"/>
    <ds:schemaRef ds:uri="fe98a8f8-98f1-4e27-975a-7d31a7fe5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33E7A8-6C97-4B7B-9007-74CC0517BCA9}">
  <ds:schemaRefs>
    <ds:schemaRef ds:uri="http://schemas.microsoft.com/sharepoint/v3/contenttype/forms"/>
  </ds:schemaRefs>
</ds:datastoreItem>
</file>

<file path=customXml/itemProps3.xml><?xml version="1.0" encoding="utf-8"?>
<ds:datastoreItem xmlns:ds="http://schemas.openxmlformats.org/officeDocument/2006/customXml" ds:itemID="{071D9866-6256-4750-ABE5-539F530C478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fe98a8f8-98f1-4e27-975a-7d31a7fe5f3b"/>
    <ds:schemaRef ds:uri="http://purl.org/dc/terms/"/>
    <ds:schemaRef ds:uri="http://schemas.openxmlformats.org/package/2006/metadata/core-properties"/>
    <ds:schemaRef ds:uri="9e8fa8fc-941d-4b8f-a28f-93707ef14f4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data</vt:lpstr>
      <vt:lpstr>Computations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PACIFICO Daniele, ELS/JAI</dc:creator>
  <cp:lastModifiedBy>Antoine Germain</cp:lastModifiedBy>
  <dcterms:created xsi:type="dcterms:W3CDTF">2018-01-31T17:12:20Z</dcterms:created>
  <dcterms:modified xsi:type="dcterms:W3CDTF">2023-02-16T19:12:04Z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0x010100EB28028CD64F5E4BB46B116A95DD1BF1</vt:lpwstr>
  </property>
</Properties>
</file>