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ngermain\OneDrive - UCL\PhD\Own papers\Basic income v Fairness\Empirical application\"/>
    </mc:Choice>
  </mc:AlternateContent>
  <xr:revisionPtr revIDLastSave="9" documentId="8_{B5D4EBEE-53E1-4A7A-B0D7-BE8442745C14}" xr6:coauthVersionLast="36" xr6:coauthVersionMax="36" xr10:uidLastSave="{5992BC5B-BA90-4411-B77C-0EA3DAC4D9F2}"/>
  <bookViews>
    <workbookView xWindow="0" yWindow="0" windowWidth="23040" windowHeight="9060" activeTab="3" xr2:uid="{750FF869-5688-4DC7-B506-E2ECDE70FD0F}"/>
  </bookViews>
  <sheets>
    <sheet name="Readme" sheetId="4" r:id="rId1"/>
    <sheet name="data" sheetId="5" r:id="rId2"/>
    <sheet name="Computations" sheetId="3" r:id="rId3"/>
    <sheet name="Output"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6" l="1"/>
  <c r="B38" i="6"/>
  <c r="C38" i="6"/>
  <c r="A39" i="6"/>
  <c r="B39" i="6"/>
  <c r="C39" i="6"/>
  <c r="A32" i="6"/>
  <c r="B32" i="6"/>
  <c r="C32" i="6"/>
  <c r="A33" i="6"/>
  <c r="B33" i="6"/>
  <c r="C33" i="6"/>
  <c r="A34" i="6"/>
  <c r="B34" i="6"/>
  <c r="C34" i="6"/>
  <c r="A35" i="6"/>
  <c r="B35" i="6"/>
  <c r="C35" i="6"/>
  <c r="A36" i="6"/>
  <c r="B36" i="6"/>
  <c r="C36" i="6"/>
  <c r="A37" i="6"/>
  <c r="B37" i="6"/>
  <c r="C37" i="6"/>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3" i="3"/>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3" i="3"/>
  <c r="H4" i="3" l="1"/>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3" i="3"/>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4" i="3"/>
  <c r="B5" i="3"/>
  <c r="B6" i="3"/>
  <c r="B5" i="6" s="1"/>
  <c r="B7" i="3"/>
  <c r="B8" i="3"/>
  <c r="B9" i="3"/>
  <c r="B10" i="3"/>
  <c r="B11" i="3"/>
  <c r="B12" i="3"/>
  <c r="B13" i="3"/>
  <c r="B14" i="3"/>
  <c r="B13" i="6" s="1"/>
  <c r="B15" i="3"/>
  <c r="B16" i="3"/>
  <c r="B17" i="3"/>
  <c r="B18" i="3"/>
  <c r="B19" i="3"/>
  <c r="B20" i="3"/>
  <c r="B21" i="3"/>
  <c r="B22" i="3"/>
  <c r="B21" i="6" s="1"/>
  <c r="B23" i="3"/>
  <c r="B24" i="3"/>
  <c r="B25" i="3"/>
  <c r="B26" i="3"/>
  <c r="B27" i="3"/>
  <c r="B28" i="3"/>
  <c r="B29" i="3"/>
  <c r="B30" i="3"/>
  <c r="B29" i="6" s="1"/>
  <c r="B31" i="3"/>
  <c r="B32" i="3"/>
  <c r="B33" i="3"/>
  <c r="B34" i="3"/>
  <c r="B35" i="3"/>
  <c r="B36" i="3"/>
  <c r="B37" i="3"/>
  <c r="B38" i="3"/>
  <c r="B39" i="3"/>
  <c r="B40" i="3"/>
  <c r="B3" i="3"/>
  <c r="A4" i="3"/>
  <c r="A3" i="6" s="1"/>
  <c r="A5" i="3"/>
  <c r="A4" i="6" s="1"/>
  <c r="A6" i="3"/>
  <c r="A5" i="6" s="1"/>
  <c r="A7" i="3"/>
  <c r="A6" i="6" s="1"/>
  <c r="A8" i="3"/>
  <c r="A7" i="6" s="1"/>
  <c r="A9" i="3"/>
  <c r="A8" i="6" s="1"/>
  <c r="A10" i="3"/>
  <c r="A9" i="6" s="1"/>
  <c r="A11" i="3"/>
  <c r="A10" i="6" s="1"/>
  <c r="A12" i="3"/>
  <c r="A11" i="6" s="1"/>
  <c r="A13" i="3"/>
  <c r="A12" i="6" s="1"/>
  <c r="A14" i="3"/>
  <c r="A13" i="6" s="1"/>
  <c r="A15" i="3"/>
  <c r="A14" i="6" s="1"/>
  <c r="A16" i="3"/>
  <c r="A15" i="6" s="1"/>
  <c r="A17" i="3"/>
  <c r="A16" i="6" s="1"/>
  <c r="A18" i="3"/>
  <c r="A17" i="6" s="1"/>
  <c r="A19" i="3"/>
  <c r="A18" i="6" s="1"/>
  <c r="A20" i="3"/>
  <c r="A19" i="6" s="1"/>
  <c r="A21" i="3"/>
  <c r="A20" i="6" s="1"/>
  <c r="A22" i="3"/>
  <c r="A21" i="6" s="1"/>
  <c r="A23" i="3"/>
  <c r="A22" i="6" s="1"/>
  <c r="A24" i="3"/>
  <c r="A23" i="6" s="1"/>
  <c r="A25" i="3"/>
  <c r="A24" i="6" s="1"/>
  <c r="A26" i="3"/>
  <c r="A25" i="6" s="1"/>
  <c r="A27" i="3"/>
  <c r="A26" i="6" s="1"/>
  <c r="A28" i="3"/>
  <c r="A27" i="6" s="1"/>
  <c r="A29" i="3"/>
  <c r="A28" i="6" s="1"/>
  <c r="A30" i="3"/>
  <c r="A29" i="6" s="1"/>
  <c r="A31" i="3"/>
  <c r="A30" i="6" s="1"/>
  <c r="A32" i="3"/>
  <c r="A31" i="6" s="1"/>
  <c r="A33" i="3"/>
  <c r="A34" i="3"/>
  <c r="A35" i="3"/>
  <c r="A36" i="3"/>
  <c r="A37" i="3"/>
  <c r="A38" i="3"/>
  <c r="A39" i="3"/>
  <c r="A40" i="3"/>
  <c r="A3" i="3"/>
  <c r="A2" i="6" s="1"/>
  <c r="B31" i="6" l="1"/>
  <c r="B23" i="6"/>
  <c r="B15" i="6"/>
  <c r="B30" i="6"/>
  <c r="B22" i="6"/>
  <c r="B26" i="6"/>
  <c r="B18" i="6"/>
  <c r="B10" i="6"/>
  <c r="B14" i="6"/>
  <c r="B7" i="6"/>
  <c r="B6" i="6"/>
  <c r="B28" i="6"/>
  <c r="B20" i="6"/>
  <c r="B12" i="6"/>
  <c r="B4" i="6"/>
  <c r="B19" i="6"/>
  <c r="B25" i="6"/>
  <c r="B17" i="6"/>
  <c r="B9" i="6"/>
  <c r="B3" i="6"/>
  <c r="B2" i="6"/>
  <c r="B24" i="6"/>
  <c r="B16" i="6"/>
  <c r="B8" i="6"/>
  <c r="B27" i="6"/>
  <c r="B11" i="6"/>
  <c r="G40" i="3"/>
  <c r="E40" i="3"/>
  <c r="G39" i="3"/>
  <c r="E39" i="3"/>
  <c r="K39" i="3"/>
  <c r="K38" i="3"/>
  <c r="G38" i="3"/>
  <c r="J38" i="3" s="1"/>
  <c r="L38" i="3" s="1"/>
  <c r="E38" i="3"/>
  <c r="G37" i="3"/>
  <c r="G36" i="3"/>
  <c r="E36" i="3"/>
  <c r="K36" i="3"/>
  <c r="K35" i="3"/>
  <c r="G35" i="3"/>
  <c r="J35" i="3" s="1"/>
  <c r="L35" i="3" s="1"/>
  <c r="E35" i="3"/>
  <c r="G34" i="3"/>
  <c r="G33" i="3"/>
  <c r="K33" i="3"/>
  <c r="J32" i="3"/>
  <c r="L32" i="3" s="1"/>
  <c r="G32" i="3"/>
  <c r="K32" i="3"/>
  <c r="G31" i="3"/>
  <c r="J31" i="3"/>
  <c r="L31" i="3" s="1"/>
  <c r="G30" i="3"/>
  <c r="E30" i="3"/>
  <c r="K30" i="3"/>
  <c r="J29" i="3"/>
  <c r="L29" i="3" s="1"/>
  <c r="G29" i="3"/>
  <c r="K29" i="3"/>
  <c r="G28" i="3"/>
  <c r="J28" i="3" s="1"/>
  <c r="L28" i="3" s="1"/>
  <c r="K28" i="3"/>
  <c r="G27" i="3"/>
  <c r="E27" i="3"/>
  <c r="K27" i="3"/>
  <c r="G26" i="3"/>
  <c r="K26" i="3"/>
  <c r="J26" i="3"/>
  <c r="L26" i="3" s="1"/>
  <c r="G25" i="3"/>
  <c r="G24" i="3"/>
  <c r="K24" i="3"/>
  <c r="G23" i="3"/>
  <c r="K23" i="3"/>
  <c r="G22" i="3"/>
  <c r="E22" i="3"/>
  <c r="J22" i="3" s="1"/>
  <c r="L22" i="3" s="1"/>
  <c r="G21" i="3"/>
  <c r="E21" i="3"/>
  <c r="K21" i="3"/>
  <c r="G20" i="3"/>
  <c r="K20" i="3"/>
  <c r="G19" i="3"/>
  <c r="J19" i="3"/>
  <c r="L19" i="3" s="1"/>
  <c r="G18" i="3"/>
  <c r="K18" i="3"/>
  <c r="K17" i="3"/>
  <c r="G17" i="3"/>
  <c r="E17" i="3"/>
  <c r="G16" i="3"/>
  <c r="G15" i="3"/>
  <c r="E15" i="3"/>
  <c r="K15" i="3"/>
  <c r="G14" i="3"/>
  <c r="E14" i="3"/>
  <c r="K14" i="3"/>
  <c r="G13" i="3"/>
  <c r="E13" i="3"/>
  <c r="J13" i="3" s="1"/>
  <c r="L13" i="3" s="1"/>
  <c r="K13" i="3"/>
  <c r="J12" i="3"/>
  <c r="L12" i="3" s="1"/>
  <c r="G12" i="3"/>
  <c r="G11" i="3"/>
  <c r="K11" i="3"/>
  <c r="G10" i="3"/>
  <c r="G9" i="3"/>
  <c r="K9" i="3"/>
  <c r="J9" i="3"/>
  <c r="L9" i="3" s="1"/>
  <c r="G8" i="3"/>
  <c r="K8" i="3"/>
  <c r="G7" i="3"/>
  <c r="E7" i="3"/>
  <c r="K7" i="3"/>
  <c r="G6" i="3"/>
  <c r="G5" i="3"/>
  <c r="K5" i="3"/>
  <c r="G4" i="3"/>
  <c r="E4" i="3"/>
  <c r="K4" i="3"/>
  <c r="G3" i="3"/>
  <c r="E3" i="3"/>
  <c r="J3" i="3" s="1"/>
  <c r="L3" i="3" s="1"/>
  <c r="N28" i="3" l="1"/>
  <c r="C27" i="6" s="1"/>
  <c r="K19" i="3"/>
  <c r="N19" i="3" s="1"/>
  <c r="C18" i="6" s="1"/>
  <c r="K16" i="3"/>
  <c r="K22" i="3"/>
  <c r="N22" i="3" s="1"/>
  <c r="C21" i="6" s="1"/>
  <c r="K25" i="3"/>
  <c r="K34" i="3"/>
  <c r="K37" i="3"/>
  <c r="K40" i="3"/>
  <c r="K3" i="3"/>
  <c r="N3" i="3" s="1"/>
  <c r="C2" i="6" s="1"/>
  <c r="K10" i="3"/>
  <c r="J14" i="3"/>
  <c r="J24" i="3"/>
  <c r="J25" i="3"/>
  <c r="L25" i="3" s="1"/>
  <c r="K31" i="3"/>
  <c r="N31" i="3" s="1"/>
  <c r="C30" i="6" s="1"/>
  <c r="J11" i="3"/>
  <c r="J4" i="3"/>
  <c r="J5" i="3"/>
  <c r="J7" i="3"/>
  <c r="J21" i="3"/>
  <c r="N29" i="3"/>
  <c r="C28" i="6" s="1"/>
  <c r="J30" i="3"/>
  <c r="J36" i="3"/>
  <c r="J39" i="3"/>
  <c r="J8" i="3"/>
  <c r="N13" i="3"/>
  <c r="C12" i="6" s="1"/>
  <c r="J15" i="3"/>
  <c r="J17" i="3"/>
  <c r="J33" i="3"/>
  <c r="K6" i="3"/>
  <c r="K12" i="3"/>
  <c r="N12" i="3" s="1"/>
  <c r="C11" i="6" s="1"/>
  <c r="J18" i="3"/>
  <c r="N32" i="3"/>
  <c r="C31" i="6" s="1"/>
  <c r="N26" i="3"/>
  <c r="C25" i="6" s="1"/>
  <c r="N9" i="3"/>
  <c r="C8" i="6" s="1"/>
  <c r="N35" i="3"/>
  <c r="N38" i="3"/>
  <c r="J6" i="3"/>
  <c r="L6" i="3" s="1"/>
  <c r="J16" i="3"/>
  <c r="L16" i="3" s="1"/>
  <c r="J10" i="3"/>
  <c r="J20" i="3"/>
  <c r="J23" i="3"/>
  <c r="J34" i="3"/>
  <c r="L34" i="3" s="1"/>
  <c r="J37" i="3"/>
  <c r="L37" i="3" s="1"/>
  <c r="J27" i="3"/>
  <c r="J40" i="3"/>
  <c r="L40" i="3" s="1"/>
  <c r="N20" i="3" l="1"/>
  <c r="C19" i="6" s="1"/>
  <c r="L20" i="3"/>
  <c r="N8" i="3"/>
  <c r="C7" i="6" s="1"/>
  <c r="L8" i="3"/>
  <c r="N4" i="3"/>
  <c r="C3" i="6" s="1"/>
  <c r="L4" i="3"/>
  <c r="N30" i="3"/>
  <c r="C29" i="6" s="1"/>
  <c r="L30" i="3"/>
  <c r="N18" i="3"/>
  <c r="C17" i="6" s="1"/>
  <c r="L18" i="3"/>
  <c r="N11" i="3"/>
  <c r="C10" i="6" s="1"/>
  <c r="L11" i="3"/>
  <c r="N27" i="3"/>
  <c r="C26" i="6" s="1"/>
  <c r="L27" i="3"/>
  <c r="N33" i="3"/>
  <c r="L33" i="3"/>
  <c r="N24" i="3"/>
  <c r="C23" i="6" s="1"/>
  <c r="L24" i="3"/>
  <c r="N17" i="3"/>
  <c r="C16" i="6" s="1"/>
  <c r="L17" i="3"/>
  <c r="N21" i="3"/>
  <c r="C20" i="6" s="1"/>
  <c r="L21" i="3"/>
  <c r="N14" i="3"/>
  <c r="C13" i="6" s="1"/>
  <c r="L14" i="3"/>
  <c r="N10" i="3"/>
  <c r="C9" i="6" s="1"/>
  <c r="L10" i="3"/>
  <c r="N39" i="3"/>
  <c r="L39" i="3"/>
  <c r="N36" i="3"/>
  <c r="L36" i="3"/>
  <c r="N15" i="3"/>
  <c r="C14" i="6" s="1"/>
  <c r="L15" i="3"/>
  <c r="N7" i="3"/>
  <c r="C6" i="6" s="1"/>
  <c r="L7" i="3"/>
  <c r="N23" i="3"/>
  <c r="C22" i="6" s="1"/>
  <c r="L23" i="3"/>
  <c r="N5" i="3"/>
  <c r="C4" i="6" s="1"/>
  <c r="L5" i="3"/>
  <c r="N16" i="3"/>
  <c r="C15" i="6" s="1"/>
  <c r="N6" i="3"/>
  <c r="C5" i="6" s="1"/>
  <c r="N40" i="3"/>
  <c r="N37" i="3"/>
  <c r="N25" i="3"/>
  <c r="C24" i="6" s="1"/>
  <c r="N3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PACIFICO Daniele</author>
  </authors>
  <commentList>
    <comment ref="C1" authorId="0" shapeId="0" xr:uid="{9770CAF0-124B-413B-B4DA-D6F256511CE0}">
      <text>
        <r>
          <rPr>
            <sz val="9"/>
            <color indexed="81"/>
            <rFont val="Tahoma"/>
            <family val="2"/>
          </rPr>
          <t xml:space="preserve">Net household income. 
net=gross+sa+hb+ub+iw-it-sc
Please download the "Benefit classification table" available in the chart webpage to see which national benefit is included in each category. </t>
        </r>
      </text>
    </comment>
    <comment ref="D1" authorId="0" shapeId="0" xr:uid="{8BE9D6F8-2386-4ABC-A2A5-C8BF9179C791}">
      <text>
        <r>
          <rPr>
            <sz val="9"/>
            <color indexed="81"/>
            <rFont val="Tahoma"/>
            <family val="2"/>
          </rPr>
          <t xml:space="preserve">Gross in-work earnings. 
</t>
        </r>
      </text>
    </comment>
    <comment ref="E1" authorId="0" shapeId="0" xr:uid="{C6CFBD64-2FC0-4215-894C-BF1D84B74F7B}">
      <text>
        <r>
          <rPr>
            <sz val="9"/>
            <color indexed="81"/>
            <rFont val="Tahoma"/>
            <family val="2"/>
          </rPr>
          <t xml:space="preserve">Social Assistance and Guaranteed Minimum Income benefits.
Please download the "Benefit classification table" available in the chart webpage to see which national benefit is included in each category. </t>
        </r>
      </text>
    </comment>
    <comment ref="F1" authorId="0" shapeId="0" xr:uid="{3F282B8D-D56A-4688-8883-1013726D9003}">
      <text>
        <r>
          <rPr>
            <sz val="9"/>
            <color indexed="81"/>
            <rFont val="Tahoma"/>
            <family val="2"/>
          </rPr>
          <t xml:space="preserve">Unemployment benefits.
Please download the "Benefit classification table" available in the chart page to see which national benefit is included in each category. </t>
        </r>
      </text>
    </comment>
    <comment ref="G1" authorId="0" shapeId="0" xr:uid="{B189129A-B3F0-42AD-984B-4A92B71AEC39}">
      <text>
        <r>
          <rPr>
            <sz val="9"/>
            <color indexed="81"/>
            <rFont val="Tahoma"/>
            <family val="2"/>
          </rPr>
          <t xml:space="preserve">Cash housing benefits for rented accommodations.
Please download the "Benefit classification table" available in the chart page to see which national benefit is included in each category. </t>
        </r>
      </text>
    </comment>
    <comment ref="H1" authorId="0" shapeId="0" xr:uid="{2BF2370E-719B-4382-8EE6-62DED81F5D4D}">
      <text>
        <r>
          <rPr>
            <sz val="9"/>
            <color indexed="81"/>
            <rFont val="Tahoma"/>
            <family val="2"/>
          </rPr>
          <t xml:space="preserve">Family benefits.
Please download the "Benefit classification table" available in the chart page to see which national benefit is included in each category. </t>
        </r>
      </text>
    </comment>
    <comment ref="I1" authorId="0" shapeId="0" xr:uid="{5F97E6B2-8DEC-41C8-8F54-EEFAC1934CF2}">
      <text>
        <r>
          <rPr>
            <sz val="9"/>
            <color indexed="81"/>
            <rFont val="Tahoma"/>
            <family val="2"/>
          </rPr>
          <t xml:space="preserve">In-work benefits. This variable may include also temporary into-work benefits received when starting a new job.
Please download the "Benefit classification table" available in the chart page to see which national benefit is included in each category. </t>
        </r>
      </text>
    </comment>
    <comment ref="J1" authorId="0" shapeId="0" xr:uid="{1F369E5C-E9BD-4C8A-B897-AFCDC081BE36}">
      <text>
        <r>
          <rPr>
            <sz val="9"/>
            <color indexed="81"/>
            <rFont val="Tahoma"/>
            <family val="2"/>
          </rPr>
          <t>Income tax.</t>
        </r>
      </text>
    </comment>
    <comment ref="K1" authorId="0" shapeId="0" xr:uid="{76AB4235-43C5-4BD3-8956-9D048BA1F6C1}">
      <text>
        <r>
          <rPr>
            <sz val="9"/>
            <color indexed="81"/>
            <rFont val="Tahoma"/>
            <family val="2"/>
          </rPr>
          <t>Employee social security contributions.</t>
        </r>
      </text>
    </comment>
  </commentList>
</comments>
</file>

<file path=xl/sharedStrings.xml><?xml version="1.0" encoding="utf-8"?>
<sst xmlns="http://schemas.openxmlformats.org/spreadsheetml/2006/main" count="153" uniqueCount="127">
  <si>
    <r>
      <t xml:space="preserve">  </t>
    </r>
    <r>
      <rPr>
        <b/>
        <sz val="12"/>
        <color theme="1" tint="0.34998626667073579"/>
        <rFont val="Arial"/>
        <family val="2"/>
      </rPr>
      <t>Output from the OECD Tax-Benefit web calculator</t>
    </r>
  </si>
  <si>
    <t>This file shows results for the following parameters</t>
  </si>
  <si>
    <t>Output type</t>
  </si>
  <si>
    <t>by country</t>
  </si>
  <si>
    <t>Country</t>
  </si>
  <si>
    <t>Year</t>
  </si>
  <si>
    <t>2020</t>
  </si>
  <si>
    <t>Family type</t>
  </si>
  <si>
    <t>single</t>
  </si>
  <si>
    <t>Age of adults</t>
  </si>
  <si>
    <t>40</t>
  </si>
  <si>
    <t>Number of children</t>
  </si>
  <si>
    <t>Age of children</t>
  </si>
  <si>
    <t/>
  </si>
  <si>
    <t>Economic activity status (first adult)</t>
  </si>
  <si>
    <t>Unemployed</t>
  </si>
  <si>
    <t>Wage rate (first adult, % of the Average Wage)</t>
  </si>
  <si>
    <t>N/A</t>
  </si>
  <si>
    <t>Hours of work per week (first adult, % of full-time work)</t>
  </si>
  <si>
    <t>Months of social security contributions accumulated over the entire career (first adult)</t>
  </si>
  <si>
    <t>216</t>
  </si>
  <si>
    <t>Economic activity status (partner)</t>
  </si>
  <si>
    <t>Wage rate (partner, % of the Average Wage)</t>
  </si>
  <si>
    <t>Hours of work per week (partner, % of full-time work)</t>
  </si>
  <si>
    <t>Claim unemployment benefits (first adult)</t>
  </si>
  <si>
    <t>No</t>
  </si>
  <si>
    <t>Unemployment duration (in months, first adult)</t>
  </si>
  <si>
    <t>Previous wage rate (first adult, % of the Average Wage)</t>
  </si>
  <si>
    <t>100%</t>
  </si>
  <si>
    <t>Claim social assistance / GMI</t>
  </si>
  <si>
    <t>Yes</t>
  </si>
  <si>
    <t>Claim housing benefits</t>
  </si>
  <si>
    <t>Methodology document and user manual</t>
  </si>
  <si>
    <t>Annual housing costs (% of the Average Wage)</t>
  </si>
  <si>
    <t>Overview of the OECD tax-benefit model</t>
  </si>
  <si>
    <t>Claim temporary 'into-work' benefits when starting a new job (first adult)</t>
  </si>
  <si>
    <t>Policy rules used to calculate tax liabilities and benefit entitlements</t>
  </si>
  <si>
    <t>Months spent in the new job (first adult)</t>
  </si>
  <si>
    <t xml:space="preserve"> Version of the OECD tax-benefit model</t>
  </si>
  <si>
    <t>Contacts</t>
  </si>
  <si>
    <r>
      <rPr>
        <u/>
        <sz val="8"/>
        <color theme="1"/>
        <rFont val="Arial"/>
        <family val="2"/>
      </rPr>
      <t>Key methodological assumptions</t>
    </r>
    <r>
      <rPr>
        <sz val="8"/>
        <color theme="1"/>
        <rFont val="Arial"/>
        <family val="2"/>
      </rPr>
      <t xml:space="preserve">: 
1. Calculations assume full take up of family and in-work benefits where these benefits exists. 
2. In cases where a former spouse is expected to pay alimony or child support, such support is not forthcoming.
3. Taxes payable on benefit entitlements are determined in relation to annualised benefit values (i.e. monthly values multiplied by 12), even when the maximum benefit duration is shorter than 12 months.
4. Families do not use “itemized” tax deductions and / or tax credits that may be available for particular types of expenses (except for housing costs).
5. When the second adult of a couple is out of work, it is assumed that they have exhausted any own insurance-based benefit entitlements. 
6. When the first adult is out of work, they are assumed to have a uninterrupted previous employment record since the age of 19. 
7. Where benefit receipt is subject to activity tests and other behavioural requirements (such as active job-search or being "available" for work), these requirements are assumed to be met by all family members. 
8. When adults are in work, they are assumed to have full work capacity and to work in the private sector with a 'standard' employment contract.
9. Where benefit rules are not determined at the national level but vary by region or municipality, results refer to a “typical” case. A full description of the policies included in the calculations for each country is available from the links on the left. 
10. Calculations for families with pre-school children assume no use of formal childcare and no costs for early childhood education and care. 
11. All family members have good health and adults have full work capacity.
</t>
    </r>
  </si>
  <si>
    <t>year</t>
  </si>
  <si>
    <t>net</t>
  </si>
  <si>
    <t>gross</t>
  </si>
  <si>
    <t>sa</t>
  </si>
  <si>
    <t>ub</t>
  </si>
  <si>
    <t>hb</t>
  </si>
  <si>
    <t>fb</t>
  </si>
  <si>
    <t>iw</t>
  </si>
  <si>
    <t>it</t>
  </si>
  <si>
    <t>sc</t>
  </si>
  <si>
    <t>Average Wage</t>
  </si>
  <si>
    <t>Australia</t>
  </si>
  <si>
    <t>Austria</t>
  </si>
  <si>
    <t>Belgium</t>
  </si>
  <si>
    <t>Bulgaria</t>
  </si>
  <si>
    <t>Canada</t>
  </si>
  <si>
    <t>Cyprus</t>
  </si>
  <si>
    <t>Czech Republic</t>
  </si>
  <si>
    <t>Denmark</t>
  </si>
  <si>
    <t>Estonia</t>
  </si>
  <si>
    <t>Finland</t>
  </si>
  <si>
    <t>France</t>
  </si>
  <si>
    <t>Greece</t>
  </si>
  <si>
    <t>Germany</t>
  </si>
  <si>
    <t>Croatia</t>
  </si>
  <si>
    <t>Hungary</t>
  </si>
  <si>
    <t>Iceland</t>
  </si>
  <si>
    <t>Israel</t>
  </si>
  <si>
    <t>Ireland</t>
  </si>
  <si>
    <t>Italy</t>
  </si>
  <si>
    <t>Japan</t>
  </si>
  <si>
    <t>Lithuania</t>
  </si>
  <si>
    <t>Latvia</t>
  </si>
  <si>
    <t>Luxembourg</t>
  </si>
  <si>
    <t>Malta</t>
  </si>
  <si>
    <t>Netherlands</t>
  </si>
  <si>
    <t>Norway</t>
  </si>
  <si>
    <t>New Zealand</t>
  </si>
  <si>
    <t>Poland</t>
  </si>
  <si>
    <t>Portugal</t>
  </si>
  <si>
    <t>Romania</t>
  </si>
  <si>
    <t>Slovenia</t>
  </si>
  <si>
    <t>Slovak Republic</t>
  </si>
  <si>
    <t>Spain</t>
  </si>
  <si>
    <t>Sweden</t>
  </si>
  <si>
    <t>Switzerland</t>
  </si>
  <si>
    <t>Turkey</t>
  </si>
  <si>
    <t>United Kingdom</t>
  </si>
  <si>
    <t>United States</t>
  </si>
  <si>
    <t>SOURCE</t>
  </si>
  <si>
    <t xml:space="preserve">OECD </t>
  </si>
  <si>
    <t>OECD</t>
  </si>
  <si>
    <t>G-SWA (Aksoy et al., 2023) raw data</t>
  </si>
  <si>
    <t>If available, equal to D. If not, feed with max value (100)</t>
  </si>
  <si>
    <t>OECD employment outlook 2021, Annex table 5,A,1</t>
  </si>
  <si>
    <t>If available, equal to F. If absent, feed with max value (45 hours)</t>
  </si>
  <si>
    <t>=E/G</t>
  </si>
  <si>
    <t>=-I</t>
  </si>
  <si>
    <t>=B-C</t>
  </si>
  <si>
    <t>For an increase in D to be welfare improving, one need an increase in minus tau 0 of at least</t>
  </si>
  <si>
    <t>Expressed in percentage of current tau</t>
  </si>
  <si>
    <t>minus tau zero</t>
  </si>
  <si>
    <t>tilde w</t>
  </si>
  <si>
    <t>Daily time savings for a working day from home, minutes</t>
  </si>
  <si>
    <t>F</t>
  </si>
  <si>
    <t>Legal length of working week, hours</t>
  </si>
  <si>
    <t>Length of working week, minutes</t>
  </si>
  <si>
    <t>Value of F</t>
  </si>
  <si>
    <t>Beckerian estimate of h tilde</t>
  </si>
  <si>
    <t>Estimate of worst AIMU in X^0</t>
  </si>
  <si>
    <t>Estimate of worst AIMU in X^1</t>
  </si>
  <si>
    <t>Result</t>
  </si>
  <si>
    <t>Final result</t>
  </si>
  <si>
    <t>NOTES</t>
  </si>
  <si>
    <t>Negotiated length of working week may differ from staturary one. When both are present, we select the max</t>
  </si>
  <si>
    <t xml:space="preserve">Because lowest h is set to 0 and D is 0 currently </t>
  </si>
  <si>
    <t>2</t>
  </si>
  <si>
    <t>4 and 6</t>
  </si>
  <si>
    <t xml:space="preserve">Minimal increase in subsidy for them </t>
  </si>
  <si>
    <t>-tau(0)/ tilde w</t>
  </si>
  <si>
    <t>6</t>
  </si>
  <si>
    <t>2.5.0</t>
  </si>
  <si>
    <r>
      <rPr>
        <b/>
        <u/>
        <sz val="10"/>
        <color rgb="FFFF0000"/>
        <rFont val="Arial"/>
        <family val="2"/>
      </rPr>
      <t>Please cite</t>
    </r>
    <r>
      <rPr>
        <sz val="10"/>
        <rFont val="Arial"/>
        <family val="2"/>
      </rPr>
      <t xml:space="preserve"> any uses of the output generated with OECD Tax-Benefit web calculator as: “</t>
    </r>
    <r>
      <rPr>
        <i/>
        <sz val="10"/>
        <rFont val="Arial"/>
        <family val="2"/>
      </rPr>
      <t>Own calculations based on output from the OECD tax-benefit model.</t>
    </r>
    <r>
      <rPr>
        <b/>
        <i/>
        <sz val="10"/>
        <rFont val="Arial"/>
        <family val="2"/>
      </rPr>
      <t>Model version 2.5.0</t>
    </r>
    <r>
      <rPr>
        <sz val="10"/>
        <rFont val="Arial"/>
        <family val="2"/>
      </rPr>
      <t>”</t>
    </r>
  </si>
  <si>
    <t>AUS AUT BEL CAN CHL CZE DNK EST FIN FRA GRC DEU HUN ISL ISR IRL ITA JPN LTU LVA LUX NLD NOR NZL POL PRT SVN SVK ESP SWE CHE TUR GBR USA BGR CYP HRV MLT ROU RUS</t>
  </si>
  <si>
    <t>=H*C</t>
  </si>
  <si>
    <t>Which one is the smallest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</si>
</sst>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color theme="1"/>
      <name val="Arial"/>
      <family val="2"/>
    </font>
    <font>
      <b/>
      <sz val="11"/>
      <color rgb="FF3F3F3F"/>
      <name val="Calibri"/>
      <family val="2"/>
      <scheme val="minor"/>
    </font>
    <font>
      <b/>
      <sz val="11"/>
      <color theme="1" tint="0.34998626667073579"/>
      <name val="Arial"/>
      <family val="2"/>
    </font>
    <font>
      <b/>
      <sz val="12"/>
      <color theme="1" tint="0.34998626667073579"/>
      <name val="Arial"/>
      <family val="2"/>
    </font>
    <font>
      <b/>
      <sz val="10"/>
      <color theme="1" tint="0.34998626667073579"/>
      <name val="Arial"/>
      <family val="2"/>
    </font>
    <font>
      <sz val="10"/>
      <color theme="1" tint="0.34998626667073579"/>
      <name val="Arial"/>
      <family val="2"/>
    </font>
    <font>
      <u/>
      <sz val="10"/>
      <color theme="10"/>
      <name val="Arial"/>
      <family val="2"/>
    </font>
    <font>
      <sz val="10"/>
      <color theme="1" tint="0.49995422223578601"/>
      <name val="Arial"/>
      <family val="2"/>
    </font>
    <font>
      <sz val="9"/>
      <color theme="1" tint="0.49995422223578601"/>
      <name val="Arial"/>
      <family val="2"/>
    </font>
    <font>
      <sz val="8"/>
      <color theme="1"/>
      <name val="Arial"/>
      <family val="2"/>
    </font>
    <font>
      <u/>
      <sz val="8"/>
      <color theme="1"/>
      <name val="Arial"/>
      <family val="2"/>
    </font>
    <font>
      <u/>
      <sz val="10"/>
      <name val="Arial"/>
      <family val="2"/>
    </font>
    <font>
      <b/>
      <u/>
      <sz val="10"/>
      <color rgb="FFFF0000"/>
      <name val="Arial"/>
      <family val="2"/>
    </font>
    <font>
      <sz val="10"/>
      <name val="Arial"/>
      <family val="2"/>
    </font>
    <font>
      <i/>
      <sz val="10"/>
      <name val="Arial"/>
      <family val="2"/>
    </font>
    <font>
      <sz val="9"/>
      <color indexed="81"/>
      <name val="Tahoma"/>
      <family val="2"/>
    </font>
    <font>
      <b/>
      <i/>
      <sz val="10"/>
      <name val="Arial"/>
      <family val="2"/>
    </font>
  </fonts>
  <fills count="6">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4" tint="0.79995117038483843"/>
        <bgColor indexed="64"/>
      </patternFill>
    </fill>
    <fill>
      <patternFill patternType="solid">
        <fgColor rgb="FFFFFFFF"/>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hair">
        <color indexed="64"/>
      </top>
      <bottom style="thin">
        <color indexed="64"/>
      </bottom>
      <diagonal/>
    </border>
    <border>
      <left/>
      <right/>
      <top style="thin">
        <color indexed="64"/>
      </top>
      <bottom/>
      <diagonal/>
    </border>
  </borders>
  <cellStyleXfs count="3">
    <xf numFmtId="0" fontId="0" fillId="0" borderId="0"/>
    <xf numFmtId="0" fontId="1" fillId="2" borderId="1" applyNumberFormat="0" applyAlignment="0" applyProtection="0"/>
    <xf numFmtId="0" fontId="6" fillId="0" borderId="0" applyNumberFormat="0" applyFill="0" applyBorder="0" applyAlignment="0" applyProtection="0"/>
  </cellStyleXfs>
  <cellXfs count="28">
    <xf numFmtId="0" fontId="0" fillId="0" borderId="0" xfId="0"/>
    <xf numFmtId="0" fontId="0" fillId="3" borderId="0" xfId="0" applyFill="1"/>
    <xf numFmtId="0" fontId="4" fillId="3" borderId="2" xfId="0" applyFont="1" applyFill="1" applyBorder="1"/>
    <xf numFmtId="0" fontId="0" fillId="3" borderId="2" xfId="0" applyFill="1" applyBorder="1" applyAlignment="1">
      <alignment horizontal="left"/>
    </xf>
    <xf numFmtId="0" fontId="5" fillId="4" borderId="0" xfId="0" applyFont="1" applyFill="1" applyBorder="1" applyAlignment="1">
      <alignment vertical="center" wrapText="1"/>
    </xf>
    <xf numFmtId="49" fontId="7" fillId="4" borderId="0" xfId="2" applyNumberFormat="1" applyFont="1" applyFill="1" applyAlignment="1">
      <alignment horizontal="left" vertical="center"/>
    </xf>
    <xf numFmtId="0" fontId="5" fillId="3" borderId="0" xfId="0" applyFont="1" applyFill="1" applyBorder="1" applyAlignment="1">
      <alignment vertical="center" wrapText="1"/>
    </xf>
    <xf numFmtId="49" fontId="7" fillId="5" borderId="0" xfId="2" applyNumberFormat="1" applyFont="1" applyFill="1" applyAlignment="1">
      <alignment horizontal="left" vertical="center"/>
    </xf>
    <xf numFmtId="49" fontId="7" fillId="3" borderId="0" xfId="2" applyNumberFormat="1" applyFont="1" applyFill="1" applyAlignment="1">
      <alignment horizontal="left" vertical="center"/>
    </xf>
    <xf numFmtId="49" fontId="7" fillId="4" borderId="0" xfId="0" applyNumberFormat="1" applyFont="1" applyFill="1" applyAlignment="1">
      <alignment horizontal="left" vertical="center"/>
    </xf>
    <xf numFmtId="49" fontId="7" fillId="3" borderId="0" xfId="2" applyNumberFormat="1" applyFont="1" applyFill="1" applyBorder="1" applyAlignment="1">
      <alignment horizontal="left" vertical="center"/>
    </xf>
    <xf numFmtId="49" fontId="8" fillId="4" borderId="3" xfId="2" applyNumberFormat="1" applyFont="1" applyFill="1" applyBorder="1" applyAlignment="1">
      <alignment horizontal="left" vertical="center"/>
    </xf>
    <xf numFmtId="0" fontId="6" fillId="3" borderId="0" xfId="2" applyFill="1" applyAlignment="1"/>
    <xf numFmtId="0" fontId="9" fillId="3" borderId="0" xfId="0" applyFont="1" applyFill="1"/>
    <xf numFmtId="1" fontId="0" fillId="0" borderId="0" xfId="0" applyNumberFormat="1"/>
    <xf numFmtId="0" fontId="0" fillId="0" borderId="0" xfId="0" applyAlignment="1">
      <alignment wrapText="1"/>
    </xf>
    <xf numFmtId="0" fontId="0" fillId="0" borderId="0" xfId="0" quotePrefix="1" applyAlignment="1">
      <alignment wrapText="1"/>
    </xf>
    <xf numFmtId="0" fontId="0" fillId="0" borderId="0" xfId="0" quotePrefix="1"/>
    <xf numFmtId="2" fontId="1" fillId="2" borderId="1" xfId="1" applyNumberFormat="1"/>
    <xf numFmtId="2" fontId="0" fillId="0" borderId="0" xfId="0" applyNumberFormat="1"/>
    <xf numFmtId="0" fontId="0" fillId="3" borderId="0" xfId="0" applyFill="1" applyAlignment="1">
      <alignment horizontal="left" vertical="top" wrapText="1"/>
    </xf>
    <xf numFmtId="164" fontId="0" fillId="0" borderId="0" xfId="0" applyNumberFormat="1"/>
    <xf numFmtId="0" fontId="9" fillId="3" borderId="4" xfId="0" applyFont="1" applyFill="1" applyBorder="1" applyAlignment="1">
      <alignment horizontal="justify" vertical="top" wrapText="1"/>
    </xf>
    <xf numFmtId="0" fontId="9" fillId="3" borderId="0" xfId="0" applyFont="1" applyFill="1" applyBorder="1" applyAlignment="1">
      <alignment horizontal="justify" vertical="top" wrapText="1"/>
    </xf>
    <xf numFmtId="0" fontId="11" fillId="3" borderId="0" xfId="0" applyFont="1" applyFill="1" applyAlignment="1">
      <alignment horizontal="left" vertical="top" wrapText="1"/>
    </xf>
    <xf numFmtId="0" fontId="2" fillId="3" borderId="0" xfId="0" applyFont="1" applyFill="1" applyAlignment="1">
      <alignment horizontal="left" vertical="center" wrapText="1"/>
    </xf>
    <xf numFmtId="0" fontId="0" fillId="3" borderId="0" xfId="0" applyFill="1" applyAlignment="1">
      <alignment horizontal="left" vertical="top" wrapText="1"/>
    </xf>
    <xf numFmtId="0" fontId="6" fillId="3" borderId="0" xfId="2" applyFill="1" applyAlignment="1">
      <alignment horizontal="left"/>
    </xf>
  </cellXfs>
  <cellStyles count="3">
    <cellStyle name="Lien hypertexte" xfId="2" builtinId="8"/>
    <cellStyle name="Normal" xfId="0" builtinId="0"/>
    <cellStyle name="Sortie"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100965</xdr:colOff>
      <xdr:row>0</xdr:row>
      <xdr:rowOff>82550</xdr:rowOff>
    </xdr:from>
    <xdr:to>
      <xdr:col>11</xdr:col>
      <xdr:colOff>213360</xdr:colOff>
      <xdr:row>3</xdr:row>
      <xdr:rowOff>82550</xdr:rowOff>
    </xdr:to>
    <xdr:pic>
      <xdr:nvPicPr>
        <xdr:cNvPr id="2" name="Picture 1">
          <a:extLst>
            <a:ext uri="{FF2B5EF4-FFF2-40B4-BE49-F238E27FC236}">
              <a16:creationId xmlns:a16="http://schemas.microsoft.com/office/drawing/2014/main" id="{E3697B5A-16BA-43FA-A2B3-A51CB4F23FF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283845</xdr:colOff>
      <xdr:row>19</xdr:row>
      <xdr:rowOff>68580</xdr:rowOff>
    </xdr:to>
    <xdr:sp macro="" textlink="">
      <xdr:nvSpPr>
        <xdr:cNvPr id="3" name="TextBox 2">
          <a:extLst>
            <a:ext uri="{FF2B5EF4-FFF2-40B4-BE49-F238E27FC236}">
              <a16:creationId xmlns:a16="http://schemas.microsoft.com/office/drawing/2014/main" id="{5C9C00BB-154D-48C0-ABBB-8BB289507B00}"/>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104775</xdr:rowOff>
    </xdr:from>
    <xdr:to>
      <xdr:col>14</xdr:col>
      <xdr:colOff>104774</xdr:colOff>
      <xdr:row>47</xdr:row>
      <xdr:rowOff>121920</xdr:rowOff>
    </xdr:to>
    <xdr:sp macro="" textlink="">
      <xdr:nvSpPr>
        <xdr:cNvPr id="4" name="TextBox 3">
          <a:extLst>
            <a:ext uri="{FF2B5EF4-FFF2-40B4-BE49-F238E27FC236}">
              <a16:creationId xmlns:a16="http://schemas.microsoft.com/office/drawing/2014/main" id="{40E6DC61-5BD8-4B36-8244-9ACFC4AAD270}"/>
            </a:ext>
          </a:extLst>
        </xdr:cNvPr>
        <xdr:cNvSpPr txBox="1"/>
      </xdr:nvSpPr>
      <xdr:spPr>
        <a:xfrm>
          <a:off x="0" y="6200775"/>
          <a:ext cx="1272349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twoCellAnchor editAs="oneCell">
    <xdr:from>
      <xdr:col>12</xdr:col>
      <xdr:colOff>3324226</xdr:colOff>
      <xdr:row>37</xdr:row>
      <xdr:rowOff>9524</xdr:rowOff>
    </xdr:from>
    <xdr:to>
      <xdr:col>12</xdr:col>
      <xdr:colOff>4075454</xdr:colOff>
      <xdr:row>40</xdr:row>
      <xdr:rowOff>19049</xdr:rowOff>
    </xdr:to>
    <xdr:pic>
      <xdr:nvPicPr>
        <xdr:cNvPr id="5" name="Picture 4" descr="https://www.oecd.org/media/oecdorg/satellitesites/govrpc/46027874eu%20logo.jpg">
          <a:extLst>
            <a:ext uri="{FF2B5EF4-FFF2-40B4-BE49-F238E27FC236}">
              <a16:creationId xmlns:a16="http://schemas.microsoft.com/office/drawing/2014/main" id="{F63901EF-4774-4857-BE03-E272400487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97155</xdr:colOff>
      <xdr:row>0</xdr:row>
      <xdr:rowOff>84455</xdr:rowOff>
    </xdr:from>
    <xdr:to>
      <xdr:col>11</xdr:col>
      <xdr:colOff>209550</xdr:colOff>
      <xdr:row>3</xdr:row>
      <xdr:rowOff>84455</xdr:rowOff>
    </xdr:to>
    <xdr:pic>
      <xdr:nvPicPr>
        <xdr:cNvPr id="6" name="Picture 1">
          <a:extLst>
            <a:ext uri="{FF2B5EF4-FFF2-40B4-BE49-F238E27FC236}">
              <a16:creationId xmlns:a16="http://schemas.microsoft.com/office/drawing/2014/main" id="{29CDFFA3-A77F-4729-96D4-B51423A9BAD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5999"/>
        <a:stretch/>
      </xdr:blipFill>
      <xdr:spPr>
        <a:xfrm>
          <a:off x="3865245" y="82550"/>
          <a:ext cx="1842135" cy="502920"/>
        </a:xfrm>
        <a:prstGeom prst="rect">
          <a:avLst/>
        </a:prstGeom>
      </xdr:spPr>
    </xdr:pic>
    <xdr:clientData/>
  </xdr:twoCellAnchor>
  <xdr:twoCellAnchor>
    <xdr:from>
      <xdr:col>0</xdr:col>
      <xdr:colOff>36195</xdr:colOff>
      <xdr:row>3</xdr:row>
      <xdr:rowOff>154305</xdr:rowOff>
    </xdr:from>
    <xdr:to>
      <xdr:col>11</xdr:col>
      <xdr:colOff>287655</xdr:colOff>
      <xdr:row>19</xdr:row>
      <xdr:rowOff>66675</xdr:rowOff>
    </xdr:to>
    <xdr:sp macro="" textlink="">
      <xdr:nvSpPr>
        <xdr:cNvPr id="7" name="TextBox 2">
          <a:extLst>
            <a:ext uri="{FF2B5EF4-FFF2-40B4-BE49-F238E27FC236}">
              <a16:creationId xmlns:a16="http://schemas.microsoft.com/office/drawing/2014/main" id="{7D7D4818-BE98-4903-8242-5F143A106BCF}"/>
            </a:ext>
          </a:extLst>
        </xdr:cNvPr>
        <xdr:cNvSpPr txBox="1"/>
      </xdr:nvSpPr>
      <xdr:spPr>
        <a:xfrm>
          <a:off x="36195" y="657225"/>
          <a:ext cx="5741670" cy="2588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b="1"/>
            <a:t>Important disclaimer</a:t>
          </a:r>
        </a:p>
        <a:p>
          <a:r>
            <a:rPr lang="en-GB" sz="1050">
              <a:solidFill>
                <a:schemeClr val="dk1"/>
              </a:solidFill>
              <a:effectLst/>
              <a:latin typeface="+mn-lt"/>
              <a:ea typeface="+mn-ea"/>
              <a:cs typeface="+mn-cs"/>
            </a:rPr>
            <a:t>The OECD tax-benefit web calculator is based on careful modelling of policy rules in each country. While the OECD has carefully validated these rules jointly with national experts and every care has been taken to ensure the accuracy of the calculations, it is still possible that errors did occur. Users are therefore advised to verify results against national sources and  contact the OECD in case  of</a:t>
          </a:r>
          <a:r>
            <a:rPr lang="en-GB" sz="1050" baseline="0">
              <a:solidFill>
                <a:schemeClr val="dk1"/>
              </a:solidFill>
              <a:effectLst/>
              <a:latin typeface="+mn-lt"/>
              <a:ea typeface="+mn-ea"/>
              <a:cs typeface="+mn-cs"/>
            </a:rPr>
            <a:t> further questions</a:t>
          </a:r>
          <a:r>
            <a:rPr lang="en-GB" sz="1050">
              <a:solidFill>
                <a:schemeClr val="dk1"/>
              </a:solidFill>
              <a:effectLst/>
              <a:latin typeface="+mn-lt"/>
              <a:ea typeface="+mn-ea"/>
              <a:cs typeface="+mn-cs"/>
            </a:rPr>
            <a:t>.</a:t>
          </a:r>
        </a:p>
        <a:p>
          <a:endParaRPr lang="en-GB" sz="1050" i="0"/>
        </a:p>
        <a:p>
          <a:r>
            <a:rPr lang="en-GB" sz="1050">
              <a:solidFill>
                <a:schemeClr val="dk1"/>
              </a:solidFill>
              <a:effectLst/>
              <a:latin typeface="+mn-lt"/>
              <a:ea typeface="+mn-ea"/>
              <a:cs typeface="+mn-cs"/>
            </a:rPr>
            <a:t>Tax liabilities and benefit entitlements in most countries depend on many other factors beyond those covered by the web calculator, e.g. tax-deductible expenditures, participation in employment activation programmes, unearned income and assets. Considering all these elements would reduce the scope for cross-country comparisons and add to the computational burden. The calculator makes therefore a number of methodological assumptions designed to ease calculations while capturing the most important characteristics of tax-benefit systems across countries. </a:t>
          </a:r>
          <a:r>
            <a:rPr lang="en-GB" sz="1050" i="0"/>
            <a:t>The links below provide a detailed description of the these methodological assumptions, as well as a brief overivew of the tax-benefit calculator and a in-depth description of the policy rules in each country.</a:t>
          </a:r>
        </a:p>
      </xdr:txBody>
    </xdr:sp>
    <xdr:clientData/>
  </xdr:twoCellAnchor>
  <xdr:twoCellAnchor>
    <xdr:from>
      <xdr:col>0</xdr:col>
      <xdr:colOff>0</xdr:colOff>
      <xdr:row>36</xdr:row>
      <xdr:rowOff>102870</xdr:rowOff>
    </xdr:from>
    <xdr:to>
      <xdr:col>14</xdr:col>
      <xdr:colOff>102869</xdr:colOff>
      <xdr:row>47</xdr:row>
      <xdr:rowOff>123825</xdr:rowOff>
    </xdr:to>
    <xdr:sp macro="" textlink="">
      <xdr:nvSpPr>
        <xdr:cNvPr id="8" name="TextBox 3">
          <a:extLst>
            <a:ext uri="{FF2B5EF4-FFF2-40B4-BE49-F238E27FC236}">
              <a16:creationId xmlns:a16="http://schemas.microsoft.com/office/drawing/2014/main" id="{17B3713E-518A-42F4-BDF7-0FAE6390FA46}"/>
            </a:ext>
          </a:extLst>
        </xdr:cNvPr>
        <xdr:cNvSpPr txBox="1"/>
      </xdr:nvSpPr>
      <xdr:spPr>
        <a:xfrm>
          <a:off x="0" y="6200775"/>
          <a:ext cx="12731114" cy="1861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p>
        <a:p>
          <a:r>
            <a:rPr lang="en-GB" sz="1000"/>
            <a:t>The OECD tax-benefit web calculator was produced with the financial assistance of the European Union Programme for Employment and Social Innovation “EaSI” (2014-2020).</a:t>
          </a:r>
        </a:p>
        <a:p>
          <a:r>
            <a:rPr lang="en-GB" sz="1000" b="0" i="0">
              <a:solidFill>
                <a:schemeClr val="dk1"/>
              </a:solidFill>
              <a:effectLst/>
              <a:latin typeface="+mn-lt"/>
              <a:ea typeface="+mn-ea"/>
              <a:cs typeface="+mn-cs"/>
            </a:rPr>
            <a:t>The calculator has been designed by the OECD tax-benefit team and developed by Yann Bicrel (Infocubed, http://www.infocubed.com).</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Data for Israel are supplied by and under the responsibility of the relevant Israeli authorities. The use of such data by the OECD is without prejudice to the status of the Golan Heights, East Jerusalem and Israeli settlements in the West Bank under the terms of international law.</a:t>
          </a:r>
        </a:p>
        <a:p>
          <a:endParaRPr lang="en-GB" sz="500" b="0" i="0">
            <a:solidFill>
              <a:schemeClr val="dk1"/>
            </a:solidFill>
            <a:effectLst/>
            <a:latin typeface="+mn-lt"/>
            <a:ea typeface="+mn-ea"/>
            <a:cs typeface="+mn-cs"/>
          </a:endParaRPr>
        </a:p>
        <a:p>
          <a:r>
            <a:rPr lang="en-GB" sz="1000" b="0" i="0">
              <a:solidFill>
                <a:schemeClr val="dk1"/>
              </a:solidFill>
              <a:effectLst/>
              <a:latin typeface="+mn-lt"/>
              <a:ea typeface="+mn-ea"/>
              <a:cs typeface="+mn-cs"/>
            </a:rPr>
            <a: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a:t>
          </a:r>
        </a:p>
        <a:p>
          <a:r>
            <a:rPr lang="en-GB" sz="1000" b="0" i="0">
              <a:solidFill>
                <a:schemeClr val="dk1"/>
              </a:solidFill>
              <a:effectLst/>
              <a:latin typeface="+mn-lt"/>
              <a:ea typeface="+mn-ea"/>
              <a:cs typeface="+mn-cs"/>
            </a:rPr>
            <a:t>Note by all the European Union Member States of the OECD and the European Union: The Republic of Cyprus is recognized by all members of the United Nations with the exception of Turkey. Any information in this document relates to the area under the effective control of the Government of the Republic of Cyprus.</a:t>
          </a:r>
        </a:p>
      </xdr:txBody>
    </xdr:sp>
    <xdr:clientData/>
  </xdr:twoCellAnchor>
  <xdr:oneCellAnchor>
    <xdr:from>
      <xdr:col>12</xdr:col>
      <xdr:colOff>3326131</xdr:colOff>
      <xdr:row>37</xdr:row>
      <xdr:rowOff>11429</xdr:rowOff>
    </xdr:from>
    <xdr:ext cx="751228" cy="525780"/>
    <xdr:pic>
      <xdr:nvPicPr>
        <xdr:cNvPr id="9" name="Picture 4" descr="https://www.oecd.org/media/oecdorg/satellitesites/govrpc/46027874eu%20logo.jpg">
          <a:extLst>
            <a:ext uri="{FF2B5EF4-FFF2-40B4-BE49-F238E27FC236}">
              <a16:creationId xmlns:a16="http://schemas.microsoft.com/office/drawing/2014/main" id="{CBDAA609-04D5-47DE-82D8-B91F5A34FF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61146" y="6273164"/>
          <a:ext cx="751228" cy="5219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15240</xdr:colOff>
      <xdr:row>0</xdr:row>
      <xdr:rowOff>22860</xdr:rowOff>
    </xdr:from>
    <xdr:to>
      <xdr:col>21</xdr:col>
      <xdr:colOff>487680</xdr:colOff>
      <xdr:row>30</xdr:row>
      <xdr:rowOff>144780</xdr:rowOff>
    </xdr:to>
    <xdr:sp macro="" textlink="">
      <xdr:nvSpPr>
        <xdr:cNvPr id="3" name="TextBox 1">
          <a:extLst>
            <a:ext uri="{FF2B5EF4-FFF2-40B4-BE49-F238E27FC236}">
              <a16:creationId xmlns:a16="http://schemas.microsoft.com/office/drawing/2014/main" id="{099D286F-4F73-4A8E-8A06-7E7C0D8FE5BB}"/>
            </a:ext>
          </a:extLst>
        </xdr:cNvPr>
        <xdr:cNvSpPr txBox="1"/>
      </xdr:nvSpPr>
      <xdr:spPr>
        <a:xfrm>
          <a:off x="8793480" y="22860"/>
          <a:ext cx="4739640" cy="51511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t>Notes</a:t>
          </a:r>
          <a:r>
            <a:rPr lang="en-GB" sz="1100" baseline="0"/>
            <a:t>:</a:t>
          </a:r>
        </a:p>
        <a:p>
          <a:endParaRPr lang="en-GB" sz="400" baseline="0"/>
        </a:p>
        <a:p>
          <a:r>
            <a:rPr lang="en-GB" sz="1100" baseline="0"/>
            <a:t>The OECD tax-benefit model (</a:t>
          </a:r>
          <a:r>
            <a:rPr lang="en-GB" sz="1100" b="1" baseline="0"/>
            <a:t>TaxBEN</a:t>
          </a:r>
          <a:r>
            <a:rPr lang="en-GB" sz="1100" baseline="0"/>
            <a:t>) calculates tax liabilities and benefit entitlements for a </a:t>
          </a:r>
          <a:r>
            <a:rPr lang="en-GB" sz="1100" u="sng" baseline="0"/>
            <a:t>selected month </a:t>
          </a:r>
          <a:r>
            <a:rPr lang="en-GB" sz="1100" baseline="0"/>
            <a:t>of employment or unemployment (depending on the user's choice). </a:t>
          </a:r>
          <a:r>
            <a:rPr lang="en-GB" sz="1100" b="1" baseline="0"/>
            <a:t>Results for the selected month are expressed in annualised terms, i.e. multiplied by 12. Please divide </a:t>
          </a:r>
          <a:r>
            <a:rPr lang="en-GB" sz="1100" b="1" baseline="0">
              <a:solidFill>
                <a:schemeClr val="dk1"/>
              </a:solidFill>
              <a:effectLst/>
              <a:latin typeface="+mn-lt"/>
              <a:ea typeface="+mn-ea"/>
              <a:cs typeface="+mn-cs"/>
            </a:rPr>
            <a:t>by 12  </a:t>
          </a:r>
          <a:r>
            <a:rPr lang="en-GB" sz="1100" b="1" baseline="0"/>
            <a:t>the monetary amounts included in this sheet to obtain the relevant monthly amounts</a:t>
          </a:r>
          <a:r>
            <a:rPr lang="en-GB" sz="1100" baseline="0"/>
            <a:t>.</a:t>
          </a:r>
        </a:p>
        <a:p>
          <a:endParaRPr lang="en-GB" sz="1100" baseline="0"/>
        </a:p>
        <a:p>
          <a:r>
            <a:rPr lang="en-GB" sz="1100" b="1" baseline="0"/>
            <a:t>Additional related notes</a:t>
          </a:r>
          <a:r>
            <a:rPr lang="en-GB" sz="1100" baseline="0"/>
            <a:t>: </a:t>
          </a:r>
        </a:p>
        <a:p>
          <a:r>
            <a:rPr lang="en-GB" sz="1100" baseline="0"/>
            <a:t>- If users select "</a:t>
          </a:r>
          <a:r>
            <a:rPr lang="en-GB" sz="1100" i="1" baseline="0"/>
            <a:t>without a job</a:t>
          </a:r>
          <a:r>
            <a:rPr lang="en-GB" sz="1100" baseline="0"/>
            <a:t>" for the "first adult" member, the web calculator will ask users to select the reference month for the calculations (e.g. the second month of unemployment).</a:t>
          </a:r>
        </a:p>
        <a:p>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If users select "</a:t>
          </a:r>
          <a:r>
            <a:rPr lang="en-GB" sz="1100" i="1" baseline="0"/>
            <a:t>out of work</a:t>
          </a:r>
          <a:r>
            <a:rPr lang="en-GB" sz="1100" baseline="0"/>
            <a:t>" for the "second adult" </a:t>
          </a:r>
          <a:r>
            <a:rPr lang="en-GB" sz="1100" baseline="0">
              <a:solidFill>
                <a:schemeClr val="dk1"/>
              </a:solidFill>
              <a:effectLst/>
              <a:latin typeface="+mn-lt"/>
              <a:ea typeface="+mn-ea"/>
              <a:cs typeface="+mn-cs"/>
            </a:rPr>
            <a:t>member </a:t>
          </a:r>
          <a:r>
            <a:rPr lang="en-GB" sz="1100" baseline="0"/>
            <a:t>(if any), the web calculator will assume that this person has been out of the labour market long enough to be eligible for contributory benefits. Therefore, users are not asked to select the number of months out of work for this person.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If users select "</a:t>
          </a:r>
          <a:r>
            <a:rPr lang="en-GB" sz="1100" i="1" baseline="0">
              <a:solidFill>
                <a:schemeClr val="dk1"/>
              </a:solidFill>
              <a:effectLst/>
              <a:latin typeface="+mn-lt"/>
              <a:ea typeface="+mn-ea"/>
              <a:cs typeface="+mn-cs"/>
            </a:rPr>
            <a:t>employed</a:t>
          </a:r>
          <a:r>
            <a:rPr lang="en-GB" sz="1100" baseline="0">
              <a:solidFill>
                <a:schemeClr val="dk1"/>
              </a:solidFill>
              <a:effectLst/>
              <a:latin typeface="+mn-lt"/>
              <a:ea typeface="+mn-ea"/>
              <a:cs typeface="+mn-cs"/>
            </a:rPr>
            <a:t>" for  the first </a:t>
          </a:r>
          <a:r>
            <a:rPr lang="en-GB" sz="1100" u="none" baseline="0">
              <a:solidFill>
                <a:schemeClr val="dk1"/>
              </a:solidFill>
              <a:effectLst/>
              <a:latin typeface="+mn-lt"/>
              <a:ea typeface="+mn-ea"/>
              <a:cs typeface="+mn-cs"/>
            </a:rPr>
            <a:t>or</a:t>
          </a:r>
          <a:r>
            <a:rPr lang="en-GB" sz="1100" baseline="0">
              <a:solidFill>
                <a:schemeClr val="dk1"/>
              </a:solidFill>
              <a:effectLst/>
              <a:latin typeface="+mn-lt"/>
              <a:ea typeface="+mn-ea"/>
              <a:cs typeface="+mn-cs"/>
            </a:rPr>
            <a:t>  second adult member (if any), the web calculator will assume that these persons have been employed since the age of 19 </a:t>
          </a:r>
          <a:r>
            <a:rPr lang="en-GB" sz="1100" u="sng" baseline="0">
              <a:solidFill>
                <a:schemeClr val="dk1"/>
              </a:solidFill>
              <a:effectLst/>
              <a:latin typeface="+mn-lt"/>
              <a:ea typeface="+mn-ea"/>
              <a:cs typeface="+mn-cs"/>
            </a:rPr>
            <a:t>without interruptions</a:t>
          </a:r>
          <a:r>
            <a:rPr lang="en-GB" sz="1100" baseline="0">
              <a:solidFill>
                <a:schemeClr val="dk1"/>
              </a:solidFill>
              <a:effectLst/>
              <a:latin typeface="+mn-lt"/>
              <a:ea typeface="+mn-ea"/>
              <a:cs typeface="+mn-cs"/>
            </a:rPr>
            <a:t>. There is only one exception to this rule: if users select "</a:t>
          </a:r>
          <a:r>
            <a:rPr lang="en-GB" i="1"/>
            <a:t>Temporary into-work benefits when starting a new job</a:t>
          </a:r>
          <a:r>
            <a:rPr lang="en-GB" sz="1100" b="0" i="0">
              <a:solidFill>
                <a:schemeClr val="dk1"/>
              </a:solidFill>
              <a:effectLst/>
              <a:latin typeface="+mn-lt"/>
              <a:ea typeface="+mn-ea"/>
              <a:cs typeface="+mn-cs"/>
            </a:rPr>
            <a:t>" (in the "Benefits"</a:t>
          </a:r>
          <a:r>
            <a:rPr lang="en-GB" sz="1100" b="0" i="0" baseline="0">
              <a:solidFill>
                <a:schemeClr val="dk1"/>
              </a:solidFill>
              <a:effectLst/>
              <a:latin typeface="+mn-lt"/>
              <a:ea typeface="+mn-ea"/>
              <a:cs typeface="+mn-cs"/>
            </a:rPr>
            <a:t> tab)</a:t>
          </a:r>
          <a:r>
            <a:rPr lang="en-GB" sz="1100" b="0" i="0">
              <a:solidFill>
                <a:schemeClr val="dk1"/>
              </a:solidFill>
              <a:effectLst/>
              <a:latin typeface="+mn-lt"/>
              <a:ea typeface="+mn-ea"/>
              <a:cs typeface="+mn-cs"/>
            </a:rPr>
            <a:t>, the web calculator will assume a </a:t>
          </a:r>
          <a:r>
            <a:rPr lang="en-GB" sz="1100" b="0" i="1">
              <a:solidFill>
                <a:schemeClr val="dk1"/>
              </a:solidFill>
              <a:effectLst/>
              <a:latin typeface="+mn-lt"/>
              <a:ea typeface="+mn-ea"/>
              <a:cs typeface="+mn-cs"/>
            </a:rPr>
            <a:t>recent</a:t>
          </a:r>
          <a:r>
            <a:rPr lang="en-GB" sz="1100" b="0" i="0">
              <a:solidFill>
                <a:schemeClr val="dk1"/>
              </a:solidFill>
              <a:effectLst/>
              <a:latin typeface="+mn-lt"/>
              <a:ea typeface="+mn-ea"/>
              <a:cs typeface="+mn-cs"/>
            </a:rPr>
            <a:t> labour</a:t>
          </a:r>
          <a:r>
            <a:rPr lang="en-GB" sz="1100" b="0" i="0" baseline="0">
              <a:solidFill>
                <a:schemeClr val="dk1"/>
              </a:solidFill>
              <a:effectLst/>
              <a:latin typeface="+mn-lt"/>
              <a:ea typeface="+mn-ea"/>
              <a:cs typeface="+mn-cs"/>
            </a:rPr>
            <a:t> market transition</a:t>
          </a:r>
          <a:r>
            <a:rPr lang="en-GB" sz="1100" b="0" i="0">
              <a:solidFill>
                <a:schemeClr val="dk1"/>
              </a:solidFill>
              <a:effectLst/>
              <a:latin typeface="+mn-lt"/>
              <a:ea typeface="+mn-ea"/>
              <a:cs typeface="+mn-cs"/>
            </a:rPr>
            <a:t> for the first adult, and will ask users to select both the number of months</a:t>
          </a:r>
          <a:r>
            <a:rPr lang="en-GB" sz="1100" b="0" i="0" baseline="0">
              <a:solidFill>
                <a:schemeClr val="dk1"/>
              </a:solidFill>
              <a:effectLst/>
              <a:latin typeface="+mn-lt"/>
              <a:ea typeface="+mn-ea"/>
              <a:cs typeface="+mn-cs"/>
            </a:rPr>
            <a:t> out of work before taking up employment and the months in the new job</a:t>
          </a:r>
          <a:r>
            <a:rPr lang="en-GB" sz="1100" b="0" i="0">
              <a:solidFill>
                <a:schemeClr val="dk1"/>
              </a:solidFill>
              <a:effectLst/>
              <a:latin typeface="+mn-lt"/>
              <a:ea typeface="+mn-ea"/>
              <a:cs typeface="+mn-cs"/>
            </a:rPr>
            <a: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0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The TaxBEN methodology document provides additional details on the annualisation procedure and the other assumptions described above. </a:t>
          </a:r>
          <a:r>
            <a:rPr lang="en-GB" sz="1100" u="sng" baseline="0">
              <a:solidFill>
                <a:srgbClr val="0070C0"/>
              </a:solidFill>
            </a:rPr>
            <a:t>http://www.oecd.org/social/benefits-and-wages/OECD-TaxBEN-methodology-and-manual.pdf</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oecd.org/els/soc/OECD-Tax-benefit-model-Overview.pdf" TargetMode="External"/><Relationship Id="rId7" Type="http://schemas.openxmlformats.org/officeDocument/2006/relationships/drawing" Target="../drawings/drawing1.xml"/><Relationship Id="rId2" Type="http://schemas.openxmlformats.org/officeDocument/2006/relationships/hyperlink" Target="http://www.oecd.org/els/soc/benefits-and-wages-country-specific-information.htm" TargetMode="External"/><Relationship Id="rId1" Type="http://schemas.openxmlformats.org/officeDocument/2006/relationships/hyperlink" Target="http://www.oecd.org/els/soc/Methodology.pdf" TargetMode="External"/><Relationship Id="rId6" Type="http://schemas.openxmlformats.org/officeDocument/2006/relationships/printerSettings" Target="../printerSettings/printerSettings1.bin"/><Relationship Id="rId5" Type="http://schemas.openxmlformats.org/officeDocument/2006/relationships/hyperlink" Target="http://www.oecd.org/social/benefits-and-wages/OECD-TaxBEN-methodology-and-manual.pdf" TargetMode="External"/><Relationship Id="rId4" Type="http://schemas.openxmlformats.org/officeDocument/2006/relationships/hyperlink" Target="mailto:%20tax-benefit.models@oecd.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528E3-3051-4040-BD0B-87C7C82418D9}">
  <sheetPr>
    <tabColor rgb="FF0070C0"/>
  </sheetPr>
  <dimension ref="A1:N56"/>
  <sheetViews>
    <sheetView zoomScaleNormal="100" workbookViewId="0">
      <selection activeCell="M11" sqref="M11"/>
    </sheetView>
  </sheetViews>
  <sheetFormatPr baseColWidth="10" defaultColWidth="8.88671875" defaultRowHeight="13.2" x14ac:dyDescent="0.25"/>
  <cols>
    <col min="1" max="1" width="7.88671875" style="1" customWidth="1"/>
    <col min="2" max="2" width="5.5546875" style="1" customWidth="1"/>
    <col min="3" max="3" width="5.88671875" style="1" customWidth="1"/>
    <col min="4" max="4" width="7.6640625" style="1" customWidth="1"/>
    <col min="5" max="5" width="6.88671875" style="1" customWidth="1"/>
    <col min="6" max="6" width="6" style="1" customWidth="1"/>
    <col min="7" max="7" width="7.5546875" style="1" customWidth="1"/>
    <col min="8" max="8" width="7.44140625" style="1" customWidth="1"/>
    <col min="9" max="9" width="8" style="1" customWidth="1"/>
    <col min="10" max="10" width="8.88671875" style="1" customWidth="1"/>
    <col min="11" max="11" width="8.33203125" style="1" customWidth="1"/>
    <col min="12" max="12" width="5" style="1" customWidth="1"/>
    <col min="13" max="13" width="71.109375" style="1" customWidth="1"/>
    <col min="14" max="14" width="27.88671875" style="1" customWidth="1"/>
    <col min="15" max="16384" width="8.88671875" style="1"/>
  </cols>
  <sheetData>
    <row r="1" spans="1:14" x14ac:dyDescent="0.25">
      <c r="A1" s="25" t="s">
        <v>0</v>
      </c>
      <c r="B1" s="25"/>
      <c r="C1" s="25"/>
      <c r="D1" s="25"/>
      <c r="E1" s="25"/>
      <c r="F1" s="25"/>
      <c r="G1" s="25"/>
      <c r="H1" s="25"/>
      <c r="M1" s="2" t="s">
        <v>1</v>
      </c>
      <c r="N1" s="3"/>
    </row>
    <row r="2" spans="1:14" x14ac:dyDescent="0.25">
      <c r="A2" s="25"/>
      <c r="B2" s="25"/>
      <c r="C2" s="25"/>
      <c r="D2" s="25"/>
      <c r="E2" s="25"/>
      <c r="F2" s="25"/>
      <c r="G2" s="25"/>
      <c r="H2" s="25"/>
      <c r="M2" s="4" t="s">
        <v>2</v>
      </c>
      <c r="N2" s="5" t="s">
        <v>3</v>
      </c>
    </row>
    <row r="3" spans="1:14" x14ac:dyDescent="0.25">
      <c r="A3" s="25"/>
      <c r="B3" s="25"/>
      <c r="C3" s="25"/>
      <c r="D3" s="25"/>
      <c r="E3" s="25"/>
      <c r="F3" s="25"/>
      <c r="G3" s="25"/>
      <c r="H3" s="25"/>
      <c r="M3" s="6" t="s">
        <v>4</v>
      </c>
      <c r="N3" s="7" t="s">
        <v>124</v>
      </c>
    </row>
    <row r="4" spans="1:14" x14ac:dyDescent="0.25">
      <c r="A4" s="25"/>
      <c r="B4" s="25"/>
      <c r="C4" s="25"/>
      <c r="D4" s="25"/>
      <c r="E4" s="25"/>
      <c r="F4" s="25"/>
      <c r="G4" s="25"/>
      <c r="H4" s="25"/>
      <c r="M4" s="4" t="s">
        <v>5</v>
      </c>
      <c r="N4" s="5" t="s">
        <v>6</v>
      </c>
    </row>
    <row r="5" spans="1:14" x14ac:dyDescent="0.25">
      <c r="A5" s="26"/>
      <c r="B5" s="26"/>
      <c r="C5" s="26"/>
      <c r="D5" s="26"/>
      <c r="E5" s="26"/>
      <c r="F5" s="26"/>
      <c r="G5" s="26"/>
      <c r="H5" s="26"/>
      <c r="I5" s="26"/>
      <c r="J5" s="26"/>
      <c r="K5" s="26"/>
      <c r="M5" s="6" t="s">
        <v>7</v>
      </c>
      <c r="N5" s="7" t="s">
        <v>8</v>
      </c>
    </row>
    <row r="6" spans="1:14" x14ac:dyDescent="0.25">
      <c r="B6" s="20"/>
      <c r="C6" s="20"/>
      <c r="D6" s="20"/>
      <c r="E6" s="20"/>
      <c r="F6" s="20"/>
      <c r="G6" s="20"/>
      <c r="H6" s="20"/>
      <c r="I6" s="20"/>
      <c r="J6" s="20"/>
      <c r="K6" s="20"/>
      <c r="M6" s="4" t="s">
        <v>9</v>
      </c>
      <c r="N6" s="5" t="s">
        <v>10</v>
      </c>
    </row>
    <row r="7" spans="1:14" ht="13.35" customHeight="1" x14ac:dyDescent="0.25">
      <c r="M7" s="6" t="s">
        <v>11</v>
      </c>
      <c r="N7" s="7" t="s">
        <v>117</v>
      </c>
    </row>
    <row r="8" spans="1:14" ht="13.35" customHeight="1" x14ac:dyDescent="0.25">
      <c r="M8" s="4" t="s">
        <v>12</v>
      </c>
      <c r="N8" s="5" t="s">
        <v>118</v>
      </c>
    </row>
    <row r="9" spans="1:14" ht="13.35" customHeight="1" x14ac:dyDescent="0.25">
      <c r="M9" s="6" t="s">
        <v>14</v>
      </c>
      <c r="N9" s="7" t="s">
        <v>15</v>
      </c>
    </row>
    <row r="10" spans="1:14" x14ac:dyDescent="0.25">
      <c r="M10" s="4" t="s">
        <v>16</v>
      </c>
      <c r="N10" s="5" t="s">
        <v>17</v>
      </c>
    </row>
    <row r="11" spans="1:14" ht="13.35" customHeight="1" x14ac:dyDescent="0.25">
      <c r="M11" s="6" t="s">
        <v>18</v>
      </c>
      <c r="N11" s="7" t="s">
        <v>17</v>
      </c>
    </row>
    <row r="12" spans="1:14" ht="12.9" customHeight="1" x14ac:dyDescent="0.25">
      <c r="M12" s="4" t="s">
        <v>19</v>
      </c>
      <c r="N12" s="5" t="s">
        <v>20</v>
      </c>
    </row>
    <row r="13" spans="1:14" x14ac:dyDescent="0.25">
      <c r="M13" s="6" t="s">
        <v>21</v>
      </c>
      <c r="N13" s="8" t="s">
        <v>17</v>
      </c>
    </row>
    <row r="14" spans="1:14" x14ac:dyDescent="0.25">
      <c r="M14" s="4" t="s">
        <v>22</v>
      </c>
      <c r="N14" s="5" t="s">
        <v>17</v>
      </c>
    </row>
    <row r="15" spans="1:14" x14ac:dyDescent="0.25">
      <c r="M15" s="6" t="s">
        <v>23</v>
      </c>
      <c r="N15" s="8" t="s">
        <v>17</v>
      </c>
    </row>
    <row r="16" spans="1:14" x14ac:dyDescent="0.25">
      <c r="M16" s="4" t="s">
        <v>24</v>
      </c>
      <c r="N16" s="5" t="s">
        <v>25</v>
      </c>
    </row>
    <row r="17" spans="1:14" x14ac:dyDescent="0.25">
      <c r="M17" s="6" t="s">
        <v>26</v>
      </c>
      <c r="N17" s="8" t="s">
        <v>121</v>
      </c>
    </row>
    <row r="18" spans="1:14" x14ac:dyDescent="0.25">
      <c r="A18" s="20"/>
      <c r="M18" s="4" t="s">
        <v>27</v>
      </c>
      <c r="N18" s="9" t="s">
        <v>28</v>
      </c>
    </row>
    <row r="19" spans="1:14" x14ac:dyDescent="0.25">
      <c r="M19" s="6" t="s">
        <v>29</v>
      </c>
      <c r="N19" s="8" t="s">
        <v>30</v>
      </c>
    </row>
    <row r="20" spans="1:14" x14ac:dyDescent="0.25">
      <c r="M20" s="4" t="s">
        <v>31</v>
      </c>
      <c r="N20" s="5" t="s">
        <v>25</v>
      </c>
    </row>
    <row r="21" spans="1:14" x14ac:dyDescent="0.25">
      <c r="A21" s="27" t="s">
        <v>32</v>
      </c>
      <c r="B21" s="27"/>
      <c r="C21" s="27"/>
      <c r="D21" s="27"/>
      <c r="E21" s="27"/>
      <c r="F21" s="27"/>
      <c r="G21" s="27"/>
      <c r="H21" s="27"/>
      <c r="I21" s="27"/>
      <c r="M21" s="6" t="s">
        <v>33</v>
      </c>
      <c r="N21" s="8" t="s">
        <v>17</v>
      </c>
    </row>
    <row r="22" spans="1:14" x14ac:dyDescent="0.25">
      <c r="A22" s="27" t="s">
        <v>34</v>
      </c>
      <c r="B22" s="27"/>
      <c r="C22" s="27"/>
      <c r="D22" s="27"/>
      <c r="E22" s="27"/>
      <c r="F22" s="27"/>
      <c r="G22" s="27"/>
      <c r="H22" s="27"/>
      <c r="I22" s="27"/>
      <c r="M22" s="4" t="s">
        <v>35</v>
      </c>
      <c r="N22" s="5" t="s">
        <v>17</v>
      </c>
    </row>
    <row r="23" spans="1:14" ht="14.25" customHeight="1" x14ac:dyDescent="0.25">
      <c r="A23" s="27" t="s">
        <v>36</v>
      </c>
      <c r="B23" s="27"/>
      <c r="C23" s="27"/>
      <c r="D23" s="27"/>
      <c r="E23" s="27"/>
      <c r="F23" s="27"/>
      <c r="G23" s="27"/>
      <c r="H23" s="27"/>
      <c r="I23" s="27"/>
      <c r="M23" s="6" t="s">
        <v>37</v>
      </c>
      <c r="N23" s="10" t="s">
        <v>17</v>
      </c>
    </row>
    <row r="24" spans="1:14" x14ac:dyDescent="0.25">
      <c r="M24" s="11" t="s">
        <v>38</v>
      </c>
      <c r="N24" s="11" t="s">
        <v>122</v>
      </c>
    </row>
    <row r="25" spans="1:14" x14ac:dyDescent="0.25">
      <c r="A25" s="12" t="s">
        <v>39</v>
      </c>
      <c r="M25" s="22" t="s">
        <v>40</v>
      </c>
      <c r="N25" s="22" t="s">
        <v>13</v>
      </c>
    </row>
    <row r="26" spans="1:14" x14ac:dyDescent="0.25">
      <c r="M26" s="23"/>
      <c r="N26" s="23" t="s">
        <v>13</v>
      </c>
    </row>
    <row r="27" spans="1:14" x14ac:dyDescent="0.25">
      <c r="A27" s="24" t="s">
        <v>123</v>
      </c>
      <c r="B27" s="24"/>
      <c r="C27" s="24"/>
      <c r="D27" s="24"/>
      <c r="E27" s="24"/>
      <c r="F27" s="24"/>
      <c r="G27" s="24"/>
      <c r="H27" s="24"/>
      <c r="I27" s="24"/>
      <c r="J27" s="24"/>
      <c r="K27" s="24"/>
      <c r="M27" s="23"/>
      <c r="N27" s="23" t="s">
        <v>13</v>
      </c>
    </row>
    <row r="28" spans="1:14" x14ac:dyDescent="0.25">
      <c r="A28" s="24"/>
      <c r="B28" s="24"/>
      <c r="C28" s="24"/>
      <c r="D28" s="24"/>
      <c r="E28" s="24"/>
      <c r="F28" s="24"/>
      <c r="G28" s="24"/>
      <c r="H28" s="24"/>
      <c r="I28" s="24"/>
      <c r="J28" s="24"/>
      <c r="K28" s="24"/>
      <c r="M28" s="23"/>
      <c r="N28" s="23" t="s">
        <v>13</v>
      </c>
    </row>
    <row r="29" spans="1:14" x14ac:dyDescent="0.25">
      <c r="A29" s="24"/>
      <c r="B29" s="24"/>
      <c r="C29" s="24"/>
      <c r="D29" s="24"/>
      <c r="E29" s="24"/>
      <c r="F29" s="24"/>
      <c r="G29" s="24"/>
      <c r="H29" s="24"/>
      <c r="I29" s="24"/>
      <c r="J29" s="24"/>
      <c r="K29" s="24"/>
      <c r="M29" s="23"/>
      <c r="N29" s="23" t="s">
        <v>13</v>
      </c>
    </row>
    <row r="30" spans="1:14" x14ac:dyDescent="0.25">
      <c r="M30" s="23"/>
      <c r="N30" s="23" t="s">
        <v>13</v>
      </c>
    </row>
    <row r="31" spans="1:14" x14ac:dyDescent="0.25">
      <c r="M31" s="23"/>
      <c r="N31" s="23" t="s">
        <v>13</v>
      </c>
    </row>
    <row r="32" spans="1:14" x14ac:dyDescent="0.25">
      <c r="M32" s="23"/>
      <c r="N32" s="23" t="s">
        <v>13</v>
      </c>
    </row>
    <row r="33" spans="13:14" x14ac:dyDescent="0.25">
      <c r="M33" s="23"/>
      <c r="N33" s="23" t="s">
        <v>13</v>
      </c>
    </row>
    <row r="34" spans="13:14" x14ac:dyDescent="0.25">
      <c r="M34" s="23"/>
      <c r="N34" s="23" t="s">
        <v>13</v>
      </c>
    </row>
    <row r="35" spans="13:14" x14ac:dyDescent="0.25">
      <c r="M35" s="23"/>
      <c r="N35" s="23" t="s">
        <v>13</v>
      </c>
    </row>
    <row r="36" spans="13:14" x14ac:dyDescent="0.25">
      <c r="M36" s="23"/>
      <c r="N36" s="23" t="s">
        <v>13</v>
      </c>
    </row>
    <row r="37" spans="13:14" x14ac:dyDescent="0.25">
      <c r="N37" s="1" t="s">
        <v>13</v>
      </c>
    </row>
    <row r="38" spans="13:14" x14ac:dyDescent="0.25">
      <c r="N38" s="1" t="s">
        <v>13</v>
      </c>
    </row>
    <row r="39" spans="13:14" x14ac:dyDescent="0.25">
      <c r="N39" s="1" t="s">
        <v>13</v>
      </c>
    </row>
    <row r="40" spans="13:14" x14ac:dyDescent="0.25">
      <c r="N40" s="1" t="s">
        <v>13</v>
      </c>
    </row>
    <row r="56" spans="1:1" x14ac:dyDescent="0.25">
      <c r="A56" s="13"/>
    </row>
  </sheetData>
  <mergeCells count="7">
    <mergeCell ref="M25:N36"/>
    <mergeCell ref="A27:K29"/>
    <mergeCell ref="A1:H4"/>
    <mergeCell ref="A5:K5"/>
    <mergeCell ref="A21:I21"/>
    <mergeCell ref="A22:I22"/>
    <mergeCell ref="A23:I23"/>
  </mergeCells>
  <hyperlinks>
    <hyperlink ref="A21" r:id="rId1" display="Assumptions" xr:uid="{16DEBE92-394C-431B-BB55-387D7C0B6BF7}"/>
    <hyperlink ref="A23" r:id="rId2" display="Policy rules used to calculate tax liabilities and benefit amounts" xr:uid="{1A026DCD-EEFF-45A3-B6A8-62D42A4FBE9E}"/>
    <hyperlink ref="A22" r:id="rId3" display="Quick overview of the OEC tax-benefit calculator" xr:uid="{AD293582-D2B2-4F22-9D59-5DF8003CE865}"/>
    <hyperlink ref="A25" r:id="rId4" xr:uid="{49F88ADC-1062-438A-B28F-4CE6DA5E644F}"/>
    <hyperlink ref="A21:I21" r:id="rId5" display="Methodological assumptions" xr:uid="{B4E8D57D-E6C5-48D2-B36C-6E3CDBAA749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74CD2-C519-497F-B25B-B38F17DF8923}">
  <sheetPr>
    <tabColor rgb="FF92D050"/>
  </sheetPr>
  <dimension ref="A1:T39"/>
  <sheetViews>
    <sheetView workbookViewId="0">
      <selection activeCell="L29" sqref="L29"/>
    </sheetView>
  </sheetViews>
  <sheetFormatPr baseColWidth="10" defaultColWidth="8.88671875" defaultRowHeight="13.2" x14ac:dyDescent="0.25"/>
  <cols>
    <col min="1" max="1" width="8.33203125" style="14" customWidth="1"/>
    <col min="2" max="11" width="8.88671875" style="14"/>
    <col min="12" max="12" width="12.6640625" style="14" customWidth="1"/>
    <col min="13" max="13" width="9.21875" style="14" customWidth="1"/>
    <col min="14" max="14" width="8.88671875" style="14" customWidth="1"/>
    <col min="15" max="20" width="8.88671875" style="14"/>
  </cols>
  <sheetData>
    <row r="1" spans="1:20" x14ac:dyDescent="0.25">
      <c r="A1" s="14" t="s">
        <v>4</v>
      </c>
      <c r="B1" s="14" t="s">
        <v>41</v>
      </c>
      <c r="C1" s="14" t="s">
        <v>42</v>
      </c>
      <c r="D1" s="14" t="s">
        <v>43</v>
      </c>
      <c r="E1" s="14" t="s">
        <v>44</v>
      </c>
      <c r="F1" s="14" t="s">
        <v>45</v>
      </c>
      <c r="G1" s="14" t="s">
        <v>46</v>
      </c>
      <c r="H1" s="14" t="s">
        <v>47</v>
      </c>
      <c r="I1" s="14" t="s">
        <v>48</v>
      </c>
      <c r="J1" s="14" t="s">
        <v>49</v>
      </c>
      <c r="K1" s="14" t="s">
        <v>50</v>
      </c>
      <c r="L1" s="14" t="s">
        <v>51</v>
      </c>
      <c r="M1"/>
      <c r="N1"/>
      <c r="O1"/>
      <c r="P1"/>
      <c r="Q1"/>
      <c r="R1"/>
      <c r="S1"/>
      <c r="T1"/>
    </row>
    <row r="2" spans="1:20" x14ac:dyDescent="0.25">
      <c r="A2" s="14" t="s">
        <v>52</v>
      </c>
      <c r="B2">
        <v>2020</v>
      </c>
      <c r="C2">
        <v>16164.2</v>
      </c>
      <c r="D2">
        <v>0</v>
      </c>
      <c r="E2">
        <v>16003</v>
      </c>
      <c r="F2">
        <v>0</v>
      </c>
      <c r="G2">
        <v>0</v>
      </c>
      <c r="H2">
        <v>161.20000000000002</v>
      </c>
      <c r="I2">
        <v>0</v>
      </c>
      <c r="J2">
        <v>0</v>
      </c>
      <c r="K2">
        <v>0</v>
      </c>
      <c r="L2">
        <v>90866</v>
      </c>
    </row>
    <row r="3" spans="1:20" x14ac:dyDescent="0.25">
      <c r="A3" s="14" t="s">
        <v>53</v>
      </c>
      <c r="B3">
        <v>2020</v>
      </c>
      <c r="C3">
        <v>14869.5</v>
      </c>
      <c r="D3">
        <v>0</v>
      </c>
      <c r="E3">
        <v>14200.5</v>
      </c>
      <c r="F3">
        <v>0</v>
      </c>
      <c r="G3">
        <v>0</v>
      </c>
      <c r="H3">
        <v>0</v>
      </c>
      <c r="I3">
        <v>0</v>
      </c>
      <c r="J3">
        <v>-669</v>
      </c>
      <c r="K3">
        <v>0</v>
      </c>
      <c r="L3">
        <v>49087</v>
      </c>
    </row>
    <row r="4" spans="1:20" x14ac:dyDescent="0.25">
      <c r="A4" s="14" t="s">
        <v>54</v>
      </c>
      <c r="B4">
        <v>2020</v>
      </c>
      <c r="C4">
        <v>16186.1</v>
      </c>
      <c r="D4">
        <v>0</v>
      </c>
      <c r="E4">
        <v>15246.1</v>
      </c>
      <c r="F4">
        <v>0</v>
      </c>
      <c r="G4">
        <v>0</v>
      </c>
      <c r="H4">
        <v>0</v>
      </c>
      <c r="I4">
        <v>0</v>
      </c>
      <c r="J4">
        <v>-940</v>
      </c>
      <c r="K4">
        <v>0</v>
      </c>
      <c r="L4">
        <v>50312</v>
      </c>
    </row>
    <row r="5" spans="1:20" x14ac:dyDescent="0.25">
      <c r="A5" s="14" t="s">
        <v>55</v>
      </c>
      <c r="B5">
        <v>2020</v>
      </c>
      <c r="C5">
        <v>3003.9</v>
      </c>
      <c r="D5">
        <v>0</v>
      </c>
      <c r="E5">
        <v>1083.9000000000001</v>
      </c>
      <c r="F5">
        <v>0</v>
      </c>
      <c r="G5">
        <v>0</v>
      </c>
      <c r="H5">
        <v>1920</v>
      </c>
      <c r="I5">
        <v>0</v>
      </c>
      <c r="J5">
        <v>0</v>
      </c>
      <c r="K5">
        <v>0</v>
      </c>
      <c r="L5">
        <v>16667</v>
      </c>
    </row>
    <row r="6" spans="1:20" x14ac:dyDescent="0.25">
      <c r="A6" s="14" t="s">
        <v>56</v>
      </c>
      <c r="B6">
        <v>2020</v>
      </c>
      <c r="C6">
        <v>14494</v>
      </c>
      <c r="D6">
        <v>0</v>
      </c>
      <c r="E6">
        <v>12684</v>
      </c>
      <c r="F6">
        <v>0</v>
      </c>
      <c r="G6">
        <v>0</v>
      </c>
      <c r="H6">
        <v>0</v>
      </c>
      <c r="I6">
        <v>0</v>
      </c>
      <c r="J6">
        <v>-1810</v>
      </c>
      <c r="K6">
        <v>0</v>
      </c>
      <c r="L6">
        <v>76100</v>
      </c>
    </row>
    <row r="7" spans="1:20" x14ac:dyDescent="0.25">
      <c r="A7" s="14" t="s">
        <v>57</v>
      </c>
      <c r="B7">
        <v>2020</v>
      </c>
      <c r="C7">
        <v>9216</v>
      </c>
      <c r="D7">
        <v>0</v>
      </c>
      <c r="E7">
        <v>9216</v>
      </c>
      <c r="F7">
        <v>0</v>
      </c>
      <c r="G7">
        <v>0</v>
      </c>
      <c r="H7">
        <v>0</v>
      </c>
      <c r="I7">
        <v>0</v>
      </c>
      <c r="J7">
        <v>0</v>
      </c>
      <c r="K7">
        <v>0</v>
      </c>
      <c r="L7">
        <v>22440</v>
      </c>
    </row>
    <row r="8" spans="1:20" x14ac:dyDescent="0.25">
      <c r="A8" s="14" t="s">
        <v>58</v>
      </c>
      <c r="B8">
        <v>2020</v>
      </c>
      <c r="C8">
        <v>84240</v>
      </c>
      <c r="D8">
        <v>0</v>
      </c>
      <c r="E8">
        <v>84240</v>
      </c>
      <c r="F8">
        <v>0</v>
      </c>
      <c r="G8">
        <v>0</v>
      </c>
      <c r="H8">
        <v>0</v>
      </c>
      <c r="I8">
        <v>0</v>
      </c>
      <c r="J8">
        <v>0</v>
      </c>
      <c r="K8">
        <v>0</v>
      </c>
      <c r="L8">
        <v>416997</v>
      </c>
    </row>
    <row r="9" spans="1:20" x14ac:dyDescent="0.25">
      <c r="A9" s="14" t="s">
        <v>59</v>
      </c>
      <c r="B9">
        <v>2020</v>
      </c>
      <c r="C9">
        <v>134134.39999999999</v>
      </c>
      <c r="D9">
        <v>0</v>
      </c>
      <c r="E9">
        <v>184260</v>
      </c>
      <c r="F9">
        <v>0</v>
      </c>
      <c r="G9">
        <v>0</v>
      </c>
      <c r="H9">
        <v>0</v>
      </c>
      <c r="I9">
        <v>0</v>
      </c>
      <c r="J9">
        <v>50125.600000000006</v>
      </c>
      <c r="K9">
        <v>0</v>
      </c>
      <c r="L9">
        <v>440000</v>
      </c>
    </row>
    <row r="10" spans="1:20" x14ac:dyDescent="0.25">
      <c r="A10" s="14" t="s">
        <v>60</v>
      </c>
      <c r="B10">
        <v>2020</v>
      </c>
      <c r="C10">
        <v>6300</v>
      </c>
      <c r="D10">
        <v>0</v>
      </c>
      <c r="E10">
        <v>3900</v>
      </c>
      <c r="F10">
        <v>0</v>
      </c>
      <c r="G10">
        <v>0</v>
      </c>
      <c r="H10">
        <v>2400</v>
      </c>
      <c r="I10">
        <v>0</v>
      </c>
      <c r="J10">
        <v>0</v>
      </c>
      <c r="K10">
        <v>0</v>
      </c>
      <c r="L10">
        <v>17224</v>
      </c>
    </row>
    <row r="11" spans="1:20" x14ac:dyDescent="0.25">
      <c r="A11" s="14" t="s">
        <v>61</v>
      </c>
      <c r="B11">
        <v>2020</v>
      </c>
      <c r="C11">
        <v>14162.300000000001</v>
      </c>
      <c r="D11">
        <v>0</v>
      </c>
      <c r="E11">
        <v>10154.1</v>
      </c>
      <c r="F11">
        <v>0</v>
      </c>
      <c r="G11">
        <v>0</v>
      </c>
      <c r="H11">
        <v>4008.2000000000003</v>
      </c>
      <c r="I11">
        <v>0</v>
      </c>
      <c r="J11">
        <v>0</v>
      </c>
      <c r="K11">
        <v>0</v>
      </c>
      <c r="L11">
        <v>48083</v>
      </c>
    </row>
    <row r="12" spans="1:20" x14ac:dyDescent="0.25">
      <c r="A12" s="14" t="s">
        <v>62</v>
      </c>
      <c r="B12">
        <v>2020</v>
      </c>
      <c r="C12">
        <v>14649.800000000001</v>
      </c>
      <c r="D12">
        <v>0</v>
      </c>
      <c r="E12">
        <v>14649.800000000001</v>
      </c>
      <c r="F12">
        <v>0</v>
      </c>
      <c r="G12">
        <v>0</v>
      </c>
      <c r="H12">
        <v>0</v>
      </c>
      <c r="I12">
        <v>0</v>
      </c>
      <c r="J12">
        <v>0</v>
      </c>
      <c r="K12">
        <v>0</v>
      </c>
      <c r="L12">
        <v>38002</v>
      </c>
    </row>
    <row r="13" spans="1:20" x14ac:dyDescent="0.25">
      <c r="A13" s="14" t="s">
        <v>63</v>
      </c>
      <c r="B13">
        <v>2020</v>
      </c>
      <c r="C13">
        <v>4200</v>
      </c>
      <c r="D13">
        <v>0</v>
      </c>
      <c r="E13">
        <v>4200</v>
      </c>
      <c r="F13">
        <v>0</v>
      </c>
      <c r="G13">
        <v>0</v>
      </c>
      <c r="H13">
        <v>0</v>
      </c>
      <c r="I13">
        <v>0</v>
      </c>
      <c r="J13">
        <v>0</v>
      </c>
      <c r="K13">
        <v>0</v>
      </c>
      <c r="L13">
        <v>18834</v>
      </c>
    </row>
    <row r="14" spans="1:20" x14ac:dyDescent="0.25">
      <c r="A14" s="14" t="s">
        <v>64</v>
      </c>
      <c r="B14">
        <v>2020</v>
      </c>
      <c r="C14">
        <v>13746.2</v>
      </c>
      <c r="D14">
        <v>0</v>
      </c>
      <c r="E14">
        <v>9126.2000000000007</v>
      </c>
      <c r="F14">
        <v>0</v>
      </c>
      <c r="G14">
        <v>0</v>
      </c>
      <c r="H14">
        <v>4620</v>
      </c>
      <c r="I14">
        <v>0</v>
      </c>
      <c r="J14">
        <v>0</v>
      </c>
      <c r="K14">
        <v>0</v>
      </c>
      <c r="L14">
        <v>51000</v>
      </c>
    </row>
    <row r="15" spans="1:20" x14ac:dyDescent="0.25">
      <c r="A15" s="14" t="s">
        <v>65</v>
      </c>
      <c r="B15">
        <v>2020</v>
      </c>
      <c r="C15">
        <v>20160</v>
      </c>
      <c r="D15">
        <v>0</v>
      </c>
      <c r="E15">
        <v>20160</v>
      </c>
      <c r="F15">
        <v>0</v>
      </c>
      <c r="G15">
        <v>0</v>
      </c>
      <c r="H15">
        <v>0</v>
      </c>
      <c r="I15">
        <v>0</v>
      </c>
      <c r="J15">
        <v>0</v>
      </c>
      <c r="K15">
        <v>0</v>
      </c>
      <c r="L15">
        <v>105268</v>
      </c>
    </row>
    <row r="16" spans="1:20" x14ac:dyDescent="0.25">
      <c r="A16" s="14" t="s">
        <v>66</v>
      </c>
      <c r="B16">
        <v>2020</v>
      </c>
      <c r="C16">
        <v>273600</v>
      </c>
      <c r="D16">
        <v>0</v>
      </c>
      <c r="E16">
        <v>273600</v>
      </c>
      <c r="F16">
        <v>0</v>
      </c>
      <c r="G16">
        <v>0</v>
      </c>
      <c r="H16">
        <v>0</v>
      </c>
      <c r="I16">
        <v>0</v>
      </c>
      <c r="J16">
        <v>0</v>
      </c>
      <c r="K16">
        <v>0</v>
      </c>
      <c r="L16">
        <v>5043851</v>
      </c>
    </row>
    <row r="17" spans="1:12" x14ac:dyDescent="0.25">
      <c r="A17" s="14" t="s">
        <v>67</v>
      </c>
      <c r="B17">
        <v>2020</v>
      </c>
      <c r="C17">
        <v>2278069.1</v>
      </c>
      <c r="D17">
        <v>0</v>
      </c>
      <c r="E17">
        <v>2544435.3000000003</v>
      </c>
      <c r="F17">
        <v>0</v>
      </c>
      <c r="G17">
        <v>0</v>
      </c>
      <c r="H17">
        <v>0</v>
      </c>
      <c r="I17">
        <v>0</v>
      </c>
      <c r="J17">
        <v>254332.1</v>
      </c>
      <c r="K17">
        <v>12034</v>
      </c>
      <c r="L17">
        <v>9528000</v>
      </c>
    </row>
    <row r="18" spans="1:12" x14ac:dyDescent="0.25">
      <c r="A18" s="14" t="s">
        <v>68</v>
      </c>
      <c r="B18">
        <v>2020</v>
      </c>
      <c r="C18">
        <v>39954.700000000004</v>
      </c>
      <c r="D18">
        <v>0</v>
      </c>
      <c r="E18">
        <v>41202.700000000004</v>
      </c>
      <c r="F18">
        <v>0</v>
      </c>
      <c r="G18">
        <v>0</v>
      </c>
      <c r="H18">
        <v>0</v>
      </c>
      <c r="I18">
        <v>0</v>
      </c>
      <c r="J18">
        <v>0</v>
      </c>
      <c r="K18">
        <v>1248</v>
      </c>
      <c r="L18">
        <v>161172</v>
      </c>
    </row>
    <row r="19" spans="1:12" x14ac:dyDescent="0.25">
      <c r="A19" s="14" t="s">
        <v>69</v>
      </c>
      <c r="B19">
        <v>2020</v>
      </c>
      <c r="C19">
        <v>14196</v>
      </c>
      <c r="D19">
        <v>0</v>
      </c>
      <c r="E19">
        <v>14196</v>
      </c>
      <c r="F19">
        <v>0</v>
      </c>
      <c r="G19">
        <v>0</v>
      </c>
      <c r="H19">
        <v>0</v>
      </c>
      <c r="I19">
        <v>0</v>
      </c>
      <c r="J19">
        <v>0</v>
      </c>
      <c r="K19">
        <v>0</v>
      </c>
      <c r="L19">
        <v>49878</v>
      </c>
    </row>
    <row r="20" spans="1:12" x14ac:dyDescent="0.25">
      <c r="A20" s="14" t="s">
        <v>70</v>
      </c>
      <c r="B20">
        <v>2020</v>
      </c>
      <c r="C20">
        <v>8400</v>
      </c>
      <c r="D20">
        <v>0</v>
      </c>
      <c r="E20">
        <v>8400</v>
      </c>
      <c r="F20">
        <v>0</v>
      </c>
      <c r="G20">
        <v>0</v>
      </c>
      <c r="H20">
        <v>0</v>
      </c>
      <c r="I20">
        <v>0</v>
      </c>
      <c r="J20">
        <v>0</v>
      </c>
      <c r="K20">
        <v>0</v>
      </c>
      <c r="L20">
        <v>32216</v>
      </c>
    </row>
    <row r="21" spans="1:12" x14ac:dyDescent="0.25">
      <c r="A21" s="14" t="s">
        <v>71</v>
      </c>
      <c r="B21">
        <v>2020</v>
      </c>
      <c r="C21">
        <v>2385808.6</v>
      </c>
      <c r="D21">
        <v>0</v>
      </c>
      <c r="E21">
        <v>2385808.6</v>
      </c>
      <c r="F21">
        <v>0</v>
      </c>
      <c r="G21">
        <v>0</v>
      </c>
      <c r="H21">
        <v>0</v>
      </c>
      <c r="I21">
        <v>0</v>
      </c>
      <c r="J21">
        <v>0</v>
      </c>
      <c r="K21">
        <v>0</v>
      </c>
      <c r="L21">
        <v>5082722</v>
      </c>
    </row>
    <row r="22" spans="1:12" x14ac:dyDescent="0.25">
      <c r="A22" s="14" t="s">
        <v>72</v>
      </c>
      <c r="B22">
        <v>2020</v>
      </c>
      <c r="C22">
        <v>4108.8</v>
      </c>
      <c r="D22">
        <v>0</v>
      </c>
      <c r="E22">
        <v>2424</v>
      </c>
      <c r="F22">
        <v>0</v>
      </c>
      <c r="G22">
        <v>0</v>
      </c>
      <c r="H22">
        <v>1684.8000000000002</v>
      </c>
      <c r="I22">
        <v>0</v>
      </c>
      <c r="J22">
        <v>0</v>
      </c>
      <c r="K22">
        <v>0</v>
      </c>
      <c r="L22">
        <v>16844</v>
      </c>
    </row>
    <row r="23" spans="1:12" x14ac:dyDescent="0.25">
      <c r="A23" s="14" t="s">
        <v>73</v>
      </c>
      <c r="B23">
        <v>2020</v>
      </c>
      <c r="C23">
        <v>2688</v>
      </c>
      <c r="D23">
        <v>0</v>
      </c>
      <c r="E23">
        <v>108</v>
      </c>
      <c r="F23">
        <v>0</v>
      </c>
      <c r="G23">
        <v>0</v>
      </c>
      <c r="H23">
        <v>2580</v>
      </c>
      <c r="I23">
        <v>0</v>
      </c>
      <c r="J23">
        <v>0</v>
      </c>
      <c r="K23">
        <v>0</v>
      </c>
      <c r="L23">
        <v>13656</v>
      </c>
    </row>
    <row r="24" spans="1:12" x14ac:dyDescent="0.25">
      <c r="A24" s="14" t="s">
        <v>74</v>
      </c>
      <c r="B24">
        <v>2020</v>
      </c>
      <c r="C24">
        <v>28742.100000000002</v>
      </c>
      <c r="D24">
        <v>0</v>
      </c>
      <c r="E24">
        <v>28623.100000000002</v>
      </c>
      <c r="F24">
        <v>0</v>
      </c>
      <c r="G24">
        <v>0</v>
      </c>
      <c r="H24">
        <v>0</v>
      </c>
      <c r="I24">
        <v>0</v>
      </c>
      <c r="J24">
        <v>-1148</v>
      </c>
      <c r="K24">
        <v>1029</v>
      </c>
      <c r="L24">
        <v>64424</v>
      </c>
    </row>
    <row r="25" spans="1:12" x14ac:dyDescent="0.25">
      <c r="A25" s="14" t="s">
        <v>75</v>
      </c>
      <c r="B25">
        <v>2020</v>
      </c>
      <c r="C25">
        <v>6909.1</v>
      </c>
      <c r="D25">
        <v>0</v>
      </c>
      <c r="E25">
        <v>6909.1</v>
      </c>
      <c r="F25">
        <v>0</v>
      </c>
      <c r="G25">
        <v>0</v>
      </c>
      <c r="H25">
        <v>0</v>
      </c>
      <c r="I25">
        <v>0</v>
      </c>
      <c r="J25">
        <v>0</v>
      </c>
      <c r="K25">
        <v>0</v>
      </c>
      <c r="L25">
        <v>25902</v>
      </c>
    </row>
    <row r="26" spans="1:12" x14ac:dyDescent="0.25">
      <c r="A26" s="14" t="s">
        <v>76</v>
      </c>
      <c r="B26">
        <v>2020</v>
      </c>
      <c r="C26">
        <v>12628</v>
      </c>
      <c r="D26">
        <v>0</v>
      </c>
      <c r="E26">
        <v>12628</v>
      </c>
      <c r="F26">
        <v>0</v>
      </c>
      <c r="G26">
        <v>0</v>
      </c>
      <c r="H26">
        <v>0</v>
      </c>
      <c r="I26">
        <v>0</v>
      </c>
      <c r="J26">
        <v>0</v>
      </c>
      <c r="K26">
        <v>0</v>
      </c>
      <c r="L26">
        <v>54510</v>
      </c>
    </row>
    <row r="27" spans="1:12" x14ac:dyDescent="0.25">
      <c r="A27" s="14" t="s">
        <v>77</v>
      </c>
      <c r="B27">
        <v>2020</v>
      </c>
      <c r="C27">
        <v>142200</v>
      </c>
      <c r="D27">
        <v>0</v>
      </c>
      <c r="E27">
        <v>102840</v>
      </c>
      <c r="F27">
        <v>0</v>
      </c>
      <c r="G27">
        <v>0</v>
      </c>
      <c r="H27">
        <v>39360</v>
      </c>
      <c r="I27">
        <v>0</v>
      </c>
      <c r="J27">
        <v>0</v>
      </c>
      <c r="K27">
        <v>0</v>
      </c>
      <c r="L27">
        <v>628685</v>
      </c>
    </row>
    <row r="28" spans="1:12" x14ac:dyDescent="0.25">
      <c r="A28" s="14" t="s">
        <v>78</v>
      </c>
      <c r="B28">
        <v>2020</v>
      </c>
      <c r="C28">
        <v>19508.900000000001</v>
      </c>
      <c r="D28">
        <v>0</v>
      </c>
      <c r="E28">
        <v>22459.300000000003</v>
      </c>
      <c r="F28">
        <v>0</v>
      </c>
      <c r="G28">
        <v>0</v>
      </c>
      <c r="H28">
        <v>0</v>
      </c>
      <c r="I28">
        <v>0</v>
      </c>
      <c r="J28">
        <v>2950.4</v>
      </c>
      <c r="K28">
        <v>0</v>
      </c>
      <c r="L28">
        <v>65079</v>
      </c>
    </row>
    <row r="29" spans="1:12" x14ac:dyDescent="0.25">
      <c r="A29" s="14" t="s">
        <v>79</v>
      </c>
      <c r="B29">
        <v>2020</v>
      </c>
      <c r="C29">
        <v>19008</v>
      </c>
      <c r="D29">
        <v>0</v>
      </c>
      <c r="E29">
        <v>19008</v>
      </c>
      <c r="F29">
        <v>0</v>
      </c>
      <c r="G29">
        <v>0</v>
      </c>
      <c r="H29">
        <v>0</v>
      </c>
      <c r="I29">
        <v>0</v>
      </c>
      <c r="J29">
        <v>0</v>
      </c>
      <c r="K29">
        <v>0</v>
      </c>
      <c r="L29">
        <v>61839</v>
      </c>
    </row>
    <row r="30" spans="1:12" x14ac:dyDescent="0.25">
      <c r="A30" s="14" t="s">
        <v>80</v>
      </c>
      <c r="B30">
        <v>2020</v>
      </c>
      <c r="C30">
        <v>4583.8</v>
      </c>
      <c r="D30">
        <v>0</v>
      </c>
      <c r="E30">
        <v>4583.8</v>
      </c>
      <c r="F30">
        <v>0</v>
      </c>
      <c r="G30">
        <v>0</v>
      </c>
      <c r="H30">
        <v>0</v>
      </c>
      <c r="I30">
        <v>0</v>
      </c>
      <c r="J30">
        <v>0</v>
      </c>
      <c r="K30">
        <v>0</v>
      </c>
      <c r="L30">
        <v>19959</v>
      </c>
    </row>
    <row r="31" spans="1:12" x14ac:dyDescent="0.25">
      <c r="A31" s="14" t="s">
        <v>81</v>
      </c>
      <c r="B31">
        <v>2020</v>
      </c>
      <c r="C31">
        <v>4284</v>
      </c>
      <c r="D31">
        <v>0</v>
      </c>
      <c r="E31">
        <v>4284</v>
      </c>
      <c r="F31">
        <v>0</v>
      </c>
      <c r="G31">
        <v>0</v>
      </c>
      <c r="H31">
        <v>0</v>
      </c>
      <c r="I31">
        <v>0</v>
      </c>
      <c r="J31">
        <v>0</v>
      </c>
      <c r="K31">
        <v>0</v>
      </c>
      <c r="L31">
        <v>58512</v>
      </c>
    </row>
    <row r="32" spans="1:12" x14ac:dyDescent="0.25">
      <c r="A32" s="14" t="s">
        <v>82</v>
      </c>
      <c r="B32">
        <v>2020</v>
      </c>
      <c r="C32">
        <v>12258.400000000001</v>
      </c>
      <c r="D32">
        <v>0</v>
      </c>
      <c r="E32">
        <v>12258.400000000001</v>
      </c>
      <c r="F32">
        <v>0</v>
      </c>
      <c r="G32">
        <v>0</v>
      </c>
      <c r="H32">
        <v>0</v>
      </c>
      <c r="I32">
        <v>0</v>
      </c>
      <c r="J32">
        <v>0</v>
      </c>
      <c r="K32">
        <v>0</v>
      </c>
      <c r="L32">
        <v>21054</v>
      </c>
    </row>
    <row r="33" spans="1:12" x14ac:dyDescent="0.25">
      <c r="A33" s="14" t="s">
        <v>83</v>
      </c>
      <c r="B33">
        <v>2020</v>
      </c>
      <c r="C33">
        <v>1737.6000000000001</v>
      </c>
      <c r="D33">
        <v>0</v>
      </c>
      <c r="E33">
        <v>1046.7</v>
      </c>
      <c r="F33">
        <v>0</v>
      </c>
      <c r="G33">
        <v>0</v>
      </c>
      <c r="H33">
        <v>690.90000000000009</v>
      </c>
      <c r="I33">
        <v>0</v>
      </c>
      <c r="J33">
        <v>0</v>
      </c>
      <c r="K33">
        <v>0</v>
      </c>
      <c r="L33">
        <v>13418</v>
      </c>
    </row>
    <row r="34" spans="1:12" x14ac:dyDescent="0.25">
      <c r="A34" s="14" t="s">
        <v>84</v>
      </c>
      <c r="B34">
        <v>2020</v>
      </c>
      <c r="C34">
        <v>7053.4000000000005</v>
      </c>
      <c r="D34">
        <v>0</v>
      </c>
      <c r="E34">
        <v>7053.4000000000005</v>
      </c>
      <c r="F34">
        <v>0</v>
      </c>
      <c r="G34">
        <v>0</v>
      </c>
      <c r="H34">
        <v>0</v>
      </c>
      <c r="I34">
        <v>0</v>
      </c>
      <c r="J34">
        <v>0</v>
      </c>
      <c r="K34">
        <v>0</v>
      </c>
      <c r="L34">
        <v>26028</v>
      </c>
    </row>
    <row r="35" spans="1:12" x14ac:dyDescent="0.25">
      <c r="A35" s="14" t="s">
        <v>85</v>
      </c>
      <c r="B35">
        <v>2020</v>
      </c>
      <c r="C35">
        <v>113040</v>
      </c>
      <c r="D35">
        <v>0</v>
      </c>
      <c r="E35">
        <v>113040</v>
      </c>
      <c r="F35">
        <v>0</v>
      </c>
      <c r="G35">
        <v>0</v>
      </c>
      <c r="H35">
        <v>0</v>
      </c>
      <c r="I35">
        <v>0</v>
      </c>
      <c r="J35">
        <v>0</v>
      </c>
      <c r="K35">
        <v>0</v>
      </c>
      <c r="L35">
        <v>464186</v>
      </c>
    </row>
    <row r="36" spans="1:12" x14ac:dyDescent="0.25">
      <c r="A36" s="14" t="s">
        <v>86</v>
      </c>
      <c r="B36">
        <v>2020</v>
      </c>
      <c r="C36">
        <v>22248</v>
      </c>
      <c r="D36">
        <v>0</v>
      </c>
      <c r="E36">
        <v>24470.400000000001</v>
      </c>
      <c r="F36">
        <v>0</v>
      </c>
      <c r="G36">
        <v>0</v>
      </c>
      <c r="H36">
        <v>0</v>
      </c>
      <c r="I36">
        <v>0</v>
      </c>
      <c r="J36">
        <v>0</v>
      </c>
      <c r="K36">
        <v>2222.4</v>
      </c>
      <c r="L36">
        <v>93816</v>
      </c>
    </row>
    <row r="37" spans="1:12" x14ac:dyDescent="0.25">
      <c r="A37" s="14" t="s">
        <v>87</v>
      </c>
      <c r="B37">
        <v>2020</v>
      </c>
      <c r="C37">
        <v>1701.3000000000002</v>
      </c>
      <c r="D37">
        <v>0</v>
      </c>
      <c r="E37">
        <v>1701.3000000000002</v>
      </c>
      <c r="F37">
        <v>0</v>
      </c>
      <c r="G37">
        <v>0</v>
      </c>
      <c r="H37">
        <v>0</v>
      </c>
      <c r="I37">
        <v>0</v>
      </c>
      <c r="J37">
        <v>0</v>
      </c>
      <c r="K37">
        <v>0</v>
      </c>
      <c r="L37">
        <v>72933</v>
      </c>
    </row>
    <row r="38" spans="1:12" x14ac:dyDescent="0.25">
      <c r="A38" s="14" t="s">
        <v>88</v>
      </c>
      <c r="B38">
        <v>2020</v>
      </c>
      <c r="C38">
        <v>11123.6</v>
      </c>
      <c r="D38">
        <v>0</v>
      </c>
      <c r="E38">
        <v>11123.6</v>
      </c>
      <c r="F38">
        <v>0</v>
      </c>
      <c r="G38">
        <v>0</v>
      </c>
      <c r="H38">
        <v>0</v>
      </c>
      <c r="I38">
        <v>0</v>
      </c>
      <c r="J38">
        <v>0</v>
      </c>
      <c r="K38">
        <v>0</v>
      </c>
      <c r="L38">
        <v>42020</v>
      </c>
    </row>
    <row r="39" spans="1:12" x14ac:dyDescent="0.25">
      <c r="A39" s="14" t="s">
        <v>89</v>
      </c>
      <c r="B39">
        <v>2020</v>
      </c>
      <c r="C39">
        <v>6108</v>
      </c>
      <c r="D39">
        <v>0</v>
      </c>
      <c r="E39">
        <v>6108</v>
      </c>
      <c r="F39">
        <v>0</v>
      </c>
      <c r="G39">
        <v>0</v>
      </c>
      <c r="H39">
        <v>0</v>
      </c>
      <c r="I39">
        <v>0</v>
      </c>
      <c r="J39">
        <v>0</v>
      </c>
      <c r="K39">
        <v>0</v>
      </c>
      <c r="L39">
        <v>59517</v>
      </c>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A632-546B-48F8-A040-442C4E6B883D}">
  <dimension ref="A1:N42"/>
  <sheetViews>
    <sheetView topLeftCell="A24" workbookViewId="0">
      <selection activeCell="I13" sqref="I13"/>
    </sheetView>
  </sheetViews>
  <sheetFormatPr baseColWidth="10" defaultRowHeight="13.2" x14ac:dyDescent="0.25"/>
  <cols>
    <col min="4" max="4" width="37.44140625" customWidth="1"/>
    <col min="5" max="5" width="26.33203125" customWidth="1"/>
    <col min="6" max="6" width="23.5546875" customWidth="1"/>
    <col min="7" max="8" width="20.77734375" customWidth="1"/>
    <col min="9" max="10" width="20.109375" customWidth="1"/>
    <col min="11" max="12" width="16.44140625" customWidth="1"/>
    <col min="13" max="13" width="29.77734375" customWidth="1"/>
    <col min="14" max="14" width="20.21875" customWidth="1"/>
  </cols>
  <sheetData>
    <row r="1" spans="1:14" ht="50.4" customHeight="1" x14ac:dyDescent="0.25">
      <c r="A1" s="15" t="s">
        <v>90</v>
      </c>
      <c r="B1" s="15" t="s">
        <v>91</v>
      </c>
      <c r="C1" s="15" t="s">
        <v>92</v>
      </c>
      <c r="D1" s="15" t="s">
        <v>93</v>
      </c>
      <c r="E1" s="15" t="s">
        <v>94</v>
      </c>
      <c r="F1" s="15" t="s">
        <v>95</v>
      </c>
      <c r="G1" s="15" t="s">
        <v>96</v>
      </c>
      <c r="H1" s="16" t="s">
        <v>97</v>
      </c>
      <c r="I1" s="17" t="s">
        <v>125</v>
      </c>
      <c r="J1" s="16" t="s">
        <v>98</v>
      </c>
      <c r="K1" s="17" t="s">
        <v>99</v>
      </c>
      <c r="L1" s="17"/>
      <c r="M1" s="15" t="s">
        <v>100</v>
      </c>
      <c r="N1" s="15" t="s">
        <v>101</v>
      </c>
    </row>
    <row r="2" spans="1:14" ht="33.6" customHeight="1" x14ac:dyDescent="0.25">
      <c r="A2" s="15" t="s">
        <v>4</v>
      </c>
      <c r="B2" s="15" t="s">
        <v>102</v>
      </c>
      <c r="C2" s="15" t="s">
        <v>103</v>
      </c>
      <c r="D2" s="15" t="s">
        <v>104</v>
      </c>
      <c r="E2" s="15" t="s">
        <v>105</v>
      </c>
      <c r="F2" s="15" t="s">
        <v>106</v>
      </c>
      <c r="G2" s="15" t="s">
        <v>107</v>
      </c>
      <c r="H2" s="15" t="s">
        <v>108</v>
      </c>
      <c r="I2" s="15" t="s">
        <v>109</v>
      </c>
      <c r="J2" s="15" t="s">
        <v>110</v>
      </c>
      <c r="K2" s="15" t="s">
        <v>111</v>
      </c>
      <c r="L2" s="15" t="s">
        <v>126</v>
      </c>
      <c r="M2" s="15" t="s">
        <v>112</v>
      </c>
      <c r="N2" s="15" t="s">
        <v>113</v>
      </c>
    </row>
    <row r="3" spans="1:14" ht="14.4" x14ac:dyDescent="0.3">
      <c r="A3" s="14" t="str">
        <f>data!A2</f>
        <v>Australia</v>
      </c>
      <c r="B3" s="19">
        <f>data!C2</f>
        <v>16164.2</v>
      </c>
      <c r="C3" s="19">
        <f>data!L2</f>
        <v>90866</v>
      </c>
      <c r="D3">
        <v>78</v>
      </c>
      <c r="E3">
        <f>D3</f>
        <v>78</v>
      </c>
      <c r="F3">
        <v>38</v>
      </c>
      <c r="G3">
        <f>F3*60</f>
        <v>2280</v>
      </c>
      <c r="H3">
        <f>E3*5/G3</f>
        <v>0.17105263157894737</v>
      </c>
      <c r="I3" s="18">
        <f>H3*C3</f>
        <v>15542.868421052632</v>
      </c>
      <c r="J3" s="19">
        <f>-I3</f>
        <v>-15542.868421052632</v>
      </c>
      <c r="K3">
        <f>B3-C3</f>
        <v>-74701.8</v>
      </c>
      <c r="L3" t="str">
        <f>_xlfn.IFS(MIN(J3:K3)=J3,"Home",MIN(J3:K3)=K3,"Labor market")</f>
        <v>Labor market</v>
      </c>
      <c r="M3" s="19">
        <f>-K3+J3</f>
        <v>59158.931578947369</v>
      </c>
      <c r="N3" s="19">
        <f t="shared" ref="N3:N33" si="0">(M3+B3-B3)/B3</f>
        <v>3.6598737691285295</v>
      </c>
    </row>
    <row r="4" spans="1:14" ht="14.4" x14ac:dyDescent="0.3">
      <c r="A4" s="14" t="str">
        <f>data!A3</f>
        <v>Austria</v>
      </c>
      <c r="B4" s="19">
        <f>data!C3</f>
        <v>14869.5</v>
      </c>
      <c r="C4" s="19">
        <f>data!L3</f>
        <v>49087</v>
      </c>
      <c r="D4">
        <v>71</v>
      </c>
      <c r="E4">
        <f t="shared" ref="E4:E40" si="1">D4</f>
        <v>71</v>
      </c>
      <c r="F4">
        <v>40</v>
      </c>
      <c r="G4">
        <f t="shared" ref="G4:G40" si="2">F4*60</f>
        <v>2400</v>
      </c>
      <c r="H4">
        <f t="shared" ref="H4:H40" si="3">E4*5/G4</f>
        <v>0.14791666666666667</v>
      </c>
      <c r="I4" s="18">
        <f t="shared" ref="I4:I40" si="4">H4*C4</f>
        <v>7260.7854166666666</v>
      </c>
      <c r="J4" s="19">
        <f t="shared" ref="J4:J40" si="5">-I4</f>
        <v>-7260.7854166666666</v>
      </c>
      <c r="K4">
        <f t="shared" ref="K4:K40" si="6">B4-C4</f>
        <v>-34217.5</v>
      </c>
      <c r="L4" t="str">
        <f t="shared" ref="L4:L40" si="7">_xlfn.IFS(MIN(J4:K4)=J4,"Home",MIN(J4:K4)=K4,"Labor market")</f>
        <v>Labor market</v>
      </c>
      <c r="M4" s="19">
        <f t="shared" ref="M4:M40" si="8">-K4+J4</f>
        <v>26956.714583333334</v>
      </c>
      <c r="N4" s="19">
        <f t="shared" si="0"/>
        <v>1.8128864173868209</v>
      </c>
    </row>
    <row r="5" spans="1:14" ht="14.4" x14ac:dyDescent="0.3">
      <c r="A5" s="14" t="str">
        <f>data!A4</f>
        <v>Belgium</v>
      </c>
      <c r="B5" s="19">
        <f>data!C4</f>
        <v>16186.1</v>
      </c>
      <c r="C5" s="19">
        <f>data!L4</f>
        <v>50312</v>
      </c>
      <c r="E5">
        <v>100</v>
      </c>
      <c r="F5">
        <v>38</v>
      </c>
      <c r="G5">
        <f t="shared" si="2"/>
        <v>2280</v>
      </c>
      <c r="H5">
        <f t="shared" si="3"/>
        <v>0.21929824561403508</v>
      </c>
      <c r="I5" s="18">
        <f t="shared" si="4"/>
        <v>11033.333333333332</v>
      </c>
      <c r="J5" s="19">
        <f t="shared" si="5"/>
        <v>-11033.333333333332</v>
      </c>
      <c r="K5">
        <f t="shared" si="6"/>
        <v>-34125.9</v>
      </c>
      <c r="L5" t="str">
        <f t="shared" si="7"/>
        <v>Labor market</v>
      </c>
      <c r="M5" s="19">
        <f t="shared" si="8"/>
        <v>23092.566666666669</v>
      </c>
      <c r="N5" s="19">
        <f t="shared" si="0"/>
        <v>1.4266912144782666</v>
      </c>
    </row>
    <row r="6" spans="1:14" ht="14.4" x14ac:dyDescent="0.3">
      <c r="A6" s="14" t="str">
        <f>data!A5</f>
        <v>Bulgaria</v>
      </c>
      <c r="B6" s="19">
        <f>data!C5</f>
        <v>3003.9</v>
      </c>
      <c r="C6" s="19">
        <f>data!L5</f>
        <v>16667</v>
      </c>
      <c r="E6">
        <v>100</v>
      </c>
      <c r="G6">
        <f>45*60</f>
        <v>2700</v>
      </c>
      <c r="H6">
        <f t="shared" si="3"/>
        <v>0.18518518518518517</v>
      </c>
      <c r="I6" s="18">
        <f t="shared" si="4"/>
        <v>3086.4814814814813</v>
      </c>
      <c r="J6" s="19">
        <f t="shared" si="5"/>
        <v>-3086.4814814814813</v>
      </c>
      <c r="K6">
        <f t="shared" si="6"/>
        <v>-13663.1</v>
      </c>
      <c r="L6" t="str">
        <f t="shared" si="7"/>
        <v>Labor market</v>
      </c>
      <c r="M6" s="19">
        <f t="shared" si="8"/>
        <v>10576.618518518519</v>
      </c>
      <c r="N6" s="19">
        <f t="shared" si="0"/>
        <v>3.520962255241026</v>
      </c>
    </row>
    <row r="7" spans="1:14" ht="14.4" x14ac:dyDescent="0.3">
      <c r="A7" s="14" t="str">
        <f>data!A6</f>
        <v>Canada</v>
      </c>
      <c r="B7" s="19">
        <f>data!C6</f>
        <v>14494</v>
      </c>
      <c r="C7" s="19">
        <f>data!L6</f>
        <v>76100</v>
      </c>
      <c r="D7">
        <v>65</v>
      </c>
      <c r="E7">
        <f t="shared" si="1"/>
        <v>65</v>
      </c>
      <c r="F7">
        <v>40</v>
      </c>
      <c r="G7">
        <f t="shared" si="2"/>
        <v>2400</v>
      </c>
      <c r="H7">
        <f t="shared" si="3"/>
        <v>0.13541666666666666</v>
      </c>
      <c r="I7" s="18">
        <f t="shared" si="4"/>
        <v>10305.208333333332</v>
      </c>
      <c r="J7" s="19">
        <f t="shared" si="5"/>
        <v>-10305.208333333332</v>
      </c>
      <c r="K7">
        <f t="shared" si="6"/>
        <v>-61606</v>
      </c>
      <c r="L7" t="str">
        <f t="shared" si="7"/>
        <v>Labor market</v>
      </c>
      <c r="M7" s="19">
        <f t="shared" si="8"/>
        <v>51300.791666666672</v>
      </c>
      <c r="N7" s="19">
        <f t="shared" si="0"/>
        <v>3.5394502322800241</v>
      </c>
    </row>
    <row r="8" spans="1:14" ht="14.4" x14ac:dyDescent="0.3">
      <c r="A8" s="14" t="str">
        <f>data!A7</f>
        <v>Cyprus</v>
      </c>
      <c r="B8" s="19">
        <f>data!C7</f>
        <v>9216</v>
      </c>
      <c r="C8" s="19">
        <f>data!L7</f>
        <v>22440</v>
      </c>
      <c r="E8">
        <v>100</v>
      </c>
      <c r="G8">
        <f>45*60</f>
        <v>2700</v>
      </c>
      <c r="H8">
        <f t="shared" si="3"/>
        <v>0.18518518518518517</v>
      </c>
      <c r="I8" s="18">
        <f t="shared" si="4"/>
        <v>4155.5555555555557</v>
      </c>
      <c r="J8" s="19">
        <f t="shared" si="5"/>
        <v>-4155.5555555555557</v>
      </c>
      <c r="K8">
        <f t="shared" si="6"/>
        <v>-13224</v>
      </c>
      <c r="L8" t="str">
        <f t="shared" si="7"/>
        <v>Labor market</v>
      </c>
      <c r="M8" s="19">
        <f t="shared" si="8"/>
        <v>9068.4444444444453</v>
      </c>
      <c r="N8" s="19">
        <f t="shared" si="0"/>
        <v>0.98398919753086433</v>
      </c>
    </row>
    <row r="9" spans="1:14" ht="14.4" x14ac:dyDescent="0.3">
      <c r="A9" s="14" t="str">
        <f>data!A8</f>
        <v>Czech Republic</v>
      </c>
      <c r="B9" s="19">
        <f>data!C8</f>
        <v>84240</v>
      </c>
      <c r="C9" s="19">
        <f>data!L8</f>
        <v>416997</v>
      </c>
      <c r="E9">
        <v>100</v>
      </c>
      <c r="G9">
        <f>45*60</f>
        <v>2700</v>
      </c>
      <c r="H9">
        <f t="shared" si="3"/>
        <v>0.18518518518518517</v>
      </c>
      <c r="I9" s="18">
        <f t="shared" si="4"/>
        <v>77221.666666666657</v>
      </c>
      <c r="J9" s="19">
        <f t="shared" si="5"/>
        <v>-77221.666666666657</v>
      </c>
      <c r="K9">
        <f t="shared" si="6"/>
        <v>-332757</v>
      </c>
      <c r="L9" t="str">
        <f t="shared" si="7"/>
        <v>Labor market</v>
      </c>
      <c r="M9" s="19">
        <f t="shared" si="8"/>
        <v>255535.33333333334</v>
      </c>
      <c r="N9" s="19">
        <f t="shared" si="0"/>
        <v>3.0334203861981646</v>
      </c>
    </row>
    <row r="10" spans="1:14" ht="14.4" x14ac:dyDescent="0.3">
      <c r="A10" s="14" t="str">
        <f>data!A9</f>
        <v>Denmark</v>
      </c>
      <c r="B10" s="19">
        <f>data!C9</f>
        <v>134134.39999999999</v>
      </c>
      <c r="C10" s="19">
        <f>data!L9</f>
        <v>440000</v>
      </c>
      <c r="E10">
        <v>100</v>
      </c>
      <c r="F10">
        <v>37</v>
      </c>
      <c r="G10">
        <f t="shared" si="2"/>
        <v>2220</v>
      </c>
      <c r="H10">
        <f t="shared" si="3"/>
        <v>0.22522522522522523</v>
      </c>
      <c r="I10" s="18">
        <f t="shared" si="4"/>
        <v>99099.099099099098</v>
      </c>
      <c r="J10" s="19">
        <f t="shared" si="5"/>
        <v>-99099.099099099098</v>
      </c>
      <c r="K10">
        <f t="shared" si="6"/>
        <v>-305865.59999999998</v>
      </c>
      <c r="L10" t="str">
        <f t="shared" si="7"/>
        <v>Labor market</v>
      </c>
      <c r="M10" s="19">
        <f t="shared" si="8"/>
        <v>206766.50090090086</v>
      </c>
      <c r="N10" s="19">
        <f t="shared" si="0"/>
        <v>1.5414874998576118</v>
      </c>
    </row>
    <row r="11" spans="1:14" ht="14.4" x14ac:dyDescent="0.3">
      <c r="A11" s="14" t="str">
        <f>data!A10</f>
        <v>Estonia</v>
      </c>
      <c r="B11" s="19">
        <f>data!C10</f>
        <v>6300</v>
      </c>
      <c r="C11" s="19">
        <f>data!L10</f>
        <v>17224</v>
      </c>
      <c r="E11">
        <v>100</v>
      </c>
      <c r="F11">
        <v>40</v>
      </c>
      <c r="G11">
        <f t="shared" si="2"/>
        <v>2400</v>
      </c>
      <c r="H11">
        <f t="shared" si="3"/>
        <v>0.20833333333333334</v>
      </c>
      <c r="I11" s="18">
        <f t="shared" si="4"/>
        <v>3588.3333333333335</v>
      </c>
      <c r="J11" s="19">
        <f t="shared" si="5"/>
        <v>-3588.3333333333335</v>
      </c>
      <c r="K11">
        <f t="shared" si="6"/>
        <v>-10924</v>
      </c>
      <c r="L11" t="str">
        <f t="shared" si="7"/>
        <v>Labor market</v>
      </c>
      <c r="M11" s="19">
        <f t="shared" si="8"/>
        <v>7335.6666666666661</v>
      </c>
      <c r="N11" s="19">
        <f t="shared" si="0"/>
        <v>1.1643915343915343</v>
      </c>
    </row>
    <row r="12" spans="1:14" ht="14.4" x14ac:dyDescent="0.3">
      <c r="A12" s="14" t="str">
        <f>data!A11</f>
        <v>Finland</v>
      </c>
      <c r="B12" s="19">
        <f>data!C11</f>
        <v>14162.300000000001</v>
      </c>
      <c r="C12" s="19">
        <f>data!L11</f>
        <v>48083</v>
      </c>
      <c r="E12">
        <v>100</v>
      </c>
      <c r="F12">
        <v>40</v>
      </c>
      <c r="G12">
        <f t="shared" si="2"/>
        <v>2400</v>
      </c>
      <c r="H12">
        <f t="shared" si="3"/>
        <v>0.20833333333333334</v>
      </c>
      <c r="I12" s="18">
        <f t="shared" si="4"/>
        <v>10017.291666666668</v>
      </c>
      <c r="J12" s="19">
        <f t="shared" si="5"/>
        <v>-10017.291666666668</v>
      </c>
      <c r="K12">
        <f t="shared" si="6"/>
        <v>-33920.699999999997</v>
      </c>
      <c r="L12" t="str">
        <f t="shared" si="7"/>
        <v>Labor market</v>
      </c>
      <c r="M12" s="19">
        <f t="shared" si="8"/>
        <v>23903.408333333329</v>
      </c>
      <c r="N12" s="19">
        <f t="shared" si="0"/>
        <v>1.6878196573532069</v>
      </c>
    </row>
    <row r="13" spans="1:14" ht="14.4" x14ac:dyDescent="0.3">
      <c r="A13" s="14" t="str">
        <f>data!A12</f>
        <v>France</v>
      </c>
      <c r="B13" s="19">
        <f>data!C12</f>
        <v>14649.800000000001</v>
      </c>
      <c r="C13" s="19">
        <f>data!L12</f>
        <v>38002</v>
      </c>
      <c r="D13">
        <v>62</v>
      </c>
      <c r="E13">
        <f t="shared" si="1"/>
        <v>62</v>
      </c>
      <c r="F13">
        <v>35</v>
      </c>
      <c r="G13">
        <f t="shared" si="2"/>
        <v>2100</v>
      </c>
      <c r="H13">
        <f t="shared" si="3"/>
        <v>0.14761904761904762</v>
      </c>
      <c r="I13" s="18">
        <f t="shared" si="4"/>
        <v>5609.8190476190475</v>
      </c>
      <c r="J13" s="19">
        <f t="shared" si="5"/>
        <v>-5609.8190476190475</v>
      </c>
      <c r="K13">
        <f t="shared" si="6"/>
        <v>-23352.199999999997</v>
      </c>
      <c r="L13" t="str">
        <f t="shared" si="7"/>
        <v>Labor market</v>
      </c>
      <c r="M13" s="19">
        <f t="shared" si="8"/>
        <v>17742.38095238095</v>
      </c>
      <c r="N13" s="19">
        <f t="shared" si="0"/>
        <v>1.2111005578493184</v>
      </c>
    </row>
    <row r="14" spans="1:14" ht="14.4" x14ac:dyDescent="0.3">
      <c r="A14" s="14" t="str">
        <f>data!A13</f>
        <v>Greece</v>
      </c>
      <c r="B14" s="19">
        <f>data!C13</f>
        <v>4200</v>
      </c>
      <c r="C14" s="19">
        <f>data!L13</f>
        <v>18834</v>
      </c>
      <c r="D14">
        <v>58</v>
      </c>
      <c r="E14">
        <f t="shared" si="1"/>
        <v>58</v>
      </c>
      <c r="F14">
        <v>40</v>
      </c>
      <c r="G14">
        <f t="shared" si="2"/>
        <v>2400</v>
      </c>
      <c r="H14">
        <f t="shared" si="3"/>
        <v>0.12083333333333333</v>
      </c>
      <c r="I14" s="18">
        <f t="shared" si="4"/>
        <v>2275.7750000000001</v>
      </c>
      <c r="J14" s="19">
        <f t="shared" si="5"/>
        <v>-2275.7750000000001</v>
      </c>
      <c r="K14">
        <f t="shared" si="6"/>
        <v>-14634</v>
      </c>
      <c r="L14" t="str">
        <f t="shared" si="7"/>
        <v>Labor market</v>
      </c>
      <c r="M14" s="19">
        <f t="shared" si="8"/>
        <v>12358.225</v>
      </c>
      <c r="N14" s="19">
        <f t="shared" si="0"/>
        <v>2.9424345238095233</v>
      </c>
    </row>
    <row r="15" spans="1:14" ht="14.4" x14ac:dyDescent="0.3">
      <c r="A15" s="14" t="str">
        <f>data!A14</f>
        <v>Germany</v>
      </c>
      <c r="B15" s="19">
        <f>data!C14</f>
        <v>13746.2</v>
      </c>
      <c r="C15" s="19">
        <f>data!L14</f>
        <v>51000</v>
      </c>
      <c r="D15">
        <v>65</v>
      </c>
      <c r="E15">
        <f t="shared" si="1"/>
        <v>65</v>
      </c>
      <c r="F15">
        <v>38.200000000000003</v>
      </c>
      <c r="G15">
        <f t="shared" si="2"/>
        <v>2292</v>
      </c>
      <c r="H15">
        <f t="shared" si="3"/>
        <v>0.14179755671902269</v>
      </c>
      <c r="I15" s="18">
        <f t="shared" si="4"/>
        <v>7231.6753926701576</v>
      </c>
      <c r="J15" s="19">
        <f t="shared" si="5"/>
        <v>-7231.6753926701576</v>
      </c>
      <c r="K15">
        <f t="shared" si="6"/>
        <v>-37253.800000000003</v>
      </c>
      <c r="L15" t="str">
        <f t="shared" si="7"/>
        <v>Labor market</v>
      </c>
      <c r="M15" s="19">
        <f t="shared" si="8"/>
        <v>30022.124607329846</v>
      </c>
      <c r="N15" s="19">
        <f t="shared" si="0"/>
        <v>2.1840308308717935</v>
      </c>
    </row>
    <row r="16" spans="1:14" ht="14.4" x14ac:dyDescent="0.3">
      <c r="A16" s="14" t="str">
        <f>data!A15</f>
        <v>Croatia</v>
      </c>
      <c r="B16" s="19">
        <f>data!C15</f>
        <v>20160</v>
      </c>
      <c r="C16" s="19">
        <f>data!L15</f>
        <v>105268</v>
      </c>
      <c r="E16">
        <v>100</v>
      </c>
      <c r="G16">
        <f>45*60</f>
        <v>2700</v>
      </c>
      <c r="H16">
        <f t="shared" si="3"/>
        <v>0.18518518518518517</v>
      </c>
      <c r="I16" s="18">
        <f t="shared" si="4"/>
        <v>19494.074074074073</v>
      </c>
      <c r="J16" s="19">
        <f t="shared" si="5"/>
        <v>-19494.074074074073</v>
      </c>
      <c r="K16">
        <f t="shared" si="6"/>
        <v>-85108</v>
      </c>
      <c r="L16" t="str">
        <f t="shared" si="7"/>
        <v>Labor market</v>
      </c>
      <c r="M16" s="19">
        <f t="shared" si="8"/>
        <v>65613.925925925927</v>
      </c>
      <c r="N16" s="19">
        <f t="shared" si="0"/>
        <v>3.2546590241034687</v>
      </c>
    </row>
    <row r="17" spans="1:14" ht="14.4" x14ac:dyDescent="0.3">
      <c r="A17" s="14" t="str">
        <f>data!A16</f>
        <v>Hungary</v>
      </c>
      <c r="B17" s="19">
        <f>data!C16</f>
        <v>273600</v>
      </c>
      <c r="C17" s="19">
        <f>data!L16</f>
        <v>5043851</v>
      </c>
      <c r="D17">
        <v>66</v>
      </c>
      <c r="E17">
        <f t="shared" si="1"/>
        <v>66</v>
      </c>
      <c r="F17">
        <v>40</v>
      </c>
      <c r="G17">
        <f t="shared" si="2"/>
        <v>2400</v>
      </c>
      <c r="H17">
        <f t="shared" si="3"/>
        <v>0.13750000000000001</v>
      </c>
      <c r="I17" s="18">
        <f t="shared" si="4"/>
        <v>693529.51250000007</v>
      </c>
      <c r="J17" s="19">
        <f t="shared" si="5"/>
        <v>-693529.51250000007</v>
      </c>
      <c r="K17">
        <f t="shared" si="6"/>
        <v>-4770251</v>
      </c>
      <c r="L17" t="str">
        <f t="shared" si="7"/>
        <v>Labor market</v>
      </c>
      <c r="M17" s="19">
        <f t="shared" si="8"/>
        <v>4076721.4874999998</v>
      </c>
      <c r="N17" s="19">
        <f t="shared" si="0"/>
        <v>14.900297834429823</v>
      </c>
    </row>
    <row r="18" spans="1:14" ht="14.4" x14ac:dyDescent="0.3">
      <c r="A18" s="14" t="str">
        <f>data!A17</f>
        <v>Iceland</v>
      </c>
      <c r="B18" s="19">
        <f>data!C17</f>
        <v>2278069.1</v>
      </c>
      <c r="C18" s="19">
        <f>data!L17</f>
        <v>9528000</v>
      </c>
      <c r="E18">
        <v>100</v>
      </c>
      <c r="G18">
        <f>45*60</f>
        <v>2700</v>
      </c>
      <c r="H18">
        <f t="shared" si="3"/>
        <v>0.18518518518518517</v>
      </c>
      <c r="I18" s="18">
        <f t="shared" si="4"/>
        <v>1764444.4444444443</v>
      </c>
      <c r="J18" s="19">
        <f t="shared" si="5"/>
        <v>-1764444.4444444443</v>
      </c>
      <c r="K18">
        <f t="shared" si="6"/>
        <v>-7249930.9000000004</v>
      </c>
      <c r="L18" t="str">
        <f t="shared" si="7"/>
        <v>Labor market</v>
      </c>
      <c r="M18" s="19">
        <f t="shared" si="8"/>
        <v>5485486.4555555563</v>
      </c>
      <c r="N18" s="19">
        <f t="shared" si="0"/>
        <v>2.4079543748499797</v>
      </c>
    </row>
    <row r="19" spans="1:14" ht="14.4" x14ac:dyDescent="0.3">
      <c r="A19" s="14" t="str">
        <f>data!A18</f>
        <v>Israel</v>
      </c>
      <c r="B19" s="19">
        <f>data!C18</f>
        <v>39954.700000000004</v>
      </c>
      <c r="C19" s="19">
        <f>data!L18</f>
        <v>161172</v>
      </c>
      <c r="E19">
        <v>100</v>
      </c>
      <c r="F19">
        <v>42</v>
      </c>
      <c r="G19">
        <f t="shared" si="2"/>
        <v>2520</v>
      </c>
      <c r="H19">
        <f t="shared" si="3"/>
        <v>0.1984126984126984</v>
      </c>
      <c r="I19" s="18">
        <f t="shared" si="4"/>
        <v>31978.571428571428</v>
      </c>
      <c r="J19" s="19">
        <f t="shared" si="5"/>
        <v>-31978.571428571428</v>
      </c>
      <c r="K19">
        <f t="shared" si="6"/>
        <v>-121217.29999999999</v>
      </c>
      <c r="L19" t="str">
        <f t="shared" si="7"/>
        <v>Labor market</v>
      </c>
      <c r="M19" s="19">
        <f t="shared" si="8"/>
        <v>89238.728571428568</v>
      </c>
      <c r="N19" s="19">
        <f t="shared" si="0"/>
        <v>2.2334976503747632</v>
      </c>
    </row>
    <row r="20" spans="1:14" ht="14.4" x14ac:dyDescent="0.3">
      <c r="A20" s="14" t="str">
        <f>data!A19</f>
        <v>Ireland</v>
      </c>
      <c r="B20" s="19">
        <f>data!C19</f>
        <v>14196</v>
      </c>
      <c r="C20" s="19">
        <f>data!L19</f>
        <v>49878</v>
      </c>
      <c r="E20">
        <v>100</v>
      </c>
      <c r="G20">
        <f>45*60</f>
        <v>2700</v>
      </c>
      <c r="H20">
        <f t="shared" si="3"/>
        <v>0.18518518518518517</v>
      </c>
      <c r="I20" s="18">
        <f t="shared" si="4"/>
        <v>9236.6666666666661</v>
      </c>
      <c r="J20" s="19">
        <f t="shared" si="5"/>
        <v>-9236.6666666666661</v>
      </c>
      <c r="K20">
        <f t="shared" si="6"/>
        <v>-35682</v>
      </c>
      <c r="L20" t="str">
        <f t="shared" si="7"/>
        <v>Labor market</v>
      </c>
      <c r="M20" s="19">
        <f t="shared" si="8"/>
        <v>26445.333333333336</v>
      </c>
      <c r="N20" s="19">
        <f t="shared" si="0"/>
        <v>1.8628721705644784</v>
      </c>
    </row>
    <row r="21" spans="1:14" ht="14.4" x14ac:dyDescent="0.3">
      <c r="A21" s="14" t="str">
        <f>data!A20</f>
        <v>Italy</v>
      </c>
      <c r="B21" s="19">
        <f>data!C20</f>
        <v>8400</v>
      </c>
      <c r="C21" s="19">
        <f>data!L20</f>
        <v>32216</v>
      </c>
      <c r="D21">
        <v>61</v>
      </c>
      <c r="E21">
        <f t="shared" si="1"/>
        <v>61</v>
      </c>
      <c r="F21">
        <v>40</v>
      </c>
      <c r="G21">
        <f t="shared" si="2"/>
        <v>2400</v>
      </c>
      <c r="H21">
        <f t="shared" si="3"/>
        <v>0.12708333333333333</v>
      </c>
      <c r="I21" s="18">
        <f t="shared" si="4"/>
        <v>4094.1166666666663</v>
      </c>
      <c r="J21" s="19">
        <f t="shared" si="5"/>
        <v>-4094.1166666666663</v>
      </c>
      <c r="K21">
        <f t="shared" si="6"/>
        <v>-23816</v>
      </c>
      <c r="L21" t="str">
        <f t="shared" si="7"/>
        <v>Labor market</v>
      </c>
      <c r="M21" s="19">
        <f t="shared" si="8"/>
        <v>19721.883333333335</v>
      </c>
      <c r="N21" s="19">
        <f t="shared" si="0"/>
        <v>2.3478432539682541</v>
      </c>
    </row>
    <row r="22" spans="1:14" ht="14.4" x14ac:dyDescent="0.3">
      <c r="A22" s="14" t="str">
        <f>data!A21</f>
        <v>Japan</v>
      </c>
      <c r="B22" s="19">
        <f>data!C21</f>
        <v>2385808.6</v>
      </c>
      <c r="C22" s="19">
        <f>data!L21</f>
        <v>5082722</v>
      </c>
      <c r="D22">
        <v>100</v>
      </c>
      <c r="E22">
        <f t="shared" si="1"/>
        <v>100</v>
      </c>
      <c r="F22">
        <v>40</v>
      </c>
      <c r="G22">
        <f t="shared" si="2"/>
        <v>2400</v>
      </c>
      <c r="H22">
        <f t="shared" si="3"/>
        <v>0.20833333333333334</v>
      </c>
      <c r="I22" s="18">
        <f t="shared" si="4"/>
        <v>1058900.4166666667</v>
      </c>
      <c r="J22" s="19">
        <f t="shared" si="5"/>
        <v>-1058900.4166666667</v>
      </c>
      <c r="K22">
        <f t="shared" si="6"/>
        <v>-2696913.4</v>
      </c>
      <c r="L22" t="str">
        <f t="shared" si="7"/>
        <v>Labor market</v>
      </c>
      <c r="M22" s="19">
        <f t="shared" si="8"/>
        <v>1638012.9833333332</v>
      </c>
      <c r="N22" s="19">
        <f t="shared" si="0"/>
        <v>0.68656512652914947</v>
      </c>
    </row>
    <row r="23" spans="1:14" ht="14.4" x14ac:dyDescent="0.3">
      <c r="A23" s="14" t="str">
        <f>data!A22</f>
        <v>Lithuania</v>
      </c>
      <c r="B23" s="19">
        <f>data!C22</f>
        <v>4108.8</v>
      </c>
      <c r="C23" s="19">
        <f>data!L22</f>
        <v>16844</v>
      </c>
      <c r="E23">
        <v>100</v>
      </c>
      <c r="F23">
        <v>40</v>
      </c>
      <c r="G23">
        <f t="shared" si="2"/>
        <v>2400</v>
      </c>
      <c r="H23">
        <f t="shared" si="3"/>
        <v>0.20833333333333334</v>
      </c>
      <c r="I23" s="18">
        <f t="shared" si="4"/>
        <v>3509.166666666667</v>
      </c>
      <c r="J23" s="19">
        <f t="shared" si="5"/>
        <v>-3509.166666666667</v>
      </c>
      <c r="K23">
        <f t="shared" si="6"/>
        <v>-12735.2</v>
      </c>
      <c r="L23" t="str">
        <f t="shared" si="7"/>
        <v>Labor market</v>
      </c>
      <c r="M23" s="19">
        <f t="shared" si="8"/>
        <v>9226.0333333333328</v>
      </c>
      <c r="N23" s="19">
        <f t="shared" si="0"/>
        <v>2.2454325674974038</v>
      </c>
    </row>
    <row r="24" spans="1:14" ht="14.4" x14ac:dyDescent="0.3">
      <c r="A24" s="14" t="str">
        <f>data!A23</f>
        <v>Latvia</v>
      </c>
      <c r="B24" s="19">
        <f>data!C23</f>
        <v>2688</v>
      </c>
      <c r="C24" s="19">
        <f>data!L23</f>
        <v>13656</v>
      </c>
      <c r="E24">
        <v>100</v>
      </c>
      <c r="F24">
        <v>40</v>
      </c>
      <c r="G24">
        <f t="shared" si="2"/>
        <v>2400</v>
      </c>
      <c r="H24">
        <f t="shared" si="3"/>
        <v>0.20833333333333334</v>
      </c>
      <c r="I24" s="18">
        <f t="shared" si="4"/>
        <v>2845</v>
      </c>
      <c r="J24" s="19">
        <f t="shared" si="5"/>
        <v>-2845</v>
      </c>
      <c r="K24">
        <f t="shared" si="6"/>
        <v>-10968</v>
      </c>
      <c r="L24" t="str">
        <f t="shared" si="7"/>
        <v>Labor market</v>
      </c>
      <c r="M24" s="19">
        <f t="shared" si="8"/>
        <v>8123</v>
      </c>
      <c r="N24" s="19">
        <f t="shared" si="0"/>
        <v>3.0219494047619047</v>
      </c>
    </row>
    <row r="25" spans="1:14" ht="14.4" x14ac:dyDescent="0.3">
      <c r="A25" s="14" t="str">
        <f>data!A24</f>
        <v>Luxembourg</v>
      </c>
      <c r="B25" s="19">
        <f>data!C24</f>
        <v>28742.100000000002</v>
      </c>
      <c r="C25" s="19">
        <f>data!L24</f>
        <v>64424</v>
      </c>
      <c r="E25">
        <v>100</v>
      </c>
      <c r="G25">
        <f>45*60</f>
        <v>2700</v>
      </c>
      <c r="H25">
        <f t="shared" si="3"/>
        <v>0.18518518518518517</v>
      </c>
      <c r="I25" s="18">
        <f t="shared" si="4"/>
        <v>11930.37037037037</v>
      </c>
      <c r="J25" s="19">
        <f t="shared" si="5"/>
        <v>-11930.37037037037</v>
      </c>
      <c r="K25">
        <f t="shared" si="6"/>
        <v>-35681.899999999994</v>
      </c>
      <c r="L25" t="str">
        <f t="shared" si="7"/>
        <v>Labor market</v>
      </c>
      <c r="M25" s="19">
        <f t="shared" si="8"/>
        <v>23751.529629629622</v>
      </c>
      <c r="N25" s="19">
        <f t="shared" si="0"/>
        <v>0.82636723237444776</v>
      </c>
    </row>
    <row r="26" spans="1:14" ht="14.4" x14ac:dyDescent="0.3">
      <c r="A26" s="14" t="str">
        <f>data!A25</f>
        <v>Malta</v>
      </c>
      <c r="B26" s="19">
        <f>data!C25</f>
        <v>6909.1</v>
      </c>
      <c r="C26" s="19">
        <f>data!L25</f>
        <v>25902</v>
      </c>
      <c r="E26">
        <v>100</v>
      </c>
      <c r="G26">
        <f>45*60</f>
        <v>2700</v>
      </c>
      <c r="H26">
        <f t="shared" si="3"/>
        <v>0.18518518518518517</v>
      </c>
      <c r="I26" s="18">
        <f t="shared" si="4"/>
        <v>4796.6666666666661</v>
      </c>
      <c r="J26" s="19">
        <f t="shared" si="5"/>
        <v>-4796.6666666666661</v>
      </c>
      <c r="K26">
        <f t="shared" si="6"/>
        <v>-18992.900000000001</v>
      </c>
      <c r="L26" t="str">
        <f t="shared" si="7"/>
        <v>Labor market</v>
      </c>
      <c r="M26" s="19">
        <f t="shared" si="8"/>
        <v>14196.233333333335</v>
      </c>
      <c r="N26" s="19">
        <f t="shared" si="0"/>
        <v>2.0547152788834051</v>
      </c>
    </row>
    <row r="27" spans="1:14" ht="14.4" x14ac:dyDescent="0.3">
      <c r="A27" s="14" t="str">
        <f>data!A26</f>
        <v>Netherlands</v>
      </c>
      <c r="B27" s="19">
        <f>data!C26</f>
        <v>12628</v>
      </c>
      <c r="C27" s="19">
        <f>data!L26</f>
        <v>54510</v>
      </c>
      <c r="D27">
        <v>77</v>
      </c>
      <c r="E27">
        <f>D27</f>
        <v>77</v>
      </c>
      <c r="F27">
        <v>37.4</v>
      </c>
      <c r="G27">
        <f t="shared" si="2"/>
        <v>2244</v>
      </c>
      <c r="H27">
        <f t="shared" si="3"/>
        <v>0.17156862745098039</v>
      </c>
      <c r="I27" s="18">
        <f t="shared" si="4"/>
        <v>9352.2058823529405</v>
      </c>
      <c r="J27" s="19">
        <f t="shared" si="5"/>
        <v>-9352.2058823529405</v>
      </c>
      <c r="K27">
        <f t="shared" si="6"/>
        <v>-41882</v>
      </c>
      <c r="L27" t="str">
        <f t="shared" si="7"/>
        <v>Labor market</v>
      </c>
      <c r="M27" s="19">
        <f t="shared" si="8"/>
        <v>32529.794117647059</v>
      </c>
      <c r="N27" s="19">
        <f t="shared" si="0"/>
        <v>2.5760052357972016</v>
      </c>
    </row>
    <row r="28" spans="1:14" ht="14.4" x14ac:dyDescent="0.3">
      <c r="A28" s="14" t="str">
        <f>data!A27</f>
        <v>Norway</v>
      </c>
      <c r="B28" s="19">
        <f>data!C27</f>
        <v>142200</v>
      </c>
      <c r="C28" s="19">
        <f>data!L27</f>
        <v>628685</v>
      </c>
      <c r="E28">
        <v>100</v>
      </c>
      <c r="F28">
        <v>40</v>
      </c>
      <c r="G28">
        <f t="shared" si="2"/>
        <v>2400</v>
      </c>
      <c r="H28">
        <f t="shared" si="3"/>
        <v>0.20833333333333334</v>
      </c>
      <c r="I28" s="18">
        <f t="shared" si="4"/>
        <v>130976.04166666667</v>
      </c>
      <c r="J28" s="19">
        <f t="shared" si="5"/>
        <v>-130976.04166666667</v>
      </c>
      <c r="K28">
        <f t="shared" si="6"/>
        <v>-486485</v>
      </c>
      <c r="L28" t="str">
        <f t="shared" si="7"/>
        <v>Labor market</v>
      </c>
      <c r="M28" s="19">
        <f t="shared" si="8"/>
        <v>355508.95833333331</v>
      </c>
      <c r="N28" s="19">
        <f t="shared" si="0"/>
        <v>2.5000629981247067</v>
      </c>
    </row>
    <row r="29" spans="1:14" ht="14.4" x14ac:dyDescent="0.3">
      <c r="A29" s="14" t="str">
        <f>data!A28</f>
        <v>New Zealand</v>
      </c>
      <c r="B29" s="19">
        <f>data!C28</f>
        <v>19508.900000000001</v>
      </c>
      <c r="C29" s="19">
        <f>data!L28</f>
        <v>65079</v>
      </c>
      <c r="E29">
        <v>100</v>
      </c>
      <c r="F29">
        <v>40</v>
      </c>
      <c r="G29">
        <f t="shared" si="2"/>
        <v>2400</v>
      </c>
      <c r="H29">
        <f t="shared" si="3"/>
        <v>0.20833333333333334</v>
      </c>
      <c r="I29" s="18">
        <f t="shared" si="4"/>
        <v>13558.125</v>
      </c>
      <c r="J29" s="19">
        <f t="shared" si="5"/>
        <v>-13558.125</v>
      </c>
      <c r="K29">
        <f t="shared" si="6"/>
        <v>-45570.1</v>
      </c>
      <c r="L29" t="str">
        <f t="shared" si="7"/>
        <v>Labor market</v>
      </c>
      <c r="M29" s="19">
        <f t="shared" si="8"/>
        <v>32011.974999999999</v>
      </c>
      <c r="N29" s="19">
        <f t="shared" si="0"/>
        <v>1.6408908241879345</v>
      </c>
    </row>
    <row r="30" spans="1:14" ht="14.4" x14ac:dyDescent="0.3">
      <c r="A30" s="14" t="str">
        <f>data!A29</f>
        <v>Poland</v>
      </c>
      <c r="B30" s="19">
        <f>data!C29</f>
        <v>19008</v>
      </c>
      <c r="C30" s="19">
        <f>data!L29</f>
        <v>61839</v>
      </c>
      <c r="D30">
        <v>54</v>
      </c>
      <c r="E30">
        <f t="shared" si="1"/>
        <v>54</v>
      </c>
      <c r="F30">
        <v>40</v>
      </c>
      <c r="G30">
        <f t="shared" si="2"/>
        <v>2400</v>
      </c>
      <c r="H30">
        <f t="shared" si="3"/>
        <v>0.1125</v>
      </c>
      <c r="I30" s="18">
        <f t="shared" si="4"/>
        <v>6956.8874999999998</v>
      </c>
      <c r="J30" s="19">
        <f t="shared" si="5"/>
        <v>-6956.8874999999998</v>
      </c>
      <c r="K30">
        <f t="shared" si="6"/>
        <v>-42831</v>
      </c>
      <c r="L30" t="str">
        <f t="shared" si="7"/>
        <v>Labor market</v>
      </c>
      <c r="M30" s="19">
        <f t="shared" si="8"/>
        <v>35874.112500000003</v>
      </c>
      <c r="N30" s="19">
        <f t="shared" si="0"/>
        <v>1.8873165246212122</v>
      </c>
    </row>
    <row r="31" spans="1:14" ht="14.4" x14ac:dyDescent="0.3">
      <c r="A31" s="14" t="str">
        <f>data!A30</f>
        <v>Portugal</v>
      </c>
      <c r="B31" s="19">
        <f>data!C30</f>
        <v>4583.8</v>
      </c>
      <c r="C31" s="19">
        <f>data!L30</f>
        <v>19959</v>
      </c>
      <c r="E31">
        <v>100</v>
      </c>
      <c r="F31">
        <v>40</v>
      </c>
      <c r="G31">
        <f t="shared" si="2"/>
        <v>2400</v>
      </c>
      <c r="H31">
        <f t="shared" si="3"/>
        <v>0.20833333333333334</v>
      </c>
      <c r="I31" s="18">
        <f t="shared" si="4"/>
        <v>4158.125</v>
      </c>
      <c r="J31" s="19">
        <f t="shared" si="5"/>
        <v>-4158.125</v>
      </c>
      <c r="K31">
        <f t="shared" si="6"/>
        <v>-15375.2</v>
      </c>
      <c r="L31" t="str">
        <f t="shared" si="7"/>
        <v>Labor market</v>
      </c>
      <c r="M31" s="19">
        <f t="shared" si="8"/>
        <v>11217.075000000001</v>
      </c>
      <c r="N31" s="19">
        <f t="shared" si="0"/>
        <v>2.4471126576203153</v>
      </c>
    </row>
    <row r="32" spans="1:14" ht="14.4" x14ac:dyDescent="0.3">
      <c r="A32" s="14" t="str">
        <f>data!A31</f>
        <v>Romania</v>
      </c>
      <c r="B32" s="19">
        <f>data!C31</f>
        <v>4284</v>
      </c>
      <c r="C32" s="19">
        <f>data!L31</f>
        <v>58512</v>
      </c>
      <c r="E32">
        <v>100</v>
      </c>
      <c r="G32">
        <f>45*60</f>
        <v>2700</v>
      </c>
      <c r="H32">
        <f t="shared" si="3"/>
        <v>0.18518518518518517</v>
      </c>
      <c r="I32" s="18">
        <f t="shared" si="4"/>
        <v>10835.555555555555</v>
      </c>
      <c r="J32" s="19">
        <f t="shared" si="5"/>
        <v>-10835.555555555555</v>
      </c>
      <c r="K32">
        <f t="shared" si="6"/>
        <v>-54228</v>
      </c>
      <c r="L32" t="str">
        <f t="shared" si="7"/>
        <v>Labor market</v>
      </c>
      <c r="M32" s="19">
        <f t="shared" si="8"/>
        <v>43392.444444444445</v>
      </c>
      <c r="N32" s="19">
        <f t="shared" si="0"/>
        <v>10.128955285818032</v>
      </c>
    </row>
    <row r="33" spans="1:14" ht="14.4" x14ac:dyDescent="0.3">
      <c r="A33" s="14" t="str">
        <f>data!A32</f>
        <v>Slovenia</v>
      </c>
      <c r="B33" s="19">
        <f>data!C32</f>
        <v>12258.400000000001</v>
      </c>
      <c r="C33" s="19">
        <f>data!L32</f>
        <v>21054</v>
      </c>
      <c r="E33">
        <v>100</v>
      </c>
      <c r="F33">
        <v>40</v>
      </c>
      <c r="G33">
        <f t="shared" si="2"/>
        <v>2400</v>
      </c>
      <c r="H33">
        <f t="shared" si="3"/>
        <v>0.20833333333333334</v>
      </c>
      <c r="I33" s="18">
        <f t="shared" si="4"/>
        <v>4386.25</v>
      </c>
      <c r="J33" s="19">
        <f t="shared" si="5"/>
        <v>-4386.25</v>
      </c>
      <c r="K33">
        <f t="shared" si="6"/>
        <v>-8795.5999999999985</v>
      </c>
      <c r="L33" t="str">
        <f t="shared" si="7"/>
        <v>Labor market</v>
      </c>
      <c r="M33" s="19">
        <f t="shared" si="8"/>
        <v>4409.3499999999985</v>
      </c>
      <c r="N33" s="19">
        <f t="shared" si="0"/>
        <v>0.35970028715003571</v>
      </c>
    </row>
    <row r="34" spans="1:14" ht="14.4" x14ac:dyDescent="0.3">
      <c r="A34" s="14" t="str">
        <f>data!A33</f>
        <v>Slovak Republic</v>
      </c>
      <c r="B34" s="19">
        <f>data!C33</f>
        <v>1737.6000000000001</v>
      </c>
      <c r="C34" s="19">
        <f>data!L33</f>
        <v>13418</v>
      </c>
      <c r="E34">
        <v>100</v>
      </c>
      <c r="F34">
        <v>40</v>
      </c>
      <c r="G34">
        <f t="shared" si="2"/>
        <v>2400</v>
      </c>
      <c r="H34">
        <f t="shared" si="3"/>
        <v>0.20833333333333334</v>
      </c>
      <c r="I34" s="18">
        <f t="shared" si="4"/>
        <v>2795.416666666667</v>
      </c>
      <c r="J34" s="19">
        <f t="shared" si="5"/>
        <v>-2795.416666666667</v>
      </c>
      <c r="K34">
        <f t="shared" si="6"/>
        <v>-11680.4</v>
      </c>
      <c r="L34" t="str">
        <f t="shared" si="7"/>
        <v>Labor market</v>
      </c>
      <c r="M34" s="19">
        <f t="shared" si="8"/>
        <v>8884.9833333333336</v>
      </c>
      <c r="N34" s="19">
        <f>(M34+B34-B34)/B34</f>
        <v>5.1133651780233267</v>
      </c>
    </row>
    <row r="35" spans="1:14" ht="14.4" x14ac:dyDescent="0.3">
      <c r="A35" s="14" t="str">
        <f>data!A34</f>
        <v>Spain</v>
      </c>
      <c r="B35" s="19">
        <f>data!C34</f>
        <v>7053.4000000000005</v>
      </c>
      <c r="C35" s="19">
        <f>data!L34</f>
        <v>26028</v>
      </c>
      <c r="D35">
        <v>63</v>
      </c>
      <c r="E35">
        <f t="shared" si="1"/>
        <v>63</v>
      </c>
      <c r="F35">
        <v>40</v>
      </c>
      <c r="G35">
        <f t="shared" si="2"/>
        <v>2400</v>
      </c>
      <c r="H35">
        <f t="shared" si="3"/>
        <v>0.13125000000000001</v>
      </c>
      <c r="I35" s="18">
        <f t="shared" si="4"/>
        <v>3416.1750000000002</v>
      </c>
      <c r="J35" s="19">
        <f t="shared" si="5"/>
        <v>-3416.1750000000002</v>
      </c>
      <c r="K35">
        <f t="shared" si="6"/>
        <v>-18974.599999999999</v>
      </c>
      <c r="L35" t="str">
        <f t="shared" si="7"/>
        <v>Labor market</v>
      </c>
      <c r="M35" s="19">
        <f t="shared" si="8"/>
        <v>15558.424999999999</v>
      </c>
      <c r="N35" s="19">
        <f t="shared" ref="N35:N40" si="9">(M35+B35-B35)/B35</f>
        <v>2.2058050018430824</v>
      </c>
    </row>
    <row r="36" spans="1:14" ht="14.4" x14ac:dyDescent="0.3">
      <c r="A36" s="14" t="str">
        <f>data!A35</f>
        <v>Sweden</v>
      </c>
      <c r="B36" s="19">
        <f>data!C35</f>
        <v>113040</v>
      </c>
      <c r="C36" s="19">
        <f>data!L35</f>
        <v>464186</v>
      </c>
      <c r="D36">
        <v>60</v>
      </c>
      <c r="E36">
        <f t="shared" si="1"/>
        <v>60</v>
      </c>
      <c r="F36">
        <v>40</v>
      </c>
      <c r="G36">
        <f t="shared" si="2"/>
        <v>2400</v>
      </c>
      <c r="H36">
        <f t="shared" si="3"/>
        <v>0.125</v>
      </c>
      <c r="I36" s="18">
        <f t="shared" si="4"/>
        <v>58023.25</v>
      </c>
      <c r="J36" s="19">
        <f t="shared" si="5"/>
        <v>-58023.25</v>
      </c>
      <c r="K36">
        <f t="shared" si="6"/>
        <v>-351146</v>
      </c>
      <c r="L36" t="str">
        <f t="shared" si="7"/>
        <v>Labor market</v>
      </c>
      <c r="M36" s="19">
        <f t="shared" si="8"/>
        <v>293122.75</v>
      </c>
      <c r="N36" s="19">
        <f t="shared" si="9"/>
        <v>2.5930887296532199</v>
      </c>
    </row>
    <row r="37" spans="1:14" ht="14.4" x14ac:dyDescent="0.3">
      <c r="A37" s="14" t="str">
        <f>data!A36</f>
        <v>Switzerland</v>
      </c>
      <c r="B37" s="19">
        <f>data!C36</f>
        <v>22248</v>
      </c>
      <c r="C37" s="19">
        <f>data!L36</f>
        <v>93816</v>
      </c>
      <c r="E37">
        <v>100</v>
      </c>
      <c r="F37">
        <v>42</v>
      </c>
      <c r="G37">
        <f t="shared" si="2"/>
        <v>2520</v>
      </c>
      <c r="H37">
        <f t="shared" si="3"/>
        <v>0.1984126984126984</v>
      </c>
      <c r="I37" s="18">
        <f t="shared" si="4"/>
        <v>18614.285714285714</v>
      </c>
      <c r="J37" s="19">
        <f t="shared" si="5"/>
        <v>-18614.285714285714</v>
      </c>
      <c r="K37">
        <f t="shared" si="6"/>
        <v>-71568</v>
      </c>
      <c r="L37" t="str">
        <f t="shared" si="7"/>
        <v>Labor market</v>
      </c>
      <c r="M37" s="19">
        <f t="shared" si="8"/>
        <v>52953.71428571429</v>
      </c>
      <c r="N37" s="19">
        <f t="shared" si="9"/>
        <v>2.3801561617095599</v>
      </c>
    </row>
    <row r="38" spans="1:14" ht="14.4" x14ac:dyDescent="0.3">
      <c r="A38" s="14" t="str">
        <f>data!A37</f>
        <v>Turkey</v>
      </c>
      <c r="B38" s="19">
        <f>data!C37</f>
        <v>1701.3000000000002</v>
      </c>
      <c r="C38" s="19">
        <f>data!L37</f>
        <v>72933</v>
      </c>
      <c r="D38">
        <v>69</v>
      </c>
      <c r="E38">
        <f t="shared" si="1"/>
        <v>69</v>
      </c>
      <c r="F38">
        <v>45</v>
      </c>
      <c r="G38">
        <f t="shared" si="2"/>
        <v>2700</v>
      </c>
      <c r="H38">
        <f t="shared" si="3"/>
        <v>0.12777777777777777</v>
      </c>
      <c r="I38" s="18">
        <f t="shared" si="4"/>
        <v>9319.2166666666653</v>
      </c>
      <c r="J38" s="19">
        <f t="shared" si="5"/>
        <v>-9319.2166666666653</v>
      </c>
      <c r="K38">
        <f t="shared" si="6"/>
        <v>-71231.7</v>
      </c>
      <c r="L38" t="str">
        <f t="shared" si="7"/>
        <v>Labor market</v>
      </c>
      <c r="M38" s="19">
        <f t="shared" si="8"/>
        <v>61912.48333333333</v>
      </c>
      <c r="N38" s="19">
        <f t="shared" si="9"/>
        <v>36.391279217853011</v>
      </c>
    </row>
    <row r="39" spans="1:14" ht="14.4" x14ac:dyDescent="0.3">
      <c r="A39" s="14" t="str">
        <f>data!A38</f>
        <v>United Kingdom</v>
      </c>
      <c r="B39" s="19">
        <f>data!C38</f>
        <v>11123.6</v>
      </c>
      <c r="C39" s="19">
        <f>data!L38</f>
        <v>42020</v>
      </c>
      <c r="D39">
        <v>73</v>
      </c>
      <c r="E39">
        <f t="shared" si="1"/>
        <v>73</v>
      </c>
      <c r="G39">
        <f>45*60</f>
        <v>2700</v>
      </c>
      <c r="H39">
        <f t="shared" si="3"/>
        <v>0.13518518518518519</v>
      </c>
      <c r="I39" s="18">
        <f t="shared" si="4"/>
        <v>5680.4814814814818</v>
      </c>
      <c r="J39" s="19">
        <f t="shared" si="5"/>
        <v>-5680.4814814814818</v>
      </c>
      <c r="K39">
        <f t="shared" si="6"/>
        <v>-30896.400000000001</v>
      </c>
      <c r="L39" t="str">
        <f t="shared" si="7"/>
        <v>Labor market</v>
      </c>
      <c r="M39" s="19">
        <f t="shared" si="8"/>
        <v>25215.91851851852</v>
      </c>
      <c r="N39" s="19">
        <f t="shared" si="9"/>
        <v>2.2668846882770435</v>
      </c>
    </row>
    <row r="40" spans="1:14" ht="14.4" x14ac:dyDescent="0.3">
      <c r="A40" s="14" t="str">
        <f>data!A39</f>
        <v>United States</v>
      </c>
      <c r="B40" s="19">
        <f>data!C39</f>
        <v>6108</v>
      </c>
      <c r="C40" s="19">
        <f>data!L39</f>
        <v>59517</v>
      </c>
      <c r="D40">
        <v>55</v>
      </c>
      <c r="E40">
        <f t="shared" si="1"/>
        <v>55</v>
      </c>
      <c r="F40">
        <v>40</v>
      </c>
      <c r="G40">
        <f t="shared" si="2"/>
        <v>2400</v>
      </c>
      <c r="H40">
        <f t="shared" si="3"/>
        <v>0.11458333333333333</v>
      </c>
      <c r="I40" s="18">
        <f t="shared" si="4"/>
        <v>6819.65625</v>
      </c>
      <c r="J40" s="19">
        <f t="shared" si="5"/>
        <v>-6819.65625</v>
      </c>
      <c r="K40">
        <f t="shared" si="6"/>
        <v>-53409</v>
      </c>
      <c r="L40" t="str">
        <f t="shared" si="7"/>
        <v>Labor market</v>
      </c>
      <c r="M40" s="19">
        <f t="shared" si="8"/>
        <v>46589.34375</v>
      </c>
      <c r="N40" s="19">
        <f t="shared" si="9"/>
        <v>7.6275939341846755</v>
      </c>
    </row>
    <row r="41" spans="1:14" x14ac:dyDescent="0.25">
      <c r="A41" s="14"/>
    </row>
    <row r="42" spans="1:14" ht="66" x14ac:dyDescent="0.25">
      <c r="A42" s="14" t="s">
        <v>114</v>
      </c>
      <c r="F42" s="15" t="s">
        <v>115</v>
      </c>
      <c r="J42" t="s">
        <v>116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2AEEF-07D6-47F8-9903-7E85C834BE6B}">
  <dimension ref="A1:G40"/>
  <sheetViews>
    <sheetView tabSelected="1" workbookViewId="0">
      <selection activeCell="C39" sqref="A1:C39"/>
    </sheetView>
  </sheetViews>
  <sheetFormatPr baseColWidth="10" defaultRowHeight="13.2" x14ac:dyDescent="0.25"/>
  <sheetData>
    <row r="1" spans="1:7" x14ac:dyDescent="0.25">
      <c r="A1" t="s">
        <v>4</v>
      </c>
      <c r="B1" s="17" t="s">
        <v>120</v>
      </c>
      <c r="C1" t="s">
        <v>119</v>
      </c>
    </row>
    <row r="2" spans="1:7" x14ac:dyDescent="0.25">
      <c r="A2" s="14" t="str">
        <f>Computations!A3</f>
        <v>Australia</v>
      </c>
      <c r="B2" s="19">
        <f>Computations!B3/Computations!C3</f>
        <v>0.1778905201065305</v>
      </c>
      <c r="C2" s="21">
        <f>Computations!N3</f>
        <v>3.6598737691285295</v>
      </c>
      <c r="G2" s="21"/>
    </row>
    <row r="3" spans="1:7" x14ac:dyDescent="0.25">
      <c r="A3" s="14" t="str">
        <f>Computations!A4</f>
        <v>Austria</v>
      </c>
      <c r="B3" s="19">
        <f>Computations!B4/Computations!C4</f>
        <v>0.30292134373663088</v>
      </c>
      <c r="C3" s="21">
        <f>Computations!N4</f>
        <v>1.8128864173868209</v>
      </c>
      <c r="G3" s="21"/>
    </row>
    <row r="4" spans="1:7" x14ac:dyDescent="0.25">
      <c r="A4" s="14" t="str">
        <f>Computations!A5</f>
        <v>Belgium</v>
      </c>
      <c r="B4" s="19">
        <f>Computations!B5/Computations!C5</f>
        <v>0.32171450151057401</v>
      </c>
      <c r="C4" s="21">
        <f>Computations!N5</f>
        <v>1.4266912144782666</v>
      </c>
      <c r="G4" s="21"/>
    </row>
    <row r="5" spans="1:7" x14ac:dyDescent="0.25">
      <c r="A5" s="14" t="str">
        <f>Computations!A6</f>
        <v>Bulgaria</v>
      </c>
      <c r="B5" s="19">
        <f>Computations!B6/Computations!C6</f>
        <v>0.18023039539209215</v>
      </c>
      <c r="C5" s="21">
        <f>Computations!N6</f>
        <v>3.520962255241026</v>
      </c>
      <c r="G5" s="21"/>
    </row>
    <row r="6" spans="1:7" x14ac:dyDescent="0.25">
      <c r="A6" s="14" t="str">
        <f>Computations!A7</f>
        <v>Canada</v>
      </c>
      <c r="B6" s="19">
        <f>Computations!B7/Computations!C7</f>
        <v>0.1904599211563732</v>
      </c>
      <c r="C6" s="21">
        <f>Computations!N7</f>
        <v>3.5394502322800241</v>
      </c>
      <c r="G6" s="21"/>
    </row>
    <row r="7" spans="1:7" x14ac:dyDescent="0.25">
      <c r="A7" s="14" t="str">
        <f>Computations!A8</f>
        <v>Cyprus</v>
      </c>
      <c r="B7" s="19">
        <f>Computations!B8/Computations!C8</f>
        <v>0.41069518716577541</v>
      </c>
      <c r="C7" s="21">
        <f>Computations!N8</f>
        <v>0.98398919753086433</v>
      </c>
      <c r="G7" s="21"/>
    </row>
    <row r="8" spans="1:7" x14ac:dyDescent="0.25">
      <c r="A8" s="14" t="str">
        <f>Computations!A9</f>
        <v>Czech Republic</v>
      </c>
      <c r="B8" s="19">
        <f>Computations!B9/Computations!C9</f>
        <v>0.20201584184058879</v>
      </c>
      <c r="C8" s="21">
        <f>Computations!N9</f>
        <v>3.0334203861981646</v>
      </c>
      <c r="G8" s="21"/>
    </row>
    <row r="9" spans="1:7" x14ac:dyDescent="0.25">
      <c r="A9" s="14" t="str">
        <f>Computations!A10</f>
        <v>Denmark</v>
      </c>
      <c r="B9" s="19">
        <f>Computations!B10/Computations!C10</f>
        <v>0.30485090909090906</v>
      </c>
      <c r="C9" s="21">
        <f>Computations!N10</f>
        <v>1.5414874998576118</v>
      </c>
      <c r="G9" s="21"/>
    </row>
    <row r="10" spans="1:7" x14ac:dyDescent="0.25">
      <c r="A10" s="14" t="str">
        <f>Computations!A11</f>
        <v>Estonia</v>
      </c>
      <c r="B10" s="19">
        <f>Computations!B11/Computations!C11</f>
        <v>0.36576869484440316</v>
      </c>
      <c r="C10" s="21">
        <f>Computations!N11</f>
        <v>1.1643915343915343</v>
      </c>
      <c r="G10" s="21"/>
    </row>
    <row r="11" spans="1:7" x14ac:dyDescent="0.25">
      <c r="A11" s="14" t="str">
        <f>Computations!A12</f>
        <v>Finland</v>
      </c>
      <c r="B11" s="19">
        <f>Computations!B12/Computations!C12</f>
        <v>0.29453861031965561</v>
      </c>
      <c r="C11" s="21">
        <f>Computations!N12</f>
        <v>1.6878196573532069</v>
      </c>
      <c r="G11" s="21"/>
    </row>
    <row r="12" spans="1:7" x14ac:dyDescent="0.25">
      <c r="A12" s="14" t="str">
        <f>Computations!A13</f>
        <v>France</v>
      </c>
      <c r="B12" s="19">
        <f>Computations!B13/Computations!C13</f>
        <v>0.38550076311773068</v>
      </c>
      <c r="C12" s="21">
        <f>Computations!N13</f>
        <v>1.2111005578493184</v>
      </c>
      <c r="G12" s="21"/>
    </row>
    <row r="13" spans="1:7" x14ac:dyDescent="0.25">
      <c r="A13" s="14" t="str">
        <f>Computations!A14</f>
        <v>Greece</v>
      </c>
      <c r="B13" s="19">
        <f>Computations!B14/Computations!C14</f>
        <v>0.22300095571838166</v>
      </c>
      <c r="C13" s="21">
        <f>Computations!N14</f>
        <v>2.9424345238095233</v>
      </c>
      <c r="G13" s="21"/>
    </row>
    <row r="14" spans="1:7" x14ac:dyDescent="0.25">
      <c r="A14" s="14" t="str">
        <f>Computations!A15</f>
        <v>Germany</v>
      </c>
      <c r="B14" s="19">
        <f>Computations!B15/Computations!C15</f>
        <v>0.26953333333333335</v>
      </c>
      <c r="C14" s="21">
        <f>Computations!N15</f>
        <v>2.1840308308717935</v>
      </c>
      <c r="G14" s="21"/>
    </row>
    <row r="15" spans="1:7" x14ac:dyDescent="0.25">
      <c r="A15" s="14" t="str">
        <f>Computations!A16</f>
        <v>Croatia</v>
      </c>
      <c r="B15" s="19">
        <f>Computations!B16/Computations!C16</f>
        <v>0.19151119048523768</v>
      </c>
      <c r="C15" s="21">
        <f>Computations!N16</f>
        <v>3.2546590241034687</v>
      </c>
      <c r="G15" s="21"/>
    </row>
    <row r="16" spans="1:7" x14ac:dyDescent="0.25">
      <c r="A16" s="14" t="str">
        <f>Computations!A17</f>
        <v>Hungary</v>
      </c>
      <c r="B16" s="19">
        <f>Computations!B17/Computations!C17</f>
        <v>5.4244266930169031E-2</v>
      </c>
      <c r="C16" s="21">
        <f>Computations!N17</f>
        <v>14.900297834429823</v>
      </c>
      <c r="G16" s="21"/>
    </row>
    <row r="17" spans="1:7" x14ac:dyDescent="0.25">
      <c r="A17" s="14" t="str">
        <f>Computations!A18</f>
        <v>Iceland</v>
      </c>
      <c r="B17" s="19">
        <f>Computations!B18/Computations!C18</f>
        <v>0.23909205499580186</v>
      </c>
      <c r="C17" s="21">
        <f>Computations!N18</f>
        <v>2.4079543748499797</v>
      </c>
      <c r="G17" s="21"/>
    </row>
    <row r="18" spans="1:7" x14ac:dyDescent="0.25">
      <c r="A18" s="14" t="str">
        <f>Computations!A19</f>
        <v>Israel</v>
      </c>
      <c r="B18" s="19">
        <f>Computations!B19/Computations!C19</f>
        <v>0.24790100017372749</v>
      </c>
      <c r="C18" s="21">
        <f>Computations!N19</f>
        <v>2.2334976503747632</v>
      </c>
      <c r="G18" s="21"/>
    </row>
    <row r="19" spans="1:7" x14ac:dyDescent="0.25">
      <c r="A19" s="14" t="str">
        <f>Computations!A20</f>
        <v>Ireland</v>
      </c>
      <c r="B19" s="19">
        <f>Computations!B20/Computations!C20</f>
        <v>0.28461445928064477</v>
      </c>
      <c r="C19" s="21">
        <f>Computations!N20</f>
        <v>1.8628721705644784</v>
      </c>
      <c r="G19" s="21"/>
    </row>
    <row r="20" spans="1:7" x14ac:dyDescent="0.25">
      <c r="A20" s="14" t="str">
        <f>Computations!A21</f>
        <v>Italy</v>
      </c>
      <c r="B20" s="19">
        <f>Computations!B21/Computations!C21</f>
        <v>0.26074000496647626</v>
      </c>
      <c r="C20" s="21">
        <f>Computations!N21</f>
        <v>2.3478432539682541</v>
      </c>
      <c r="G20" s="21"/>
    </row>
    <row r="21" spans="1:7" x14ac:dyDescent="0.25">
      <c r="A21" s="14" t="str">
        <f>Computations!A22</f>
        <v>Japan</v>
      </c>
      <c r="B21" s="19">
        <f>Computations!B22/Computations!C22</f>
        <v>0.46939584734321493</v>
      </c>
      <c r="C21" s="21">
        <f>Computations!N22</f>
        <v>0.68656512652914947</v>
      </c>
      <c r="G21" s="21"/>
    </row>
    <row r="22" spans="1:7" x14ac:dyDescent="0.25">
      <c r="A22" s="14" t="str">
        <f>Computations!A23</f>
        <v>Lithuania</v>
      </c>
      <c r="B22" s="19">
        <f>Computations!B23/Computations!C23</f>
        <v>0.24393255758727145</v>
      </c>
      <c r="C22" s="21">
        <f>Computations!N23</f>
        <v>2.2454325674974038</v>
      </c>
      <c r="G22" s="21"/>
    </row>
    <row r="23" spans="1:7" x14ac:dyDescent="0.25">
      <c r="A23" s="14" t="str">
        <f>Computations!A24</f>
        <v>Latvia</v>
      </c>
      <c r="B23" s="19">
        <f>Computations!B24/Computations!C24</f>
        <v>0.19683655536028119</v>
      </c>
      <c r="C23" s="21">
        <f>Computations!N24</f>
        <v>3.0219494047619047</v>
      </c>
      <c r="G23" s="21"/>
    </row>
    <row r="24" spans="1:7" x14ac:dyDescent="0.25">
      <c r="A24" s="14" t="str">
        <f>Computations!A25</f>
        <v>Luxembourg</v>
      </c>
      <c r="B24" s="19">
        <f>Computations!B25/Computations!C25</f>
        <v>0.44613963740221041</v>
      </c>
      <c r="C24" s="21">
        <f>Computations!N25</f>
        <v>0.82636723237444776</v>
      </c>
      <c r="G24" s="21"/>
    </row>
    <row r="25" spans="1:7" x14ac:dyDescent="0.25">
      <c r="A25" s="14" t="str">
        <f>Computations!A26</f>
        <v>Malta</v>
      </c>
      <c r="B25" s="19">
        <f>Computations!B26/Computations!C26</f>
        <v>0.26674002007566983</v>
      </c>
      <c r="C25" s="21">
        <f>Computations!N26</f>
        <v>2.0547152788834051</v>
      </c>
      <c r="G25" s="21"/>
    </row>
    <row r="26" spans="1:7" x14ac:dyDescent="0.25">
      <c r="A26" s="14" t="str">
        <f>Computations!A27</f>
        <v>Netherlands</v>
      </c>
      <c r="B26" s="19">
        <f>Computations!B27/Computations!C27</f>
        <v>0.23166391487800403</v>
      </c>
      <c r="C26" s="21">
        <f>Computations!N27</f>
        <v>2.5760052357972016</v>
      </c>
      <c r="G26" s="21"/>
    </row>
    <row r="27" spans="1:7" x14ac:dyDescent="0.25">
      <c r="A27" s="14" t="str">
        <f>Computations!A28</f>
        <v>Norway</v>
      </c>
      <c r="B27" s="19">
        <f>Computations!B28/Computations!C28</f>
        <v>0.22618640495637721</v>
      </c>
      <c r="C27" s="21">
        <f>Computations!N28</f>
        <v>2.5000629981247067</v>
      </c>
      <c r="G27" s="21"/>
    </row>
    <row r="28" spans="1:7" x14ac:dyDescent="0.25">
      <c r="A28" s="14" t="str">
        <f>Computations!A29</f>
        <v>New Zealand</v>
      </c>
      <c r="B28" s="19">
        <f>Computations!B29/Computations!C29</f>
        <v>0.29977258409010588</v>
      </c>
      <c r="C28" s="21">
        <f>Computations!N29</f>
        <v>1.6408908241879345</v>
      </c>
      <c r="G28" s="21"/>
    </row>
    <row r="29" spans="1:7" x14ac:dyDescent="0.25">
      <c r="A29" s="14" t="str">
        <f>Computations!A30</f>
        <v>Poland</v>
      </c>
      <c r="B29" s="19">
        <f>Computations!B30/Computations!C30</f>
        <v>0.30737883859700188</v>
      </c>
      <c r="C29" s="21">
        <f>Computations!N30</f>
        <v>1.8873165246212122</v>
      </c>
      <c r="G29" s="21"/>
    </row>
    <row r="30" spans="1:7" x14ac:dyDescent="0.25">
      <c r="A30" s="14" t="str">
        <f>Computations!A31</f>
        <v>Portugal</v>
      </c>
      <c r="B30" s="19">
        <f>Computations!B31/Computations!C31</f>
        <v>0.22966080464953154</v>
      </c>
      <c r="C30" s="21">
        <f>Computations!N31</f>
        <v>2.4471126576203153</v>
      </c>
      <c r="G30" s="21"/>
    </row>
    <row r="31" spans="1:7" x14ac:dyDescent="0.25">
      <c r="A31" s="14" t="str">
        <f>Computations!A32</f>
        <v>Romania</v>
      </c>
      <c r="B31" s="19">
        <f>Computations!B32/Computations!C32</f>
        <v>7.321575061525841E-2</v>
      </c>
      <c r="C31" s="21">
        <f>Computations!N32</f>
        <v>10.128955285818032</v>
      </c>
      <c r="G31" s="21"/>
    </row>
    <row r="32" spans="1:7" x14ac:dyDescent="0.25">
      <c r="A32" s="14" t="str">
        <f>Computations!A33</f>
        <v>Slovenia</v>
      </c>
      <c r="B32" s="19">
        <f>Computations!B33/Computations!C33</f>
        <v>0.58223615464994782</v>
      </c>
      <c r="C32" s="21">
        <f>Computations!N33</f>
        <v>0.35970028715003571</v>
      </c>
    </row>
    <row r="33" spans="1:3" x14ac:dyDescent="0.25">
      <c r="A33" s="14" t="str">
        <f>Computations!A34</f>
        <v>Slovak Republic</v>
      </c>
      <c r="B33" s="19">
        <f>Computations!B34/Computations!C34</f>
        <v>0.12949768967059175</v>
      </c>
      <c r="C33" s="21">
        <f>Computations!N34</f>
        <v>5.1133651780233267</v>
      </c>
    </row>
    <row r="34" spans="1:3" x14ac:dyDescent="0.25">
      <c r="A34" s="14" t="str">
        <f>Computations!A35</f>
        <v>Spain</v>
      </c>
      <c r="B34" s="19">
        <f>Computations!B35/Computations!C35</f>
        <v>0.27099277700937452</v>
      </c>
      <c r="C34" s="21">
        <f>Computations!N35</f>
        <v>2.2058050018430824</v>
      </c>
    </row>
    <row r="35" spans="1:3" x14ac:dyDescent="0.25">
      <c r="A35" s="14" t="str">
        <f>Computations!A36</f>
        <v>Sweden</v>
      </c>
      <c r="B35" s="19">
        <f>Computations!B36/Computations!C36</f>
        <v>0.24352307049329364</v>
      </c>
      <c r="C35" s="21">
        <f>Computations!N36</f>
        <v>2.5930887296532199</v>
      </c>
    </row>
    <row r="36" spans="1:3" x14ac:dyDescent="0.25">
      <c r="A36" s="14" t="str">
        <f>Computations!A37</f>
        <v>Switzerland</v>
      </c>
      <c r="B36" s="19">
        <f>Computations!B37/Computations!C37</f>
        <v>0.23714504988488105</v>
      </c>
      <c r="C36" s="21">
        <f>Computations!N37</f>
        <v>2.3801561617095599</v>
      </c>
    </row>
    <row r="37" spans="1:3" x14ac:dyDescent="0.25">
      <c r="A37" s="14" t="str">
        <f>Computations!A38</f>
        <v>Turkey</v>
      </c>
      <c r="B37" s="19">
        <f>Computations!B38/Computations!C38</f>
        <v>2.3326889062564273E-2</v>
      </c>
      <c r="C37" s="21">
        <f>Computations!N38</f>
        <v>36.391279217853011</v>
      </c>
    </row>
    <row r="38" spans="1:3" x14ac:dyDescent="0.25">
      <c r="A38" s="14" t="str">
        <f>Computations!A39</f>
        <v>United Kingdom</v>
      </c>
      <c r="B38" s="19">
        <f>Computations!B39/Computations!C39</f>
        <v>0.26472156116135176</v>
      </c>
      <c r="C38" s="21">
        <f>Computations!N39</f>
        <v>2.2668846882770435</v>
      </c>
    </row>
    <row r="39" spans="1:3" x14ac:dyDescent="0.25">
      <c r="A39" s="14" t="str">
        <f>Computations!A40</f>
        <v>United States</v>
      </c>
      <c r="B39" s="19">
        <f>Computations!B40/Computations!C40</f>
        <v>0.10262614043046525</v>
      </c>
      <c r="C39" s="21">
        <f>Computations!N40</f>
        <v>7.6275939341846755</v>
      </c>
    </row>
    <row r="40" spans="1:3" x14ac:dyDescent="0.25">
      <c r="A40" s="14"/>
      <c r="B40" s="19"/>
      <c r="C40" s="2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8028CD64F5E4BB46B116A95DD1BF1" ma:contentTypeVersion="15" ma:contentTypeDescription="Crée un document." ma:contentTypeScope="" ma:versionID="040befe0bd71ba8384bbfb2c086c7aeb">
  <xsd:schema xmlns:xsd="http://www.w3.org/2001/XMLSchema" xmlns:xs="http://www.w3.org/2001/XMLSchema" xmlns:p="http://schemas.microsoft.com/office/2006/metadata/properties" xmlns:ns3="9e8fa8fc-941d-4b8f-a28f-93707ef14f4d" xmlns:ns4="fe98a8f8-98f1-4e27-975a-7d31a7fe5f3b" targetNamespace="http://schemas.microsoft.com/office/2006/metadata/properties" ma:root="true" ma:fieldsID="681132e6bbe00e96071e72f5a49bb990" ns3:_="" ns4:_="">
    <xsd:import namespace="9e8fa8fc-941d-4b8f-a28f-93707ef14f4d"/>
    <xsd:import namespace="fe98a8f8-98f1-4e27-975a-7d31a7fe5f3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8fa8fc-941d-4b8f-a28f-93707ef14f4d"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98a8f8-98f1-4e27-975a-7d31a7fe5f3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e98a8f8-98f1-4e27-975a-7d31a7fe5f3b" xsi:nil="true"/>
  </documentManagement>
</p:properties>
</file>

<file path=customXml/itemProps1.xml><?xml version="1.0" encoding="utf-8"?>
<ds:datastoreItem xmlns:ds="http://schemas.openxmlformats.org/officeDocument/2006/customXml" ds:itemID="{1E8FE4BA-06CA-476E-A9EA-E2FD0CD4CA87}">
  <ds:schemaRefs>
    <ds:schemaRef ds:uri="http://schemas.microsoft.com/sharepoint/v3/contenttype/forms"/>
  </ds:schemaRefs>
</ds:datastoreItem>
</file>

<file path=customXml/itemProps2.xml><?xml version="1.0" encoding="utf-8"?>
<ds:datastoreItem xmlns:ds="http://schemas.openxmlformats.org/officeDocument/2006/customXml" ds:itemID="{AEA3EBF9-4D8E-46B6-8B16-81FFD44B32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8fa8fc-941d-4b8f-a28f-93707ef14f4d"/>
    <ds:schemaRef ds:uri="fe98a8f8-98f1-4e27-975a-7d31a7fe5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A7D53-B2A4-43AC-A24A-D6B3AE6D1113}">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e98a8f8-98f1-4e27-975a-7d31a7fe5f3b"/>
    <ds:schemaRef ds:uri="9e8fa8fc-941d-4b8f-a28f-93707ef14f4d"/>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data</vt:lpstr>
      <vt:lpstr>Computations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Germain</dc:creator>
  <cp:lastModifiedBy>Antoine Germain</cp:lastModifiedBy>
  <dcterms:created xsi:type="dcterms:W3CDTF">2023-02-14T15:53:54Z</dcterms:created>
  <dcterms:modified xsi:type="dcterms:W3CDTF">2023-02-17T13:23:31Z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0x010100EB28028CD64F5E4BB46B116A95DD1BF1</vt:lpwstr>
  </property>
</Properties>
</file>