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thierry_brunet_sap_com/Documents/Mes Documents/SAP/Product Manager/Predictive Analytics/SAC/Smart Predict/Blog/Triple Exponential Smoothing in Smart Predict/"/>
    </mc:Choice>
  </mc:AlternateContent>
  <xr:revisionPtr revIDLastSave="3850" documentId="11_F25DC773A252ABDACC104855A1595EEE5BDE58EC" xr6:coauthVersionLast="45" xr6:coauthVersionMax="45" xr10:uidLastSave="{06F8CA93-7D39-4523-9708-5C398F4BC081}"/>
  <bookViews>
    <workbookView xWindow="-103" yWindow="-103" windowWidth="21129" windowHeight="12549" xr2:uid="{00000000-000D-0000-FFFF-FFFF00000000}"/>
  </bookViews>
  <sheets>
    <sheet name="Sheet1" sheetId="1" r:id="rId1"/>
  </sheets>
  <definedNames>
    <definedName name="solver_adj" localSheetId="0" hidden="1">Sheet1!$B$2:$B$4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Sheet1!$B$2:$B$4</definedName>
    <definedName name="solver_lhs2" localSheetId="0" hidden="1">Sheet1!$B$2:$B$4</definedName>
    <definedName name="solver_lhs3" localSheetId="0" hidden="1">Sheet1!#REF!</definedName>
    <definedName name="solver_lhs4" localSheetId="0" hidden="1">Sheet1!#REF!</definedName>
    <definedName name="solver_lhs5" localSheetId="0" hidden="1">Sheet1!#REF!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Sheet1!$U$20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" i="1" l="1"/>
  <c r="U20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R80" i="1"/>
  <c r="R81" i="1"/>
  <c r="R82" i="1"/>
  <c r="R83" i="1"/>
  <c r="R84" i="1"/>
  <c r="R85" i="1"/>
  <c r="R86" i="1"/>
  <c r="R87" i="1"/>
  <c r="R88" i="1"/>
  <c r="R89" i="1"/>
  <c r="R90" i="1"/>
  <c r="R91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33" i="1"/>
  <c r="Q33" i="1"/>
  <c r="Q34" i="1"/>
  <c r="Q35" i="1"/>
  <c r="Q36" i="1"/>
  <c r="Q37" i="1"/>
  <c r="Q38" i="1"/>
  <c r="Q39" i="1"/>
  <c r="Q40" i="1"/>
  <c r="Q41" i="1"/>
  <c r="Q42" i="1"/>
  <c r="Q43" i="1"/>
  <c r="Q32" i="1"/>
  <c r="P33" i="1"/>
  <c r="P32" i="1"/>
  <c r="P31" i="1"/>
  <c r="O33" i="1"/>
  <c r="O32" i="1"/>
  <c r="R32" i="1"/>
  <c r="Q31" i="1"/>
  <c r="O31" i="1"/>
  <c r="Q21" i="1"/>
  <c r="Q22" i="1"/>
  <c r="Q23" i="1"/>
  <c r="Q24" i="1"/>
  <c r="Q25" i="1"/>
  <c r="Q26" i="1"/>
  <c r="Q27" i="1"/>
  <c r="Q28" i="1"/>
  <c r="Q29" i="1"/>
  <c r="Q30" i="1"/>
  <c r="Q20" i="1"/>
  <c r="M20" i="1"/>
  <c r="L20" i="1"/>
  <c r="I81" i="1"/>
  <c r="I82" i="1"/>
  <c r="I83" i="1"/>
  <c r="I84" i="1"/>
  <c r="I85" i="1"/>
  <c r="I86" i="1"/>
  <c r="I87" i="1"/>
  <c r="I88" i="1"/>
  <c r="I89" i="1"/>
  <c r="I90" i="1"/>
  <c r="I91" i="1"/>
  <c r="I80" i="1"/>
  <c r="I23" i="1"/>
  <c r="G22" i="1"/>
  <c r="D20" i="1" l="1"/>
  <c r="D21" i="1" s="1"/>
  <c r="D22" i="1" l="1"/>
  <c r="D23" i="1" s="1"/>
  <c r="E20" i="1"/>
  <c r="H21" i="1"/>
  <c r="G21" i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E23" i="1"/>
  <c r="E22" i="1"/>
  <c r="H22" i="1"/>
  <c r="G23" i="1" s="1"/>
  <c r="H23" i="1" s="1"/>
  <c r="E21" i="1"/>
  <c r="D80" i="1" l="1"/>
  <c r="D81" i="1" s="1"/>
  <c r="D82" i="1" s="1"/>
  <c r="D83" i="1" s="1"/>
  <c r="D84" i="1" s="1"/>
  <c r="D85" i="1" s="1"/>
  <c r="D86" i="1" s="1"/>
  <c r="D87" i="1" s="1"/>
  <c r="D88" i="1" s="1"/>
  <c r="E24" i="1"/>
  <c r="K23" i="1"/>
  <c r="E25" i="1"/>
  <c r="E88" i="1" l="1"/>
  <c r="D89" i="1"/>
  <c r="D90" i="1"/>
  <c r="E89" i="1"/>
  <c r="E26" i="1"/>
  <c r="J23" i="1"/>
  <c r="E90" i="1" l="1"/>
  <c r="D91" i="1"/>
  <c r="E91" i="1" s="1"/>
  <c r="I24" i="1"/>
  <c r="K24" i="1" s="1"/>
  <c r="G24" i="1"/>
  <c r="H24" i="1" s="1"/>
  <c r="E27" i="1"/>
  <c r="J24" i="1" l="1"/>
  <c r="G25" i="1"/>
  <c r="H25" i="1" s="1"/>
  <c r="I25" i="1"/>
  <c r="E28" i="1"/>
  <c r="G26" i="1" l="1"/>
  <c r="H26" i="1" s="1"/>
  <c r="I26" i="1"/>
  <c r="J25" i="1"/>
  <c r="K25" i="1"/>
  <c r="E29" i="1"/>
  <c r="G27" i="1" l="1"/>
  <c r="H27" i="1" s="1"/>
  <c r="I27" i="1"/>
  <c r="K26" i="1"/>
  <c r="J26" i="1"/>
  <c r="E30" i="1"/>
  <c r="G28" i="1" l="1"/>
  <c r="H28" i="1" s="1"/>
  <c r="I29" i="1" s="1"/>
  <c r="I28" i="1"/>
  <c r="K27" i="1"/>
  <c r="J27" i="1"/>
  <c r="E31" i="1"/>
  <c r="G29" i="1" l="1"/>
  <c r="H29" i="1" s="1"/>
  <c r="J29" i="1"/>
  <c r="K29" i="1"/>
  <c r="K28" i="1"/>
  <c r="J28" i="1"/>
  <c r="E32" i="1"/>
  <c r="O34" i="1" l="1"/>
  <c r="P34" i="1" s="1"/>
  <c r="G30" i="1"/>
  <c r="I30" i="1"/>
  <c r="E33" i="1"/>
  <c r="S32" i="1" l="1"/>
  <c r="T32" i="1"/>
  <c r="O35" i="1"/>
  <c r="P35" i="1" s="1"/>
  <c r="H30" i="1"/>
  <c r="I31" i="1" s="1"/>
  <c r="K30" i="1"/>
  <c r="J30" i="1"/>
  <c r="E34" i="1"/>
  <c r="O36" i="1" l="1"/>
  <c r="P36" i="1" s="1"/>
  <c r="G31" i="1"/>
  <c r="H31" i="1" s="1"/>
  <c r="I32" i="1" s="1"/>
  <c r="J31" i="1"/>
  <c r="K31" i="1"/>
  <c r="E35" i="1"/>
  <c r="G32" i="1" l="1"/>
  <c r="H32" i="1" s="1"/>
  <c r="I33" i="1" s="1"/>
  <c r="O37" i="1"/>
  <c r="P37" i="1" s="1"/>
  <c r="J32" i="1"/>
  <c r="K32" i="1"/>
  <c r="E36" i="1"/>
  <c r="O38" i="1" l="1"/>
  <c r="P38" i="1" s="1"/>
  <c r="G33" i="1"/>
  <c r="H33" i="1" s="1"/>
  <c r="K33" i="1"/>
  <c r="J33" i="1"/>
  <c r="E37" i="1"/>
  <c r="G34" i="1" l="1"/>
  <c r="H34" i="1" s="1"/>
  <c r="O39" i="1"/>
  <c r="P39" i="1" s="1"/>
  <c r="I34" i="1"/>
  <c r="E38" i="1"/>
  <c r="G35" i="1" l="1"/>
  <c r="H35" i="1" s="1"/>
  <c r="G36" i="1" s="1"/>
  <c r="H36" i="1" s="1"/>
  <c r="O40" i="1"/>
  <c r="P40" i="1" s="1"/>
  <c r="K34" i="1"/>
  <c r="J34" i="1"/>
  <c r="I35" i="1"/>
  <c r="E39" i="1"/>
  <c r="O41" i="1" l="1"/>
  <c r="P41" i="1" s="1"/>
  <c r="I37" i="1"/>
  <c r="K35" i="1"/>
  <c r="J35" i="1"/>
  <c r="I36" i="1"/>
  <c r="E40" i="1"/>
  <c r="O42" i="1" l="1"/>
  <c r="P42" i="1" s="1"/>
  <c r="G37" i="1"/>
  <c r="H37" i="1" s="1"/>
  <c r="J37" i="1"/>
  <c r="K37" i="1"/>
  <c r="K36" i="1"/>
  <c r="J36" i="1"/>
  <c r="E41" i="1"/>
  <c r="O43" i="1" l="1"/>
  <c r="P43" i="1" s="1"/>
  <c r="I38" i="1"/>
  <c r="E42" i="1"/>
  <c r="O44" i="1" l="1"/>
  <c r="G38" i="1"/>
  <c r="H38" i="1" s="1"/>
  <c r="K38" i="1"/>
  <c r="J38" i="1"/>
  <c r="E43" i="1"/>
  <c r="P44" i="1" l="1"/>
  <c r="Q44" i="1"/>
  <c r="O45" i="1"/>
  <c r="I39" i="1"/>
  <c r="E44" i="1"/>
  <c r="P45" i="1" l="1"/>
  <c r="Q45" i="1"/>
  <c r="O46" i="1"/>
  <c r="G39" i="1"/>
  <c r="H39" i="1" s="1"/>
  <c r="K39" i="1"/>
  <c r="J39" i="1"/>
  <c r="E45" i="1"/>
  <c r="P46" i="1" l="1"/>
  <c r="Q46" i="1"/>
  <c r="O47" i="1"/>
  <c r="I40" i="1"/>
  <c r="E46" i="1"/>
  <c r="P47" i="1" l="1"/>
  <c r="Q47" i="1"/>
  <c r="O48" i="1"/>
  <c r="G40" i="1"/>
  <c r="H40" i="1" s="1"/>
  <c r="J40" i="1"/>
  <c r="K40" i="1"/>
  <c r="E47" i="1"/>
  <c r="P48" i="1" l="1"/>
  <c r="Q48" i="1"/>
  <c r="O49" i="1"/>
  <c r="G41" i="1"/>
  <c r="H41" i="1" s="1"/>
  <c r="I41" i="1"/>
  <c r="E48" i="1"/>
  <c r="P49" i="1" l="1"/>
  <c r="Q49" i="1"/>
  <c r="O50" i="1"/>
  <c r="G42" i="1"/>
  <c r="H42" i="1" s="1"/>
  <c r="J41" i="1"/>
  <c r="K41" i="1"/>
  <c r="I42" i="1"/>
  <c r="E49" i="1"/>
  <c r="P50" i="1" l="1"/>
  <c r="Q50" i="1"/>
  <c r="O51" i="1"/>
  <c r="G43" i="1"/>
  <c r="I43" i="1"/>
  <c r="K42" i="1"/>
  <c r="J42" i="1"/>
  <c r="E50" i="1"/>
  <c r="P51" i="1" l="1"/>
  <c r="Q51" i="1"/>
  <c r="O52" i="1"/>
  <c r="H43" i="1"/>
  <c r="I44" i="1" s="1"/>
  <c r="K43" i="1"/>
  <c r="J43" i="1"/>
  <c r="E51" i="1"/>
  <c r="P52" i="1" l="1"/>
  <c r="Q52" i="1"/>
  <c r="G44" i="1"/>
  <c r="H44" i="1" s="1"/>
  <c r="O53" i="1"/>
  <c r="J44" i="1"/>
  <c r="K44" i="1"/>
  <c r="E52" i="1"/>
  <c r="P53" i="1" l="1"/>
  <c r="Q53" i="1"/>
  <c r="G45" i="1"/>
  <c r="H45" i="1" s="1"/>
  <c r="O54" i="1"/>
  <c r="I45" i="1"/>
  <c r="E53" i="1"/>
  <c r="P54" i="1" l="1"/>
  <c r="Q54" i="1"/>
  <c r="G46" i="1"/>
  <c r="H46" i="1" s="1"/>
  <c r="G47" i="1" s="1"/>
  <c r="H47" i="1" s="1"/>
  <c r="O55" i="1"/>
  <c r="J45" i="1"/>
  <c r="K45" i="1"/>
  <c r="I46" i="1"/>
  <c r="E54" i="1"/>
  <c r="P55" i="1" l="1"/>
  <c r="Q55" i="1"/>
  <c r="O56" i="1"/>
  <c r="G48" i="1"/>
  <c r="H48" i="1" s="1"/>
  <c r="I47" i="1"/>
  <c r="K46" i="1"/>
  <c r="J46" i="1"/>
  <c r="E55" i="1"/>
  <c r="P56" i="1" l="1"/>
  <c r="Q56" i="1"/>
  <c r="O57" i="1"/>
  <c r="G49" i="1"/>
  <c r="H49" i="1" s="1"/>
  <c r="K47" i="1"/>
  <c r="J47" i="1"/>
  <c r="I48" i="1"/>
  <c r="E56" i="1"/>
  <c r="P57" i="1" l="1"/>
  <c r="Q57" i="1"/>
  <c r="O58" i="1"/>
  <c r="I50" i="1"/>
  <c r="J48" i="1"/>
  <c r="K48" i="1"/>
  <c r="I49" i="1"/>
  <c r="E57" i="1"/>
  <c r="P58" i="1" l="1"/>
  <c r="Q58" i="1"/>
  <c r="O59" i="1"/>
  <c r="G50" i="1"/>
  <c r="H50" i="1" s="1"/>
  <c r="K50" i="1"/>
  <c r="J50" i="1"/>
  <c r="J49" i="1"/>
  <c r="K49" i="1"/>
  <c r="E58" i="1"/>
  <c r="P59" i="1" l="1"/>
  <c r="Q59" i="1"/>
  <c r="O60" i="1"/>
  <c r="G51" i="1"/>
  <c r="H51" i="1" s="1"/>
  <c r="E59" i="1"/>
  <c r="P60" i="1" l="1"/>
  <c r="Q60" i="1"/>
  <c r="O61" i="1"/>
  <c r="G52" i="1"/>
  <c r="H52" i="1" s="1"/>
  <c r="I51" i="1"/>
  <c r="E60" i="1"/>
  <c r="P61" i="1" l="1"/>
  <c r="Q61" i="1"/>
  <c r="O62" i="1"/>
  <c r="G53" i="1"/>
  <c r="H53" i="1" s="1"/>
  <c r="K51" i="1"/>
  <c r="J51" i="1"/>
  <c r="I52" i="1"/>
  <c r="E61" i="1"/>
  <c r="P62" i="1" l="1"/>
  <c r="Q62" i="1"/>
  <c r="O63" i="1"/>
  <c r="G54" i="1"/>
  <c r="H54" i="1" s="1"/>
  <c r="K52" i="1"/>
  <c r="J52" i="1"/>
  <c r="I53" i="1"/>
  <c r="E62" i="1"/>
  <c r="P63" i="1" l="1"/>
  <c r="Q63" i="1"/>
  <c r="O64" i="1"/>
  <c r="G55" i="1"/>
  <c r="H55" i="1" s="1"/>
  <c r="J53" i="1"/>
  <c r="K53" i="1"/>
  <c r="I54" i="1"/>
  <c r="E63" i="1"/>
  <c r="P64" i="1" l="1"/>
  <c r="Q64" i="1"/>
  <c r="O65" i="1"/>
  <c r="I56" i="1"/>
  <c r="K54" i="1"/>
  <c r="J54" i="1"/>
  <c r="I55" i="1"/>
  <c r="E64" i="1"/>
  <c r="P65" i="1" l="1"/>
  <c r="Q65" i="1"/>
  <c r="O66" i="1"/>
  <c r="G56" i="1"/>
  <c r="H56" i="1" s="1"/>
  <c r="J56" i="1"/>
  <c r="K56" i="1"/>
  <c r="K55" i="1"/>
  <c r="J55" i="1"/>
  <c r="E65" i="1"/>
  <c r="P66" i="1" l="1"/>
  <c r="Q66" i="1"/>
  <c r="O67" i="1"/>
  <c r="G57" i="1"/>
  <c r="H57" i="1" s="1"/>
  <c r="E66" i="1"/>
  <c r="P67" i="1" l="1"/>
  <c r="Q67" i="1"/>
  <c r="O68" i="1"/>
  <c r="G58" i="1"/>
  <c r="H58" i="1" s="1"/>
  <c r="I57" i="1"/>
  <c r="E67" i="1"/>
  <c r="P68" i="1" l="1"/>
  <c r="Q68" i="1"/>
  <c r="O69" i="1"/>
  <c r="J57" i="1"/>
  <c r="K57" i="1"/>
  <c r="G59" i="1"/>
  <c r="H59" i="1" s="1"/>
  <c r="I58" i="1"/>
  <c r="E68" i="1"/>
  <c r="P69" i="1" l="1"/>
  <c r="Q69" i="1"/>
  <c r="O70" i="1"/>
  <c r="I59" i="1"/>
  <c r="K59" i="1" s="1"/>
  <c r="I60" i="1"/>
  <c r="K58" i="1"/>
  <c r="J58" i="1"/>
  <c r="E69" i="1"/>
  <c r="P70" i="1" l="1"/>
  <c r="Q70" i="1"/>
  <c r="O71" i="1"/>
  <c r="G60" i="1"/>
  <c r="H60" i="1" s="1"/>
  <c r="J59" i="1"/>
  <c r="K60" i="1"/>
  <c r="J60" i="1"/>
  <c r="E70" i="1"/>
  <c r="P71" i="1" l="1"/>
  <c r="Q71" i="1"/>
  <c r="O72" i="1"/>
  <c r="G61" i="1"/>
  <c r="H61" i="1" s="1"/>
  <c r="E71" i="1"/>
  <c r="P72" i="1" l="1"/>
  <c r="Q72" i="1"/>
  <c r="O73" i="1"/>
  <c r="G62" i="1"/>
  <c r="H62" i="1" s="1"/>
  <c r="I61" i="1"/>
  <c r="E72" i="1"/>
  <c r="P73" i="1" l="1"/>
  <c r="Q73" i="1"/>
  <c r="O74" i="1"/>
  <c r="J61" i="1"/>
  <c r="K61" i="1"/>
  <c r="G63" i="1"/>
  <c r="H63" i="1" s="1"/>
  <c r="I62" i="1"/>
  <c r="E73" i="1"/>
  <c r="P74" i="1" l="1"/>
  <c r="Q74" i="1"/>
  <c r="O75" i="1"/>
  <c r="I63" i="1"/>
  <c r="I64" i="1"/>
  <c r="K62" i="1"/>
  <c r="J62" i="1"/>
  <c r="E74" i="1"/>
  <c r="P75" i="1" l="1"/>
  <c r="Q75" i="1"/>
  <c r="O76" i="1"/>
  <c r="G64" i="1"/>
  <c r="H64" i="1" s="1"/>
  <c r="J64" i="1"/>
  <c r="K64" i="1"/>
  <c r="K63" i="1"/>
  <c r="J63" i="1"/>
  <c r="E75" i="1"/>
  <c r="P76" i="1" l="1"/>
  <c r="Q76" i="1"/>
  <c r="O77" i="1"/>
  <c r="I65" i="1"/>
  <c r="E76" i="1"/>
  <c r="P77" i="1" l="1"/>
  <c r="Q77" i="1"/>
  <c r="O78" i="1"/>
  <c r="Q78" i="1" s="1"/>
  <c r="G65" i="1"/>
  <c r="H65" i="1" s="1"/>
  <c r="J65" i="1"/>
  <c r="K65" i="1"/>
  <c r="E77" i="1"/>
  <c r="P78" i="1" l="1"/>
  <c r="O79" i="1"/>
  <c r="G66" i="1"/>
  <c r="H66" i="1" s="1"/>
  <c r="I66" i="1"/>
  <c r="K66" i="1" s="1"/>
  <c r="E78" i="1"/>
  <c r="P79" i="1" l="1"/>
  <c r="Q79" i="1"/>
  <c r="G67" i="1"/>
  <c r="J66" i="1"/>
  <c r="I67" i="1"/>
  <c r="E79" i="1"/>
  <c r="H67" i="1" l="1"/>
  <c r="I68" i="1" s="1"/>
  <c r="K67" i="1"/>
  <c r="J67" i="1"/>
  <c r="E80" i="1"/>
  <c r="G68" i="1" l="1"/>
  <c r="H68" i="1" s="1"/>
  <c r="G69" i="1" s="1"/>
  <c r="H69" i="1" s="1"/>
  <c r="J68" i="1"/>
  <c r="K68" i="1"/>
  <c r="E81" i="1"/>
  <c r="I70" i="1" l="1"/>
  <c r="I69" i="1"/>
  <c r="E82" i="1"/>
  <c r="G70" i="1" l="1"/>
  <c r="H70" i="1" s="1"/>
  <c r="K70" i="1"/>
  <c r="J70" i="1"/>
  <c r="J69" i="1"/>
  <c r="K69" i="1"/>
  <c r="E83" i="1"/>
  <c r="I71" i="1" l="1"/>
  <c r="E84" i="1"/>
  <c r="G71" i="1" l="1"/>
  <c r="H71" i="1" s="1"/>
  <c r="K71" i="1"/>
  <c r="J71" i="1"/>
  <c r="E85" i="1"/>
  <c r="I72" i="1" l="1"/>
  <c r="E87" i="1"/>
  <c r="E86" i="1"/>
  <c r="G72" i="1" l="1"/>
  <c r="H72" i="1" s="1"/>
  <c r="J72" i="1"/>
  <c r="K72" i="1"/>
  <c r="G73" i="1" l="1"/>
  <c r="H73" i="1" s="1"/>
  <c r="I74" i="1" l="1"/>
  <c r="I73" i="1"/>
  <c r="G74" i="1" l="1"/>
  <c r="H74" i="1" s="1"/>
  <c r="K74" i="1"/>
  <c r="J74" i="1"/>
  <c r="J73" i="1"/>
  <c r="K73" i="1"/>
  <c r="G75" i="1" l="1"/>
  <c r="H75" i="1" s="1"/>
  <c r="I75" i="1"/>
  <c r="I76" i="1" l="1"/>
  <c r="J76" i="1" s="1"/>
  <c r="G76" i="1"/>
  <c r="H76" i="1" s="1"/>
  <c r="K75" i="1"/>
  <c r="J75" i="1"/>
  <c r="K76" i="1" l="1"/>
  <c r="I77" i="1"/>
  <c r="G77" i="1" l="1"/>
  <c r="H77" i="1" s="1"/>
  <c r="J77" i="1"/>
  <c r="K77" i="1"/>
  <c r="G78" i="1" l="1"/>
  <c r="I78" i="1"/>
  <c r="K78" i="1" s="1"/>
  <c r="H78" i="1" l="1"/>
  <c r="I79" i="1" s="1"/>
  <c r="J78" i="1"/>
  <c r="K79" i="1" l="1"/>
  <c r="J79" i="1"/>
  <c r="G79" i="1"/>
  <c r="H79" i="1" s="1"/>
</calcChain>
</file>

<file path=xl/sharedStrings.xml><?xml version="1.0" encoding="utf-8"?>
<sst xmlns="http://schemas.openxmlformats.org/spreadsheetml/2006/main" count="157" uniqueCount="94">
  <si>
    <t>At</t>
  </si>
  <si>
    <t>Ft</t>
  </si>
  <si>
    <t>Exponentional Smoothing</t>
  </si>
  <si>
    <t>T</t>
  </si>
  <si>
    <t>Error</t>
  </si>
  <si>
    <t>Simple</t>
  </si>
  <si>
    <t>Lt</t>
  </si>
  <si>
    <t>Tt</t>
  </si>
  <si>
    <t>Beta</t>
  </si>
  <si>
    <t>RMSE</t>
  </si>
  <si>
    <t>MAPE</t>
  </si>
  <si>
    <t>Term For MAPE</t>
  </si>
  <si>
    <t>Double - Holt's method</t>
  </si>
  <si>
    <t>Triple</t>
  </si>
  <si>
    <t>-</t>
  </si>
  <si>
    <t>Horizon</t>
  </si>
  <si>
    <t>Gamma</t>
  </si>
  <si>
    <t>St</t>
  </si>
  <si>
    <t>Alpha</t>
  </si>
  <si>
    <t>M</t>
  </si>
  <si>
    <t>Triple - Holt's method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</si>
  <si>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</si>
  <si>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</si>
  <si>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</si>
  <si>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</si>
  <si>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</si>
  <si>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</si>
  <si>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</si>
  <si>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</si>
  <si>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</si>
  <si>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</si>
  <si>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</si>
  <si>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</si>
  <si>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</si>
  <si>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</si>
  <si>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</si>
  <si>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</si>
  <si>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</si>
  <si>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</si>
  <si>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</si>
  <si>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</si>
  <si>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</si>
  <si>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</si>
  <si>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</si>
  <si>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</si>
  <si>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</si>
  <si>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</si>
  <si>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</si>
  <si>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</si>
  <si>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</si>
  <si>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</si>
  <si>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</si>
  <si>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</si>
  <si>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</si>
  <si>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</si>
  <si>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</si>
  <si>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</si>
  <si>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</si>
  <si>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</si>
  <si>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</si>
  <si>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</si>
  <si>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</si>
  <si>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</si>
  <si>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</si>
  <si>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</si>
  <si>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</si>
  <si>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</si>
  <si>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</si>
  <si>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</si>
  <si>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</si>
  <si>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</si>
  <si>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</si>
  <si>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</si>
  <si>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</si>
  <si>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</si>
  <si>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</si>
  <si>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</si>
  <si>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</si>
  <si>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</si>
  <si>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</si>
  <si>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</si>
  <si>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</si>
  <si>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</si>
  <si>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</si>
  <si>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</si>
  <si>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</si>
  <si>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</si>
  <si>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</si>
  <si>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</si>
  <si>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</si>
  <si>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</si>
  <si>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</si>
  <si>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</si>
  <si>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Ft+12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</si>
</sst>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166" fontId="0" fillId="0" borderId="1" xfId="0" applyNumberFormat="1" applyBorder="1"/>
    <xf numFmtId="2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164" fontId="2" fillId="0" borderId="1" xfId="0" applyNumberFormat="1" applyFont="1" applyBorder="1"/>
    <xf numFmtId="0" fontId="1" fillId="4" borderId="3" xfId="0" applyFont="1" applyFill="1" applyBorder="1"/>
    <xf numFmtId="0" fontId="1" fillId="0" borderId="1" xfId="0" applyFont="1" applyFill="1" applyBorder="1" applyAlignment="1">
      <alignment horizontal="center"/>
    </xf>
    <xf numFmtId="0" fontId="5" fillId="0" borderId="0" xfId="1"/>
    <xf numFmtId="0" fontId="0" fillId="0" borderId="0" xfId="0" applyFill="1"/>
    <xf numFmtId="0" fontId="1" fillId="4" borderId="3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2" xfId="0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6" fillId="5" borderId="0" xfId="0" applyFont="1" applyFill="1"/>
    <xf numFmtId="0" fontId="1" fillId="5" borderId="1" xfId="0" applyFont="1" applyFill="1" applyBorder="1"/>
    <xf numFmtId="0" fontId="7" fillId="5" borderId="0" xfId="0" applyFont="1" applyFill="1"/>
    <xf numFmtId="166" fontId="3" fillId="3" borderId="1" xfId="0" applyNumberFormat="1" applyFont="1" applyFill="1" applyBorder="1" applyAlignment="1">
      <alignment horizontal="right"/>
    </xf>
    <xf numFmtId="166" fontId="0" fillId="0" borderId="1" xfId="0" applyNumberFormat="1" applyBorder="1" applyAlignment="1">
      <alignment horizontal="right"/>
    </xf>
    <xf numFmtId="0" fontId="8" fillId="0" borderId="1" xfId="0" applyFont="1" applyFill="1" applyBorder="1"/>
    <xf numFmtId="165" fontId="1" fillId="4" borderId="1" xfId="0" applyNumberFormat="1" applyFont="1" applyFill="1" applyBorder="1"/>
    <xf numFmtId="0" fontId="3" fillId="0" borderId="1" xfId="0" applyFont="1" applyFill="1" applyBorder="1" applyAlignment="1">
      <alignment horizontal="center"/>
    </xf>
    <xf numFmtId="0" fontId="1" fillId="5" borderId="4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</a:p>
        </c:rich>
      </c:tx>
      <c:layout>
        <c:manualLayout>
          <c:xMode val="edge"/>
          <c:yMode val="edge"/>
          <c:x val="9.6522309711287359E-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6245370370370371"/>
          <c:w val="0.8775301837270341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Sheet1!$A$20:$A$79</c:f>
              <c:strCache>
                <c:ptCount val="60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</c:strCache>
            </c:strRef>
          </c:xVal>
          <c:yVal>
            <c:numRef>
              <c:f>Sheet1!$B$20:$B$79</c:f>
              <c:numCache>
                <c:formatCode>General</c:formatCode>
                <c:ptCount val="60"/>
                <c:pt idx="0">
                  <c:v>96446</c:v>
                </c:pt>
                <c:pt idx="1">
                  <c:v>88964</c:v>
                </c:pt>
                <c:pt idx="2">
                  <c:v>113936</c:v>
                </c:pt>
                <c:pt idx="3">
                  <c:v>81883</c:v>
                </c:pt>
                <c:pt idx="4">
                  <c:v>84120</c:v>
                </c:pt>
                <c:pt idx="5">
                  <c:v>93683</c:v>
                </c:pt>
                <c:pt idx="6">
                  <c:v>68576</c:v>
                </c:pt>
                <c:pt idx="7">
                  <c:v>54677</c:v>
                </c:pt>
                <c:pt idx="8">
                  <c:v>119096</c:v>
                </c:pt>
                <c:pt idx="9">
                  <c:v>79831</c:v>
                </c:pt>
                <c:pt idx="10">
                  <c:v>82409</c:v>
                </c:pt>
                <c:pt idx="11">
                  <c:v>78338</c:v>
                </c:pt>
                <c:pt idx="12">
                  <c:v>58580</c:v>
                </c:pt>
                <c:pt idx="13">
                  <c:v>68284</c:v>
                </c:pt>
                <c:pt idx="14">
                  <c:v>108235</c:v>
                </c:pt>
                <c:pt idx="15">
                  <c:v>57468</c:v>
                </c:pt>
                <c:pt idx="16">
                  <c:v>78943</c:v>
                </c:pt>
                <c:pt idx="17">
                  <c:v>98714</c:v>
                </c:pt>
                <c:pt idx="18">
                  <c:v>66007</c:v>
                </c:pt>
                <c:pt idx="19">
                  <c:v>36774</c:v>
                </c:pt>
                <c:pt idx="20">
                  <c:v>63898</c:v>
                </c:pt>
                <c:pt idx="21">
                  <c:v>57712</c:v>
                </c:pt>
                <c:pt idx="22">
                  <c:v>52623</c:v>
                </c:pt>
                <c:pt idx="23">
                  <c:v>71590</c:v>
                </c:pt>
                <c:pt idx="24">
                  <c:v>56951</c:v>
                </c:pt>
                <c:pt idx="25">
                  <c:v>57363</c:v>
                </c:pt>
                <c:pt idx="26">
                  <c:v>87734</c:v>
                </c:pt>
                <c:pt idx="27">
                  <c:v>69993</c:v>
                </c:pt>
                <c:pt idx="28">
                  <c:v>63894</c:v>
                </c:pt>
                <c:pt idx="29">
                  <c:v>94195</c:v>
                </c:pt>
                <c:pt idx="30">
                  <c:v>65783</c:v>
                </c:pt>
                <c:pt idx="31">
                  <c:v>42148</c:v>
                </c:pt>
                <c:pt idx="32">
                  <c:v>77496</c:v>
                </c:pt>
                <c:pt idx="33">
                  <c:v>63021</c:v>
                </c:pt>
                <c:pt idx="34">
                  <c:v>58520</c:v>
                </c:pt>
                <c:pt idx="35">
                  <c:v>71141</c:v>
                </c:pt>
                <c:pt idx="36">
                  <c:v>50663</c:v>
                </c:pt>
                <c:pt idx="37">
                  <c:v>49618</c:v>
                </c:pt>
                <c:pt idx="38">
                  <c:v>125923</c:v>
                </c:pt>
                <c:pt idx="39">
                  <c:v>70310</c:v>
                </c:pt>
                <c:pt idx="40">
                  <c:v>74395</c:v>
                </c:pt>
                <c:pt idx="41">
                  <c:v>126358</c:v>
                </c:pt>
                <c:pt idx="42">
                  <c:v>59515</c:v>
                </c:pt>
                <c:pt idx="43">
                  <c:v>34288</c:v>
                </c:pt>
                <c:pt idx="44">
                  <c:v>92031</c:v>
                </c:pt>
                <c:pt idx="45">
                  <c:v>79628</c:v>
                </c:pt>
                <c:pt idx="46">
                  <c:v>117735</c:v>
                </c:pt>
                <c:pt idx="47">
                  <c:v>117735</c:v>
                </c:pt>
                <c:pt idx="48">
                  <c:v>117735</c:v>
                </c:pt>
                <c:pt idx="49">
                  <c:v>117735</c:v>
                </c:pt>
                <c:pt idx="50">
                  <c:v>117735</c:v>
                </c:pt>
                <c:pt idx="51">
                  <c:v>117735</c:v>
                </c:pt>
                <c:pt idx="52">
                  <c:v>117735</c:v>
                </c:pt>
                <c:pt idx="53">
                  <c:v>117735</c:v>
                </c:pt>
                <c:pt idx="54">
                  <c:v>117735</c:v>
                </c:pt>
                <c:pt idx="55">
                  <c:v>117735</c:v>
                </c:pt>
                <c:pt idx="56">
                  <c:v>117735</c:v>
                </c:pt>
                <c:pt idx="57">
                  <c:v>117735</c:v>
                </c:pt>
                <c:pt idx="58">
                  <c:v>117735</c:v>
                </c:pt>
                <c:pt idx="59">
                  <c:v>117735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4-43FC-9899-79487700CF60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Sheet1!$A$20:$A$91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xVal>
          <c:yVal>
            <c:numRef>
              <c:f>Sheet1!$D$20:$D$91</c:f>
              <c:numCache>
                <c:formatCode>0.00</c:formatCode>
                <c:ptCount val="72"/>
                <c:pt idx="0">
                  <c:v>96446</c:v>
                </c:pt>
                <c:pt idx="1">
                  <c:v>96446</c:v>
                </c:pt>
                <c:pt idx="2">
                  <c:v>92250.425658698936</c:v>
                </c:pt>
                <c:pt idx="3">
                  <c:v>104410.73564035351</c:v>
                </c:pt>
                <c:pt idx="4">
                  <c:v>91778.178888110706</c:v>
                </c:pt>
                <c:pt idx="5">
                  <c:v>87483.811226516103</c:v>
                </c:pt>
                <c:pt idx="6">
                  <c:v>90960.041827279361</c:v>
                </c:pt>
                <c:pt idx="7">
                  <c:v>78408.062203496534</c:v>
                </c:pt>
                <c:pt idx="8">
                  <c:v>65100.733190824845</c:v>
                </c:pt>
                <c:pt idx="9">
                  <c:v>95378.888226414303</c:v>
                </c:pt>
                <c:pt idx="10">
                  <c:v>86660.320877555612</c:v>
                </c:pt>
                <c:pt idx="11">
                  <c:v>84276.368352761463</c:v>
                </c:pt>
                <c:pt idx="12">
                  <c:v>80946.394296354047</c:v>
                </c:pt>
                <c:pt idx="13">
                  <c:v>68404.310626585866</c:v>
                </c:pt>
                <c:pt idx="14">
                  <c:v>68336.845753839341</c:v>
                </c:pt>
                <c:pt idx="15">
                  <c:v>90709.964200840652</c:v>
                </c:pt>
                <c:pt idx="16">
                  <c:v>72069.342434535443</c:v>
                </c:pt>
                <c:pt idx="17">
                  <c:v>75923.785272353285</c:v>
                </c:pt>
                <c:pt idx="18">
                  <c:v>88703.528675728885</c:v>
                </c:pt>
                <c:pt idx="19">
                  <c:v>75976.320262404639</c:v>
                </c:pt>
                <c:pt idx="20">
                  <c:v>53993.394706081228</c:v>
                </c:pt>
                <c:pt idx="21">
                  <c:v>59547.458837580867</c:v>
                </c:pt>
                <c:pt idx="22">
                  <c:v>58518.214784724871</c:v>
                </c:pt>
                <c:pt idx="23">
                  <c:v>55212.439338687669</c:v>
                </c:pt>
                <c:pt idx="24">
                  <c:v>64396.250256049832</c:v>
                </c:pt>
                <c:pt idx="25">
                  <c:v>60221.28354409476</c:v>
                </c:pt>
                <c:pt idx="26">
                  <c:v>58618.484680453083</c:v>
                </c:pt>
                <c:pt idx="27">
                  <c:v>74945.176608874521</c:v>
                </c:pt>
                <c:pt idx="28">
                  <c:v>72168.21521970247</c:v>
                </c:pt>
                <c:pt idx="29">
                  <c:v>67528.401657795708</c:v>
                </c:pt>
                <c:pt idx="30">
                  <c:v>82481.849368880154</c:v>
                </c:pt>
                <c:pt idx="31">
                  <c:v>73117.873969077278</c:v>
                </c:pt>
                <c:pt idx="32">
                  <c:v>55751.339810030448</c:v>
                </c:pt>
                <c:pt idx="33">
                  <c:v>67944.782519646455</c:v>
                </c:pt>
                <c:pt idx="34">
                  <c:v>65183.743278591202</c:v>
                </c:pt>
                <c:pt idx="35">
                  <c:v>61447.011079089105</c:v>
                </c:pt>
                <c:pt idx="36">
                  <c:v>66882.970873452985</c:v>
                </c:pt>
                <c:pt idx="37">
                  <c:v>57787.529331978782</c:v>
                </c:pt>
                <c:pt idx="38">
                  <c:v>53206.418981035633</c:v>
                </c:pt>
                <c:pt idx="39">
                  <c:v>93982.658156430844</c:v>
                </c:pt>
                <c:pt idx="40">
                  <c:v>80708.07954756789</c:v>
                </c:pt>
                <c:pt idx="41">
                  <c:v>77167.984043108067</c:v>
                </c:pt>
                <c:pt idx="42">
                  <c:v>104751.56714881855</c:v>
                </c:pt>
                <c:pt idx="43">
                  <c:v>79384.903099349714</c:v>
                </c:pt>
                <c:pt idx="44">
                  <c:v>54096.556465325106</c:v>
                </c:pt>
                <c:pt idx="45">
                  <c:v>75368.512886818833</c:v>
                </c:pt>
                <c:pt idx="46">
                  <c:v>77757.044674999197</c:v>
                </c:pt>
                <c:pt idx="47">
                  <c:v>100174.91203389436</c:v>
                </c:pt>
                <c:pt idx="48">
                  <c:v>110021.83190847101</c:v>
                </c:pt>
                <c:pt idx="49">
                  <c:v>114347.03508074596</c:v>
                </c:pt>
                <c:pt idx="50">
                  <c:v>116246.85580841909</c:v>
                </c:pt>
                <c:pt idx="51">
                  <c:v>117081.34118483623</c:v>
                </c:pt>
                <c:pt idx="52">
                  <c:v>117447.88410823458</c:v>
                </c:pt>
                <c:pt idx="53">
                  <c:v>117608.88598854342</c:v>
                </c:pt>
                <c:pt idx="54">
                  <c:v>117679.60514258589</c:v>
                </c:pt>
                <c:pt idx="55">
                  <c:v>117710.66812606713</c:v>
                </c:pt>
                <c:pt idx="56">
                  <c:v>117724.31236369725</c:v>
                </c:pt>
                <c:pt idx="57">
                  <c:v>117730.30551695052</c:v>
                </c:pt>
                <c:pt idx="58">
                  <c:v>117732.93797520074</c:v>
                </c:pt>
                <c:pt idx="59">
                  <c:v>117734.09426741391</c:v>
                </c:pt>
                <c:pt idx="60">
                  <c:v>117734.60216214771</c:v>
                </c:pt>
                <c:pt idx="61">
                  <c:v>51714.249861319608</c:v>
                </c:pt>
                <c:pt idx="62">
                  <c:v>22715.18814015084</c:v>
                </c:pt>
                <c:pt idx="63">
                  <c:v>9977.5163253094688</c:v>
                </c:pt>
                <c:pt idx="64">
                  <c:v>4382.5669154750794</c:v>
                </c:pt>
                <c:pt idx="65">
                  <c:v>1925.0174234138394</c:v>
                </c:pt>
                <c:pt idx="66">
                  <c:v>845.55288074709347</c:v>
                </c:pt>
                <c:pt idx="67">
                  <c:v>371.40426130366859</c:v>
                </c:pt>
                <c:pt idx="68">
                  <c:v>163.1371951481556</c:v>
                </c:pt>
                <c:pt idx="69">
                  <c:v>71.657078859004798</c:v>
                </c:pt>
                <c:pt idx="70">
                  <c:v>31.474961586426936</c:v>
                </c:pt>
                <c:pt idx="71">
                  <c:v>13.825196653862175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4-43FC-9899-79487700C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56608"/>
        <c:axId val="1403275824"/>
      </c:scatterChart>
      <c:valAx>
        <c:axId val="12771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75824"/>
        <c:crosses val="autoZero"/>
        <c:crossBetween val="midCat"/>
      </c:valAx>
      <c:valAx>
        <c:axId val="14032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5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Exponential</a:t>
            </a:r>
            <a:r>
              <a:rPr lang="en-US" baseline="0"/>
              <a:t> Smoothing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775301837270341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Sheet1!$A$20:$A$79</c:f>
              <c:strCache>
                <c:ptCount val="60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</c:strCache>
            </c:strRef>
          </c:xVal>
          <c:yVal>
            <c:numRef>
              <c:f>Sheet1!$B$20:$B$79</c:f>
              <c:numCache>
                <c:formatCode>General</c:formatCode>
                <c:ptCount val="60"/>
                <c:pt idx="0">
                  <c:v>96446</c:v>
                </c:pt>
                <c:pt idx="1">
                  <c:v>88964</c:v>
                </c:pt>
                <c:pt idx="2">
                  <c:v>113936</c:v>
                </c:pt>
                <c:pt idx="3">
                  <c:v>81883</c:v>
                </c:pt>
                <c:pt idx="4">
                  <c:v>84120</c:v>
                </c:pt>
                <c:pt idx="5">
                  <c:v>93683</c:v>
                </c:pt>
                <c:pt idx="6">
                  <c:v>68576</c:v>
                </c:pt>
                <c:pt idx="7">
                  <c:v>54677</c:v>
                </c:pt>
                <c:pt idx="8">
                  <c:v>119096</c:v>
                </c:pt>
                <c:pt idx="9">
                  <c:v>79831</c:v>
                </c:pt>
                <c:pt idx="10">
                  <c:v>82409</c:v>
                </c:pt>
                <c:pt idx="11">
                  <c:v>78338</c:v>
                </c:pt>
                <c:pt idx="12">
                  <c:v>58580</c:v>
                </c:pt>
                <c:pt idx="13">
                  <c:v>68284</c:v>
                </c:pt>
                <c:pt idx="14">
                  <c:v>108235</c:v>
                </c:pt>
                <c:pt idx="15">
                  <c:v>57468</c:v>
                </c:pt>
                <c:pt idx="16">
                  <c:v>78943</c:v>
                </c:pt>
                <c:pt idx="17">
                  <c:v>98714</c:v>
                </c:pt>
                <c:pt idx="18">
                  <c:v>66007</c:v>
                </c:pt>
                <c:pt idx="19">
                  <c:v>36774</c:v>
                </c:pt>
                <c:pt idx="20">
                  <c:v>63898</c:v>
                </c:pt>
                <c:pt idx="21">
                  <c:v>57712</c:v>
                </c:pt>
                <c:pt idx="22">
                  <c:v>52623</c:v>
                </c:pt>
                <c:pt idx="23">
                  <c:v>71590</c:v>
                </c:pt>
                <c:pt idx="24">
                  <c:v>56951</c:v>
                </c:pt>
                <c:pt idx="25">
                  <c:v>57363</c:v>
                </c:pt>
                <c:pt idx="26">
                  <c:v>87734</c:v>
                </c:pt>
                <c:pt idx="27">
                  <c:v>69993</c:v>
                </c:pt>
                <c:pt idx="28">
                  <c:v>63894</c:v>
                </c:pt>
                <c:pt idx="29">
                  <c:v>94195</c:v>
                </c:pt>
                <c:pt idx="30">
                  <c:v>65783</c:v>
                </c:pt>
                <c:pt idx="31">
                  <c:v>42148</c:v>
                </c:pt>
                <c:pt idx="32">
                  <c:v>77496</c:v>
                </c:pt>
                <c:pt idx="33">
                  <c:v>63021</c:v>
                </c:pt>
                <c:pt idx="34">
                  <c:v>58520</c:v>
                </c:pt>
                <c:pt idx="35">
                  <c:v>71141</c:v>
                </c:pt>
                <c:pt idx="36">
                  <c:v>50663</c:v>
                </c:pt>
                <c:pt idx="37">
                  <c:v>49618</c:v>
                </c:pt>
                <c:pt idx="38">
                  <c:v>125923</c:v>
                </c:pt>
                <c:pt idx="39">
                  <c:v>70310</c:v>
                </c:pt>
                <c:pt idx="40">
                  <c:v>74395</c:v>
                </c:pt>
                <c:pt idx="41">
                  <c:v>126358</c:v>
                </c:pt>
                <c:pt idx="42">
                  <c:v>59515</c:v>
                </c:pt>
                <c:pt idx="43">
                  <c:v>34288</c:v>
                </c:pt>
                <c:pt idx="44">
                  <c:v>92031</c:v>
                </c:pt>
                <c:pt idx="45">
                  <c:v>79628</c:v>
                </c:pt>
                <c:pt idx="46">
                  <c:v>117735</c:v>
                </c:pt>
                <c:pt idx="47">
                  <c:v>117735</c:v>
                </c:pt>
                <c:pt idx="48">
                  <c:v>117735</c:v>
                </c:pt>
                <c:pt idx="49">
                  <c:v>117735</c:v>
                </c:pt>
                <c:pt idx="50">
                  <c:v>117735</c:v>
                </c:pt>
                <c:pt idx="51">
                  <c:v>117735</c:v>
                </c:pt>
                <c:pt idx="52">
                  <c:v>117735</c:v>
                </c:pt>
                <c:pt idx="53">
                  <c:v>117735</c:v>
                </c:pt>
                <c:pt idx="54">
                  <c:v>117735</c:v>
                </c:pt>
                <c:pt idx="55">
                  <c:v>117735</c:v>
                </c:pt>
                <c:pt idx="56">
                  <c:v>117735</c:v>
                </c:pt>
                <c:pt idx="57">
                  <c:v>117735</c:v>
                </c:pt>
                <c:pt idx="58">
                  <c:v>117735</c:v>
                </c:pt>
                <c:pt idx="59">
                  <c:v>117735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D-4B4F-BD2E-9093BF600212}"/>
            </c:ext>
          </c:extLst>
        </c:ser>
        <c:ser>
          <c:idx val="1"/>
          <c:order val="1"/>
          <c:tx>
            <c:strRef>
              <c:f>Sheet1!$I$19</c:f>
              <c:strCache>
                <c:ptCount val="1"/>
                <c:pt idx="0">
                  <c:v>Ft+12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Sheet1!$A$20:$A$91</c:f>
              <c:strCache>
                <c:ptCount val="7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  <c:pt idx="60">
                  <c:v>2020-01</c:v>
                </c:pt>
                <c:pt idx="61">
                  <c:v>2020-02</c:v>
                </c:pt>
                <c:pt idx="62">
                  <c:v>2020-03</c:v>
                </c:pt>
                <c:pt idx="63">
                  <c:v>2020-04</c:v>
                </c:pt>
                <c:pt idx="64">
                  <c:v>2020-05</c:v>
                </c:pt>
                <c:pt idx="65">
                  <c:v>2020-06</c:v>
                </c:pt>
                <c:pt idx="66">
                  <c:v>2020-07</c:v>
                </c:pt>
                <c:pt idx="67">
                  <c:v>2020-08</c:v>
                </c:pt>
                <c:pt idx="68">
                  <c:v>2020-09</c:v>
                </c:pt>
                <c:pt idx="69">
                  <c:v>2020-10</c:v>
                </c:pt>
                <c:pt idx="70">
                  <c:v>2020-11</c:v>
                </c:pt>
                <c:pt idx="71">
                  <c:v>2020-12</c:v>
                </c:pt>
              </c:strCache>
            </c:strRef>
          </c:xVal>
          <c:yVal>
            <c:numRef>
              <c:f>Sheet1!$I$23:$I$91</c:f>
              <c:numCache>
                <c:formatCode>0.00</c:formatCode>
                <c:ptCount val="69"/>
                <c:pt idx="0">
                  <c:v>93214.038747353596</c:v>
                </c:pt>
                <c:pt idx="1">
                  <c:v>80038.892556749634</c:v>
                </c:pt>
                <c:pt idx="2">
                  <c:v>75633.86662784389</c:v>
                </c:pt>
                <c:pt idx="3">
                  <c:v>79626.130008300504</c:v>
                </c:pt>
                <c:pt idx="4">
                  <c:v>66955.128866010797</c:v>
                </c:pt>
                <c:pt idx="5">
                  <c:v>53211.418355018701</c:v>
                </c:pt>
                <c:pt idx="6">
                  <c:v>85358.99097609357</c:v>
                </c:pt>
                <c:pt idx="7">
                  <c:v>77288.620081981586</c:v>
                </c:pt>
                <c:pt idx="8">
                  <c:v>75349.567182199768</c:v>
                </c:pt>
                <c:pt idx="9">
                  <c:v>72308.501165761583</c:v>
                </c:pt>
                <c:pt idx="10">
                  <c:v>59463.844100987415</c:v>
                </c:pt>
                <c:pt idx="11">
                  <c:v>59539.400321558773</c:v>
                </c:pt>
                <c:pt idx="12">
                  <c:v>83498.705320612848</c:v>
                </c:pt>
                <c:pt idx="13">
                  <c:v>64740.477182204246</c:v>
                </c:pt>
                <c:pt idx="14">
                  <c:v>68987.565714675526</c:v>
                </c:pt>
                <c:pt idx="15">
                  <c:v>82869.721300126854</c:v>
                </c:pt>
                <c:pt idx="16">
                  <c:v>70099.217373791966</c:v>
                </c:pt>
                <c:pt idx="17">
                  <c:v>47054.747425573849</c:v>
                </c:pt>
                <c:pt idx="18">
                  <c:v>52669.448964409217</c:v>
                </c:pt>
                <c:pt idx="19">
                  <c:v>51824.587834953345</c:v>
                </c:pt>
                <c:pt idx="20">
                  <c:v>48624.778602874081</c:v>
                </c:pt>
                <c:pt idx="21">
                  <c:v>58573.565455718774</c:v>
                </c:pt>
                <c:pt idx="22">
                  <c:v>54683.850631318906</c:v>
                </c:pt>
                <c:pt idx="23">
                  <c:v>53290.160006145772</c:v>
                </c:pt>
                <c:pt idx="24">
                  <c:v>70786.22296847502</c:v>
                </c:pt>
                <c:pt idx="25">
                  <c:v>68498.086375476254</c:v>
                </c:pt>
                <c:pt idx="26">
                  <c:v>63928.95469513553</c:v>
                </c:pt>
                <c:pt idx="27">
                  <c:v>79860.274710180223</c:v>
                </c:pt>
                <c:pt idx="28">
                  <c:v>70485.43869081678</c:v>
                </c:pt>
                <c:pt idx="29">
                  <c:v>52227.64180350893</c:v>
                </c:pt>
                <c:pt idx="30">
                  <c:v>64820.083363300524</c:v>
                </c:pt>
                <c:pt idx="31">
                  <c:v>62178.020585129641</c:v>
                </c:pt>
                <c:pt idx="32">
                  <c:v>58379.112686898407</c:v>
                </c:pt>
                <c:pt idx="33">
                  <c:v>64186.997762668965</c:v>
                </c:pt>
                <c:pt idx="34">
                  <c:v>54831.845241917814</c:v>
                </c:pt>
                <c:pt idx="35">
                  <c:v>49973.551370763686</c:v>
                </c:pt>
                <c:pt idx="36">
                  <c:v>93003.998487926117</c:v>
                </c:pt>
                <c:pt idx="37">
                  <c:v>80009.621710062507</c:v>
                </c:pt>
                <c:pt idx="38">
                  <c:v>76416.958633454851</c:v>
                </c:pt>
                <c:pt idx="39">
                  <c:v>105539.77877698644</c:v>
                </c:pt>
                <c:pt idx="40">
                  <c:v>79409.402864270945</c:v>
                </c:pt>
                <c:pt idx="41">
                  <c:v>52374.047945304519</c:v>
                </c:pt>
                <c:pt idx="42">
                  <c:v>74119.246441584619</c:v>
                </c:pt>
                <c:pt idx="43">
                  <c:v>76887.979804522751</c:v>
                </c:pt>
                <c:pt idx="44">
                  <c:v>100750.68340154347</c:v>
                </c:pt>
                <c:pt idx="45">
                  <c:v>111763.56699030798</c:v>
                </c:pt>
                <c:pt idx="46">
                  <c:v>116787.71995094149</c:v>
                </c:pt>
                <c:pt idx="47">
                  <c:v>119024.1845395819</c:v>
                </c:pt>
                <c:pt idx="48">
                  <c:v>119966.20869077762</c:v>
                </c:pt>
                <c:pt idx="49">
                  <c:v>120310.18754563411</c:v>
                </c:pt>
                <c:pt idx="50">
                  <c:v>120380.71759020166</c:v>
                </c:pt>
                <c:pt idx="51">
                  <c:v>120328.93038892324</c:v>
                </c:pt>
                <c:pt idx="52">
                  <c:v>120225.03611904143</c:v>
                </c:pt>
                <c:pt idx="53">
                  <c:v>120101.50428669549</c:v>
                </c:pt>
                <c:pt idx="54">
                  <c:v>119973.21126683889</c:v>
                </c:pt>
                <c:pt idx="55">
                  <c:v>119846.84036826252</c:v>
                </c:pt>
                <c:pt idx="56">
                  <c:v>119725.26706553927</c:v>
                </c:pt>
                <c:pt idx="57">
                  <c:v>119609.60430915932</c:v>
                </c:pt>
                <c:pt idx="58">
                  <c:v>120609.99520588187</c:v>
                </c:pt>
                <c:pt idx="59">
                  <c:v>121610.38610260445</c:v>
                </c:pt>
                <c:pt idx="60">
                  <c:v>122610.77699932702</c:v>
                </c:pt>
                <c:pt idx="61">
                  <c:v>123611.16789604959</c:v>
                </c:pt>
                <c:pt idx="62">
                  <c:v>124611.55879277215</c:v>
                </c:pt>
                <c:pt idx="63">
                  <c:v>125611.94968949472</c:v>
                </c:pt>
                <c:pt idx="64">
                  <c:v>126612.34058621729</c:v>
                </c:pt>
                <c:pt idx="65">
                  <c:v>127612.73148293985</c:v>
                </c:pt>
                <c:pt idx="66">
                  <c:v>128613.12237966243</c:v>
                </c:pt>
                <c:pt idx="67">
                  <c:v>129613.513276385</c:v>
                </c:pt>
                <c:pt idx="68">
                  <c:v>130613.90417310757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D-4B4F-BD2E-9093BF600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68848"/>
        <c:axId val="1403277488"/>
      </c:scatterChart>
      <c:valAx>
        <c:axId val="14179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77488"/>
        <c:crosses val="autoZero"/>
        <c:crossBetween val="midCat"/>
      </c:valAx>
      <c:valAx>
        <c:axId val="14032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&amp; Trend</a:t>
            </a:r>
          </a:p>
        </c:rich>
      </c:tx>
      <c:layout>
        <c:manualLayout>
          <c:xMode val="edge"/>
          <c:yMode val="edge"/>
          <c:x val="0.76756933508311476"/>
          <c:y val="0.25925925925925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75887930873255E-2"/>
          <c:y val="0.15782407407407409"/>
          <c:w val="0.90778436543413066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Sheet1!$A$20:$A$79</c:f>
              <c:strCache>
                <c:ptCount val="60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</c:strCache>
            </c:strRef>
          </c:xVal>
          <c:yVal>
            <c:numRef>
              <c:f>Sheet1!$G$21:$G$79</c:f>
              <c:numCache>
                <c:formatCode>0.00</c:formatCode>
                <c:ptCount val="59"/>
                <c:pt idx="0">
                  <c:v>88964</c:v>
                </c:pt>
                <c:pt idx="1">
                  <c:v>99680.766328867263</c:v>
                </c:pt>
                <c:pt idx="2">
                  <c:v>86860.093889202719</c:v>
                </c:pt>
                <c:pt idx="3">
                  <c:v>82327.396923629349</c:v>
                </c:pt>
                <c:pt idx="4">
                  <c:v>85755.021514096094</c:v>
                </c:pt>
                <c:pt idx="5">
                  <c:v>73429.706334033399</c:v>
                </c:pt>
                <c:pt idx="6">
                  <c:v>60070.097800864736</c:v>
                </c:pt>
                <c:pt idx="7">
                  <c:v>90156.574762000615</c:v>
                </c:pt>
                <c:pt idx="8">
                  <c:v>82259.138383438927</c:v>
                </c:pt>
                <c:pt idx="9">
                  <c:v>80159.902439874044</c:v>
                </c:pt>
                <c:pt idx="10">
                  <c:v>77025.347996295546</c:v>
                </c:pt>
                <c:pt idx="11">
                  <c:v>64610.165528820784</c:v>
                </c:pt>
                <c:pt idx="12">
                  <c:v>64409.797024827625</c:v>
                </c:pt>
                <c:pt idx="13">
                  <c:v>86845.736668142097</c:v>
                </c:pt>
                <c:pt idx="14">
                  <c:v>68901.838262455611</c:v>
                </c:pt>
                <c:pt idx="15">
                  <c:v>72704.623174731212</c:v>
                </c:pt>
                <c:pt idx="16">
                  <c:v>85656.833951227207</c:v>
                </c:pt>
                <c:pt idx="17">
                  <c:v>73413.853776560543</c:v>
                </c:pt>
                <c:pt idx="18">
                  <c:v>51411.91091405366</c:v>
                </c:pt>
                <c:pt idx="19">
                  <c:v>56499.697749727209</c:v>
                </c:pt>
                <c:pt idx="20">
                  <c:v>55497.088330838757</c:v>
                </c:pt>
                <c:pt idx="21">
                  <c:v>52272.302028143982</c:v>
                </c:pt>
                <c:pt idx="22">
                  <c:v>61502.657998233575</c:v>
                </c:pt>
                <c:pt idx="23">
                  <c:v>57663.702585751496</c:v>
                </c:pt>
                <c:pt idx="24">
                  <c:v>56186.198980390189</c:v>
                </c:pt>
                <c:pt idx="25">
                  <c:v>72604.740505222784</c:v>
                </c:pt>
                <c:pt idx="26">
                  <c:v>70341.418646974824</c:v>
                </c:pt>
                <c:pt idx="27">
                  <c:v>65916.318577817612</c:v>
                </c:pt>
                <c:pt idx="28">
                  <c:v>80900.812900661447</c:v>
                </c:pt>
                <c:pt idx="29">
                  <c:v>71966.362311158766</c:v>
                </c:pt>
                <c:pt idx="30">
                  <c:v>54595.057687156936</c:v>
                </c:pt>
                <c:pt idx="31">
                  <c:v>66397.018346679528</c:v>
                </c:pt>
                <c:pt idx="32">
                  <c:v>63811.237065930123</c:v>
                </c:pt>
                <c:pt idx="33">
                  <c:v>60126.764596500798</c:v>
                </c:pt>
                <c:pt idx="34">
                  <c:v>65535.414071210704</c:v>
                </c:pt>
                <c:pt idx="35">
                  <c:v>56603.338579981595</c:v>
                </c:pt>
                <c:pt idx="36">
                  <c:v>51908.151668474209</c:v>
                </c:pt>
                <c:pt idx="37">
                  <c:v>92562.639569746214</c:v>
                </c:pt>
                <c:pt idx="38">
                  <c:v>80278.208891899922</c:v>
                </c:pt>
                <c:pt idx="39">
                  <c:v>76861.190437294514</c:v>
                </c:pt>
                <c:pt idx="40">
                  <c:v>104421.68353793654</c:v>
                </c:pt>
                <c:pt idx="41">
                  <c:v>79731.120543789148</c:v>
                </c:pt>
                <c:pt idx="42">
                  <c:v>54107.31784678316</c:v>
                </c:pt>
                <c:pt idx="43">
                  <c:v>74611.910882338329</c:v>
                </c:pt>
                <c:pt idx="44">
                  <c:v>77208.311542124386</c:v>
                </c:pt>
                <c:pt idx="45">
                  <c:v>99793.180265729752</c:v>
                </c:pt>
                <c:pt idx="46">
                  <c:v>110274.73618489259</c:v>
                </c:pt>
                <c:pt idx="47">
                  <c:v>115112.08224241465</c:v>
                </c:pt>
                <c:pt idx="48">
                  <c:v>117318.91266249673</c:v>
                </c:pt>
                <c:pt idx="49">
                  <c:v>118301.26692724939</c:v>
                </c:pt>
                <c:pt idx="50">
                  <c:v>118715.04564171127</c:v>
                </c:pt>
                <c:pt idx="51">
                  <c:v>118866.13638411305</c:v>
                </c:pt>
                <c:pt idx="52">
                  <c:v>118897.11630234026</c:v>
                </c:pt>
                <c:pt idx="53">
                  <c:v>118874.36907070788</c:v>
                </c:pt>
                <c:pt idx="54">
                  <c:v>118828.73410755211</c:v>
                </c:pt>
                <c:pt idx="55">
                  <c:v>118774.47345752701</c:v>
                </c:pt>
                <c:pt idx="56">
                  <c:v>118718.12148315003</c:v>
                </c:pt>
                <c:pt idx="57">
                  <c:v>118662.61378953946</c:v>
                </c:pt>
                <c:pt idx="58">
                  <c:v>118609.21341243674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8-4CE1-BFAB-285FEB4F9A5D}"/>
            </c:ext>
          </c:extLst>
        </c:ser>
        <c:ser>
          <c:idx val="1"/>
          <c:order val="1"/>
          <c:tx>
            <c:strRef>
              <c:f>Sheet1!$H$19</c:f>
              <c:strCache>
                <c:ptCount val="1"/>
                <c:pt idx="0">
                  <c:v>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Sheet1!$A$20:$A$79</c:f>
              <c:strCache>
                <c:ptCount val="60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</c:strCache>
            </c:strRef>
          </c:xVal>
          <c:yVal>
            <c:numRef>
              <c:f>Sheet1!$H$21:$H$79</c:f>
              <c:numCache>
                <c:formatCode>0.00</c:formatCode>
                <c:ptCount val="59"/>
                <c:pt idx="0">
                  <c:v>-7482</c:v>
                </c:pt>
                <c:pt idx="1">
                  <c:v>-6466.7275815136727</c:v>
                </c:pt>
                <c:pt idx="2">
                  <c:v>-6821.2013324530926</c:v>
                </c:pt>
                <c:pt idx="3">
                  <c:v>-6693.5302957854592</c:v>
                </c:pt>
                <c:pt idx="4">
                  <c:v>-6128.891505795591</c:v>
                </c:pt>
                <c:pt idx="5">
                  <c:v>-6474.5774680226068</c:v>
                </c:pt>
                <c:pt idx="6">
                  <c:v>-6858.6794458460354</c:v>
                </c:pt>
                <c:pt idx="7">
                  <c:v>-4797.5837859070461</c:v>
                </c:pt>
                <c:pt idx="8">
                  <c:v>-4970.5183014573358</c:v>
                </c:pt>
                <c:pt idx="9">
                  <c:v>-4810.3352576742782</c:v>
                </c:pt>
                <c:pt idx="10">
                  <c:v>-4716.8468305339584</c:v>
                </c:pt>
                <c:pt idx="11">
                  <c:v>-5146.3214278333708</c:v>
                </c:pt>
                <c:pt idx="12">
                  <c:v>-4870.3967032688497</c:v>
                </c:pt>
                <c:pt idx="13">
                  <c:v>-3347.0313475292496</c:v>
                </c:pt>
                <c:pt idx="14">
                  <c:v>-4161.361080251364</c:v>
                </c:pt>
                <c:pt idx="15">
                  <c:v>-3717.0574600556802</c:v>
                </c:pt>
                <c:pt idx="16">
                  <c:v>-2787.1126511003522</c:v>
                </c:pt>
                <c:pt idx="17">
                  <c:v>-3314.63640276858</c:v>
                </c:pt>
                <c:pt idx="18">
                  <c:v>-4357.1634884798104</c:v>
                </c:pt>
                <c:pt idx="19">
                  <c:v>-3830.2487853179919</c:v>
                </c:pt>
                <c:pt idx="20">
                  <c:v>-3672.5004958854111</c:v>
                </c:pt>
                <c:pt idx="21">
                  <c:v>-3647.5234252698992</c:v>
                </c:pt>
                <c:pt idx="22">
                  <c:v>-2929.0925425148012</c:v>
                </c:pt>
                <c:pt idx="23">
                  <c:v>-2979.8519544325918</c:v>
                </c:pt>
                <c:pt idx="24">
                  <c:v>-2896.0389742444186</c:v>
                </c:pt>
                <c:pt idx="25">
                  <c:v>-1818.5175367477646</c:v>
                </c:pt>
                <c:pt idx="26">
                  <c:v>-1843.3322714985668</c:v>
                </c:pt>
                <c:pt idx="27">
                  <c:v>-1987.3638826820793</c:v>
                </c:pt>
                <c:pt idx="28">
                  <c:v>-1040.5381904812275</c:v>
                </c:pt>
                <c:pt idx="29">
                  <c:v>-1480.9236203419862</c:v>
                </c:pt>
                <c:pt idx="30">
                  <c:v>-2367.4158836480051</c:v>
                </c:pt>
                <c:pt idx="31">
                  <c:v>-1576.9349833790006</c:v>
                </c:pt>
                <c:pt idx="32">
                  <c:v>-1633.2164808004788</c:v>
                </c:pt>
                <c:pt idx="33">
                  <c:v>-1747.6519096023935</c:v>
                </c:pt>
                <c:pt idx="34">
                  <c:v>-1348.4163085417349</c:v>
                </c:pt>
                <c:pt idx="35">
                  <c:v>-1771.493338063784</c:v>
                </c:pt>
                <c:pt idx="36">
                  <c:v>-1934.6002977105247</c:v>
                </c:pt>
                <c:pt idx="37">
                  <c:v>441.35891817989659</c:v>
                </c:pt>
                <c:pt idx="38">
                  <c:v>-268.58718183741286</c:v>
                </c:pt>
                <c:pt idx="39">
                  <c:v>-444.23180383966178</c:v>
                </c:pt>
                <c:pt idx="40">
                  <c:v>1118.0952390499033</c:v>
                </c:pt>
                <c:pt idx="41">
                  <c:v>-321.71767951819766</c:v>
                </c:pt>
                <c:pt idx="42">
                  <c:v>-1733.2699014786403</c:v>
                </c:pt>
                <c:pt idx="43">
                  <c:v>-492.66444075370782</c:v>
                </c:pt>
                <c:pt idx="44">
                  <c:v>-320.33173760162981</c:v>
                </c:pt>
                <c:pt idx="45">
                  <c:v>957.50313581372666</c:v>
                </c:pt>
                <c:pt idx="46">
                  <c:v>1488.8308054153913</c:v>
                </c:pt>
                <c:pt idx="47">
                  <c:v>1675.6377085268446</c:v>
                </c:pt>
                <c:pt idx="48">
                  <c:v>1705.2718770851573</c:v>
                </c:pt>
                <c:pt idx="49">
                  <c:v>1664.9417635282316</c:v>
                </c:pt>
                <c:pt idx="50">
                  <c:v>1595.1419039228367</c:v>
                </c:pt>
                <c:pt idx="51">
                  <c:v>1514.5812060886155</c:v>
                </c:pt>
                <c:pt idx="52">
                  <c:v>1431.8140865829807</c:v>
                </c:pt>
                <c:pt idx="53">
                  <c:v>1350.6670483335429</c:v>
                </c:pt>
                <c:pt idx="54">
                  <c:v>1272.7701791433822</c:v>
                </c:pt>
                <c:pt idx="55">
                  <c:v>1198.7378093118796</c:v>
                </c:pt>
                <c:pt idx="56">
                  <c:v>1128.7188851124945</c:v>
                </c:pt>
                <c:pt idx="57">
                  <c:v>1062.6532759998147</c:v>
                </c:pt>
                <c:pt idx="58">
                  <c:v>1000.3908967225685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8-4CE1-BFAB-285FEB4F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734768"/>
        <c:axId val="1328271696"/>
      </c:scatterChart>
      <c:valAx>
        <c:axId val="13357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271696"/>
        <c:crosses val="autoZero"/>
        <c:crossBetween val="midCat"/>
      </c:valAx>
      <c:valAx>
        <c:axId val="13282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3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Triple Exponential</a:t>
            </a:r>
            <a:r>
              <a:rPr lang="en-US" baseline="0"/>
              <a:t> Smoothing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7753018372703417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Sheet1!$A$20:$A$79</c:f>
              <c:strCache>
                <c:ptCount val="60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</c:strCache>
            </c:strRef>
          </c:xVal>
          <c:yVal>
            <c:numRef>
              <c:f>Sheet1!$B$20:$B$79</c:f>
              <c:numCache>
                <c:formatCode>General</c:formatCode>
                <c:ptCount val="60"/>
                <c:pt idx="0">
                  <c:v>96446</c:v>
                </c:pt>
                <c:pt idx="1">
                  <c:v>88964</c:v>
                </c:pt>
                <c:pt idx="2">
                  <c:v>113936</c:v>
                </c:pt>
                <c:pt idx="3">
                  <c:v>81883</c:v>
                </c:pt>
                <c:pt idx="4">
                  <c:v>84120</c:v>
                </c:pt>
                <c:pt idx="5">
                  <c:v>93683</c:v>
                </c:pt>
                <c:pt idx="6">
                  <c:v>68576</c:v>
                </c:pt>
                <c:pt idx="7">
                  <c:v>54677</c:v>
                </c:pt>
                <c:pt idx="8">
                  <c:v>119096</c:v>
                </c:pt>
                <c:pt idx="9">
                  <c:v>79831</c:v>
                </c:pt>
                <c:pt idx="10">
                  <c:v>82409</c:v>
                </c:pt>
                <c:pt idx="11">
                  <c:v>78338</c:v>
                </c:pt>
                <c:pt idx="12">
                  <c:v>58580</c:v>
                </c:pt>
                <c:pt idx="13">
                  <c:v>68284</c:v>
                </c:pt>
                <c:pt idx="14">
                  <c:v>108235</c:v>
                </c:pt>
                <c:pt idx="15">
                  <c:v>57468</c:v>
                </c:pt>
                <c:pt idx="16">
                  <c:v>78943</c:v>
                </c:pt>
                <c:pt idx="17">
                  <c:v>98714</c:v>
                </c:pt>
                <c:pt idx="18">
                  <c:v>66007</c:v>
                </c:pt>
                <c:pt idx="19">
                  <c:v>36774</c:v>
                </c:pt>
                <c:pt idx="20">
                  <c:v>63898</c:v>
                </c:pt>
                <c:pt idx="21">
                  <c:v>57712</c:v>
                </c:pt>
                <c:pt idx="22">
                  <c:v>52623</c:v>
                </c:pt>
                <c:pt idx="23">
                  <c:v>71590</c:v>
                </c:pt>
                <c:pt idx="24">
                  <c:v>56951</c:v>
                </c:pt>
                <c:pt idx="25">
                  <c:v>57363</c:v>
                </c:pt>
                <c:pt idx="26">
                  <c:v>87734</c:v>
                </c:pt>
                <c:pt idx="27">
                  <c:v>69993</c:v>
                </c:pt>
                <c:pt idx="28">
                  <c:v>63894</c:v>
                </c:pt>
                <c:pt idx="29">
                  <c:v>94195</c:v>
                </c:pt>
                <c:pt idx="30">
                  <c:v>65783</c:v>
                </c:pt>
                <c:pt idx="31">
                  <c:v>42148</c:v>
                </c:pt>
                <c:pt idx="32">
                  <c:v>77496</c:v>
                </c:pt>
                <c:pt idx="33">
                  <c:v>63021</c:v>
                </c:pt>
                <c:pt idx="34">
                  <c:v>58520</c:v>
                </c:pt>
                <c:pt idx="35">
                  <c:v>71141</c:v>
                </c:pt>
                <c:pt idx="36">
                  <c:v>50663</c:v>
                </c:pt>
                <c:pt idx="37">
                  <c:v>49618</c:v>
                </c:pt>
                <c:pt idx="38">
                  <c:v>125923</c:v>
                </c:pt>
                <c:pt idx="39">
                  <c:v>70310</c:v>
                </c:pt>
                <c:pt idx="40">
                  <c:v>74395</c:v>
                </c:pt>
                <c:pt idx="41">
                  <c:v>126358</c:v>
                </c:pt>
                <c:pt idx="42">
                  <c:v>59515</c:v>
                </c:pt>
                <c:pt idx="43">
                  <c:v>34288</c:v>
                </c:pt>
                <c:pt idx="44">
                  <c:v>92031</c:v>
                </c:pt>
                <c:pt idx="45">
                  <c:v>79628</c:v>
                </c:pt>
                <c:pt idx="46">
                  <c:v>117735</c:v>
                </c:pt>
                <c:pt idx="47">
                  <c:v>117735</c:v>
                </c:pt>
                <c:pt idx="48">
                  <c:v>117735</c:v>
                </c:pt>
                <c:pt idx="49">
                  <c:v>117735</c:v>
                </c:pt>
                <c:pt idx="50">
                  <c:v>117735</c:v>
                </c:pt>
                <c:pt idx="51">
                  <c:v>117735</c:v>
                </c:pt>
                <c:pt idx="52">
                  <c:v>117735</c:v>
                </c:pt>
                <c:pt idx="53">
                  <c:v>117735</c:v>
                </c:pt>
                <c:pt idx="54">
                  <c:v>117735</c:v>
                </c:pt>
                <c:pt idx="55">
                  <c:v>117735</c:v>
                </c:pt>
                <c:pt idx="56">
                  <c:v>117735</c:v>
                </c:pt>
                <c:pt idx="57">
                  <c:v>117735</c:v>
                </c:pt>
                <c:pt idx="58">
                  <c:v>117735</c:v>
                </c:pt>
                <c:pt idx="59">
                  <c:v>117735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8-4B0D-940D-4BF8A13A014B}"/>
            </c:ext>
          </c:extLst>
        </c:ser>
        <c:ser>
          <c:idx val="1"/>
          <c:order val="1"/>
          <c:tx>
            <c:strRef>
              <c:f>Sheet1!$R$19</c:f>
              <c:strCache>
                <c:ptCount val="1"/>
                <c:pt idx="0">
                  <c:v>Ft+12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Sheet1!$A$32:$A$91</c:f>
              <c:strCache>
                <c:ptCount val="60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2017-05</c:v>
                </c:pt>
                <c:pt idx="17">
                  <c:v>2017-06</c:v>
                </c:pt>
                <c:pt idx="18">
                  <c:v>2017-07</c:v>
                </c:pt>
                <c:pt idx="19">
                  <c:v>2017-08</c:v>
                </c:pt>
                <c:pt idx="20">
                  <c:v>2017-09</c:v>
                </c:pt>
                <c:pt idx="21">
                  <c:v>2017-10</c:v>
                </c:pt>
                <c:pt idx="22">
                  <c:v>2017-11</c:v>
                </c:pt>
                <c:pt idx="23">
                  <c:v>2017-12</c:v>
                </c:pt>
                <c:pt idx="24">
                  <c:v>2018-01</c:v>
                </c:pt>
                <c:pt idx="25">
                  <c:v>2018-02</c:v>
                </c:pt>
                <c:pt idx="26">
                  <c:v>2018-03</c:v>
                </c:pt>
                <c:pt idx="27">
                  <c:v>2018-04</c:v>
                </c:pt>
                <c:pt idx="28">
                  <c:v>2018-05</c:v>
                </c:pt>
                <c:pt idx="29">
                  <c:v>2018-06</c:v>
                </c:pt>
                <c:pt idx="30">
                  <c:v>2018-07</c:v>
                </c:pt>
                <c:pt idx="31">
                  <c:v>2018-08</c:v>
                </c:pt>
                <c:pt idx="32">
                  <c:v>2018-09</c:v>
                </c:pt>
                <c:pt idx="33">
                  <c:v>2018-10</c:v>
                </c:pt>
                <c:pt idx="34">
                  <c:v>2018-11</c:v>
                </c:pt>
                <c:pt idx="35">
                  <c:v>2018-12</c:v>
                </c:pt>
                <c:pt idx="36">
                  <c:v>2019-01</c:v>
                </c:pt>
                <c:pt idx="37">
                  <c:v>2019-02</c:v>
                </c:pt>
                <c:pt idx="38">
                  <c:v>2019-03</c:v>
                </c:pt>
                <c:pt idx="39">
                  <c:v>2019-04</c:v>
                </c:pt>
                <c:pt idx="40">
                  <c:v>2019-05</c:v>
                </c:pt>
                <c:pt idx="41">
                  <c:v>2019-06</c:v>
                </c:pt>
                <c:pt idx="42">
                  <c:v>2019-07</c:v>
                </c:pt>
                <c:pt idx="43">
                  <c:v>2019-08</c:v>
                </c:pt>
                <c:pt idx="44">
                  <c:v>2019-09</c:v>
                </c:pt>
                <c:pt idx="45">
                  <c:v>2019-10</c:v>
                </c:pt>
                <c:pt idx="46">
                  <c:v>2019-11</c:v>
                </c:pt>
                <c:pt idx="47">
                  <c:v>2019-12</c:v>
                </c:pt>
                <c:pt idx="48">
                  <c:v>2020-01</c:v>
                </c:pt>
                <c:pt idx="49">
                  <c:v>2020-02</c:v>
                </c:pt>
                <c:pt idx="50">
                  <c:v>2020-03</c:v>
                </c:pt>
                <c:pt idx="51">
                  <c:v>2020-04</c:v>
                </c:pt>
                <c:pt idx="52">
                  <c:v>2020-05</c:v>
                </c:pt>
                <c:pt idx="53">
                  <c:v>2020-06</c:v>
                </c:pt>
                <c:pt idx="54">
                  <c:v>2020-07</c:v>
                </c:pt>
                <c:pt idx="55">
                  <c:v>2020-08</c:v>
                </c:pt>
                <c:pt idx="56">
                  <c:v>2020-09</c:v>
                </c:pt>
                <c:pt idx="57">
                  <c:v>2020-10</c:v>
                </c:pt>
                <c:pt idx="58">
                  <c:v>2020-11</c:v>
                </c:pt>
                <c:pt idx="59">
                  <c:v>2020-12</c:v>
                </c:pt>
              </c:strCache>
            </c:strRef>
          </c:xVal>
          <c:yVal>
            <c:numRef>
              <c:f>Sheet1!$R$32:$R$91</c:f>
              <c:numCache>
                <c:formatCode>General</c:formatCode>
                <c:ptCount val="60"/>
                <c:pt idx="0">
                  <c:v>55557.531883126292</c:v>
                </c:pt>
                <c:pt idx="1">
                  <c:v>52052.319745021799</c:v>
                </c:pt>
                <c:pt idx="2">
                  <c:v>29028.311717112738</c:v>
                </c:pt>
                <c:pt idx="3">
                  <c:v>62666.460597735153</c:v>
                </c:pt>
                <c:pt idx="4">
                  <c:v>52125.774216096506</c:v>
                </c:pt>
                <c:pt idx="5">
                  <c:v>39223.728571192958</c:v>
                </c:pt>
                <c:pt idx="6">
                  <c:v>51430.454789840551</c:v>
                </c:pt>
                <c:pt idx="7">
                  <c:v>116790.93537273334</c:v>
                </c:pt>
                <c:pt idx="8">
                  <c:v>37792.0437806587</c:v>
                </c:pt>
                <c:pt idx="9">
                  <c:v>44213.766921589762</c:v>
                </c:pt>
                <c:pt idx="10">
                  <c:v>49498.942883693577</c:v>
                </c:pt>
                <c:pt idx="11">
                  <c:v>37578.907653720482</c:v>
                </c:pt>
                <c:pt idx="12">
                  <c:v>63727.114018775763</c:v>
                </c:pt>
                <c:pt idx="13">
                  <c:v>40092.329400337061</c:v>
                </c:pt>
                <c:pt idx="14">
                  <c:v>31893.676891469451</c:v>
                </c:pt>
                <c:pt idx="15">
                  <c:v>70590.802839856551</c:v>
                </c:pt>
                <c:pt idx="16">
                  <c:v>49684.540670674651</c:v>
                </c:pt>
                <c:pt idx="17">
                  <c:v>36613.753325723235</c:v>
                </c:pt>
                <c:pt idx="18">
                  <c:v>101533.33579748546</c:v>
                </c:pt>
                <c:pt idx="19">
                  <c:v>77508.640218506902</c:v>
                </c:pt>
                <c:pt idx="20">
                  <c:v>50800.232564495418</c:v>
                </c:pt>
                <c:pt idx="21">
                  <c:v>68048.130499978128</c:v>
                </c:pt>
                <c:pt idx="22">
                  <c:v>62474.127854470651</c:v>
                </c:pt>
                <c:pt idx="23">
                  <c:v>62128.831960736868</c:v>
                </c:pt>
                <c:pt idx="24">
                  <c:v>56839.942041529721</c:v>
                </c:pt>
                <c:pt idx="25">
                  <c:v>42046.370047496173</c:v>
                </c:pt>
                <c:pt idx="26">
                  <c:v>41829.79429017628</c:v>
                </c:pt>
                <c:pt idx="27">
                  <c:v>72547.794748171276</c:v>
                </c:pt>
                <c:pt idx="28">
                  <c:v>54819.143280451775</c:v>
                </c:pt>
                <c:pt idx="29">
                  <c:v>73657.882366353166</c:v>
                </c:pt>
                <c:pt idx="30">
                  <c:v>99386.765688239553</c:v>
                </c:pt>
                <c:pt idx="31">
                  <c:v>94778.004863451642</c:v>
                </c:pt>
                <c:pt idx="32">
                  <c:v>57446.324041501306</c:v>
                </c:pt>
                <c:pt idx="33">
                  <c:v>78165.133940941654</c:v>
                </c:pt>
                <c:pt idx="34">
                  <c:v>91724.911967573731</c:v>
                </c:pt>
                <c:pt idx="35">
                  <c:v>92201.970488812629</c:v>
                </c:pt>
                <c:pt idx="36">
                  <c:v>100727.12167317186</c:v>
                </c:pt>
                <c:pt idx="37">
                  <c:v>132409.08353918046</c:v>
                </c:pt>
                <c:pt idx="38">
                  <c:v>84457.358688683802</c:v>
                </c:pt>
                <c:pt idx="39">
                  <c:v>88917.648407728848</c:v>
                </c:pt>
                <c:pt idx="40">
                  <c:v>127310.07162099954</c:v>
                </c:pt>
                <c:pt idx="41">
                  <c:v>93096.484592100081</c:v>
                </c:pt>
                <c:pt idx="42">
                  <c:v>118650.52695435831</c:v>
                </c:pt>
                <c:pt idx="43">
                  <c:v>172825.33278686431</c:v>
                </c:pt>
                <c:pt idx="44">
                  <c:v>136292.11793342326</c:v>
                </c:pt>
                <c:pt idx="45">
                  <c:v>159141.30315997195</c:v>
                </c:pt>
                <c:pt idx="46">
                  <c:v>119235.17190822591</c:v>
                </c:pt>
                <c:pt idx="47">
                  <c:v>110027.21490750491</c:v>
                </c:pt>
                <c:pt idx="48">
                  <c:v>113407.17464412095</c:v>
                </c:pt>
                <c:pt idx="49">
                  <c:v>127608.5015300659</c:v>
                </c:pt>
                <c:pt idx="50">
                  <c:v>96188.062485363276</c:v>
                </c:pt>
                <c:pt idx="51">
                  <c:v>81278.039158998989</c:v>
                </c:pt>
                <c:pt idx="52">
                  <c:v>89232.321593226938</c:v>
                </c:pt>
                <c:pt idx="53">
                  <c:v>71956.311146630935</c:v>
                </c:pt>
                <c:pt idx="54">
                  <c:v>73980.767811791156</c:v>
                </c:pt>
                <c:pt idx="55">
                  <c:v>96467.931329803236</c:v>
                </c:pt>
                <c:pt idx="56">
                  <c:v>97107.865735839048</c:v>
                </c:pt>
                <c:pt idx="57">
                  <c:v>117104.50967326458</c:v>
                </c:pt>
                <c:pt idx="58">
                  <c:v>110374.60466968047</c:v>
                </c:pt>
                <c:pt idx="59">
                  <c:v>104661.75592666207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8-4B0D-940D-4BF8A13A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968848"/>
        <c:axId val="1403277488"/>
      </c:scatterChart>
      <c:valAx>
        <c:axId val="14179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277488"/>
        <c:crosses val="autoZero"/>
        <c:crossBetween val="midCat"/>
      </c:valAx>
      <c:valAx>
        <c:axId val="14032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6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6840037641471E-2"/>
          <c:y val="0.12553471884331982"/>
          <c:w val="0.8887384217323876"/>
          <c:h val="0.8063668512974825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Sheet1!$A$24:$A$83</c:f>
              <c:strCache>
                <c:ptCount val="60"/>
                <c:pt idx="0">
                  <c:v>2015-05</c:v>
                </c:pt>
                <c:pt idx="1">
                  <c:v>2015-06</c:v>
                </c:pt>
                <c:pt idx="2">
                  <c:v>2015-07</c:v>
                </c:pt>
                <c:pt idx="3">
                  <c:v>2015-08</c:v>
                </c:pt>
                <c:pt idx="4">
                  <c:v>2015-09</c:v>
                </c:pt>
                <c:pt idx="5">
                  <c:v>2015-10</c:v>
                </c:pt>
                <c:pt idx="6">
                  <c:v>2015-11</c:v>
                </c:pt>
                <c:pt idx="7">
                  <c:v>2015-12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2016-05</c:v>
                </c:pt>
                <c:pt idx="13">
                  <c:v>2016-06</c:v>
                </c:pt>
                <c:pt idx="14">
                  <c:v>2016-07</c:v>
                </c:pt>
                <c:pt idx="15">
                  <c:v>2016-08</c:v>
                </c:pt>
                <c:pt idx="16">
                  <c:v>2016-09</c:v>
                </c:pt>
                <c:pt idx="17">
                  <c:v>2016-10</c:v>
                </c:pt>
                <c:pt idx="18">
                  <c:v>2016-11</c:v>
                </c:pt>
                <c:pt idx="19">
                  <c:v>2016-12</c:v>
                </c:pt>
                <c:pt idx="20">
                  <c:v>2017-01</c:v>
                </c:pt>
                <c:pt idx="21">
                  <c:v>2017-02</c:v>
                </c:pt>
                <c:pt idx="22">
                  <c:v>2017-03</c:v>
                </c:pt>
                <c:pt idx="23">
                  <c:v>2017-04</c:v>
                </c:pt>
                <c:pt idx="24">
                  <c:v>2017-05</c:v>
                </c:pt>
                <c:pt idx="25">
                  <c:v>2017-06</c:v>
                </c:pt>
                <c:pt idx="26">
                  <c:v>2017-07</c:v>
                </c:pt>
                <c:pt idx="27">
                  <c:v>2017-08</c:v>
                </c:pt>
                <c:pt idx="28">
                  <c:v>2017-09</c:v>
                </c:pt>
                <c:pt idx="29">
                  <c:v>2017-10</c:v>
                </c:pt>
                <c:pt idx="30">
                  <c:v>2017-11</c:v>
                </c:pt>
                <c:pt idx="31">
                  <c:v>2017-12</c:v>
                </c:pt>
                <c:pt idx="32">
                  <c:v>2018-01</c:v>
                </c:pt>
                <c:pt idx="33">
                  <c:v>2018-02</c:v>
                </c:pt>
                <c:pt idx="34">
                  <c:v>2018-03</c:v>
                </c:pt>
                <c:pt idx="35">
                  <c:v>2018-04</c:v>
                </c:pt>
                <c:pt idx="36">
                  <c:v>2018-05</c:v>
                </c:pt>
                <c:pt idx="37">
                  <c:v>2018-06</c:v>
                </c:pt>
                <c:pt idx="38">
                  <c:v>2018-07</c:v>
                </c:pt>
                <c:pt idx="39">
                  <c:v>2018-08</c:v>
                </c:pt>
                <c:pt idx="40">
                  <c:v>2018-09</c:v>
                </c:pt>
                <c:pt idx="41">
                  <c:v>2018-10</c:v>
                </c:pt>
                <c:pt idx="42">
                  <c:v>2018-11</c:v>
                </c:pt>
                <c:pt idx="43">
                  <c:v>2018-12</c:v>
                </c:pt>
                <c:pt idx="44">
                  <c:v>2019-01</c:v>
                </c:pt>
                <c:pt idx="45">
                  <c:v>2019-02</c:v>
                </c:pt>
                <c:pt idx="46">
                  <c:v>2019-03</c:v>
                </c:pt>
                <c:pt idx="47">
                  <c:v>2019-04</c:v>
                </c:pt>
                <c:pt idx="48">
                  <c:v>2019-05</c:v>
                </c:pt>
                <c:pt idx="49">
                  <c:v>2019-06</c:v>
                </c:pt>
                <c:pt idx="50">
                  <c:v>2019-07</c:v>
                </c:pt>
                <c:pt idx="51">
                  <c:v>2019-08</c:v>
                </c:pt>
                <c:pt idx="52">
                  <c:v>2019-09</c:v>
                </c:pt>
                <c:pt idx="53">
                  <c:v>2019-10</c:v>
                </c:pt>
                <c:pt idx="54">
                  <c:v>2019-11</c:v>
                </c:pt>
                <c:pt idx="55">
                  <c:v>2019-12</c:v>
                </c:pt>
                <c:pt idx="56">
                  <c:v>2020-01</c:v>
                </c:pt>
                <c:pt idx="57">
                  <c:v>2020-02</c:v>
                </c:pt>
                <c:pt idx="58">
                  <c:v>2020-03</c:v>
                </c:pt>
                <c:pt idx="59">
                  <c:v>2020-04</c:v>
                </c:pt>
              </c:strCache>
            </c:strRef>
          </c:xVal>
          <c:yVal>
            <c:numRef>
              <c:f>Sheet1!$B$24:$B$83</c:f>
              <c:numCache>
                <c:formatCode>General</c:formatCode>
                <c:ptCount val="60"/>
                <c:pt idx="0">
                  <c:v>84120</c:v>
                </c:pt>
                <c:pt idx="1">
                  <c:v>93683</c:v>
                </c:pt>
                <c:pt idx="2">
                  <c:v>68576</c:v>
                </c:pt>
                <c:pt idx="3">
                  <c:v>54677</c:v>
                </c:pt>
                <c:pt idx="4">
                  <c:v>119096</c:v>
                </c:pt>
                <c:pt idx="5">
                  <c:v>79831</c:v>
                </c:pt>
                <c:pt idx="6">
                  <c:v>82409</c:v>
                </c:pt>
                <c:pt idx="7">
                  <c:v>78338</c:v>
                </c:pt>
                <c:pt idx="8">
                  <c:v>58580</c:v>
                </c:pt>
                <c:pt idx="9">
                  <c:v>68284</c:v>
                </c:pt>
                <c:pt idx="10">
                  <c:v>108235</c:v>
                </c:pt>
                <c:pt idx="11">
                  <c:v>57468</c:v>
                </c:pt>
                <c:pt idx="12">
                  <c:v>78943</c:v>
                </c:pt>
                <c:pt idx="13">
                  <c:v>98714</c:v>
                </c:pt>
                <c:pt idx="14">
                  <c:v>66007</c:v>
                </c:pt>
                <c:pt idx="15">
                  <c:v>36774</c:v>
                </c:pt>
                <c:pt idx="16">
                  <c:v>63898</c:v>
                </c:pt>
                <c:pt idx="17">
                  <c:v>57712</c:v>
                </c:pt>
                <c:pt idx="18">
                  <c:v>52623</c:v>
                </c:pt>
                <c:pt idx="19">
                  <c:v>71590</c:v>
                </c:pt>
                <c:pt idx="20">
                  <c:v>56951</c:v>
                </c:pt>
                <c:pt idx="21">
                  <c:v>57363</c:v>
                </c:pt>
                <c:pt idx="22">
                  <c:v>87734</c:v>
                </c:pt>
                <c:pt idx="23">
                  <c:v>69993</c:v>
                </c:pt>
                <c:pt idx="24">
                  <c:v>63894</c:v>
                </c:pt>
                <c:pt idx="25">
                  <c:v>94195</c:v>
                </c:pt>
                <c:pt idx="26">
                  <c:v>65783</c:v>
                </c:pt>
                <c:pt idx="27">
                  <c:v>42148</c:v>
                </c:pt>
                <c:pt idx="28">
                  <c:v>77496</c:v>
                </c:pt>
                <c:pt idx="29">
                  <c:v>63021</c:v>
                </c:pt>
                <c:pt idx="30">
                  <c:v>58520</c:v>
                </c:pt>
                <c:pt idx="31">
                  <c:v>71141</c:v>
                </c:pt>
                <c:pt idx="32">
                  <c:v>50663</c:v>
                </c:pt>
                <c:pt idx="33">
                  <c:v>49618</c:v>
                </c:pt>
                <c:pt idx="34">
                  <c:v>125923</c:v>
                </c:pt>
                <c:pt idx="35">
                  <c:v>70310</c:v>
                </c:pt>
                <c:pt idx="36">
                  <c:v>74395</c:v>
                </c:pt>
                <c:pt idx="37">
                  <c:v>126358</c:v>
                </c:pt>
                <c:pt idx="38">
                  <c:v>59515</c:v>
                </c:pt>
                <c:pt idx="39">
                  <c:v>34288</c:v>
                </c:pt>
                <c:pt idx="40">
                  <c:v>92031</c:v>
                </c:pt>
                <c:pt idx="41">
                  <c:v>79628</c:v>
                </c:pt>
                <c:pt idx="42">
                  <c:v>117735</c:v>
                </c:pt>
                <c:pt idx="43">
                  <c:v>117735</c:v>
                </c:pt>
                <c:pt idx="44">
                  <c:v>117735</c:v>
                </c:pt>
                <c:pt idx="45">
                  <c:v>117735</c:v>
                </c:pt>
                <c:pt idx="46">
                  <c:v>117735</c:v>
                </c:pt>
                <c:pt idx="47">
                  <c:v>117735</c:v>
                </c:pt>
                <c:pt idx="48">
                  <c:v>117735</c:v>
                </c:pt>
                <c:pt idx="49">
                  <c:v>117735</c:v>
                </c:pt>
                <c:pt idx="50">
                  <c:v>117735</c:v>
                </c:pt>
                <c:pt idx="51">
                  <c:v>117735</c:v>
                </c:pt>
                <c:pt idx="52">
                  <c:v>117735</c:v>
                </c:pt>
                <c:pt idx="53">
                  <c:v>117735</c:v>
                </c:pt>
                <c:pt idx="54">
                  <c:v>117735</c:v>
                </c:pt>
                <c:pt idx="55">
                  <c:v>117735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3-40EA-BEB5-705541F0E3D5}"/>
            </c:ext>
          </c:extLst>
        </c:ser>
        <c:ser>
          <c:idx val="1"/>
          <c:order val="1"/>
          <c:tx>
            <c:strRef>
              <c:f>Sheet1!$O$19</c:f>
              <c:strCache>
                <c:ptCount val="1"/>
                <c:pt idx="0">
                  <c:v>Lt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Sheet1!$A$31:$A$79</c:f>
              <c:strCache>
                <c:ptCount val="49"/>
                <c:pt idx="0">
                  <c:v>2015-12</c:v>
                </c:pt>
                <c:pt idx="1">
                  <c:v>2016-01</c:v>
                </c:pt>
                <c:pt idx="2">
                  <c:v>2016-02</c:v>
                </c:pt>
                <c:pt idx="3">
                  <c:v>2016-03</c:v>
                </c:pt>
                <c:pt idx="4">
                  <c:v>2016-04</c:v>
                </c:pt>
                <c:pt idx="5">
                  <c:v>2016-05</c:v>
                </c:pt>
                <c:pt idx="6">
                  <c:v>2016-06</c:v>
                </c:pt>
                <c:pt idx="7">
                  <c:v>2016-07</c:v>
                </c:pt>
                <c:pt idx="8">
                  <c:v>2016-08</c:v>
                </c:pt>
                <c:pt idx="9">
                  <c:v>2016-09</c:v>
                </c:pt>
                <c:pt idx="10">
                  <c:v>2016-10</c:v>
                </c:pt>
                <c:pt idx="11">
                  <c:v>2016-11</c:v>
                </c:pt>
                <c:pt idx="12">
                  <c:v>2016-12</c:v>
                </c:pt>
                <c:pt idx="13">
                  <c:v>2017-01</c:v>
                </c:pt>
                <c:pt idx="14">
                  <c:v>2017-02</c:v>
                </c:pt>
                <c:pt idx="15">
                  <c:v>2017-03</c:v>
                </c:pt>
                <c:pt idx="16">
                  <c:v>2017-04</c:v>
                </c:pt>
                <c:pt idx="17">
                  <c:v>2017-05</c:v>
                </c:pt>
                <c:pt idx="18">
                  <c:v>2017-06</c:v>
                </c:pt>
                <c:pt idx="19">
                  <c:v>2017-07</c:v>
                </c:pt>
                <c:pt idx="20">
                  <c:v>2017-08</c:v>
                </c:pt>
                <c:pt idx="21">
                  <c:v>2017-09</c:v>
                </c:pt>
                <c:pt idx="22">
                  <c:v>2017-10</c:v>
                </c:pt>
                <c:pt idx="23">
                  <c:v>2017-11</c:v>
                </c:pt>
                <c:pt idx="24">
                  <c:v>2017-12</c:v>
                </c:pt>
                <c:pt idx="25">
                  <c:v>2018-01</c:v>
                </c:pt>
                <c:pt idx="26">
                  <c:v>2018-02</c:v>
                </c:pt>
                <c:pt idx="27">
                  <c:v>2018-03</c:v>
                </c:pt>
                <c:pt idx="28">
                  <c:v>2018-04</c:v>
                </c:pt>
                <c:pt idx="29">
                  <c:v>2018-05</c:v>
                </c:pt>
                <c:pt idx="30">
                  <c:v>2018-06</c:v>
                </c:pt>
                <c:pt idx="31">
                  <c:v>2018-07</c:v>
                </c:pt>
                <c:pt idx="32">
                  <c:v>2018-08</c:v>
                </c:pt>
                <c:pt idx="33">
                  <c:v>2018-09</c:v>
                </c:pt>
                <c:pt idx="34">
                  <c:v>2018-10</c:v>
                </c:pt>
                <c:pt idx="35">
                  <c:v>2018-11</c:v>
                </c:pt>
                <c:pt idx="36">
                  <c:v>2018-12</c:v>
                </c:pt>
                <c:pt idx="37">
                  <c:v>2019-01</c:v>
                </c:pt>
                <c:pt idx="38">
                  <c:v>2019-02</c:v>
                </c:pt>
                <c:pt idx="39">
                  <c:v>2019-03</c:v>
                </c:pt>
                <c:pt idx="40">
                  <c:v>2019-04</c:v>
                </c:pt>
                <c:pt idx="41">
                  <c:v>2019-05</c:v>
                </c:pt>
                <c:pt idx="42">
                  <c:v>2019-06</c:v>
                </c:pt>
                <c:pt idx="43">
                  <c:v>2019-07</c:v>
                </c:pt>
                <c:pt idx="44">
                  <c:v>2019-08</c:v>
                </c:pt>
                <c:pt idx="45">
                  <c:v>2019-09</c:v>
                </c:pt>
                <c:pt idx="46">
                  <c:v>2019-10</c:v>
                </c:pt>
                <c:pt idx="47">
                  <c:v>2019-11</c:v>
                </c:pt>
                <c:pt idx="48">
                  <c:v>2019-12</c:v>
                </c:pt>
              </c:strCache>
            </c:strRef>
          </c:xVal>
          <c:yVal>
            <c:numRef>
              <c:f>Sheet1!$O$31:$O$79</c:f>
              <c:numCache>
                <c:formatCode>0.0000</c:formatCode>
                <c:ptCount val="49"/>
                <c:pt idx="0" formatCode="General">
                  <c:v>70527.362584589646</c:v>
                </c:pt>
                <c:pt idx="1">
                  <c:v>55879.018068684818</c:v>
                </c:pt>
                <c:pt idx="2">
                  <c:v>46605.332388473958</c:v>
                </c:pt>
                <c:pt idx="3">
                  <c:v>77880.989706373031</c:v>
                </c:pt>
                <c:pt idx="4">
                  <c:v>61676.27872347003</c:v>
                </c:pt>
                <c:pt idx="5">
                  <c:v>62250.540186747268</c:v>
                </c:pt>
                <c:pt idx="6">
                  <c:v>91903.823291734763</c:v>
                </c:pt>
                <c:pt idx="7">
                  <c:v>94654.782196524146</c:v>
                </c:pt>
                <c:pt idx="8">
                  <c:v>52435.789280016987</c:v>
                </c:pt>
                <c:pt idx="9">
                  <c:v>57027.830751410467</c:v>
                </c:pt>
                <c:pt idx="10">
                  <c:v>54560.930239375193</c:v>
                </c:pt>
                <c:pt idx="11">
                  <c:v>46140.851790580324</c:v>
                </c:pt>
                <c:pt idx="12">
                  <c:v>54619.722999732738</c:v>
                </c:pt>
                <c:pt idx="13">
                  <c:v>43009.262506176266</c:v>
                </c:pt>
                <c:pt idx="14">
                  <c:v>42180.328019289213</c:v>
                </c:pt>
                <c:pt idx="15">
                  <c:v>66593.179801774939</c:v>
                </c:pt>
                <c:pt idx="16">
                  <c:v>59571.686567065903</c:v>
                </c:pt>
                <c:pt idx="17">
                  <c:v>61289.229036632387</c:v>
                </c:pt>
                <c:pt idx="18">
                  <c:v>103519.85507607102</c:v>
                </c:pt>
                <c:pt idx="19">
                  <c:v>80211.923525585706</c:v>
                </c:pt>
                <c:pt idx="20">
                  <c:v>56212.574808328776</c:v>
                </c:pt>
                <c:pt idx="21">
                  <c:v>65328.772777167615</c:v>
                </c:pt>
                <c:pt idx="22">
                  <c:v>57902.763737552443</c:v>
                </c:pt>
                <c:pt idx="23">
                  <c:v>50964.169203321653</c:v>
                </c:pt>
                <c:pt idx="24">
                  <c:v>49521.425739334358</c:v>
                </c:pt>
                <c:pt idx="25">
                  <c:v>41845.86406750232</c:v>
                </c:pt>
                <c:pt idx="26">
                  <c:v>40443.749960311732</c:v>
                </c:pt>
                <c:pt idx="27">
                  <c:v>75603.303718415511</c:v>
                </c:pt>
                <c:pt idx="28">
                  <c:v>71672.270638230169</c:v>
                </c:pt>
                <c:pt idx="29">
                  <c:v>82735.777155986769</c:v>
                </c:pt>
                <c:pt idx="30">
                  <c:v>113169.64960625459</c:v>
                </c:pt>
                <c:pt idx="31">
                  <c:v>87585.075712119142</c:v>
                </c:pt>
                <c:pt idx="32">
                  <c:v>55224.48027854706</c:v>
                </c:pt>
                <c:pt idx="33">
                  <c:v>69457.213797761244</c:v>
                </c:pt>
                <c:pt idx="34">
                  <c:v>67842.256360184168</c:v>
                </c:pt>
                <c:pt idx="35">
                  <c:v>75987.132832325296</c:v>
                </c:pt>
                <c:pt idx="36">
                  <c:v>85824.554401735819</c:v>
                </c:pt>
                <c:pt idx="37">
                  <c:v>92795.821352874686</c:v>
                </c:pt>
                <c:pt idx="38">
                  <c:v>86459.465143067457</c:v>
                </c:pt>
                <c:pt idx="39">
                  <c:v>104430.75301155713</c:v>
                </c:pt>
                <c:pt idx="40">
                  <c:v>123560.06967358243</c:v>
                </c:pt>
                <c:pt idx="41">
                  <c:v>119486.33558999765</c:v>
                </c:pt>
                <c:pt idx="42">
                  <c:v>138245.59354942615</c:v>
                </c:pt>
                <c:pt idx="43">
                  <c:v>139529.865576554</c:v>
                </c:pt>
                <c:pt idx="44">
                  <c:v>116114.04989114056</c:v>
                </c:pt>
                <c:pt idx="45">
                  <c:v>107661.42050013345</c:v>
                </c:pt>
                <c:pt idx="46">
                  <c:v>91911.187659525502</c:v>
                </c:pt>
                <c:pt idx="47">
                  <c:v>90343.760738030542</c:v>
                </c:pt>
                <c:pt idx="48">
                  <c:v>92893.64479468693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C3-40EA-BEB5-705541F0E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69167"/>
        <c:axId val="1031993887"/>
      </c:scatterChart>
      <c:valAx>
        <c:axId val="122006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93887"/>
        <c:crosses val="autoZero"/>
        <c:crossBetween val="midCat"/>
      </c:valAx>
      <c:valAx>
        <c:axId val="10319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6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7790507839293E-2"/>
          <c:y val="0.13351647750281831"/>
          <c:w val="0.87045332632448846"/>
          <c:h val="0.84786256018677819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Sheet1!$P$19</c:f>
              <c:strCache>
                <c:ptCount val="1"/>
                <c:pt idx="0">
                  <c:v>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Sheet1!$A$31:$A$79</c:f>
              <c:strCache>
                <c:ptCount val="49"/>
                <c:pt idx="0">
                  <c:v>2015-12</c:v>
                </c:pt>
                <c:pt idx="1">
                  <c:v>2016-01</c:v>
                </c:pt>
                <c:pt idx="2">
                  <c:v>2016-02</c:v>
                </c:pt>
                <c:pt idx="3">
                  <c:v>2016-03</c:v>
                </c:pt>
                <c:pt idx="4">
                  <c:v>2016-04</c:v>
                </c:pt>
                <c:pt idx="5">
                  <c:v>2016-05</c:v>
                </c:pt>
                <c:pt idx="6">
                  <c:v>2016-06</c:v>
                </c:pt>
                <c:pt idx="7">
                  <c:v>2016-07</c:v>
                </c:pt>
                <c:pt idx="8">
                  <c:v>2016-08</c:v>
                </c:pt>
                <c:pt idx="9">
                  <c:v>2016-09</c:v>
                </c:pt>
                <c:pt idx="10">
                  <c:v>2016-10</c:v>
                </c:pt>
                <c:pt idx="11">
                  <c:v>2016-11</c:v>
                </c:pt>
                <c:pt idx="12">
                  <c:v>2016-12</c:v>
                </c:pt>
                <c:pt idx="13">
                  <c:v>2017-01</c:v>
                </c:pt>
                <c:pt idx="14">
                  <c:v>2017-02</c:v>
                </c:pt>
                <c:pt idx="15">
                  <c:v>2017-03</c:v>
                </c:pt>
                <c:pt idx="16">
                  <c:v>2017-04</c:v>
                </c:pt>
                <c:pt idx="17">
                  <c:v>2017-05</c:v>
                </c:pt>
                <c:pt idx="18">
                  <c:v>2017-06</c:v>
                </c:pt>
                <c:pt idx="19">
                  <c:v>2017-07</c:v>
                </c:pt>
                <c:pt idx="20">
                  <c:v>2017-08</c:v>
                </c:pt>
                <c:pt idx="21">
                  <c:v>2017-09</c:v>
                </c:pt>
                <c:pt idx="22">
                  <c:v>2017-10</c:v>
                </c:pt>
                <c:pt idx="23">
                  <c:v>2017-11</c:v>
                </c:pt>
                <c:pt idx="24">
                  <c:v>2017-12</c:v>
                </c:pt>
                <c:pt idx="25">
                  <c:v>2018-01</c:v>
                </c:pt>
                <c:pt idx="26">
                  <c:v>2018-02</c:v>
                </c:pt>
                <c:pt idx="27">
                  <c:v>2018-03</c:v>
                </c:pt>
                <c:pt idx="28">
                  <c:v>2018-04</c:v>
                </c:pt>
                <c:pt idx="29">
                  <c:v>2018-05</c:v>
                </c:pt>
                <c:pt idx="30">
                  <c:v>2018-06</c:v>
                </c:pt>
                <c:pt idx="31">
                  <c:v>2018-07</c:v>
                </c:pt>
                <c:pt idx="32">
                  <c:v>2018-08</c:v>
                </c:pt>
                <c:pt idx="33">
                  <c:v>2018-09</c:v>
                </c:pt>
                <c:pt idx="34">
                  <c:v>2018-10</c:v>
                </c:pt>
                <c:pt idx="35">
                  <c:v>2018-11</c:v>
                </c:pt>
                <c:pt idx="36">
                  <c:v>2018-12</c:v>
                </c:pt>
                <c:pt idx="37">
                  <c:v>2019-01</c:v>
                </c:pt>
                <c:pt idx="38">
                  <c:v>2019-02</c:v>
                </c:pt>
                <c:pt idx="39">
                  <c:v>2019-03</c:v>
                </c:pt>
                <c:pt idx="40">
                  <c:v>2019-04</c:v>
                </c:pt>
                <c:pt idx="41">
                  <c:v>2019-05</c:v>
                </c:pt>
                <c:pt idx="42">
                  <c:v>2019-06</c:v>
                </c:pt>
                <c:pt idx="43">
                  <c:v>2019-07</c:v>
                </c:pt>
                <c:pt idx="44">
                  <c:v>2019-08</c:v>
                </c:pt>
                <c:pt idx="45">
                  <c:v>2019-09</c:v>
                </c:pt>
                <c:pt idx="46">
                  <c:v>2019-10</c:v>
                </c:pt>
                <c:pt idx="47">
                  <c:v>2019-11</c:v>
                </c:pt>
                <c:pt idx="48">
                  <c:v>2019-12</c:v>
                </c:pt>
              </c:strCache>
            </c:strRef>
          </c:xVal>
          <c:yVal>
            <c:numRef>
              <c:f>Sheet1!$P$31:$P$79</c:f>
              <c:numCache>
                <c:formatCode>0.0000</c:formatCode>
                <c:ptCount val="49"/>
                <c:pt idx="0" formatCode="General">
                  <c:v>-16302.554082077026</c:v>
                </c:pt>
                <c:pt idx="1">
                  <c:v>-16210.269071292154</c:v>
                </c:pt>
                <c:pt idx="2">
                  <c:v>-15823.291093322065</c:v>
                </c:pt>
                <c:pt idx="3">
                  <c:v>-13195.73588449602</c:v>
                </c:pt>
                <c:pt idx="4">
                  <c:v>-13363.60052818228</c:v>
                </c:pt>
                <c:pt idx="5">
                  <c:v>-12586.035357176617</c:v>
                </c:pt>
                <c:pt idx="6">
                  <c:v>-10229.589088493485</c:v>
                </c:pt>
                <c:pt idx="7">
                  <c:v>-9505.4305320141011</c:v>
                </c:pt>
                <c:pt idx="8">
                  <c:v>-11330.454107745394</c:v>
                </c:pt>
                <c:pt idx="9">
                  <c:v>-10442.170237133359</c:v>
                </c:pt>
                <c:pt idx="10">
                  <c:v>-9997.2460463634943</c:v>
                </c:pt>
                <c:pt idx="11">
                  <c:v>-9909.2590514097847</c:v>
                </c:pt>
                <c:pt idx="12">
                  <c:v>-8883.422401621634</c:v>
                </c:pt>
                <c:pt idx="13">
                  <c:v>-9035.5583491287598</c:v>
                </c:pt>
                <c:pt idx="14">
                  <c:v>-8577.7273783002929</c:v>
                </c:pt>
                <c:pt idx="15">
                  <c:v>-6737.2495960944598</c:v>
                </c:pt>
                <c:pt idx="16">
                  <c:v>-6753.1069746222456</c:v>
                </c:pt>
                <c:pt idx="17">
                  <c:v>-6280.5465498142285</c:v>
                </c:pt>
                <c:pt idx="18">
                  <c:v>-3574.2062062837058</c:v>
                </c:pt>
                <c:pt idx="19">
                  <c:v>-4675.1108881671353</c:v>
                </c:pt>
                <c:pt idx="20">
                  <c:v>-5753.1710886008486</c:v>
                </c:pt>
                <c:pt idx="21">
                  <c:v>-4923.6390196953753</c:v>
                </c:pt>
                <c:pt idx="22">
                  <c:v>-5063.2411892139598</c:v>
                </c:pt>
                <c:pt idx="23">
                  <c:v>-5167.8633647892075</c:v>
                </c:pt>
                <c:pt idx="24">
                  <c:v>-4960.0464489337855</c:v>
                </c:pt>
                <c:pt idx="25">
                  <c:v>-5111.5395588494375</c:v>
                </c:pt>
                <c:pt idx="26">
                  <c:v>-4904.59820461453</c:v>
                </c:pt>
                <c:pt idx="27">
                  <c:v>-2669.5000818768613</c:v>
                </c:pt>
                <c:pt idx="28">
                  <c:v>-2739.8784600068848</c:v>
                </c:pt>
                <c:pt idx="29">
                  <c:v>-1969.8154899998385</c:v>
                </c:pt>
                <c:pt idx="30">
                  <c:v>-162.079183676296</c:v>
                </c:pt>
                <c:pt idx="31">
                  <c:v>-1580.3488192230827</c:v>
                </c:pt>
                <c:pt idx="32">
                  <c:v>-3297.5166127446546</c:v>
                </c:pt>
                <c:pt idx="33">
                  <c:v>-2319.5393627201533</c:v>
                </c:pt>
                <c:pt idx="34">
                  <c:v>-2280.2321601199928</c:v>
                </c:pt>
                <c:pt idx="35">
                  <c:v>-1698.6364045181774</c:v>
                </c:pt>
                <c:pt idx="36">
                  <c:v>-1055.0630288651882</c:v>
                </c:pt>
                <c:pt idx="37">
                  <c:v>-607.29028959757898</c:v>
                </c:pt>
                <c:pt idx="38">
                  <c:v>-926.90330662129281</c:v>
                </c:pt>
                <c:pt idx="39">
                  <c:v>127.38861144885345</c:v>
                </c:pt>
                <c:pt idx="40">
                  <c:v>1187.4678002898211</c:v>
                </c:pt>
                <c:pt idx="41">
                  <c:v>893.95597293516653</c:v>
                </c:pt>
                <c:pt idx="42">
                  <c:v>1890.6250892391963</c:v>
                </c:pt>
                <c:pt idx="43">
                  <c:v>1856.7978765203939</c:v>
                </c:pt>
                <c:pt idx="44">
                  <c:v>446.88980754350314</c:v>
                </c:pt>
                <c:pt idx="45">
                  <c:v>-49.596394696798086</c:v>
                </c:pt>
                <c:pt idx="46">
                  <c:v>-925.5031923421825</c:v>
                </c:pt>
                <c:pt idx="47">
                  <c:v>-961.31482073519715</c:v>
                </c:pt>
                <c:pt idx="48">
                  <c:v>-765.43212673185508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1-42F3-BD80-0496F039CFAC}"/>
            </c:ext>
          </c:extLst>
        </c:ser>
        <c:ser>
          <c:idx val="3"/>
          <c:order val="1"/>
          <c:tx>
            <c:strRef>
              <c:f>Sheet1!$Q$19</c:f>
              <c:strCache>
                <c:ptCount val="1"/>
                <c:pt idx="0">
                  <c:v>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Sheet1!$A$20:$A$79</c:f>
              <c:strCache>
                <c:ptCount val="60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  <c:pt idx="12">
                  <c:v>2016-01</c:v>
                </c:pt>
                <c:pt idx="13">
                  <c:v>2016-02</c:v>
                </c:pt>
                <c:pt idx="14">
                  <c:v>2016-03</c:v>
                </c:pt>
                <c:pt idx="15">
                  <c:v>2016-04</c:v>
                </c:pt>
                <c:pt idx="16">
                  <c:v>2016-05</c:v>
                </c:pt>
                <c:pt idx="17">
                  <c:v>2016-06</c:v>
                </c:pt>
                <c:pt idx="18">
                  <c:v>2016-07</c:v>
                </c:pt>
                <c:pt idx="19">
                  <c:v>2016-08</c:v>
                </c:pt>
                <c:pt idx="20">
                  <c:v>2016-09</c:v>
                </c:pt>
                <c:pt idx="21">
                  <c:v>2016-10</c:v>
                </c:pt>
                <c:pt idx="22">
                  <c:v>2016-11</c:v>
                </c:pt>
                <c:pt idx="23">
                  <c:v>2016-12</c:v>
                </c:pt>
                <c:pt idx="24">
                  <c:v>2017-01</c:v>
                </c:pt>
                <c:pt idx="25">
                  <c:v>2017-02</c:v>
                </c:pt>
                <c:pt idx="26">
                  <c:v>2017-03</c:v>
                </c:pt>
                <c:pt idx="27">
                  <c:v>2017-04</c:v>
                </c:pt>
                <c:pt idx="28">
                  <c:v>2017-05</c:v>
                </c:pt>
                <c:pt idx="29">
                  <c:v>2017-06</c:v>
                </c:pt>
                <c:pt idx="30">
                  <c:v>2017-07</c:v>
                </c:pt>
                <c:pt idx="31">
                  <c:v>2017-08</c:v>
                </c:pt>
                <c:pt idx="32">
                  <c:v>2017-09</c:v>
                </c:pt>
                <c:pt idx="33">
                  <c:v>2017-10</c:v>
                </c:pt>
                <c:pt idx="34">
                  <c:v>2017-11</c:v>
                </c:pt>
                <c:pt idx="35">
                  <c:v>2017-12</c:v>
                </c:pt>
                <c:pt idx="36">
                  <c:v>2018-01</c:v>
                </c:pt>
                <c:pt idx="37">
                  <c:v>2018-02</c:v>
                </c:pt>
                <c:pt idx="38">
                  <c:v>2018-03</c:v>
                </c:pt>
                <c:pt idx="39">
                  <c:v>2018-04</c:v>
                </c:pt>
                <c:pt idx="40">
                  <c:v>2018-05</c:v>
                </c:pt>
                <c:pt idx="41">
                  <c:v>2018-06</c:v>
                </c:pt>
                <c:pt idx="42">
                  <c:v>2018-07</c:v>
                </c:pt>
                <c:pt idx="43">
                  <c:v>2018-08</c:v>
                </c:pt>
                <c:pt idx="44">
                  <c:v>2018-09</c:v>
                </c:pt>
                <c:pt idx="45">
                  <c:v>2018-10</c:v>
                </c:pt>
                <c:pt idx="46">
                  <c:v>2018-11</c:v>
                </c:pt>
                <c:pt idx="47">
                  <c:v>2018-12</c:v>
                </c:pt>
                <c:pt idx="48">
                  <c:v>2019-01</c:v>
                </c:pt>
                <c:pt idx="49">
                  <c:v>2019-02</c:v>
                </c:pt>
                <c:pt idx="50">
                  <c:v>2019-03</c:v>
                </c:pt>
                <c:pt idx="51">
                  <c:v>2019-04</c:v>
                </c:pt>
                <c:pt idx="52">
                  <c:v>2019-05</c:v>
                </c:pt>
                <c:pt idx="53">
                  <c:v>2019-06</c:v>
                </c:pt>
                <c:pt idx="54">
                  <c:v>2019-07</c:v>
                </c:pt>
                <c:pt idx="55">
                  <c:v>2019-08</c:v>
                </c:pt>
                <c:pt idx="56">
                  <c:v>2019-09</c:v>
                </c:pt>
                <c:pt idx="57">
                  <c:v>2019-10</c:v>
                </c:pt>
                <c:pt idx="58">
                  <c:v>2019-11</c:v>
                </c:pt>
                <c:pt idx="59">
                  <c:v>2019-12</c:v>
                </c:pt>
              </c:strCache>
            </c:strRef>
          </c:xVal>
          <c:yVal>
            <c:numRef>
              <c:f>Sheet1!$Q$20:$Q$79</c:f>
              <c:numCache>
                <c:formatCode>0.0000</c:formatCode>
                <c:ptCount val="60"/>
                <c:pt idx="0">
                  <c:v>1.1107462001863797</c:v>
                </c:pt>
                <c:pt idx="1">
                  <c:v>1.0245777425023441</c:v>
                </c:pt>
                <c:pt idx="2">
                  <c:v>1.3121744713563586</c:v>
                </c:pt>
                <c:pt idx="3">
                  <c:v>0.94302750875994157</c:v>
                </c:pt>
                <c:pt idx="4">
                  <c:v>0.9687905186288519</c:v>
                </c:pt>
                <c:pt idx="5">
                  <c:v>1.0789253703840553</c:v>
                </c:pt>
                <c:pt idx="6">
                  <c:v>0.78977387785891762</c:v>
                </c:pt>
                <c:pt idx="7">
                  <c:v>0.62970232034081952</c:v>
                </c:pt>
                <c:pt idx="8">
                  <c:v>1.3716009938970726</c:v>
                </c:pt>
                <c:pt idx="9">
                  <c:v>0.9193951009588669</c:v>
                </c:pt>
                <c:pt idx="10">
                  <c:v>0.94908532869335549</c:v>
                </c:pt>
                <c:pt idx="11">
                  <c:v>1.1107462001863797</c:v>
                </c:pt>
                <c:pt idx="12">
                  <c:v>1.0371861906333844</c:v>
                </c:pt>
                <c:pt idx="13">
                  <c:v>1.3933596111926829</c:v>
                </c:pt>
                <c:pt idx="14">
                  <c:v>1.1800988557210448</c:v>
                </c:pt>
                <c:pt idx="15">
                  <c:v>0.94914311044619259</c:v>
                </c:pt>
                <c:pt idx="16">
                  <c:v>1.1793451809584825</c:v>
                </c:pt>
                <c:pt idx="17">
                  <c:v>0.94066408173124427</c:v>
                </c:pt>
                <c:pt idx="18">
                  <c:v>0.66559953211926248</c:v>
                </c:pt>
                <c:pt idx="19">
                  <c:v>1.0158855032275256</c:v>
                </c:pt>
                <c:pt idx="20">
                  <c:v>1.0261041936009827</c:v>
                </c:pt>
                <c:pt idx="21">
                  <c:v>1.0067545159007545</c:v>
                </c:pt>
                <c:pt idx="22">
                  <c:v>1.1265289267166043</c:v>
                </c:pt>
                <c:pt idx="23">
                  <c:v>1.1823370999864404</c:v>
                </c:pt>
                <c:pt idx="24">
                  <c:v>1.3566341394388723</c:v>
                </c:pt>
                <c:pt idx="25">
                  <c:v>1.2755426996797246</c:v>
                </c:pt>
                <c:pt idx="26">
                  <c:v>1.1446071381438365</c:v>
                </c:pt>
                <c:pt idx="27">
                  <c:v>1.17700598420925</c:v>
                </c:pt>
                <c:pt idx="28">
                  <c:v>0.99470740768860733</c:v>
                </c:pt>
                <c:pt idx="29">
                  <c:v>0.79525955139810045</c:v>
                </c:pt>
                <c:pt idx="30">
                  <c:v>0.91199164656727905</c:v>
                </c:pt>
                <c:pt idx="31">
                  <c:v>0.87946997990129894</c:v>
                </c:pt>
                <c:pt idx="32">
                  <c:v>1.102009253299312</c:v>
                </c:pt>
                <c:pt idx="33">
                  <c:v>1.1062908359368178</c:v>
                </c:pt>
                <c:pt idx="34">
                  <c:v>1.1642514370462766</c:v>
                </c:pt>
                <c:pt idx="35">
                  <c:v>1.3990555216488259</c:v>
                </c:pt>
                <c:pt idx="36">
                  <c:v>1.2411338891266115</c:v>
                </c:pt>
                <c:pt idx="37">
                  <c:v>1.1882473286304069</c:v>
                </c:pt>
                <c:pt idx="38">
                  <c:v>1.4362858591194652</c:v>
                </c:pt>
                <c:pt idx="39">
                  <c:v>0.98742931201080641</c:v>
                </c:pt>
                <c:pt idx="40">
                  <c:v>0.85041343531457958</c:v>
                </c:pt>
                <c:pt idx="41">
                  <c:v>1.0205417613767647</c:v>
                </c:pt>
                <c:pt idx="42">
                  <c:v>0.7733532074345475</c:v>
                </c:pt>
                <c:pt idx="43">
                  <c:v>0.84667995259878626</c:v>
                </c:pt>
                <c:pt idx="44">
                  <c:v>1.2223595109041119</c:v>
                </c:pt>
                <c:pt idx="45">
                  <c:v>1.1692777896759008</c:v>
                </c:pt>
                <c:pt idx="46">
                  <c:v>1.4788458841107219</c:v>
                </c:pt>
                <c:pt idx="47">
                  <c:v>1.3104827710696796</c:v>
                </c:pt>
                <c:pt idx="48">
                  <c:v>1.2309711798367204</c:v>
                </c:pt>
                <c:pt idx="49">
                  <c:v>1.3967230503945582</c:v>
                </c:pt>
                <c:pt idx="50">
                  <c:v>1.0617094668741724</c:v>
                </c:pt>
                <c:pt idx="51">
                  <c:v>0.90477908651798322</c:v>
                </c:pt>
                <c:pt idx="52">
                  <c:v>1.0018619510331122</c:v>
                </c:pt>
                <c:pt idx="53">
                  <c:v>0.8148975520550239</c:v>
                </c:pt>
                <c:pt idx="54">
                  <c:v>0.84515044149928364</c:v>
                </c:pt>
                <c:pt idx="55">
                  <c:v>1.1117635422602303</c:v>
                </c:pt>
                <c:pt idx="56">
                  <c:v>1.1290987922388158</c:v>
                </c:pt>
                <c:pt idx="57">
                  <c:v>1.3738319924097593</c:v>
                </c:pt>
                <c:pt idx="58">
                  <c:v>1.3066120530212579</c:v>
                </c:pt>
                <c:pt idx="59">
                  <c:v>1.2503127740554341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1-42F3-BD80-0496F039C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69167"/>
        <c:axId val="1031993887"/>
      </c:scatterChart>
      <c:valAx>
        <c:axId val="122006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93887"/>
        <c:crosses val="autoZero"/>
        <c:crossBetween val="midCat"/>
      </c:valAx>
      <c:valAx>
        <c:axId val="10319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6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92</xdr:row>
      <xdr:rowOff>8506</xdr:rowOff>
    </xdr:from>
    <xdr:to>
      <xdr:col>5</xdr:col>
      <xdr:colOff>609600</xdr:colOff>
      <xdr:row>107</xdr:row>
      <xdr:rowOff>39461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08249-45F3-41EF-A0DD-14EA9EC73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10544</xdr:colOff>
      <xdr:row>92</xdr:row>
      <xdr:rowOff>28234</xdr:rowOff>
    </xdr:from>
    <xdr:to>
      <xdr:col>13</xdr:col>
      <xdr:colOff>732064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6C9AA8-D836-4670-AC72-3831AE04F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30954</xdr:colOff>
      <xdr:row>107</xdr:row>
      <xdr:rowOff>21429</xdr:rowOff>
    </xdr:from>
    <xdr:to>
      <xdr:col>13</xdr:col>
      <xdr:colOff>762000</xdr:colOff>
      <xdr:row>121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034C45-1A3D-4CE8-91E9-4EF3D0FE7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1401536</xdr:colOff>
      <xdr:row>92</xdr:row>
      <xdr:rowOff>112940</xdr:rowOff>
    </xdr:from>
    <xdr:to>
      <xdr:col>22</xdr:col>
      <xdr:colOff>963386</xdr:colOff>
      <xdr:row>109</xdr:row>
      <xdr:rowOff>144235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B8CFD0-9A49-492C-BF15-3949C1378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1436913</xdr:colOff>
      <xdr:row>111</xdr:row>
      <xdr:rowOff>39460</xdr:rowOff>
    </xdr:from>
    <xdr:to>
      <xdr:col>21</xdr:col>
      <xdr:colOff>379639</xdr:colOff>
      <xdr:row>130</xdr:row>
      <xdr:rowOff>55788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6DD93-C794-4310-ADAE-A8442C79D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38100</xdr:colOff>
      <xdr:row>131</xdr:row>
      <xdr:rowOff>63954</xdr:rowOff>
    </xdr:from>
    <xdr:to>
      <xdr:col>20</xdr:col>
      <xdr:colOff>571501</xdr:colOff>
      <xdr:row>152</xdr:row>
      <xdr:rowOff>9526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EA8FCE-64AB-4798-9362-ADF887C9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304800</xdr:colOff>
      <xdr:row>1</xdr:row>
      <xdr:rowOff>19050</xdr:rowOff>
    </xdr:from>
    <xdr:to>
      <xdr:col>18</xdr:col>
      <xdr:colOff>483992</xdr:colOff>
      <xdr:row>8</xdr:row>
      <xdr:rowOff>86891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F8B85F8-FB7D-4EA1-A810-3D59B2890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2225" y="285750"/>
          <a:ext cx="3600000" cy="1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0</xdr:row>
      <xdr:rowOff>19050</xdr:rowOff>
    </xdr:from>
    <xdr:to>
      <xdr:col>10</xdr:col>
      <xdr:colOff>740230</xdr:colOff>
      <xdr:row>14</xdr:row>
      <xdr:rowOff>69371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FFBDF21-D5CA-41A7-8628-C7C5BD290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9050"/>
          <a:ext cx="3219451" cy="2665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638175</xdr:colOff>
      <xdr:row>1</xdr:row>
      <xdr:rowOff>0</xdr:rowOff>
    </xdr:from>
    <xdr:to>
      <xdr:col>23</xdr:col>
      <xdr:colOff>255842</xdr:colOff>
      <xdr:row>9</xdr:row>
      <xdr:rowOff>140683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E3A4DA5-CC03-4C04-93C5-44032F5FA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935075" y="266700"/>
          <a:ext cx="3886200" cy="1589816"/>
        </a:xfrm>
        <a:prstGeom prst="rect">
          <a:avLst/>
        </a:prstGeom>
      </xdr:spPr>
    </xdr:pic>
    <xdr:clientData/>
  </xdr:twoCellAnchor>
  <xdr:twoCellAnchor editAs="oneCell">
    <xdr:from>
      <xdr:col>18</xdr:col>
      <xdr:colOff>602796</xdr:colOff>
      <xdr:row>9</xdr:row>
      <xdr:rowOff>65314</xdr:rowOff>
    </xdr:from>
    <xdr:to>
      <xdr:col>24</xdr:col>
      <xdr:colOff>21230</xdr:colOff>
      <xdr:row>16</xdr:row>
      <xdr:rowOff>152231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653F89-61D3-40A1-BD8A-7EACA9FA8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85571" y="1770289"/>
          <a:ext cx="4282988" cy="1353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"/>
  <sheetViews>
    <sheetView tabSelected="1" workbookViewId="0">
      <selection activeCell="E6" sqref="E6"/>
    </sheetView>
  </sheetViews>
  <sheetFormatPr defaultRowHeight="14.6" outlineLevelCol="1" x14ac:dyDescent="0.4"/>
  <cols>
    <col min="1" max="1" width="22.61328125" bestFit="1" customWidth="1"/>
    <col min="2" max="2" width="11.69140625" style="19" bestFit="1" customWidth="1"/>
    <col min="3" max="3" width="3.84375" customWidth="1"/>
    <col min="4" max="5" width="10.23046875" customWidth="1" outlineLevel="1"/>
    <col min="6" max="6" width="11.53515625" customWidth="1"/>
    <col min="7" max="10" width="9.07421875" customWidth="1" outlineLevel="1"/>
    <col min="11" max="11" width="13.3046875" customWidth="1" outlineLevel="1"/>
    <col min="12" max="12" width="9.07421875" customWidth="1" outlineLevel="1"/>
    <col min="13" max="13" width="9.23046875" customWidth="1" outlineLevel="1"/>
    <col min="14" max="14" width="20.4609375" bestFit="1" customWidth="1"/>
    <col min="15" max="15" width="17.921875" customWidth="1" outlineLevel="1"/>
    <col min="16" max="16" width="11.69140625" customWidth="1" outlineLevel="1"/>
    <col min="17" max="19" width="9.07421875" customWidth="1" outlineLevel="1"/>
    <col min="20" max="20" width="13.3046875" customWidth="1" outlineLevel="1"/>
    <col min="21" max="22" width="9.07421875" customWidth="1" outlineLevel="1"/>
    <col min="23" max="23" width="19.15234375" bestFit="1" customWidth="1"/>
  </cols>
  <sheetData>
    <row r="1" spans="1:23" ht="20.6" x14ac:dyDescent="0.55000000000000004">
      <c r="A1" s="30" t="s">
        <v>2</v>
      </c>
      <c r="B1" s="30"/>
      <c r="C1" s="19"/>
      <c r="F1" s="28" t="s">
        <v>5</v>
      </c>
      <c r="N1" s="29" t="s">
        <v>12</v>
      </c>
      <c r="O1" s="18"/>
      <c r="W1" s="29" t="s">
        <v>20</v>
      </c>
    </row>
    <row r="2" spans="1:23" x14ac:dyDescent="0.4">
      <c r="A2" s="14" t="s">
        <v>18</v>
      </c>
      <c r="B2" s="34">
        <v>0.56075572591567302</v>
      </c>
      <c r="C2" s="24"/>
      <c r="D2" s="24"/>
      <c r="G2" s="24"/>
      <c r="H2" s="24"/>
      <c r="I2" s="25"/>
      <c r="J2" s="26"/>
      <c r="K2" s="26"/>
      <c r="L2" s="26"/>
      <c r="M2" s="26"/>
      <c r="N2" s="27"/>
      <c r="O2" s="24"/>
      <c r="P2" s="24"/>
    </row>
    <row r="3" spans="1:23" x14ac:dyDescent="0.4">
      <c r="A3" s="14" t="s">
        <v>8</v>
      </c>
      <c r="B3" s="34">
        <v>5.578798035754106E-2</v>
      </c>
      <c r="C3" s="24"/>
      <c r="D3" s="24"/>
      <c r="G3" s="24"/>
      <c r="H3" s="24"/>
      <c r="I3" s="25"/>
      <c r="J3" s="26"/>
      <c r="K3" s="26"/>
      <c r="L3" s="26"/>
      <c r="M3" s="26"/>
      <c r="N3" s="27"/>
      <c r="O3" s="24"/>
      <c r="P3" s="24"/>
    </row>
    <row r="4" spans="1:23" x14ac:dyDescent="0.4">
      <c r="A4" s="14" t="s">
        <v>16</v>
      </c>
      <c r="B4" s="34">
        <v>0.53069202944364802</v>
      </c>
      <c r="C4" s="24"/>
      <c r="D4" s="24"/>
      <c r="G4" s="24"/>
      <c r="H4" s="24"/>
      <c r="I4" s="25"/>
      <c r="J4" s="26"/>
      <c r="K4" s="26"/>
      <c r="L4" s="26"/>
      <c r="M4" s="26"/>
      <c r="N4" s="27"/>
      <c r="O4" s="24"/>
      <c r="P4" s="24"/>
    </row>
    <row r="5" spans="1:23" x14ac:dyDescent="0.4">
      <c r="A5" s="20" t="s">
        <v>15</v>
      </c>
      <c r="B5" s="16">
        <v>1</v>
      </c>
      <c r="C5" s="24"/>
      <c r="D5" s="24"/>
      <c r="G5" s="24"/>
      <c r="H5" s="24"/>
      <c r="I5" s="25"/>
      <c r="J5" s="26"/>
      <c r="K5" s="26"/>
      <c r="L5" s="26"/>
      <c r="M5" s="26"/>
      <c r="N5" s="27"/>
      <c r="O5" s="24"/>
      <c r="P5" s="24"/>
    </row>
    <row r="6" spans="1:23" x14ac:dyDescent="0.4">
      <c r="A6" s="21"/>
      <c r="B6" s="22">
        <v>2</v>
      </c>
      <c r="C6" s="24"/>
      <c r="D6" s="24"/>
      <c r="G6" s="24"/>
      <c r="H6" s="24"/>
      <c r="I6" s="25"/>
      <c r="J6" s="26"/>
      <c r="K6" s="26"/>
      <c r="L6" s="26"/>
      <c r="M6" s="26"/>
      <c r="N6" s="27"/>
      <c r="O6" s="24"/>
      <c r="P6" s="24"/>
    </row>
    <row r="7" spans="1:23" x14ac:dyDescent="0.4">
      <c r="A7" s="21"/>
      <c r="B7" s="22">
        <v>3</v>
      </c>
      <c r="C7" s="24"/>
      <c r="D7" s="24"/>
      <c r="G7" s="24"/>
      <c r="H7" s="24"/>
      <c r="I7" s="25"/>
      <c r="J7" s="26"/>
      <c r="K7" s="26"/>
      <c r="L7" s="26"/>
      <c r="M7" s="26"/>
      <c r="N7" s="27"/>
      <c r="O7" s="24"/>
      <c r="P7" s="24"/>
    </row>
    <row r="8" spans="1:23" x14ac:dyDescent="0.4">
      <c r="A8" s="21"/>
      <c r="B8" s="22">
        <v>4</v>
      </c>
      <c r="C8" s="24"/>
      <c r="D8" s="24"/>
      <c r="G8" s="24"/>
      <c r="H8" s="24"/>
      <c r="I8" s="25"/>
      <c r="J8" s="26"/>
      <c r="K8" s="26"/>
      <c r="L8" s="26"/>
      <c r="M8" s="26"/>
      <c r="N8" s="27"/>
      <c r="O8" s="24"/>
      <c r="P8" s="24"/>
    </row>
    <row r="9" spans="1:23" x14ac:dyDescent="0.4">
      <c r="A9" s="21"/>
      <c r="B9" s="22">
        <v>5</v>
      </c>
      <c r="C9" s="24"/>
      <c r="D9" s="24"/>
      <c r="G9" s="24"/>
      <c r="H9" s="24"/>
      <c r="I9" s="25"/>
      <c r="J9" s="26"/>
      <c r="K9" s="26"/>
      <c r="L9" s="26"/>
      <c r="M9" s="26"/>
      <c r="N9" s="27"/>
      <c r="O9" s="24"/>
      <c r="P9" s="24"/>
    </row>
    <row r="10" spans="1:23" x14ac:dyDescent="0.4">
      <c r="A10" s="21"/>
      <c r="B10" s="22">
        <v>6</v>
      </c>
      <c r="C10" s="24"/>
      <c r="D10" s="24"/>
      <c r="G10" s="24"/>
      <c r="H10" s="24"/>
      <c r="I10" s="25"/>
      <c r="J10" s="26"/>
      <c r="K10" s="26"/>
      <c r="L10" s="26"/>
      <c r="M10" s="26"/>
      <c r="N10" s="27"/>
      <c r="O10" s="24"/>
      <c r="P10" s="24"/>
    </row>
    <row r="11" spans="1:23" x14ac:dyDescent="0.4">
      <c r="A11" s="21"/>
      <c r="B11" s="22">
        <v>7</v>
      </c>
      <c r="C11" s="24"/>
      <c r="D11" s="24"/>
      <c r="G11" s="24"/>
      <c r="H11" s="24"/>
      <c r="I11" s="25"/>
      <c r="J11" s="26"/>
      <c r="K11" s="26"/>
      <c r="L11" s="26"/>
      <c r="M11" s="26"/>
      <c r="N11" s="27"/>
      <c r="O11" s="24"/>
      <c r="P11" s="24"/>
    </row>
    <row r="12" spans="1:23" x14ac:dyDescent="0.4">
      <c r="A12" s="21"/>
      <c r="B12" s="22">
        <v>8</v>
      </c>
      <c r="C12" s="24"/>
      <c r="D12" s="24"/>
      <c r="G12" s="24"/>
      <c r="H12" s="24"/>
      <c r="I12" s="25"/>
      <c r="J12" s="26"/>
      <c r="K12" s="26"/>
      <c r="L12" s="26"/>
      <c r="M12" s="26"/>
      <c r="N12" s="27"/>
      <c r="O12" s="24"/>
      <c r="P12" s="24"/>
    </row>
    <row r="13" spans="1:23" x14ac:dyDescent="0.4">
      <c r="A13" s="21"/>
      <c r="B13" s="22">
        <v>9</v>
      </c>
      <c r="C13" s="24"/>
      <c r="D13" s="24"/>
      <c r="G13" s="24"/>
      <c r="H13" s="24"/>
      <c r="I13" s="25"/>
      <c r="J13" s="26"/>
      <c r="K13" s="26"/>
      <c r="L13" s="26"/>
      <c r="M13" s="26"/>
      <c r="N13" s="27"/>
      <c r="O13" s="24"/>
      <c r="P13" s="24"/>
    </row>
    <row r="14" spans="1:23" x14ac:dyDescent="0.4">
      <c r="A14" s="21"/>
      <c r="B14" s="22">
        <v>10</v>
      </c>
      <c r="C14" s="24"/>
      <c r="D14" s="24"/>
      <c r="G14" s="24"/>
      <c r="H14" s="24"/>
      <c r="I14" s="25"/>
      <c r="J14" s="26"/>
      <c r="K14" s="26"/>
      <c r="L14" s="26"/>
      <c r="M14" s="26"/>
      <c r="N14" s="27"/>
      <c r="O14" s="24"/>
      <c r="P14" s="24"/>
    </row>
    <row r="15" spans="1:23" x14ac:dyDescent="0.4">
      <c r="A15" s="21"/>
      <c r="B15" s="22">
        <v>11</v>
      </c>
      <c r="C15" s="24"/>
      <c r="D15" s="24"/>
      <c r="G15" s="24"/>
      <c r="H15" s="24"/>
      <c r="I15" s="25"/>
      <c r="J15" s="26"/>
      <c r="K15" s="26"/>
      <c r="L15" s="26"/>
      <c r="M15" s="26"/>
      <c r="N15" s="27"/>
      <c r="O15" s="24"/>
      <c r="P15" s="24"/>
    </row>
    <row r="16" spans="1:23" x14ac:dyDescent="0.4">
      <c r="A16" s="21"/>
      <c r="B16" s="22">
        <v>12</v>
      </c>
      <c r="C16" s="24"/>
      <c r="D16" s="24"/>
      <c r="G16" s="24"/>
      <c r="H16" s="24"/>
      <c r="I16" s="25"/>
      <c r="J16" s="26"/>
      <c r="K16" s="26"/>
      <c r="L16" s="26"/>
      <c r="M16" s="26"/>
      <c r="N16" s="27"/>
      <c r="O16" s="24"/>
      <c r="P16" s="24"/>
    </row>
    <row r="17" spans="1:23" x14ac:dyDescent="0.4">
      <c r="A17" s="14" t="s">
        <v>19</v>
      </c>
      <c r="B17" s="13">
        <v>4</v>
      </c>
      <c r="C17" s="24"/>
      <c r="D17" s="24"/>
      <c r="G17" s="24"/>
      <c r="H17" s="24"/>
      <c r="I17" s="25"/>
      <c r="J17" s="26"/>
      <c r="K17" s="26"/>
      <c r="L17" s="26"/>
      <c r="M17" s="26"/>
      <c r="N17" s="27"/>
      <c r="O17" s="24"/>
      <c r="P17" s="24"/>
    </row>
    <row r="18" spans="1:23" ht="15.9" x14ac:dyDescent="0.45">
      <c r="B18"/>
      <c r="D18" s="39" t="s">
        <v>5</v>
      </c>
      <c r="E18" s="39"/>
      <c r="F18" s="28" t="s">
        <v>5</v>
      </c>
      <c r="G18" s="7" t="s">
        <v>12</v>
      </c>
      <c r="H18" s="3"/>
      <c r="I18" s="3"/>
      <c r="J18" s="3"/>
      <c r="K18" s="3"/>
      <c r="L18" s="3"/>
      <c r="M18" s="3"/>
      <c r="N18" s="29" t="s">
        <v>12</v>
      </c>
      <c r="O18" s="7" t="s">
        <v>13</v>
      </c>
      <c r="P18" s="23"/>
      <c r="Q18" s="23"/>
      <c r="R18" s="23"/>
      <c r="S18" s="3"/>
      <c r="T18" s="3"/>
      <c r="U18" s="3"/>
      <c r="V18" s="3"/>
      <c r="W18" s="36" t="s">
        <v>20</v>
      </c>
    </row>
    <row r="19" spans="1:23" x14ac:dyDescent="0.4">
      <c r="A19" s="5" t="s">
        <v>3</v>
      </c>
      <c r="B19" s="5" t="s">
        <v>0</v>
      </c>
      <c r="D19" s="2" t="s">
        <v>1</v>
      </c>
      <c r="E19" s="2" t="s">
        <v>4</v>
      </c>
      <c r="G19" s="2" t="s">
        <v>6</v>
      </c>
      <c r="H19" s="2" t="s">
        <v>7</v>
      </c>
      <c r="I19" s="2" t="s">
        <v>93</v>
      </c>
      <c r="J19" s="2" t="s">
        <v>4</v>
      </c>
      <c r="K19" s="2" t="s">
        <v>11</v>
      </c>
      <c r="L19" s="2" t="s">
        <v>9</v>
      </c>
      <c r="M19" s="2" t="s">
        <v>10</v>
      </c>
      <c r="O19" s="17" t="s">
        <v>6</v>
      </c>
      <c r="P19" s="17" t="s">
        <v>7</v>
      </c>
      <c r="Q19" s="17" t="s">
        <v>17</v>
      </c>
      <c r="R19" s="17" t="s">
        <v>93</v>
      </c>
      <c r="S19" s="17" t="s">
        <v>4</v>
      </c>
      <c r="T19" s="6" t="s">
        <v>11</v>
      </c>
      <c r="U19" s="17" t="s">
        <v>9</v>
      </c>
      <c r="V19" s="17" t="s">
        <v>10</v>
      </c>
    </row>
    <row r="20" spans="1:23" x14ac:dyDescent="0.4">
      <c r="A20" t="s">
        <v>21</v>
      </c>
      <c r="B20">
        <v>96446</v>
      </c>
      <c r="D20" s="11">
        <f>B20</f>
        <v>96446</v>
      </c>
      <c r="E20" s="8">
        <f t="shared" ref="E20:E51" si="0">D20-B20</f>
        <v>0</v>
      </c>
      <c r="G20" s="12" t="s">
        <v>14</v>
      </c>
      <c r="H20" s="12" t="s">
        <v>14</v>
      </c>
      <c r="I20" s="12" t="s">
        <v>14</v>
      </c>
      <c r="J20" s="3"/>
      <c r="K20" s="3"/>
      <c r="L20" s="4">
        <f>SQRT(SUMSQ(J23:J79)/COUNT(J23:J79))</f>
        <v>23899.633532501844</v>
      </c>
      <c r="M20" s="15">
        <f>SUM(K23:K79)/COUNT(K23:K79)*100</f>
        <v>21.997751673634035</v>
      </c>
      <c r="O20" s="12" t="s">
        <v>14</v>
      </c>
      <c r="P20" s="12" t="s">
        <v>14</v>
      </c>
      <c r="Q20" s="31">
        <f>B20/AVERAGE($B$20:$B$31)</f>
        <v>1.1107462001863797</v>
      </c>
      <c r="R20" s="12" t="s">
        <v>14</v>
      </c>
      <c r="S20" s="12" t="s">
        <v>14</v>
      </c>
      <c r="T20" s="35"/>
      <c r="U20" s="37">
        <f>SQRT(SUMSQ(S32:S79)/COUNT(S32:S79))</f>
        <v>34225.386199298402</v>
      </c>
      <c r="V20" s="37">
        <f>SUM(T32:T79)/COUNT(T32:T79)*100</f>
        <v>34.579167505764644</v>
      </c>
    </row>
    <row r="21" spans="1:23" x14ac:dyDescent="0.4">
      <c r="A21" t="s">
        <v>22</v>
      </c>
      <c r="B21">
        <v>88964</v>
      </c>
      <c r="D21" s="8">
        <f t="shared" ref="D21:D52" si="1">D20+$B$2*(B20-D20)</f>
        <v>96446</v>
      </c>
      <c r="E21" s="8">
        <f t="shared" si="0"/>
        <v>7482</v>
      </c>
      <c r="G21" s="11">
        <f>B21</f>
        <v>88964</v>
      </c>
      <c r="H21" s="11">
        <f>B21-B20</f>
        <v>-7482</v>
      </c>
      <c r="I21" s="12" t="s">
        <v>14</v>
      </c>
      <c r="J21" s="3"/>
      <c r="K21" s="3"/>
      <c r="L21" s="3"/>
      <c r="M21" s="3"/>
      <c r="O21" s="12" t="s">
        <v>14</v>
      </c>
      <c r="P21" s="12" t="s">
        <v>14</v>
      </c>
      <c r="Q21" s="31">
        <f t="shared" ref="Q21:Q30" si="2">B21/AVERAGE($B$20:$B$31)</f>
        <v>1.0245777425023441</v>
      </c>
      <c r="R21" s="12" t="s">
        <v>14</v>
      </c>
      <c r="S21" s="12" t="s">
        <v>14</v>
      </c>
      <c r="T21" s="35"/>
      <c r="U21" s="35"/>
      <c r="V21" s="35"/>
    </row>
    <row r="22" spans="1:23" x14ac:dyDescent="0.4">
      <c r="A22" t="s">
        <v>23</v>
      </c>
      <c r="B22">
        <v>113936</v>
      </c>
      <c r="D22" s="8">
        <f>D21+$B$2*(B21-D21)</f>
        <v>92250.425658698936</v>
      </c>
      <c r="E22" s="8">
        <f t="shared" si="0"/>
        <v>-21685.574341301064</v>
      </c>
      <c r="G22" s="8">
        <f>$B$2*B22+(1-$B$2)*(G21+H21)</f>
        <v>99680.766328867263</v>
      </c>
      <c r="H22" s="8">
        <f>$B$3*(G22-G21)+(1-$B$3)*H21</f>
        <v>-6466.7275815136727</v>
      </c>
      <c r="I22" s="12" t="s">
        <v>14</v>
      </c>
      <c r="J22" s="3"/>
      <c r="K22" s="3"/>
      <c r="L22" s="3"/>
      <c r="M22" s="3"/>
      <c r="O22" s="12" t="s">
        <v>14</v>
      </c>
      <c r="P22" s="12" t="s">
        <v>14</v>
      </c>
      <c r="Q22" s="31">
        <f t="shared" si="2"/>
        <v>1.3121744713563586</v>
      </c>
      <c r="R22" s="12" t="s">
        <v>14</v>
      </c>
      <c r="S22" s="12" t="s">
        <v>14</v>
      </c>
      <c r="T22" s="35"/>
      <c r="U22" s="35"/>
      <c r="V22" s="35"/>
    </row>
    <row r="23" spans="1:23" x14ac:dyDescent="0.4">
      <c r="A23" t="s">
        <v>24</v>
      </c>
      <c r="B23">
        <v>81883</v>
      </c>
      <c r="D23" s="8">
        <f t="shared" si="1"/>
        <v>104410.73564035351</v>
      </c>
      <c r="E23" s="8">
        <f t="shared" si="0"/>
        <v>22527.735640353509</v>
      </c>
      <c r="G23" s="8">
        <f t="shared" ref="G23:G53" si="3">$B$2*B23+(1-$B$2)*(G22+H22)</f>
        <v>86860.093889202719</v>
      </c>
      <c r="H23" s="8">
        <f t="shared" ref="H23:H79" si="4">$B$3*(G23-G22)+(1-$B$3)*H22</f>
        <v>-6821.2013324530926</v>
      </c>
      <c r="I23" s="8">
        <f>G22+H22</f>
        <v>93214.038747353596</v>
      </c>
      <c r="J23" s="8">
        <f t="shared" ref="J23:J54" si="5">I23-B23</f>
        <v>11331.038747353596</v>
      </c>
      <c r="K23" s="8">
        <f t="shared" ref="K23:K54" si="6">ABS(B23-I23)/B23</f>
        <v>0.13838084519807037</v>
      </c>
      <c r="L23" s="3"/>
      <c r="M23" s="3"/>
      <c r="O23" s="12" t="s">
        <v>14</v>
      </c>
      <c r="P23" s="12" t="s">
        <v>14</v>
      </c>
      <c r="Q23" s="31">
        <f t="shared" si="2"/>
        <v>0.94302750875994157</v>
      </c>
      <c r="R23" s="12" t="s">
        <v>14</v>
      </c>
      <c r="S23" s="12" t="s">
        <v>14</v>
      </c>
      <c r="T23" s="35"/>
      <c r="U23" s="35"/>
      <c r="V23" s="35"/>
    </row>
    <row r="24" spans="1:23" x14ac:dyDescent="0.4">
      <c r="A24" t="s">
        <v>25</v>
      </c>
      <c r="B24">
        <v>84120</v>
      </c>
      <c r="D24" s="8">
        <f t="shared" si="1"/>
        <v>91778.178888110706</v>
      </c>
      <c r="E24" s="8">
        <f t="shared" si="0"/>
        <v>7658.1788881107059</v>
      </c>
      <c r="G24" s="8">
        <f t="shared" si="3"/>
        <v>82327.396923629349</v>
      </c>
      <c r="H24" s="8">
        <f t="shared" si="4"/>
        <v>-6693.5302957854592</v>
      </c>
      <c r="I24" s="8">
        <f t="shared" ref="I24:I79" si="7">G23+H23</f>
        <v>80038.892556749634</v>
      </c>
      <c r="J24" s="8">
        <f t="shared" si="5"/>
        <v>-4081.1074432503665</v>
      </c>
      <c r="K24" s="8">
        <f t="shared" si="6"/>
        <v>4.8515304841302502E-2</v>
      </c>
      <c r="L24" s="3"/>
      <c r="M24" s="3"/>
      <c r="O24" s="12" t="s">
        <v>14</v>
      </c>
      <c r="P24" s="12" t="s">
        <v>14</v>
      </c>
      <c r="Q24" s="31">
        <f t="shared" si="2"/>
        <v>0.9687905186288519</v>
      </c>
      <c r="R24" s="12" t="s">
        <v>14</v>
      </c>
      <c r="S24" s="12" t="s">
        <v>14</v>
      </c>
      <c r="T24" s="35"/>
      <c r="U24" s="35"/>
      <c r="V24" s="35"/>
    </row>
    <row r="25" spans="1:23" x14ac:dyDescent="0.4">
      <c r="A25" t="s">
        <v>26</v>
      </c>
      <c r="B25">
        <v>93683</v>
      </c>
      <c r="D25" s="8">
        <f t="shared" si="1"/>
        <v>87483.811226516103</v>
      </c>
      <c r="E25" s="8">
        <f t="shared" si="0"/>
        <v>-6199.1887734838965</v>
      </c>
      <c r="G25" s="8">
        <f t="shared" si="3"/>
        <v>85755.021514096094</v>
      </c>
      <c r="H25" s="8">
        <f t="shared" si="4"/>
        <v>-6128.891505795591</v>
      </c>
      <c r="I25" s="8">
        <f t="shared" si="7"/>
        <v>75633.86662784389</v>
      </c>
      <c r="J25" s="8">
        <f t="shared" si="5"/>
        <v>-18049.13337215611</v>
      </c>
      <c r="K25" s="8">
        <f t="shared" si="6"/>
        <v>0.19266177825385725</v>
      </c>
      <c r="L25" s="3"/>
      <c r="M25" s="3"/>
      <c r="O25" s="12" t="s">
        <v>14</v>
      </c>
      <c r="P25" s="12" t="s">
        <v>14</v>
      </c>
      <c r="Q25" s="31">
        <f t="shared" si="2"/>
        <v>1.0789253703840553</v>
      </c>
      <c r="R25" s="12" t="s">
        <v>14</v>
      </c>
      <c r="S25" s="12" t="s">
        <v>14</v>
      </c>
      <c r="T25" s="10"/>
      <c r="U25" s="3"/>
      <c r="V25" s="3"/>
    </row>
    <row r="26" spans="1:23" x14ac:dyDescent="0.4">
      <c r="A26" t="s">
        <v>27</v>
      </c>
      <c r="B26">
        <v>68576</v>
      </c>
      <c r="D26" s="8">
        <f t="shared" si="1"/>
        <v>90960.041827279361</v>
      </c>
      <c r="E26" s="8">
        <f t="shared" si="0"/>
        <v>22384.041827279361</v>
      </c>
      <c r="G26" s="8">
        <f t="shared" si="3"/>
        <v>73429.706334033399</v>
      </c>
      <c r="H26" s="8">
        <f t="shared" si="4"/>
        <v>-6474.5774680226068</v>
      </c>
      <c r="I26" s="8">
        <f t="shared" si="7"/>
        <v>79626.130008300504</v>
      </c>
      <c r="J26" s="8">
        <f t="shared" si="5"/>
        <v>11050.130008300504</v>
      </c>
      <c r="K26" s="8">
        <f t="shared" si="6"/>
        <v>0.16113698682192756</v>
      </c>
      <c r="L26" s="3"/>
      <c r="M26" s="3"/>
      <c r="O26" s="12" t="s">
        <v>14</v>
      </c>
      <c r="P26" s="12" t="s">
        <v>14</v>
      </c>
      <c r="Q26" s="31">
        <f t="shared" si="2"/>
        <v>0.78977387785891762</v>
      </c>
      <c r="R26" s="12" t="s">
        <v>14</v>
      </c>
      <c r="S26" s="12" t="s">
        <v>14</v>
      </c>
      <c r="T26" s="10"/>
      <c r="U26" s="3"/>
      <c r="V26" s="3"/>
    </row>
    <row r="27" spans="1:23" x14ac:dyDescent="0.4">
      <c r="A27" t="s">
        <v>28</v>
      </c>
      <c r="B27">
        <v>54677</v>
      </c>
      <c r="D27" s="8">
        <f t="shared" si="1"/>
        <v>78408.062203496534</v>
      </c>
      <c r="E27" s="8">
        <f t="shared" si="0"/>
        <v>23731.062203496534</v>
      </c>
      <c r="G27" s="8">
        <f t="shared" si="3"/>
        <v>60070.097800864736</v>
      </c>
      <c r="H27" s="8">
        <f t="shared" si="4"/>
        <v>-6858.6794458460354</v>
      </c>
      <c r="I27" s="8">
        <f t="shared" si="7"/>
        <v>66955.128866010797</v>
      </c>
      <c r="J27" s="8">
        <f t="shared" si="5"/>
        <v>12278.128866010797</v>
      </c>
      <c r="K27" s="8">
        <f t="shared" si="6"/>
        <v>0.22455747144157134</v>
      </c>
      <c r="L27" s="3"/>
      <c r="M27" s="3"/>
      <c r="O27" s="12" t="s">
        <v>14</v>
      </c>
      <c r="P27" s="12" t="s">
        <v>14</v>
      </c>
      <c r="Q27" s="31">
        <f t="shared" si="2"/>
        <v>0.62970232034081952</v>
      </c>
      <c r="R27" s="12" t="s">
        <v>14</v>
      </c>
      <c r="S27" s="12" t="s">
        <v>14</v>
      </c>
      <c r="T27" s="10"/>
      <c r="U27" s="3"/>
      <c r="V27" s="3"/>
    </row>
    <row r="28" spans="1:23" x14ac:dyDescent="0.4">
      <c r="A28" t="s">
        <v>29</v>
      </c>
      <c r="B28">
        <v>119096</v>
      </c>
      <c r="D28" s="8">
        <f t="shared" si="1"/>
        <v>65100.733190824845</v>
      </c>
      <c r="E28" s="8">
        <f t="shared" si="0"/>
        <v>-53995.266809175155</v>
      </c>
      <c r="G28" s="8">
        <f t="shared" si="3"/>
        <v>90156.574762000615</v>
      </c>
      <c r="H28" s="8">
        <f t="shared" si="4"/>
        <v>-4797.5837859070461</v>
      </c>
      <c r="I28" s="8">
        <f t="shared" si="7"/>
        <v>53211.418355018701</v>
      </c>
      <c r="J28" s="8">
        <f t="shared" si="5"/>
        <v>-65884.581644981299</v>
      </c>
      <c r="K28" s="8">
        <f t="shared" si="6"/>
        <v>0.55320566303638496</v>
      </c>
      <c r="L28" s="3"/>
      <c r="M28" s="3"/>
      <c r="O28" s="12" t="s">
        <v>14</v>
      </c>
      <c r="P28" s="12" t="s">
        <v>14</v>
      </c>
      <c r="Q28" s="31">
        <f t="shared" si="2"/>
        <v>1.3716009938970726</v>
      </c>
      <c r="R28" s="12" t="s">
        <v>14</v>
      </c>
      <c r="S28" s="12" t="s">
        <v>14</v>
      </c>
      <c r="T28" s="10"/>
      <c r="U28" s="3"/>
      <c r="V28" s="3"/>
    </row>
    <row r="29" spans="1:23" x14ac:dyDescent="0.4">
      <c r="A29" t="s">
        <v>30</v>
      </c>
      <c r="B29">
        <v>79831</v>
      </c>
      <c r="D29" s="8">
        <f t="shared" si="1"/>
        <v>95378.888226414303</v>
      </c>
      <c r="E29" s="8">
        <f t="shared" si="0"/>
        <v>15547.888226414303</v>
      </c>
      <c r="G29" s="8">
        <f t="shared" si="3"/>
        <v>82259.138383438927</v>
      </c>
      <c r="H29" s="8">
        <f t="shared" si="4"/>
        <v>-4970.5183014573358</v>
      </c>
      <c r="I29" s="8">
        <f t="shared" si="7"/>
        <v>85358.99097609357</v>
      </c>
      <c r="J29" s="8">
        <f t="shared" si="5"/>
        <v>5527.9909760935698</v>
      </c>
      <c r="K29" s="8">
        <f t="shared" si="6"/>
        <v>6.9246169734734242E-2</v>
      </c>
      <c r="L29" s="3"/>
      <c r="M29" s="3"/>
      <c r="O29" s="12" t="s">
        <v>14</v>
      </c>
      <c r="P29" s="12" t="s">
        <v>14</v>
      </c>
      <c r="Q29" s="31">
        <f t="shared" si="2"/>
        <v>0.9193951009588669</v>
      </c>
      <c r="R29" s="12" t="s">
        <v>14</v>
      </c>
      <c r="S29" s="12" t="s">
        <v>14</v>
      </c>
      <c r="T29" s="10"/>
      <c r="U29" s="3"/>
      <c r="V29" s="3"/>
    </row>
    <row r="30" spans="1:23" x14ac:dyDescent="0.4">
      <c r="A30" t="s">
        <v>31</v>
      </c>
      <c r="B30">
        <v>82409</v>
      </c>
      <c r="D30" s="8">
        <f t="shared" si="1"/>
        <v>86660.320877555612</v>
      </c>
      <c r="E30" s="8">
        <f t="shared" si="0"/>
        <v>4251.3208775556122</v>
      </c>
      <c r="G30" s="8">
        <f t="shared" si="3"/>
        <v>80159.902439874044</v>
      </c>
      <c r="H30" s="8">
        <f t="shared" si="4"/>
        <v>-4810.3352576742782</v>
      </c>
      <c r="I30" s="8">
        <f t="shared" si="7"/>
        <v>77288.620081981586</v>
      </c>
      <c r="J30" s="8">
        <f t="shared" si="5"/>
        <v>-5120.3799180184142</v>
      </c>
      <c r="K30" s="8">
        <f t="shared" si="6"/>
        <v>6.2133746532762373E-2</v>
      </c>
      <c r="L30" s="3"/>
      <c r="M30" s="3"/>
      <c r="O30" s="12" t="s">
        <v>14</v>
      </c>
      <c r="P30" s="12" t="s">
        <v>14</v>
      </c>
      <c r="Q30" s="31">
        <f t="shared" si="2"/>
        <v>0.94908532869335549</v>
      </c>
      <c r="R30" s="12" t="s">
        <v>14</v>
      </c>
      <c r="S30" s="12" t="s">
        <v>14</v>
      </c>
      <c r="T30" s="10"/>
      <c r="U30" s="3"/>
      <c r="V30" s="3"/>
    </row>
    <row r="31" spans="1:23" x14ac:dyDescent="0.4">
      <c r="A31" t="s">
        <v>32</v>
      </c>
      <c r="B31">
        <v>78338</v>
      </c>
      <c r="D31" s="8">
        <f t="shared" si="1"/>
        <v>84276.368352761463</v>
      </c>
      <c r="E31" s="8">
        <f t="shared" si="0"/>
        <v>5938.368352761463</v>
      </c>
      <c r="G31" s="8">
        <f t="shared" si="3"/>
        <v>77025.347996295546</v>
      </c>
      <c r="H31" s="8">
        <f t="shared" si="4"/>
        <v>-4716.8468305339584</v>
      </c>
      <c r="I31" s="8">
        <f t="shared" si="7"/>
        <v>75349.567182199768</v>
      </c>
      <c r="J31" s="8">
        <f t="shared" si="5"/>
        <v>-2988.4328178002324</v>
      </c>
      <c r="K31" s="8">
        <f t="shared" si="6"/>
        <v>3.8147933541834517E-2</v>
      </c>
      <c r="L31" s="3"/>
      <c r="M31" s="3"/>
      <c r="O31" s="12">
        <f>B31/Q20</f>
        <v>70527.362584589646</v>
      </c>
      <c r="P31" s="12">
        <f>O31-B30/Q30</f>
        <v>-16302.554082077026</v>
      </c>
      <c r="Q31" s="32">
        <f>$B$4*B31/O31+(1-$B$4)*Q20</f>
        <v>1.1107462001863797</v>
      </c>
      <c r="R31" s="12" t="s">
        <v>14</v>
      </c>
      <c r="S31" s="12" t="s">
        <v>14</v>
      </c>
      <c r="T31" s="10"/>
      <c r="U31" s="3"/>
      <c r="V31" s="3"/>
    </row>
    <row r="32" spans="1:23" x14ac:dyDescent="0.4">
      <c r="A32" t="s">
        <v>33</v>
      </c>
      <c r="B32">
        <v>58580</v>
      </c>
      <c r="D32" s="8">
        <f t="shared" si="1"/>
        <v>80946.394296354047</v>
      </c>
      <c r="E32" s="8">
        <f t="shared" si="0"/>
        <v>22366.394296354047</v>
      </c>
      <c r="G32" s="8">
        <f t="shared" si="3"/>
        <v>64610.165528820784</v>
      </c>
      <c r="H32" s="8">
        <f t="shared" si="4"/>
        <v>-5146.3214278333708</v>
      </c>
      <c r="I32" s="8">
        <f t="shared" si="7"/>
        <v>72308.501165761583</v>
      </c>
      <c r="J32" s="8">
        <f t="shared" si="5"/>
        <v>13728.501165761583</v>
      </c>
      <c r="K32" s="8">
        <f t="shared" si="6"/>
        <v>0.2343547484766402</v>
      </c>
      <c r="L32" s="3"/>
      <c r="M32" s="3"/>
      <c r="O32" s="10">
        <f>$B$2*B32/Q21+(1-$B$2)*(O31+P31)</f>
        <v>55879.018068684818</v>
      </c>
      <c r="P32" s="10">
        <f>$B$3*(O32-O31)+(1-$B$3)*P31</f>
        <v>-16210.269071292154</v>
      </c>
      <c r="Q32" s="32">
        <f>$B$4*B32/O32+(1-$B$4)*Q21</f>
        <v>1.0371861906333844</v>
      </c>
      <c r="R32" s="12">
        <f>(O31+P31)*Q21</f>
        <v>55557.531883126292</v>
      </c>
      <c r="S32" s="3">
        <f t="shared" ref="S32:S79" si="8">B32-R32</f>
        <v>3022.4681168737079</v>
      </c>
      <c r="T32" s="10">
        <f t="shared" ref="T32:T79" si="9">ABS(B32-R32)/B32</f>
        <v>5.1595563620240835E-2</v>
      </c>
      <c r="U32" s="3"/>
      <c r="V32" s="3"/>
    </row>
    <row r="33" spans="1:22" x14ac:dyDescent="0.4">
      <c r="A33" t="s">
        <v>34</v>
      </c>
      <c r="B33">
        <v>68284</v>
      </c>
      <c r="D33" s="8">
        <f t="shared" si="1"/>
        <v>68404.310626585866</v>
      </c>
      <c r="E33" s="8">
        <f t="shared" si="0"/>
        <v>120.31062658586598</v>
      </c>
      <c r="G33" s="8">
        <f t="shared" si="3"/>
        <v>64409.797024827625</v>
      </c>
      <c r="H33" s="8">
        <f t="shared" si="4"/>
        <v>-4870.3967032688497</v>
      </c>
      <c r="I33" s="8">
        <f t="shared" si="7"/>
        <v>59463.844100987415</v>
      </c>
      <c r="J33" s="8">
        <f t="shared" si="5"/>
        <v>-8820.155899012585</v>
      </c>
      <c r="K33" s="8">
        <f t="shared" si="6"/>
        <v>0.12916870568526426</v>
      </c>
      <c r="L33" s="3"/>
      <c r="M33" s="3"/>
      <c r="O33" s="10">
        <f t="shared" ref="O33:O78" si="10">$B$2*B33/Q22+(1-$B$2)*(O32+P32)</f>
        <v>46605.332388473958</v>
      </c>
      <c r="P33" s="10">
        <f t="shared" ref="P33:P79" si="11">$B$3*(O33-O32)+(1-$B$3)*P32</f>
        <v>-15823.291093322065</v>
      </c>
      <c r="Q33" s="32">
        <f t="shared" ref="Q33:Q79" si="12">$B$4*B33/O33+(1-$B$4)*Q22</f>
        <v>1.3933596111926829</v>
      </c>
      <c r="R33" s="33">
        <f>(O32+P32)*Q22</f>
        <v>52052.319745021799</v>
      </c>
      <c r="S33" s="3">
        <f t="shared" si="8"/>
        <v>16231.680254978201</v>
      </c>
      <c r="T33" s="10">
        <f t="shared" si="9"/>
        <v>0.23770839808708044</v>
      </c>
      <c r="U33" s="3"/>
      <c r="V33" s="3"/>
    </row>
    <row r="34" spans="1:22" x14ac:dyDescent="0.4">
      <c r="A34" t="s">
        <v>35</v>
      </c>
      <c r="B34">
        <v>108235</v>
      </c>
      <c r="D34" s="8">
        <f t="shared" si="1"/>
        <v>68336.845753839341</v>
      </c>
      <c r="E34" s="8">
        <f t="shared" si="0"/>
        <v>-39898.154246160659</v>
      </c>
      <c r="G34" s="8">
        <f t="shared" si="3"/>
        <v>86845.736668142097</v>
      </c>
      <c r="H34" s="8">
        <f t="shared" si="4"/>
        <v>-3347.0313475292496</v>
      </c>
      <c r="I34" s="8">
        <f t="shared" si="7"/>
        <v>59539.400321558773</v>
      </c>
      <c r="J34" s="8">
        <f t="shared" si="5"/>
        <v>-48695.599678441227</v>
      </c>
      <c r="K34" s="8">
        <f t="shared" si="6"/>
        <v>0.44990621960032545</v>
      </c>
      <c r="L34" s="3"/>
      <c r="M34" s="3"/>
      <c r="O34" s="10">
        <f t="shared" si="10"/>
        <v>77880.989706373031</v>
      </c>
      <c r="P34" s="10">
        <f t="shared" si="11"/>
        <v>-13195.73588449602</v>
      </c>
      <c r="Q34" s="32">
        <f t="shared" si="12"/>
        <v>1.1800988557210448</v>
      </c>
      <c r="R34" s="33">
        <f t="shared" ref="R34:R79" si="13">(O33+P33)*Q23</f>
        <v>29028.311717112738</v>
      </c>
      <c r="S34" s="3">
        <f t="shared" si="8"/>
        <v>79206.688282887262</v>
      </c>
      <c r="T34" s="10">
        <f t="shared" si="9"/>
        <v>0.73180291294763489</v>
      </c>
      <c r="U34" s="3"/>
      <c r="V34" s="3"/>
    </row>
    <row r="35" spans="1:22" x14ac:dyDescent="0.4">
      <c r="A35" t="s">
        <v>36</v>
      </c>
      <c r="B35">
        <v>57468</v>
      </c>
      <c r="D35" s="8">
        <f t="shared" si="1"/>
        <v>90709.964200840652</v>
      </c>
      <c r="E35" s="8">
        <f t="shared" si="0"/>
        <v>33241.964200840652</v>
      </c>
      <c r="F35" s="1"/>
      <c r="G35" s="8">
        <f t="shared" si="3"/>
        <v>68901.838262455611</v>
      </c>
      <c r="H35" s="8">
        <f t="shared" si="4"/>
        <v>-4161.361080251364</v>
      </c>
      <c r="I35" s="8">
        <f t="shared" si="7"/>
        <v>83498.705320612848</v>
      </c>
      <c r="J35" s="8">
        <f t="shared" si="5"/>
        <v>26030.705320612848</v>
      </c>
      <c r="K35" s="8">
        <f t="shared" si="6"/>
        <v>0.45296000070670367</v>
      </c>
      <c r="L35" s="3"/>
      <c r="M35" s="3"/>
      <c r="O35" s="10">
        <f t="shared" si="10"/>
        <v>61676.27872347003</v>
      </c>
      <c r="P35" s="10">
        <f t="shared" si="11"/>
        <v>-13363.60052818228</v>
      </c>
      <c r="Q35" s="32">
        <f t="shared" si="12"/>
        <v>0.94914311044619259</v>
      </c>
      <c r="R35" s="33">
        <f t="shared" si="13"/>
        <v>62666.460597735153</v>
      </c>
      <c r="S35" s="3">
        <f t="shared" si="8"/>
        <v>-5198.460597735153</v>
      </c>
      <c r="T35" s="10">
        <f t="shared" si="9"/>
        <v>9.0458352435009964E-2</v>
      </c>
      <c r="U35" s="3"/>
      <c r="V35" s="3"/>
    </row>
    <row r="36" spans="1:22" x14ac:dyDescent="0.4">
      <c r="A36" t="s">
        <v>37</v>
      </c>
      <c r="B36">
        <v>78943</v>
      </c>
      <c r="D36" s="8">
        <f t="shared" si="1"/>
        <v>72069.342434535443</v>
      </c>
      <c r="E36" s="8">
        <f t="shared" si="0"/>
        <v>-6873.6575654645567</v>
      </c>
      <c r="G36" s="8">
        <f t="shared" si="3"/>
        <v>72704.623174731212</v>
      </c>
      <c r="H36" s="8">
        <f t="shared" si="4"/>
        <v>-3717.0574600556802</v>
      </c>
      <c r="I36" s="8">
        <f t="shared" si="7"/>
        <v>64740.477182204246</v>
      </c>
      <c r="J36" s="8">
        <f t="shared" si="5"/>
        <v>-14202.522817795754</v>
      </c>
      <c r="K36" s="8">
        <f t="shared" si="6"/>
        <v>0.17990857730002349</v>
      </c>
      <c r="L36" s="3"/>
      <c r="M36" s="3"/>
      <c r="O36" s="10">
        <f t="shared" si="10"/>
        <v>62250.540186747268</v>
      </c>
      <c r="P36" s="10">
        <f t="shared" si="11"/>
        <v>-12586.035357176617</v>
      </c>
      <c r="Q36" s="32">
        <f t="shared" si="12"/>
        <v>1.1793451809584825</v>
      </c>
      <c r="R36" s="33">
        <f t="shared" si="13"/>
        <v>52125.774216096506</v>
      </c>
      <c r="S36" s="3">
        <f t="shared" si="8"/>
        <v>26817.225783903494</v>
      </c>
      <c r="T36" s="10">
        <f t="shared" si="9"/>
        <v>0.3397036568651241</v>
      </c>
      <c r="U36" s="3"/>
      <c r="V36" s="3"/>
    </row>
    <row r="37" spans="1:22" x14ac:dyDescent="0.4">
      <c r="A37" t="s">
        <v>38</v>
      </c>
      <c r="B37">
        <v>98714</v>
      </c>
      <c r="D37" s="8">
        <f t="shared" si="1"/>
        <v>75923.785272353285</v>
      </c>
      <c r="E37" s="8">
        <f t="shared" si="0"/>
        <v>-22790.214727646715</v>
      </c>
      <c r="G37" s="8">
        <f t="shared" si="3"/>
        <v>85656.833951227207</v>
      </c>
      <c r="H37" s="8">
        <f t="shared" si="4"/>
        <v>-2787.1126511003522</v>
      </c>
      <c r="I37" s="8">
        <f t="shared" si="7"/>
        <v>68987.565714675526</v>
      </c>
      <c r="J37" s="8">
        <f t="shared" si="5"/>
        <v>-29726.434285324474</v>
      </c>
      <c r="K37" s="8">
        <f t="shared" si="6"/>
        <v>0.30113696421302422</v>
      </c>
      <c r="L37" s="3"/>
      <c r="M37" s="3"/>
      <c r="O37" s="10">
        <f t="shared" si="10"/>
        <v>91903.823291734763</v>
      </c>
      <c r="P37" s="10">
        <f t="shared" si="11"/>
        <v>-10229.589088493485</v>
      </c>
      <c r="Q37" s="32">
        <f t="shared" si="12"/>
        <v>0.94066408173124427</v>
      </c>
      <c r="R37" s="33">
        <f t="shared" si="13"/>
        <v>39223.728571192958</v>
      </c>
      <c r="S37" s="3">
        <f t="shared" si="8"/>
        <v>59490.271428807042</v>
      </c>
      <c r="T37" s="10">
        <f t="shared" si="9"/>
        <v>0.60265282967772593</v>
      </c>
      <c r="U37" s="3"/>
      <c r="V37" s="3"/>
    </row>
    <row r="38" spans="1:22" x14ac:dyDescent="0.4">
      <c r="A38" t="s">
        <v>39</v>
      </c>
      <c r="B38">
        <v>66007</v>
      </c>
      <c r="D38" s="8">
        <f t="shared" si="1"/>
        <v>88703.528675728885</v>
      </c>
      <c r="E38" s="8">
        <f t="shared" si="0"/>
        <v>22696.528675728885</v>
      </c>
      <c r="G38" s="8">
        <f t="shared" si="3"/>
        <v>73413.853776560543</v>
      </c>
      <c r="H38" s="8">
        <f t="shared" si="4"/>
        <v>-3314.63640276858</v>
      </c>
      <c r="I38" s="8">
        <f t="shared" si="7"/>
        <v>82869.721300126854</v>
      </c>
      <c r="J38" s="8">
        <f t="shared" si="5"/>
        <v>16862.721300126854</v>
      </c>
      <c r="K38" s="8">
        <f t="shared" si="6"/>
        <v>0.25546868211139506</v>
      </c>
      <c r="L38" s="3"/>
      <c r="M38" s="3"/>
      <c r="O38" s="10">
        <f t="shared" si="10"/>
        <v>94654.782196524146</v>
      </c>
      <c r="P38" s="10">
        <f t="shared" si="11"/>
        <v>-9505.4305320141011</v>
      </c>
      <c r="Q38" s="32">
        <f t="shared" si="12"/>
        <v>0.66559953211926248</v>
      </c>
      <c r="R38" s="33">
        <f t="shared" si="13"/>
        <v>51430.454789840551</v>
      </c>
      <c r="S38" s="3">
        <f t="shared" si="8"/>
        <v>14576.545210159449</v>
      </c>
      <c r="T38" s="10">
        <f t="shared" si="9"/>
        <v>0.22083332389230612</v>
      </c>
      <c r="U38" s="3"/>
      <c r="V38" s="3"/>
    </row>
    <row r="39" spans="1:22" x14ac:dyDescent="0.4">
      <c r="A39" t="s">
        <v>40</v>
      </c>
      <c r="B39">
        <v>36774</v>
      </c>
      <c r="D39" s="8">
        <f t="shared" si="1"/>
        <v>75976.320262404639</v>
      </c>
      <c r="E39" s="8">
        <f t="shared" si="0"/>
        <v>39202.320262404639</v>
      </c>
      <c r="G39" s="8">
        <f t="shared" si="3"/>
        <v>51411.91091405366</v>
      </c>
      <c r="H39" s="8">
        <f t="shared" si="4"/>
        <v>-4357.1634884798104</v>
      </c>
      <c r="I39" s="8">
        <f t="shared" si="7"/>
        <v>70099.217373791966</v>
      </c>
      <c r="J39" s="8">
        <f t="shared" si="5"/>
        <v>33325.217373791966</v>
      </c>
      <c r="K39" s="8">
        <f t="shared" si="6"/>
        <v>0.90621682095480405</v>
      </c>
      <c r="L39" s="3"/>
      <c r="M39" s="3"/>
      <c r="O39" s="10">
        <f t="shared" si="10"/>
        <v>52435.789280016987</v>
      </c>
      <c r="P39" s="10">
        <f t="shared" si="11"/>
        <v>-11330.454107745394</v>
      </c>
      <c r="Q39" s="32">
        <f t="shared" si="12"/>
        <v>1.0158855032275256</v>
      </c>
      <c r="R39" s="33">
        <f t="shared" si="13"/>
        <v>116790.93537273334</v>
      </c>
      <c r="S39" s="3">
        <f t="shared" si="8"/>
        <v>-80016.935372733336</v>
      </c>
      <c r="T39" s="10">
        <f t="shared" si="9"/>
        <v>2.1759105719457588</v>
      </c>
      <c r="U39" s="3"/>
      <c r="V39" s="3"/>
    </row>
    <row r="40" spans="1:22" x14ac:dyDescent="0.4">
      <c r="A40" t="s">
        <v>41</v>
      </c>
      <c r="B40">
        <v>63898</v>
      </c>
      <c r="D40" s="8">
        <f t="shared" si="1"/>
        <v>53993.394706081228</v>
      </c>
      <c r="E40" s="8">
        <f t="shared" si="0"/>
        <v>-9904.6052939187721</v>
      </c>
      <c r="G40" s="8">
        <f t="shared" si="3"/>
        <v>56499.697749727209</v>
      </c>
      <c r="H40" s="8">
        <f t="shared" si="4"/>
        <v>-3830.2487853179919</v>
      </c>
      <c r="I40" s="8">
        <f t="shared" si="7"/>
        <v>47054.747425573849</v>
      </c>
      <c r="J40" s="8">
        <f t="shared" si="5"/>
        <v>-16843.252574426151</v>
      </c>
      <c r="K40" s="8">
        <f t="shared" si="6"/>
        <v>0.26359592748483757</v>
      </c>
      <c r="L40" s="3"/>
      <c r="M40" s="3"/>
      <c r="O40" s="10">
        <f t="shared" si="10"/>
        <v>57027.830751410467</v>
      </c>
      <c r="P40" s="10">
        <f t="shared" si="11"/>
        <v>-10442.170237133359</v>
      </c>
      <c r="Q40" s="32">
        <f t="shared" si="12"/>
        <v>1.0261041936009827</v>
      </c>
      <c r="R40" s="33">
        <f t="shared" si="13"/>
        <v>37792.0437806587</v>
      </c>
      <c r="S40" s="3">
        <f t="shared" si="8"/>
        <v>26105.9562193413</v>
      </c>
      <c r="T40" s="10">
        <f t="shared" si="9"/>
        <v>0.40855670317288961</v>
      </c>
      <c r="U40" s="3"/>
      <c r="V40" s="3"/>
    </row>
    <row r="41" spans="1:22" x14ac:dyDescent="0.4">
      <c r="A41" t="s">
        <v>42</v>
      </c>
      <c r="B41">
        <v>57712</v>
      </c>
      <c r="D41" s="8">
        <f t="shared" si="1"/>
        <v>59547.458837580867</v>
      </c>
      <c r="E41" s="8">
        <f t="shared" si="0"/>
        <v>1835.4588375808671</v>
      </c>
      <c r="G41" s="8">
        <f t="shared" si="3"/>
        <v>55497.088330838757</v>
      </c>
      <c r="H41" s="8">
        <f t="shared" si="4"/>
        <v>-3672.5004958854111</v>
      </c>
      <c r="I41" s="8">
        <f t="shared" si="7"/>
        <v>52669.448964409217</v>
      </c>
      <c r="J41" s="8">
        <f t="shared" si="5"/>
        <v>-5042.5510355907827</v>
      </c>
      <c r="K41" s="8">
        <f t="shared" si="6"/>
        <v>8.7374394157034629E-2</v>
      </c>
      <c r="L41" s="3"/>
      <c r="M41" s="3"/>
      <c r="O41" s="10">
        <f t="shared" si="10"/>
        <v>54560.930239375193</v>
      </c>
      <c r="P41" s="10">
        <f t="shared" si="11"/>
        <v>-9997.2460463634943</v>
      </c>
      <c r="Q41" s="32">
        <f t="shared" si="12"/>
        <v>1.0067545159007545</v>
      </c>
      <c r="R41" s="33">
        <f t="shared" si="13"/>
        <v>44213.766921589762</v>
      </c>
      <c r="S41" s="3">
        <f t="shared" si="8"/>
        <v>13498.233078410238</v>
      </c>
      <c r="T41" s="10">
        <f t="shared" si="9"/>
        <v>0.23388953906311058</v>
      </c>
      <c r="U41" s="3"/>
      <c r="V41" s="3"/>
    </row>
    <row r="42" spans="1:22" x14ac:dyDescent="0.4">
      <c r="A42" t="s">
        <v>43</v>
      </c>
      <c r="B42">
        <v>52623</v>
      </c>
      <c r="D42" s="8">
        <f t="shared" si="1"/>
        <v>58518.214784724871</v>
      </c>
      <c r="E42" s="8">
        <f t="shared" si="0"/>
        <v>5895.2147847248707</v>
      </c>
      <c r="G42" s="8">
        <f t="shared" si="3"/>
        <v>52272.302028143982</v>
      </c>
      <c r="H42" s="8">
        <f t="shared" si="4"/>
        <v>-3647.5234252698992</v>
      </c>
      <c r="I42" s="8">
        <f t="shared" si="7"/>
        <v>51824.587834953345</v>
      </c>
      <c r="J42" s="8">
        <f t="shared" si="5"/>
        <v>-798.41216504665499</v>
      </c>
      <c r="K42" s="8">
        <f t="shared" si="6"/>
        <v>1.5172304221474545E-2</v>
      </c>
      <c r="L42" s="3"/>
      <c r="M42" s="3"/>
      <c r="O42" s="10">
        <f t="shared" si="10"/>
        <v>46140.851790580324</v>
      </c>
      <c r="P42" s="10">
        <f t="shared" si="11"/>
        <v>-9909.2590514097847</v>
      </c>
      <c r="Q42" s="32">
        <f t="shared" si="12"/>
        <v>1.1265289267166043</v>
      </c>
      <c r="R42" s="33">
        <f t="shared" si="13"/>
        <v>49498.942883693577</v>
      </c>
      <c r="S42" s="3">
        <f t="shared" si="8"/>
        <v>3124.0571163064233</v>
      </c>
      <c r="T42" s="10">
        <f t="shared" si="9"/>
        <v>5.9366761992026743E-2</v>
      </c>
      <c r="U42" s="3"/>
      <c r="V42" s="3"/>
    </row>
    <row r="43" spans="1:22" x14ac:dyDescent="0.4">
      <c r="A43" t="s">
        <v>44</v>
      </c>
      <c r="B43">
        <v>71590</v>
      </c>
      <c r="D43" s="8">
        <f t="shared" si="1"/>
        <v>55212.439338687669</v>
      </c>
      <c r="E43" s="8">
        <f t="shared" si="0"/>
        <v>-16377.560661312331</v>
      </c>
      <c r="G43" s="8">
        <f t="shared" si="3"/>
        <v>61502.657998233575</v>
      </c>
      <c r="H43" s="8">
        <f t="shared" si="4"/>
        <v>-2929.0925425148012</v>
      </c>
      <c r="I43" s="8">
        <f t="shared" si="7"/>
        <v>48624.778602874081</v>
      </c>
      <c r="J43" s="8">
        <f t="shared" si="5"/>
        <v>-22965.221397125919</v>
      </c>
      <c r="K43" s="8">
        <f t="shared" si="6"/>
        <v>0.32078811841215138</v>
      </c>
      <c r="L43" s="3"/>
      <c r="M43" s="3"/>
      <c r="O43" s="10">
        <f t="shared" si="10"/>
        <v>54619.722999732738</v>
      </c>
      <c r="P43" s="10">
        <f t="shared" si="11"/>
        <v>-8883.422401621634</v>
      </c>
      <c r="Q43" s="32">
        <f t="shared" si="12"/>
        <v>1.1823370999864404</v>
      </c>
      <c r="R43" s="33">
        <f t="shared" si="13"/>
        <v>37578.907653720482</v>
      </c>
      <c r="S43" s="3">
        <f t="shared" si="8"/>
        <v>34011.092346279518</v>
      </c>
      <c r="T43" s="10">
        <f t="shared" si="9"/>
        <v>0.47508160841290009</v>
      </c>
      <c r="U43" s="3"/>
      <c r="V43" s="3"/>
    </row>
    <row r="44" spans="1:22" x14ac:dyDescent="0.4">
      <c r="A44" t="s">
        <v>45</v>
      </c>
      <c r="B44">
        <v>56951</v>
      </c>
      <c r="D44" s="8">
        <f t="shared" si="1"/>
        <v>64396.250256049832</v>
      </c>
      <c r="E44" s="8">
        <f t="shared" si="0"/>
        <v>7445.2502560498324</v>
      </c>
      <c r="G44" s="8">
        <f t="shared" si="3"/>
        <v>57663.702585751496</v>
      </c>
      <c r="H44" s="8">
        <f t="shared" si="4"/>
        <v>-2979.8519544325918</v>
      </c>
      <c r="I44" s="8">
        <f t="shared" si="7"/>
        <v>58573.565455718774</v>
      </c>
      <c r="J44" s="8">
        <f t="shared" si="5"/>
        <v>1622.5654557187736</v>
      </c>
      <c r="K44" s="8">
        <f t="shared" si="6"/>
        <v>2.849055250511446E-2</v>
      </c>
      <c r="L44" s="3"/>
      <c r="M44" s="3"/>
      <c r="O44" s="10">
        <f t="shared" si="10"/>
        <v>43009.262506176266</v>
      </c>
      <c r="P44" s="10">
        <f t="shared" si="11"/>
        <v>-9035.5583491287598</v>
      </c>
      <c r="Q44" s="32">
        <f t="shared" si="12"/>
        <v>1.3566341394388723</v>
      </c>
      <c r="R44" s="33">
        <f t="shared" si="13"/>
        <v>63727.114018775763</v>
      </c>
      <c r="S44" s="3">
        <f t="shared" si="8"/>
        <v>-6776.1140187757628</v>
      </c>
      <c r="T44" s="10">
        <f t="shared" si="9"/>
        <v>0.11898147563301369</v>
      </c>
      <c r="U44" s="3"/>
      <c r="V44" s="3"/>
    </row>
    <row r="45" spans="1:22" x14ac:dyDescent="0.4">
      <c r="A45" t="s">
        <v>46</v>
      </c>
      <c r="B45">
        <v>57363</v>
      </c>
      <c r="D45" s="8">
        <f t="shared" si="1"/>
        <v>60221.28354409476</v>
      </c>
      <c r="E45" s="8">
        <f t="shared" si="0"/>
        <v>2858.2835440947601</v>
      </c>
      <c r="G45" s="8">
        <f t="shared" si="3"/>
        <v>56186.198980390189</v>
      </c>
      <c r="H45" s="8">
        <f t="shared" si="4"/>
        <v>-2896.0389742444186</v>
      </c>
      <c r="I45" s="8">
        <f t="shared" si="7"/>
        <v>54683.850631318906</v>
      </c>
      <c r="J45" s="8">
        <f t="shared" si="5"/>
        <v>-2679.1493686810936</v>
      </c>
      <c r="K45" s="8">
        <f t="shared" si="6"/>
        <v>4.6705182237349749E-2</v>
      </c>
      <c r="L45" s="3"/>
      <c r="M45" s="3"/>
      <c r="O45" s="10">
        <f t="shared" si="10"/>
        <v>42180.328019289213</v>
      </c>
      <c r="P45" s="10">
        <f t="shared" si="11"/>
        <v>-8577.7273783002929</v>
      </c>
      <c r="Q45" s="32">
        <f t="shared" si="12"/>
        <v>1.2755426996797246</v>
      </c>
      <c r="R45" s="33">
        <f t="shared" si="13"/>
        <v>40092.329400337061</v>
      </c>
      <c r="S45" s="3">
        <f t="shared" si="8"/>
        <v>17270.670599662939</v>
      </c>
      <c r="T45" s="10">
        <f t="shared" si="9"/>
        <v>0.30107683697963739</v>
      </c>
      <c r="U45" s="3"/>
      <c r="V45" s="3"/>
    </row>
    <row r="46" spans="1:22" x14ac:dyDescent="0.4">
      <c r="A46" t="s">
        <v>47</v>
      </c>
      <c r="B46">
        <v>87734</v>
      </c>
      <c r="D46" s="8">
        <f t="shared" si="1"/>
        <v>58618.484680453083</v>
      </c>
      <c r="E46" s="8">
        <f t="shared" si="0"/>
        <v>-29115.515319546917</v>
      </c>
      <c r="G46" s="8">
        <f t="shared" si="3"/>
        <v>72604.740505222784</v>
      </c>
      <c r="H46" s="8">
        <f t="shared" si="4"/>
        <v>-1818.5175367477646</v>
      </c>
      <c r="I46" s="8">
        <f t="shared" si="7"/>
        <v>53290.160006145772</v>
      </c>
      <c r="J46" s="8">
        <f t="shared" si="5"/>
        <v>-34443.839993854228</v>
      </c>
      <c r="K46" s="8">
        <f t="shared" si="6"/>
        <v>0.39259397717936295</v>
      </c>
      <c r="L46" s="3"/>
      <c r="M46" s="3"/>
      <c r="O46" s="10">
        <f t="shared" si="10"/>
        <v>66593.179801774939</v>
      </c>
      <c r="P46" s="10">
        <f t="shared" si="11"/>
        <v>-6737.2495960944598</v>
      </c>
      <c r="Q46" s="32">
        <f t="shared" si="12"/>
        <v>1.1446071381438365</v>
      </c>
      <c r="R46" s="33">
        <f t="shared" si="13"/>
        <v>31893.676891469451</v>
      </c>
      <c r="S46" s="3">
        <f t="shared" si="8"/>
        <v>55840.323108530545</v>
      </c>
      <c r="T46" s="10">
        <f t="shared" si="9"/>
        <v>0.63647301056067829</v>
      </c>
      <c r="U46" s="3"/>
      <c r="V46" s="3"/>
    </row>
    <row r="47" spans="1:22" x14ac:dyDescent="0.4">
      <c r="A47" t="s">
        <v>48</v>
      </c>
      <c r="B47">
        <v>69993</v>
      </c>
      <c r="D47" s="8">
        <f t="shared" si="1"/>
        <v>74945.176608874521</v>
      </c>
      <c r="E47" s="8">
        <f t="shared" si="0"/>
        <v>4952.1766088745208</v>
      </c>
      <c r="G47" s="8">
        <f t="shared" si="3"/>
        <v>70341.418646974824</v>
      </c>
      <c r="H47" s="8">
        <f t="shared" si="4"/>
        <v>-1843.3322714985668</v>
      </c>
      <c r="I47" s="8">
        <f t="shared" si="7"/>
        <v>70786.22296847502</v>
      </c>
      <c r="J47" s="8">
        <f t="shared" si="5"/>
        <v>793.22296847502002</v>
      </c>
      <c r="K47" s="8">
        <f t="shared" si="6"/>
        <v>1.1332889981498435E-2</v>
      </c>
      <c r="L47" s="3"/>
      <c r="M47" s="3"/>
      <c r="O47" s="10">
        <f t="shared" si="10"/>
        <v>59571.686567065903</v>
      </c>
      <c r="P47" s="10">
        <f t="shared" si="11"/>
        <v>-6753.1069746222456</v>
      </c>
      <c r="Q47" s="32">
        <f t="shared" si="12"/>
        <v>1.17700598420925</v>
      </c>
      <c r="R47" s="33">
        <f t="shared" si="13"/>
        <v>70590.802839856551</v>
      </c>
      <c r="S47" s="3">
        <f t="shared" si="8"/>
        <v>-597.80283985655115</v>
      </c>
      <c r="T47" s="10">
        <f t="shared" si="9"/>
        <v>8.540894658845187E-3</v>
      </c>
      <c r="U47" s="3"/>
      <c r="V47" s="3"/>
    </row>
    <row r="48" spans="1:22" x14ac:dyDescent="0.4">
      <c r="A48" t="s">
        <v>49</v>
      </c>
      <c r="B48">
        <v>63894</v>
      </c>
      <c r="D48" s="8">
        <f t="shared" si="1"/>
        <v>72168.21521970247</v>
      </c>
      <c r="E48" s="8">
        <f t="shared" si="0"/>
        <v>8274.2152197024698</v>
      </c>
      <c r="G48" s="8">
        <f t="shared" si="3"/>
        <v>65916.318577817612</v>
      </c>
      <c r="H48" s="8">
        <f t="shared" si="4"/>
        <v>-1987.3638826820793</v>
      </c>
      <c r="I48" s="8">
        <f t="shared" si="7"/>
        <v>68498.086375476254</v>
      </c>
      <c r="J48" s="8">
        <f t="shared" si="5"/>
        <v>4604.086375476254</v>
      </c>
      <c r="K48" s="8">
        <f t="shared" si="6"/>
        <v>7.2058196003948013E-2</v>
      </c>
      <c r="L48" s="3"/>
      <c r="M48" s="3"/>
      <c r="O48" s="10">
        <f t="shared" si="10"/>
        <v>61289.229036632387</v>
      </c>
      <c r="P48" s="10">
        <f t="shared" si="11"/>
        <v>-6280.5465498142285</v>
      </c>
      <c r="Q48" s="32">
        <f t="shared" si="12"/>
        <v>0.99470740768860733</v>
      </c>
      <c r="R48" s="33">
        <f t="shared" si="13"/>
        <v>49684.540670674651</v>
      </c>
      <c r="S48" s="3">
        <f t="shared" si="8"/>
        <v>14209.459329325349</v>
      </c>
      <c r="T48" s="10">
        <f t="shared" si="9"/>
        <v>0.22239113734193117</v>
      </c>
      <c r="U48" s="3"/>
      <c r="V48" s="3"/>
    </row>
    <row r="49" spans="1:22" x14ac:dyDescent="0.4">
      <c r="A49" t="s">
        <v>50</v>
      </c>
      <c r="B49">
        <v>94195</v>
      </c>
      <c r="D49" s="8">
        <f t="shared" si="1"/>
        <v>67528.401657795708</v>
      </c>
      <c r="E49" s="8">
        <f t="shared" si="0"/>
        <v>-26666.598342204292</v>
      </c>
      <c r="G49" s="8">
        <f t="shared" si="3"/>
        <v>80900.812900661447</v>
      </c>
      <c r="H49" s="8">
        <f t="shared" si="4"/>
        <v>-1040.5381904812275</v>
      </c>
      <c r="I49" s="8">
        <f t="shared" si="7"/>
        <v>63928.95469513553</v>
      </c>
      <c r="J49" s="8">
        <f t="shared" si="5"/>
        <v>-30266.04530486447</v>
      </c>
      <c r="K49" s="8">
        <f t="shared" si="6"/>
        <v>0.32131265252788865</v>
      </c>
      <c r="L49" s="3"/>
      <c r="M49" s="3"/>
      <c r="O49" s="10">
        <f t="shared" si="10"/>
        <v>103519.85507607102</v>
      </c>
      <c r="P49" s="10">
        <f t="shared" si="11"/>
        <v>-3574.2062062837058</v>
      </c>
      <c r="Q49" s="32">
        <f t="shared" si="12"/>
        <v>0.79525955139810045</v>
      </c>
      <c r="R49" s="33">
        <f t="shared" si="13"/>
        <v>36613.753325723235</v>
      </c>
      <c r="S49" s="3">
        <f t="shared" si="8"/>
        <v>57581.246674276765</v>
      </c>
      <c r="T49" s="10">
        <f t="shared" si="9"/>
        <v>0.6112983350950344</v>
      </c>
      <c r="U49" s="3"/>
      <c r="V49" s="3"/>
    </row>
    <row r="50" spans="1:22" x14ac:dyDescent="0.4">
      <c r="A50" t="s">
        <v>51</v>
      </c>
      <c r="B50">
        <v>65783</v>
      </c>
      <c r="D50" s="8">
        <f t="shared" si="1"/>
        <v>82481.849368880154</v>
      </c>
      <c r="E50" s="8">
        <f t="shared" si="0"/>
        <v>16698.849368880154</v>
      </c>
      <c r="G50" s="8">
        <f t="shared" si="3"/>
        <v>71966.362311158766</v>
      </c>
      <c r="H50" s="8">
        <f t="shared" si="4"/>
        <v>-1480.9236203419862</v>
      </c>
      <c r="I50" s="8">
        <f t="shared" si="7"/>
        <v>79860.274710180223</v>
      </c>
      <c r="J50" s="8">
        <f t="shared" si="5"/>
        <v>14077.274710180223</v>
      </c>
      <c r="K50" s="8">
        <f t="shared" si="6"/>
        <v>0.21399563276500347</v>
      </c>
      <c r="L50" s="3"/>
      <c r="M50" s="3"/>
      <c r="O50" s="10">
        <f t="shared" si="10"/>
        <v>80211.923525585706</v>
      </c>
      <c r="P50" s="10">
        <f t="shared" si="11"/>
        <v>-4675.1108881671353</v>
      </c>
      <c r="Q50" s="32">
        <f t="shared" si="12"/>
        <v>0.91199164656727905</v>
      </c>
      <c r="R50" s="33">
        <f t="shared" si="13"/>
        <v>101533.33579748546</v>
      </c>
      <c r="S50" s="3">
        <f t="shared" si="8"/>
        <v>-35750.335797485459</v>
      </c>
      <c r="T50" s="10">
        <f t="shared" si="9"/>
        <v>0.54345858044609485</v>
      </c>
      <c r="U50" s="3"/>
      <c r="V50" s="3"/>
    </row>
    <row r="51" spans="1:22" x14ac:dyDescent="0.4">
      <c r="A51" t="s">
        <v>52</v>
      </c>
      <c r="B51">
        <v>42148</v>
      </c>
      <c r="D51" s="8">
        <f t="shared" si="1"/>
        <v>73117.873969077278</v>
      </c>
      <c r="E51" s="8">
        <f t="shared" si="0"/>
        <v>30969.873969077278</v>
      </c>
      <c r="G51" s="8">
        <f t="shared" si="3"/>
        <v>54595.057687156936</v>
      </c>
      <c r="H51" s="8">
        <f t="shared" si="4"/>
        <v>-2367.4158836480051</v>
      </c>
      <c r="I51" s="8">
        <f t="shared" si="7"/>
        <v>70485.43869081678</v>
      </c>
      <c r="J51" s="8">
        <f t="shared" si="5"/>
        <v>28337.43869081678</v>
      </c>
      <c r="K51" s="8">
        <f t="shared" si="6"/>
        <v>0.67233175217843744</v>
      </c>
      <c r="L51" s="3"/>
      <c r="M51" s="3"/>
      <c r="O51" s="10">
        <f t="shared" si="10"/>
        <v>56212.574808328776</v>
      </c>
      <c r="P51" s="10">
        <f t="shared" si="11"/>
        <v>-5753.1710886008486</v>
      </c>
      <c r="Q51" s="32">
        <f t="shared" si="12"/>
        <v>0.87946997990129894</v>
      </c>
      <c r="R51" s="33">
        <f t="shared" si="13"/>
        <v>77508.640218506902</v>
      </c>
      <c r="S51" s="3">
        <f t="shared" si="8"/>
        <v>-35360.640218506902</v>
      </c>
      <c r="T51" s="10">
        <f t="shared" si="9"/>
        <v>0.83896365707760512</v>
      </c>
      <c r="U51" s="3"/>
      <c r="V51" s="3"/>
    </row>
    <row r="52" spans="1:22" x14ac:dyDescent="0.4">
      <c r="A52" t="s">
        <v>53</v>
      </c>
      <c r="B52">
        <v>77496</v>
      </c>
      <c r="D52" s="8">
        <f t="shared" si="1"/>
        <v>55751.339810030448</v>
      </c>
      <c r="E52" s="8">
        <f t="shared" ref="E52:E83" si="14">D52-B52</f>
        <v>-21744.660189969552</v>
      </c>
      <c r="G52" s="8">
        <f t="shared" si="3"/>
        <v>66397.018346679528</v>
      </c>
      <c r="H52" s="8">
        <f t="shared" si="4"/>
        <v>-1576.9349833790006</v>
      </c>
      <c r="I52" s="8">
        <f t="shared" si="7"/>
        <v>52227.64180350893</v>
      </c>
      <c r="J52" s="8">
        <f t="shared" si="5"/>
        <v>-25268.35819649107</v>
      </c>
      <c r="K52" s="8">
        <f t="shared" si="6"/>
        <v>0.32606016047913533</v>
      </c>
      <c r="L52" s="3"/>
      <c r="M52" s="3"/>
      <c r="O52" s="10">
        <f t="shared" si="10"/>
        <v>65328.772777167615</v>
      </c>
      <c r="P52" s="10">
        <f t="shared" si="11"/>
        <v>-4923.6390196953753</v>
      </c>
      <c r="Q52" s="32">
        <f t="shared" si="12"/>
        <v>1.102009253299312</v>
      </c>
      <c r="R52" s="33">
        <f t="shared" si="13"/>
        <v>50800.232564495418</v>
      </c>
      <c r="S52" s="3">
        <f t="shared" si="8"/>
        <v>26695.767435504582</v>
      </c>
      <c r="T52" s="10">
        <f t="shared" si="9"/>
        <v>0.34447929487334289</v>
      </c>
      <c r="U52" s="3"/>
      <c r="V52" s="3"/>
    </row>
    <row r="53" spans="1:22" x14ac:dyDescent="0.4">
      <c r="A53" t="s">
        <v>54</v>
      </c>
      <c r="B53">
        <v>63021</v>
      </c>
      <c r="D53" s="8">
        <f t="shared" ref="D53:D87" si="15">D52+$B$2*(B52-D52)</f>
        <v>67944.782519646455</v>
      </c>
      <c r="E53" s="8">
        <f t="shared" si="14"/>
        <v>4923.7825196464546</v>
      </c>
      <c r="G53" s="8">
        <f t="shared" si="3"/>
        <v>63811.237065930123</v>
      </c>
      <c r="H53" s="8">
        <f t="shared" si="4"/>
        <v>-1633.2164808004788</v>
      </c>
      <c r="I53" s="8">
        <f t="shared" si="7"/>
        <v>64820.083363300524</v>
      </c>
      <c r="J53" s="8">
        <f t="shared" si="5"/>
        <v>1799.0833633005241</v>
      </c>
      <c r="K53" s="8">
        <f t="shared" si="6"/>
        <v>2.854736299488304E-2</v>
      </c>
      <c r="L53" s="3"/>
      <c r="M53" s="3"/>
      <c r="O53" s="10">
        <f t="shared" si="10"/>
        <v>57902.763737552443</v>
      </c>
      <c r="P53" s="10">
        <f t="shared" si="11"/>
        <v>-5063.2411892139598</v>
      </c>
      <c r="Q53" s="32">
        <f t="shared" si="12"/>
        <v>1.1062908359368178</v>
      </c>
      <c r="R53" s="33">
        <f t="shared" si="13"/>
        <v>68048.130499978128</v>
      </c>
      <c r="S53" s="3">
        <f t="shared" si="8"/>
        <v>-5027.1304999781278</v>
      </c>
      <c r="T53" s="10">
        <f t="shared" si="9"/>
        <v>7.9769132511038038E-2</v>
      </c>
      <c r="U53" s="3"/>
      <c r="V53" s="3"/>
    </row>
    <row r="54" spans="1:22" x14ac:dyDescent="0.4">
      <c r="A54" t="s">
        <v>55</v>
      </c>
      <c r="B54">
        <v>58520</v>
      </c>
      <c r="D54" s="8">
        <f t="shared" si="15"/>
        <v>65183.743278591202</v>
      </c>
      <c r="E54" s="8">
        <f t="shared" si="14"/>
        <v>6663.7432785912024</v>
      </c>
      <c r="G54" s="8">
        <f t="shared" ref="G54:G79" si="16">$B$2*B54+(1-$B$2)*(G53+H53)</f>
        <v>60126.764596500798</v>
      </c>
      <c r="H54" s="8">
        <f t="shared" si="4"/>
        <v>-1747.6519096023935</v>
      </c>
      <c r="I54" s="8">
        <f t="shared" si="7"/>
        <v>62178.020585129641</v>
      </c>
      <c r="J54" s="8">
        <f t="shared" si="5"/>
        <v>3658.0205851296414</v>
      </c>
      <c r="K54" s="8">
        <f t="shared" si="6"/>
        <v>6.2508895849788818E-2</v>
      </c>
      <c r="L54" s="3"/>
      <c r="M54" s="3"/>
      <c r="O54" s="10">
        <f t="shared" si="10"/>
        <v>50964.169203321653</v>
      </c>
      <c r="P54" s="10">
        <f t="shared" si="11"/>
        <v>-5167.8633647892075</v>
      </c>
      <c r="Q54" s="32">
        <f t="shared" si="12"/>
        <v>1.1642514370462766</v>
      </c>
      <c r="R54" s="33">
        <f t="shared" si="13"/>
        <v>62474.127854470651</v>
      </c>
      <c r="S54" s="3">
        <f t="shared" si="8"/>
        <v>-3954.1278544706511</v>
      </c>
      <c r="T54" s="10">
        <f t="shared" si="9"/>
        <v>6.756882868200019E-2</v>
      </c>
      <c r="U54" s="3"/>
      <c r="V54" s="3"/>
    </row>
    <row r="55" spans="1:22" x14ac:dyDescent="0.4">
      <c r="A55" t="s">
        <v>56</v>
      </c>
      <c r="B55">
        <v>71141</v>
      </c>
      <c r="D55" s="8">
        <f t="shared" si="15"/>
        <v>61447.011079089105</v>
      </c>
      <c r="E55" s="8">
        <f t="shared" si="14"/>
        <v>-9693.9889209108951</v>
      </c>
      <c r="G55" s="8">
        <f t="shared" si="16"/>
        <v>65535.414071210704</v>
      </c>
      <c r="H55" s="8">
        <f t="shared" si="4"/>
        <v>-1348.4163085417349</v>
      </c>
      <c r="I55" s="8">
        <f t="shared" si="7"/>
        <v>58379.112686898407</v>
      </c>
      <c r="J55" s="8">
        <f t="shared" ref="J55:J79" si="17">I55-B55</f>
        <v>-12761.887313101593</v>
      </c>
      <c r="K55" s="8">
        <f t="shared" ref="K55:K79" si="18">ABS(B55-I55)/B55</f>
        <v>0.17938864105229888</v>
      </c>
      <c r="L55" s="3"/>
      <c r="M55" s="3"/>
      <c r="O55" s="10">
        <f t="shared" si="10"/>
        <v>49521.425739334358</v>
      </c>
      <c r="P55" s="10">
        <f t="shared" si="11"/>
        <v>-4960.0464489337855</v>
      </c>
      <c r="Q55" s="32">
        <f t="shared" si="12"/>
        <v>1.3990555216488259</v>
      </c>
      <c r="R55" s="33">
        <f t="shared" si="13"/>
        <v>62128.831960736868</v>
      </c>
      <c r="S55" s="3">
        <f t="shared" si="8"/>
        <v>9012.1680392631315</v>
      </c>
      <c r="T55" s="10">
        <f t="shared" si="9"/>
        <v>0.12668036771008465</v>
      </c>
      <c r="U55" s="3"/>
      <c r="V55" s="3"/>
    </row>
    <row r="56" spans="1:22" x14ac:dyDescent="0.4">
      <c r="A56" t="s">
        <v>57</v>
      </c>
      <c r="B56">
        <v>50663</v>
      </c>
      <c r="D56" s="8">
        <f t="shared" si="15"/>
        <v>66882.970873452985</v>
      </c>
      <c r="E56" s="8">
        <f t="shared" si="14"/>
        <v>16219.970873452985</v>
      </c>
      <c r="G56" s="8">
        <f t="shared" si="16"/>
        <v>56603.338579981595</v>
      </c>
      <c r="H56" s="8">
        <f t="shared" si="4"/>
        <v>-1771.493338063784</v>
      </c>
      <c r="I56" s="8">
        <f t="shared" si="7"/>
        <v>64186.997762668965</v>
      </c>
      <c r="J56" s="8">
        <f t="shared" si="17"/>
        <v>13523.997762668965</v>
      </c>
      <c r="K56" s="8">
        <f t="shared" si="18"/>
        <v>0.26694032652367539</v>
      </c>
      <c r="L56" s="3"/>
      <c r="M56" s="3"/>
      <c r="O56" s="10">
        <f t="shared" si="10"/>
        <v>41845.86406750232</v>
      </c>
      <c r="P56" s="10">
        <f t="shared" si="11"/>
        <v>-5111.5395588494375</v>
      </c>
      <c r="Q56" s="32">
        <f t="shared" si="12"/>
        <v>1.2411338891266115</v>
      </c>
      <c r="R56" s="33">
        <f t="shared" si="13"/>
        <v>56839.942041529721</v>
      </c>
      <c r="S56" s="3">
        <f t="shared" si="8"/>
        <v>-6176.9420415297209</v>
      </c>
      <c r="T56" s="10">
        <f t="shared" si="9"/>
        <v>0.12192215308074375</v>
      </c>
      <c r="U56" s="3"/>
      <c r="V56" s="3"/>
    </row>
    <row r="57" spans="1:22" x14ac:dyDescent="0.4">
      <c r="A57" t="s">
        <v>58</v>
      </c>
      <c r="B57">
        <v>49618</v>
      </c>
      <c r="D57" s="8">
        <f t="shared" si="15"/>
        <v>57787.529331978782</v>
      </c>
      <c r="E57" s="8">
        <f t="shared" si="14"/>
        <v>8169.5293319787816</v>
      </c>
      <c r="G57" s="8">
        <f t="shared" si="16"/>
        <v>51908.151668474209</v>
      </c>
      <c r="H57" s="8">
        <f t="shared" si="4"/>
        <v>-1934.6002977105247</v>
      </c>
      <c r="I57" s="8">
        <f t="shared" si="7"/>
        <v>54831.845241917814</v>
      </c>
      <c r="J57" s="8">
        <f t="shared" si="17"/>
        <v>5213.8452419178138</v>
      </c>
      <c r="K57" s="8">
        <f t="shared" si="18"/>
        <v>0.10507971385218698</v>
      </c>
      <c r="L57" s="3"/>
      <c r="M57" s="3"/>
      <c r="O57" s="10">
        <f t="shared" si="10"/>
        <v>40443.749960311732</v>
      </c>
      <c r="P57" s="10">
        <f t="shared" si="11"/>
        <v>-4904.59820461453</v>
      </c>
      <c r="Q57" s="32">
        <f t="shared" si="12"/>
        <v>1.1882473286304069</v>
      </c>
      <c r="R57" s="33">
        <f t="shared" si="13"/>
        <v>42046.370047496173</v>
      </c>
      <c r="S57" s="3">
        <f t="shared" si="8"/>
        <v>7571.6299525038266</v>
      </c>
      <c r="T57" s="10">
        <f t="shared" si="9"/>
        <v>0.15259845121737731</v>
      </c>
      <c r="U57" s="3"/>
      <c r="V57" s="3"/>
    </row>
    <row r="58" spans="1:22" x14ac:dyDescent="0.4">
      <c r="A58" t="s">
        <v>59</v>
      </c>
      <c r="B58">
        <v>125923</v>
      </c>
      <c r="D58" s="8">
        <f t="shared" si="15"/>
        <v>53206.418981035633</v>
      </c>
      <c r="E58" s="8">
        <f t="shared" si="14"/>
        <v>-72716.581018964367</v>
      </c>
      <c r="G58" s="8">
        <f t="shared" si="16"/>
        <v>92562.639569746214</v>
      </c>
      <c r="H58" s="8">
        <f t="shared" si="4"/>
        <v>441.35891817989659</v>
      </c>
      <c r="I58" s="8">
        <f t="shared" si="7"/>
        <v>49973.551370763686</v>
      </c>
      <c r="J58" s="8">
        <f t="shared" si="17"/>
        <v>-75949.448629236314</v>
      </c>
      <c r="K58" s="8">
        <f t="shared" si="18"/>
        <v>0.6031419885901409</v>
      </c>
      <c r="L58" s="3"/>
      <c r="M58" s="3"/>
      <c r="O58" s="10">
        <f t="shared" si="10"/>
        <v>75603.303718415511</v>
      </c>
      <c r="P58" s="10">
        <f t="shared" si="11"/>
        <v>-2669.5000818768613</v>
      </c>
      <c r="Q58" s="32">
        <f t="shared" si="12"/>
        <v>1.4362858591194652</v>
      </c>
      <c r="R58" s="33">
        <f t="shared" si="13"/>
        <v>41829.79429017628</v>
      </c>
      <c r="S58" s="3">
        <f t="shared" si="8"/>
        <v>84093.205709823727</v>
      </c>
      <c r="T58" s="10">
        <f t="shared" si="9"/>
        <v>0.66781450338559056</v>
      </c>
      <c r="U58" s="3"/>
      <c r="V58" s="3"/>
    </row>
    <row r="59" spans="1:22" x14ac:dyDescent="0.4">
      <c r="A59" t="s">
        <v>60</v>
      </c>
      <c r="B59">
        <v>70310</v>
      </c>
      <c r="D59" s="8">
        <f t="shared" si="15"/>
        <v>93982.658156430844</v>
      </c>
      <c r="E59" s="8">
        <f t="shared" si="14"/>
        <v>23672.658156430844</v>
      </c>
      <c r="G59" s="8">
        <f t="shared" si="16"/>
        <v>80278.208891899922</v>
      </c>
      <c r="H59" s="8">
        <f t="shared" si="4"/>
        <v>-268.58718183741286</v>
      </c>
      <c r="I59" s="8">
        <f t="shared" si="7"/>
        <v>93003.998487926117</v>
      </c>
      <c r="J59" s="8">
        <f t="shared" si="17"/>
        <v>22693.998487926117</v>
      </c>
      <c r="K59" s="8">
        <f t="shared" si="18"/>
        <v>0.32277056589284764</v>
      </c>
      <c r="L59" s="3"/>
      <c r="M59" s="3"/>
      <c r="O59" s="10">
        <f t="shared" si="10"/>
        <v>71672.270638230169</v>
      </c>
      <c r="P59" s="10">
        <f t="shared" si="11"/>
        <v>-2739.8784600068848</v>
      </c>
      <c r="Q59" s="32">
        <f t="shared" si="12"/>
        <v>0.98742931201080641</v>
      </c>
      <c r="R59" s="33">
        <f t="shared" si="13"/>
        <v>72547.794748171276</v>
      </c>
      <c r="S59" s="3">
        <f t="shared" si="8"/>
        <v>-2237.7947481712763</v>
      </c>
      <c r="T59" s="10">
        <f t="shared" si="9"/>
        <v>3.1827545842288099E-2</v>
      </c>
      <c r="U59" s="3"/>
      <c r="V59" s="3"/>
    </row>
    <row r="60" spans="1:22" x14ac:dyDescent="0.4">
      <c r="A60" t="s">
        <v>61</v>
      </c>
      <c r="B60">
        <v>74395</v>
      </c>
      <c r="D60" s="8">
        <f t="shared" si="15"/>
        <v>80708.07954756789</v>
      </c>
      <c r="E60" s="8">
        <f t="shared" si="14"/>
        <v>6313.0795475678897</v>
      </c>
      <c r="G60" s="8">
        <f t="shared" si="16"/>
        <v>76861.190437294514</v>
      </c>
      <c r="H60" s="8">
        <f t="shared" si="4"/>
        <v>-444.23180383966178</v>
      </c>
      <c r="I60" s="8">
        <f t="shared" si="7"/>
        <v>80009.621710062507</v>
      </c>
      <c r="J60" s="8">
        <f t="shared" si="17"/>
        <v>5614.6217100625072</v>
      </c>
      <c r="K60" s="8">
        <f t="shared" si="18"/>
        <v>7.5470417502016357E-2</v>
      </c>
      <c r="L60" s="3"/>
      <c r="M60" s="3"/>
      <c r="O60" s="10">
        <f t="shared" si="10"/>
        <v>82735.777155986769</v>
      </c>
      <c r="P60" s="10">
        <f t="shared" si="11"/>
        <v>-1969.8154899998385</v>
      </c>
      <c r="Q60" s="32">
        <f t="shared" si="12"/>
        <v>0.85041343531457958</v>
      </c>
      <c r="R60" s="33">
        <f t="shared" si="13"/>
        <v>54819.143280451775</v>
      </c>
      <c r="S60" s="3">
        <f t="shared" si="8"/>
        <v>19575.856719548225</v>
      </c>
      <c r="T60" s="10">
        <f t="shared" si="9"/>
        <v>0.26313403749644765</v>
      </c>
      <c r="U60" s="3"/>
      <c r="V60" s="3"/>
    </row>
    <row r="61" spans="1:22" x14ac:dyDescent="0.4">
      <c r="A61" t="s">
        <v>62</v>
      </c>
      <c r="B61">
        <v>126358</v>
      </c>
      <c r="D61" s="8">
        <f t="shared" si="15"/>
        <v>77167.984043108067</v>
      </c>
      <c r="E61" s="8">
        <f t="shared" si="14"/>
        <v>-49190.015956891933</v>
      </c>
      <c r="G61" s="8">
        <f t="shared" si="16"/>
        <v>104421.68353793654</v>
      </c>
      <c r="H61" s="8">
        <f t="shared" si="4"/>
        <v>1118.0952390499033</v>
      </c>
      <c r="I61" s="8">
        <f t="shared" si="7"/>
        <v>76416.958633454851</v>
      </c>
      <c r="J61" s="8">
        <f t="shared" si="17"/>
        <v>-49941.041366545149</v>
      </c>
      <c r="K61" s="8">
        <f t="shared" si="18"/>
        <v>0.39523450328863347</v>
      </c>
      <c r="L61" s="3"/>
      <c r="M61" s="3"/>
      <c r="O61" s="10">
        <f t="shared" si="10"/>
        <v>113169.64960625459</v>
      </c>
      <c r="P61" s="10">
        <f t="shared" si="11"/>
        <v>-162.079183676296</v>
      </c>
      <c r="Q61" s="32">
        <f t="shared" si="12"/>
        <v>1.0205417613767647</v>
      </c>
      <c r="R61" s="33">
        <f t="shared" si="13"/>
        <v>73657.882366353166</v>
      </c>
      <c r="S61" s="3">
        <f t="shared" si="8"/>
        <v>52700.117633646834</v>
      </c>
      <c r="T61" s="10">
        <f t="shared" si="9"/>
        <v>0.41706989374354481</v>
      </c>
      <c r="U61" s="3"/>
      <c r="V61" s="3"/>
    </row>
    <row r="62" spans="1:22" x14ac:dyDescent="0.4">
      <c r="A62" t="s">
        <v>63</v>
      </c>
      <c r="B62">
        <v>59515</v>
      </c>
      <c r="D62" s="8">
        <f t="shared" si="15"/>
        <v>104751.56714881855</v>
      </c>
      <c r="E62" s="8">
        <f t="shared" si="14"/>
        <v>45236.567148818547</v>
      </c>
      <c r="G62" s="8">
        <f t="shared" si="16"/>
        <v>79731.120543789148</v>
      </c>
      <c r="H62" s="8">
        <f t="shared" si="4"/>
        <v>-321.71767951819766</v>
      </c>
      <c r="I62" s="8">
        <f t="shared" si="7"/>
        <v>105539.77877698644</v>
      </c>
      <c r="J62" s="8">
        <f t="shared" si="17"/>
        <v>46024.778776986437</v>
      </c>
      <c r="K62" s="8">
        <f t="shared" si="18"/>
        <v>0.77333073640235972</v>
      </c>
      <c r="L62" s="3"/>
      <c r="M62" s="3"/>
      <c r="O62" s="10">
        <f t="shared" si="10"/>
        <v>87585.075712119142</v>
      </c>
      <c r="P62" s="10">
        <f t="shared" si="11"/>
        <v>-1580.3488192230827</v>
      </c>
      <c r="Q62" s="32">
        <f t="shared" si="12"/>
        <v>0.7733532074345475</v>
      </c>
      <c r="R62" s="33">
        <f t="shared" si="13"/>
        <v>99386.765688239553</v>
      </c>
      <c r="S62" s="3">
        <f t="shared" si="8"/>
        <v>-39871.765688239553</v>
      </c>
      <c r="T62" s="10">
        <f t="shared" si="9"/>
        <v>0.66994481539510298</v>
      </c>
      <c r="U62" s="3"/>
      <c r="V62" s="3"/>
    </row>
    <row r="63" spans="1:22" x14ac:dyDescent="0.4">
      <c r="A63" t="s">
        <v>64</v>
      </c>
      <c r="B63">
        <v>34288</v>
      </c>
      <c r="D63" s="8">
        <f t="shared" si="15"/>
        <v>79384.903099349714</v>
      </c>
      <c r="E63" s="8">
        <f t="shared" si="14"/>
        <v>45096.903099349714</v>
      </c>
      <c r="G63" s="8">
        <f t="shared" si="16"/>
        <v>54107.31784678316</v>
      </c>
      <c r="H63" s="8">
        <f t="shared" si="4"/>
        <v>-1733.2699014786403</v>
      </c>
      <c r="I63" s="8">
        <f t="shared" si="7"/>
        <v>79409.402864270945</v>
      </c>
      <c r="J63" s="8">
        <f t="shared" si="17"/>
        <v>45121.402864270945</v>
      </c>
      <c r="K63" s="8">
        <f t="shared" si="18"/>
        <v>1.315953186662125</v>
      </c>
      <c r="L63" s="3"/>
      <c r="M63" s="3"/>
      <c r="O63" s="10">
        <f t="shared" si="10"/>
        <v>55224.48027854706</v>
      </c>
      <c r="P63" s="10">
        <f t="shared" si="11"/>
        <v>-3297.5166127446546</v>
      </c>
      <c r="Q63" s="32">
        <f t="shared" si="12"/>
        <v>0.84667995259878626</v>
      </c>
      <c r="R63" s="33">
        <f t="shared" si="13"/>
        <v>94778.004863451642</v>
      </c>
      <c r="S63" s="3">
        <f t="shared" si="8"/>
        <v>-60490.004863451642</v>
      </c>
      <c r="T63" s="10">
        <f t="shared" si="9"/>
        <v>1.7641741969042126</v>
      </c>
      <c r="U63" s="3"/>
      <c r="V63" s="3"/>
    </row>
    <row r="64" spans="1:22" x14ac:dyDescent="0.4">
      <c r="A64" t="s">
        <v>65</v>
      </c>
      <c r="B64">
        <v>92031</v>
      </c>
      <c r="D64" s="8">
        <f t="shared" si="15"/>
        <v>54096.556465325106</v>
      </c>
      <c r="E64" s="8">
        <f t="shared" si="14"/>
        <v>-37934.443534674894</v>
      </c>
      <c r="G64" s="8">
        <f t="shared" si="16"/>
        <v>74611.910882338329</v>
      </c>
      <c r="H64" s="8">
        <f t="shared" si="4"/>
        <v>-492.66444075370782</v>
      </c>
      <c r="I64" s="8">
        <f t="shared" si="7"/>
        <v>52374.047945304519</v>
      </c>
      <c r="J64" s="8">
        <f t="shared" si="17"/>
        <v>-39656.952054695481</v>
      </c>
      <c r="K64" s="8">
        <f t="shared" si="18"/>
        <v>0.43090862920858714</v>
      </c>
      <c r="L64" s="3"/>
      <c r="M64" s="3"/>
      <c r="O64" s="10">
        <f t="shared" si="10"/>
        <v>69457.213797761244</v>
      </c>
      <c r="P64" s="10">
        <f t="shared" si="11"/>
        <v>-2319.5393627201533</v>
      </c>
      <c r="Q64" s="32">
        <f t="shared" si="12"/>
        <v>1.2223595109041119</v>
      </c>
      <c r="R64" s="33">
        <f t="shared" si="13"/>
        <v>57446.324041501306</v>
      </c>
      <c r="S64" s="3">
        <f t="shared" si="8"/>
        <v>34584.675958498694</v>
      </c>
      <c r="T64" s="10">
        <f t="shared" si="9"/>
        <v>0.37579376469340431</v>
      </c>
      <c r="U64" s="3"/>
      <c r="V64" s="3"/>
    </row>
    <row r="65" spans="1:22" x14ac:dyDescent="0.4">
      <c r="A65" t="s">
        <v>66</v>
      </c>
      <c r="B65">
        <v>79628</v>
      </c>
      <c r="D65" s="8">
        <f t="shared" si="15"/>
        <v>75368.512886818833</v>
      </c>
      <c r="E65" s="8">
        <f t="shared" si="14"/>
        <v>-4259.4871131811669</v>
      </c>
      <c r="G65" s="8">
        <f t="shared" si="16"/>
        <v>77208.311542124386</v>
      </c>
      <c r="H65" s="8">
        <f t="shared" si="4"/>
        <v>-320.33173760162981</v>
      </c>
      <c r="I65" s="8">
        <f t="shared" si="7"/>
        <v>74119.246441584619</v>
      </c>
      <c r="J65" s="8">
        <f t="shared" si="17"/>
        <v>-5508.7535584153811</v>
      </c>
      <c r="K65" s="8">
        <f t="shared" si="18"/>
        <v>6.918111164936179E-2</v>
      </c>
      <c r="L65" s="3"/>
      <c r="M65" s="3"/>
      <c r="O65" s="10">
        <f t="shared" si="10"/>
        <v>67842.256360184168</v>
      </c>
      <c r="P65" s="10">
        <f t="shared" si="11"/>
        <v>-2280.2321601199928</v>
      </c>
      <c r="Q65" s="32">
        <f t="shared" si="12"/>
        <v>1.1692777896759008</v>
      </c>
      <c r="R65" s="33">
        <f t="shared" si="13"/>
        <v>78165.133940941654</v>
      </c>
      <c r="S65" s="3">
        <f t="shared" si="8"/>
        <v>1462.8660590583459</v>
      </c>
      <c r="T65" s="10">
        <f t="shared" si="9"/>
        <v>1.8371252060309765E-2</v>
      </c>
      <c r="U65" s="3"/>
      <c r="V65" s="3"/>
    </row>
    <row r="66" spans="1:22" x14ac:dyDescent="0.4">
      <c r="A66" t="s">
        <v>67</v>
      </c>
      <c r="B66">
        <v>117735</v>
      </c>
      <c r="D66" s="8">
        <f t="shared" si="15"/>
        <v>77757.044674999197</v>
      </c>
      <c r="E66" s="8">
        <f t="shared" si="14"/>
        <v>-39977.955325000803</v>
      </c>
      <c r="G66" s="8">
        <f t="shared" si="16"/>
        <v>99793.180265729752</v>
      </c>
      <c r="H66" s="8">
        <f t="shared" si="4"/>
        <v>957.50313581372666</v>
      </c>
      <c r="I66" s="8">
        <f t="shared" si="7"/>
        <v>76887.979804522751</v>
      </c>
      <c r="J66" s="8">
        <f t="shared" si="17"/>
        <v>-40847.020195477249</v>
      </c>
      <c r="K66" s="8">
        <f t="shared" si="18"/>
        <v>0.34694033376206945</v>
      </c>
      <c r="L66" s="3"/>
      <c r="M66" s="3"/>
      <c r="O66" s="10">
        <f t="shared" si="10"/>
        <v>75987.132832325296</v>
      </c>
      <c r="P66" s="10">
        <f t="shared" si="11"/>
        <v>-1698.6364045181774</v>
      </c>
      <c r="Q66" s="32">
        <f t="shared" si="12"/>
        <v>1.4788458841107219</v>
      </c>
      <c r="R66" s="33">
        <f t="shared" si="13"/>
        <v>91724.911967573731</v>
      </c>
      <c r="S66" s="3">
        <f t="shared" si="8"/>
        <v>26010.088032426269</v>
      </c>
      <c r="T66" s="10">
        <f t="shared" si="9"/>
        <v>0.22092061011955891</v>
      </c>
      <c r="U66" s="3"/>
      <c r="V66" s="3"/>
    </row>
    <row r="67" spans="1:22" x14ac:dyDescent="0.4">
      <c r="A67" t="s">
        <v>68</v>
      </c>
      <c r="B67">
        <v>117735</v>
      </c>
      <c r="D67" s="8">
        <f t="shared" si="15"/>
        <v>100174.91203389436</v>
      </c>
      <c r="E67" s="8">
        <f t="shared" si="14"/>
        <v>-17560.087966105639</v>
      </c>
      <c r="G67" s="8">
        <f t="shared" si="16"/>
        <v>110274.73618489259</v>
      </c>
      <c r="H67" s="8">
        <f t="shared" si="4"/>
        <v>1488.8308054153913</v>
      </c>
      <c r="I67" s="8">
        <f t="shared" si="7"/>
        <v>100750.68340154347</v>
      </c>
      <c r="J67" s="8">
        <f t="shared" si="17"/>
        <v>-16984.316598456528</v>
      </c>
      <c r="K67" s="8">
        <f t="shared" si="18"/>
        <v>0.14425885759083135</v>
      </c>
      <c r="L67" s="3"/>
      <c r="M67" s="3"/>
      <c r="O67" s="10">
        <f t="shared" si="10"/>
        <v>85824.554401735819</v>
      </c>
      <c r="P67" s="10">
        <f t="shared" si="11"/>
        <v>-1055.0630288651882</v>
      </c>
      <c r="Q67" s="32">
        <f t="shared" si="12"/>
        <v>1.3104827710696796</v>
      </c>
      <c r="R67" s="33">
        <f t="shared" si="13"/>
        <v>92201.970488812629</v>
      </c>
      <c r="S67" s="3">
        <f t="shared" si="8"/>
        <v>25533.029511187371</v>
      </c>
      <c r="T67" s="10">
        <f t="shared" si="9"/>
        <v>0.21686864153554483</v>
      </c>
      <c r="U67" s="3"/>
      <c r="V67" s="3"/>
    </row>
    <row r="68" spans="1:22" x14ac:dyDescent="0.4">
      <c r="A68" t="s">
        <v>69</v>
      </c>
      <c r="B68">
        <v>117735</v>
      </c>
      <c r="D68" s="8">
        <f t="shared" si="15"/>
        <v>110021.83190847101</v>
      </c>
      <c r="E68" s="8">
        <f t="shared" si="14"/>
        <v>-7713.1680915289908</v>
      </c>
      <c r="G68" s="8">
        <f t="shared" si="16"/>
        <v>115112.08224241465</v>
      </c>
      <c r="H68" s="8">
        <f t="shared" si="4"/>
        <v>1675.6377085268446</v>
      </c>
      <c r="I68" s="8">
        <f t="shared" si="7"/>
        <v>111763.56699030798</v>
      </c>
      <c r="J68" s="8">
        <f t="shared" si="17"/>
        <v>-5971.4330096920166</v>
      </c>
      <c r="K68" s="8">
        <f t="shared" si="18"/>
        <v>5.071926792960476E-2</v>
      </c>
      <c r="L68" s="3"/>
      <c r="M68" s="3"/>
      <c r="O68" s="10">
        <f t="shared" si="10"/>
        <v>92795.821352874686</v>
      </c>
      <c r="P68" s="10">
        <f t="shared" si="11"/>
        <v>-607.29028959757898</v>
      </c>
      <c r="Q68" s="32">
        <f t="shared" si="12"/>
        <v>1.2309711798367204</v>
      </c>
      <c r="R68" s="33">
        <f t="shared" si="13"/>
        <v>100727.12167317186</v>
      </c>
      <c r="S68" s="3">
        <f t="shared" si="8"/>
        <v>17007.87832682814</v>
      </c>
      <c r="T68" s="10">
        <f t="shared" si="9"/>
        <v>0.14445898268847956</v>
      </c>
      <c r="U68" s="3"/>
      <c r="V68" s="3"/>
    </row>
    <row r="69" spans="1:22" x14ac:dyDescent="0.4">
      <c r="A69" t="s">
        <v>70</v>
      </c>
      <c r="B69">
        <v>117735</v>
      </c>
      <c r="D69" s="8">
        <f t="shared" si="15"/>
        <v>114347.03508074596</v>
      </c>
      <c r="E69" s="8">
        <f t="shared" si="14"/>
        <v>-3387.9649192540383</v>
      </c>
      <c r="G69" s="8">
        <f t="shared" si="16"/>
        <v>117318.91266249673</v>
      </c>
      <c r="H69" s="8">
        <f t="shared" si="4"/>
        <v>1705.2718770851573</v>
      </c>
      <c r="I69" s="8">
        <f t="shared" si="7"/>
        <v>116787.71995094149</v>
      </c>
      <c r="J69" s="8">
        <f t="shared" si="17"/>
        <v>-947.28004905850685</v>
      </c>
      <c r="K69" s="8">
        <f t="shared" si="18"/>
        <v>8.0458661320635914E-3</v>
      </c>
      <c r="L69" s="3"/>
      <c r="M69" s="3"/>
      <c r="O69" s="10">
        <f t="shared" si="10"/>
        <v>86459.465143067457</v>
      </c>
      <c r="P69" s="10">
        <f t="shared" si="11"/>
        <v>-926.90330662129281</v>
      </c>
      <c r="Q69" s="32">
        <f t="shared" si="12"/>
        <v>1.3967230503945582</v>
      </c>
      <c r="R69" s="33">
        <f t="shared" si="13"/>
        <v>132409.08353918046</v>
      </c>
      <c r="S69" s="3">
        <f t="shared" si="8"/>
        <v>-14674.083539180458</v>
      </c>
      <c r="T69" s="10">
        <f t="shared" si="9"/>
        <v>0.12463654426619492</v>
      </c>
      <c r="U69" s="3"/>
      <c r="V69" s="3"/>
    </row>
    <row r="70" spans="1:22" x14ac:dyDescent="0.4">
      <c r="A70" t="s">
        <v>71</v>
      </c>
      <c r="B70">
        <v>117735</v>
      </c>
      <c r="D70" s="8">
        <f t="shared" si="15"/>
        <v>116246.85580841909</v>
      </c>
      <c r="E70" s="8">
        <f t="shared" si="14"/>
        <v>-1488.1441915809119</v>
      </c>
      <c r="G70" s="8">
        <f t="shared" si="16"/>
        <v>118301.26692724939</v>
      </c>
      <c r="H70" s="8">
        <f t="shared" si="4"/>
        <v>1664.9417635282316</v>
      </c>
      <c r="I70" s="8">
        <f t="shared" si="7"/>
        <v>119024.1845395819</v>
      </c>
      <c r="J70" s="8">
        <f t="shared" si="17"/>
        <v>1289.1845395818964</v>
      </c>
      <c r="K70" s="8">
        <f t="shared" si="18"/>
        <v>1.0949883548493621E-2</v>
      </c>
      <c r="L70" s="3"/>
      <c r="M70" s="3"/>
      <c r="O70" s="10">
        <f t="shared" si="10"/>
        <v>104430.75301155713</v>
      </c>
      <c r="P70" s="10">
        <f t="shared" si="11"/>
        <v>127.38861144885345</v>
      </c>
      <c r="Q70" s="32">
        <f t="shared" si="12"/>
        <v>1.0617094668741724</v>
      </c>
      <c r="R70" s="33">
        <f t="shared" si="13"/>
        <v>84457.358688683802</v>
      </c>
      <c r="S70" s="3">
        <f t="shared" si="8"/>
        <v>33277.641311316198</v>
      </c>
      <c r="T70" s="10">
        <f t="shared" si="9"/>
        <v>0.28264867126441751</v>
      </c>
      <c r="U70" s="3"/>
      <c r="V70" s="3"/>
    </row>
    <row r="71" spans="1:22" x14ac:dyDescent="0.4">
      <c r="A71" t="s">
        <v>72</v>
      </c>
      <c r="B71">
        <v>117735</v>
      </c>
      <c r="D71" s="8">
        <f t="shared" si="15"/>
        <v>117081.34118483623</v>
      </c>
      <c r="E71" s="8">
        <f t="shared" si="14"/>
        <v>-653.65881516376976</v>
      </c>
      <c r="G71" s="8">
        <f t="shared" si="16"/>
        <v>118715.04564171127</v>
      </c>
      <c r="H71" s="8">
        <f t="shared" si="4"/>
        <v>1595.1419039228367</v>
      </c>
      <c r="I71" s="8">
        <f t="shared" si="7"/>
        <v>119966.20869077762</v>
      </c>
      <c r="J71" s="8">
        <f t="shared" si="17"/>
        <v>2231.2086907776247</v>
      </c>
      <c r="K71" s="8">
        <f t="shared" si="18"/>
        <v>1.8951107918440777E-2</v>
      </c>
      <c r="L71" s="3"/>
      <c r="M71" s="3"/>
      <c r="O71" s="10">
        <f t="shared" si="10"/>
        <v>123560.06967358243</v>
      </c>
      <c r="P71" s="10">
        <f t="shared" si="11"/>
        <v>1187.4678002898211</v>
      </c>
      <c r="Q71" s="32">
        <f t="shared" si="12"/>
        <v>0.90477908651798322</v>
      </c>
      <c r="R71" s="33">
        <f t="shared" si="13"/>
        <v>88917.648407728848</v>
      </c>
      <c r="S71" s="3">
        <f t="shared" si="8"/>
        <v>28817.351592271152</v>
      </c>
      <c r="T71" s="10">
        <f t="shared" si="9"/>
        <v>0.24476452705033466</v>
      </c>
      <c r="U71" s="3"/>
      <c r="V71" s="3"/>
    </row>
    <row r="72" spans="1:22" x14ac:dyDescent="0.4">
      <c r="A72" t="s">
        <v>73</v>
      </c>
      <c r="B72">
        <v>117735</v>
      </c>
      <c r="D72" s="8">
        <f t="shared" si="15"/>
        <v>117447.88410823458</v>
      </c>
      <c r="E72" s="8">
        <f t="shared" si="14"/>
        <v>-287.11589176542475</v>
      </c>
      <c r="G72" s="8">
        <f t="shared" si="16"/>
        <v>118866.13638411305</v>
      </c>
      <c r="H72" s="8">
        <f t="shared" si="4"/>
        <v>1514.5812060886155</v>
      </c>
      <c r="I72" s="8">
        <f t="shared" si="7"/>
        <v>120310.18754563411</v>
      </c>
      <c r="J72" s="8">
        <f t="shared" si="17"/>
        <v>2575.1875456341077</v>
      </c>
      <c r="K72" s="8">
        <f t="shared" si="18"/>
        <v>2.1872744261554403E-2</v>
      </c>
      <c r="L72" s="3"/>
      <c r="M72" s="3"/>
      <c r="O72" s="10">
        <f t="shared" si="10"/>
        <v>119486.33558999765</v>
      </c>
      <c r="P72" s="10">
        <f t="shared" si="11"/>
        <v>893.95597293516653</v>
      </c>
      <c r="Q72" s="32">
        <f t="shared" si="12"/>
        <v>1.0018619510331122</v>
      </c>
      <c r="R72" s="33">
        <f t="shared" si="13"/>
        <v>127310.07162099954</v>
      </c>
      <c r="S72" s="3">
        <f t="shared" si="8"/>
        <v>-9575.0716209995444</v>
      </c>
      <c r="T72" s="10">
        <f t="shared" si="9"/>
        <v>8.1327316609330652E-2</v>
      </c>
      <c r="U72" s="3"/>
      <c r="V72" s="3"/>
    </row>
    <row r="73" spans="1:22" x14ac:dyDescent="0.4">
      <c r="A73" t="s">
        <v>74</v>
      </c>
      <c r="B73">
        <v>117735</v>
      </c>
      <c r="D73" s="8">
        <f t="shared" si="15"/>
        <v>117608.88598854342</v>
      </c>
      <c r="E73" s="8">
        <f t="shared" si="14"/>
        <v>-126.11401145657874</v>
      </c>
      <c r="G73" s="8">
        <f t="shared" si="16"/>
        <v>118897.11630234026</v>
      </c>
      <c r="H73" s="8">
        <f t="shared" si="4"/>
        <v>1431.8140865829807</v>
      </c>
      <c r="I73" s="8">
        <f t="shared" si="7"/>
        <v>120380.71759020166</v>
      </c>
      <c r="J73" s="8">
        <f t="shared" si="17"/>
        <v>2645.7175902016606</v>
      </c>
      <c r="K73" s="8">
        <f t="shared" si="18"/>
        <v>2.2471801844835101E-2</v>
      </c>
      <c r="L73" s="3"/>
      <c r="M73" s="3"/>
      <c r="O73" s="10">
        <f t="shared" si="10"/>
        <v>138245.59354942615</v>
      </c>
      <c r="P73" s="10">
        <f t="shared" si="11"/>
        <v>1890.6250892391963</v>
      </c>
      <c r="Q73" s="32">
        <f t="shared" si="12"/>
        <v>0.8148975520550239</v>
      </c>
      <c r="R73" s="33">
        <f t="shared" si="13"/>
        <v>93096.484592100081</v>
      </c>
      <c r="S73" s="3">
        <f t="shared" si="8"/>
        <v>24638.515407899919</v>
      </c>
      <c r="T73" s="10">
        <f t="shared" si="9"/>
        <v>0.20927095093132814</v>
      </c>
      <c r="U73" s="3"/>
      <c r="V73" s="3"/>
    </row>
    <row r="74" spans="1:22" x14ac:dyDescent="0.4">
      <c r="A74" t="s">
        <v>75</v>
      </c>
      <c r="B74">
        <v>117735</v>
      </c>
      <c r="D74" s="8">
        <f t="shared" si="15"/>
        <v>117679.60514258589</v>
      </c>
      <c r="E74" s="8">
        <f t="shared" si="14"/>
        <v>-55.394857414110447</v>
      </c>
      <c r="G74" s="8">
        <f t="shared" si="16"/>
        <v>118874.36907070788</v>
      </c>
      <c r="H74" s="8">
        <f t="shared" si="4"/>
        <v>1350.6670483335429</v>
      </c>
      <c r="I74" s="8">
        <f t="shared" si="7"/>
        <v>120328.93038892324</v>
      </c>
      <c r="J74" s="8">
        <f t="shared" si="17"/>
        <v>2593.9303889232397</v>
      </c>
      <c r="K74" s="8">
        <f t="shared" si="18"/>
        <v>2.2031939431122773E-2</v>
      </c>
      <c r="L74" s="3"/>
      <c r="M74" s="3"/>
      <c r="O74" s="10">
        <f t="shared" si="10"/>
        <v>139529.865576554</v>
      </c>
      <c r="P74" s="10">
        <f t="shared" si="11"/>
        <v>1856.7978765203939</v>
      </c>
      <c r="Q74" s="32">
        <f t="shared" si="12"/>
        <v>0.84515044149928364</v>
      </c>
      <c r="R74" s="33">
        <f t="shared" si="13"/>
        <v>118650.52695435831</v>
      </c>
      <c r="S74" s="3">
        <f t="shared" si="8"/>
        <v>-915.52695435831265</v>
      </c>
      <c r="T74" s="10">
        <f t="shared" si="9"/>
        <v>7.7761664276409957E-3</v>
      </c>
      <c r="U74" s="3"/>
      <c r="V74" s="3"/>
    </row>
    <row r="75" spans="1:22" x14ac:dyDescent="0.4">
      <c r="A75" t="s">
        <v>76</v>
      </c>
      <c r="B75">
        <v>117735</v>
      </c>
      <c r="D75" s="8">
        <f t="shared" si="15"/>
        <v>117710.66812606713</v>
      </c>
      <c r="E75" s="8">
        <f t="shared" si="14"/>
        <v>-24.331873932867893</v>
      </c>
      <c r="G75" s="8">
        <f t="shared" si="16"/>
        <v>118828.73410755211</v>
      </c>
      <c r="H75" s="8">
        <f t="shared" si="4"/>
        <v>1272.7701791433822</v>
      </c>
      <c r="I75" s="8">
        <f t="shared" si="7"/>
        <v>120225.03611904143</v>
      </c>
      <c r="J75" s="8">
        <f t="shared" si="17"/>
        <v>2490.036119041426</v>
      </c>
      <c r="K75" s="8">
        <f t="shared" si="18"/>
        <v>2.1149497762274819E-2</v>
      </c>
      <c r="L75" s="3"/>
      <c r="M75" s="3"/>
      <c r="O75" s="10">
        <f t="shared" si="10"/>
        <v>116114.04989114056</v>
      </c>
      <c r="P75" s="10">
        <f t="shared" si="11"/>
        <v>446.88980754350314</v>
      </c>
      <c r="Q75" s="32">
        <f t="shared" si="12"/>
        <v>1.1117635422602303</v>
      </c>
      <c r="R75" s="33">
        <f t="shared" si="13"/>
        <v>172825.33278686431</v>
      </c>
      <c r="S75" s="3">
        <f t="shared" si="8"/>
        <v>-55090.33278686431</v>
      </c>
      <c r="T75" s="10">
        <f t="shared" si="9"/>
        <v>0.46791805993854257</v>
      </c>
      <c r="U75" s="3"/>
      <c r="V75" s="3"/>
    </row>
    <row r="76" spans="1:22" x14ac:dyDescent="0.4">
      <c r="A76" t="s">
        <v>77</v>
      </c>
      <c r="B76">
        <v>117735</v>
      </c>
      <c r="D76" s="8">
        <f t="shared" si="15"/>
        <v>117724.31236369725</v>
      </c>
      <c r="E76" s="8">
        <f t="shared" si="14"/>
        <v>-10.687636302754981</v>
      </c>
      <c r="G76" s="8">
        <f t="shared" si="16"/>
        <v>118774.47345752701</v>
      </c>
      <c r="H76" s="8">
        <f t="shared" si="4"/>
        <v>1198.7378093118796</v>
      </c>
      <c r="I76" s="8">
        <f t="shared" si="7"/>
        <v>120101.50428669549</v>
      </c>
      <c r="J76" s="8">
        <f t="shared" si="17"/>
        <v>2366.50428669549</v>
      </c>
      <c r="K76" s="8">
        <f t="shared" si="18"/>
        <v>2.0100261491446808E-2</v>
      </c>
      <c r="L76" s="3"/>
      <c r="M76" s="3"/>
      <c r="O76" s="10">
        <f t="shared" si="10"/>
        <v>107661.42050013345</v>
      </c>
      <c r="P76" s="10">
        <f t="shared" si="11"/>
        <v>-49.596394696798086</v>
      </c>
      <c r="Q76" s="32">
        <f t="shared" si="12"/>
        <v>1.1290987922388158</v>
      </c>
      <c r="R76" s="33">
        <f t="shared" si="13"/>
        <v>136292.11793342326</v>
      </c>
      <c r="S76" s="3">
        <f t="shared" si="8"/>
        <v>-18557.117933423258</v>
      </c>
      <c r="T76" s="10">
        <f t="shared" si="9"/>
        <v>0.15761768321589381</v>
      </c>
      <c r="U76" s="3"/>
      <c r="V76" s="3"/>
    </row>
    <row r="77" spans="1:22" x14ac:dyDescent="0.4">
      <c r="A77" t="s">
        <v>78</v>
      </c>
      <c r="B77">
        <v>117735</v>
      </c>
      <c r="D77" s="8">
        <f t="shared" si="15"/>
        <v>117730.30551695052</v>
      </c>
      <c r="E77" s="8">
        <f t="shared" si="14"/>
        <v>-4.6944830494758207</v>
      </c>
      <c r="G77" s="8">
        <f t="shared" si="16"/>
        <v>118718.12148315003</v>
      </c>
      <c r="H77" s="8">
        <f t="shared" si="4"/>
        <v>1128.7188851124945</v>
      </c>
      <c r="I77" s="8">
        <f t="shared" si="7"/>
        <v>119973.21126683889</v>
      </c>
      <c r="J77" s="8">
        <f t="shared" si="17"/>
        <v>2238.2112668388872</v>
      </c>
      <c r="K77" s="8">
        <f t="shared" si="18"/>
        <v>1.9010585355577248E-2</v>
      </c>
      <c r="L77" s="3"/>
      <c r="M77" s="3"/>
      <c r="O77" s="10">
        <f t="shared" si="10"/>
        <v>91911.187659525502</v>
      </c>
      <c r="P77" s="10">
        <f t="shared" si="11"/>
        <v>-925.5031923421825</v>
      </c>
      <c r="Q77" s="32">
        <f t="shared" si="12"/>
        <v>1.3738319924097593</v>
      </c>
      <c r="R77" s="33">
        <f t="shared" si="13"/>
        <v>159141.30315997195</v>
      </c>
      <c r="S77" s="3">
        <f t="shared" si="8"/>
        <v>-41406.303159971954</v>
      </c>
      <c r="T77" s="10">
        <f t="shared" si="9"/>
        <v>0.35169068807042897</v>
      </c>
      <c r="U77" s="3"/>
      <c r="V77" s="3"/>
    </row>
    <row r="78" spans="1:22" x14ac:dyDescent="0.4">
      <c r="A78" t="s">
        <v>79</v>
      </c>
      <c r="B78">
        <v>117735</v>
      </c>
      <c r="D78" s="8">
        <f t="shared" si="15"/>
        <v>117732.93797520074</v>
      </c>
      <c r="E78" s="8">
        <f t="shared" si="14"/>
        <v>-2.062024799262872</v>
      </c>
      <c r="G78" s="8">
        <f t="shared" si="16"/>
        <v>118662.61378953946</v>
      </c>
      <c r="H78" s="8">
        <f t="shared" si="4"/>
        <v>1062.6532759998147</v>
      </c>
      <c r="I78" s="8">
        <f t="shared" si="7"/>
        <v>119846.84036826252</v>
      </c>
      <c r="J78" s="8">
        <f t="shared" si="17"/>
        <v>2111.8403682625212</v>
      </c>
      <c r="K78" s="8">
        <f t="shared" si="18"/>
        <v>1.7937235047033772E-2</v>
      </c>
      <c r="L78" s="3"/>
      <c r="M78" s="3"/>
      <c r="O78" s="10">
        <f t="shared" si="10"/>
        <v>90343.760738030542</v>
      </c>
      <c r="P78" s="10">
        <f t="shared" si="11"/>
        <v>-961.31482073519715</v>
      </c>
      <c r="Q78" s="32">
        <f t="shared" si="12"/>
        <v>1.3066120530212579</v>
      </c>
      <c r="R78" s="33">
        <f t="shared" si="13"/>
        <v>119235.17190822591</v>
      </c>
      <c r="S78" s="3">
        <f t="shared" si="8"/>
        <v>-1500.1719082259078</v>
      </c>
      <c r="T78" s="10">
        <f t="shared" si="9"/>
        <v>1.2741936622295051E-2</v>
      </c>
      <c r="U78" s="3"/>
      <c r="V78" s="3"/>
    </row>
    <row r="79" spans="1:22" x14ac:dyDescent="0.4">
      <c r="A79" t="s">
        <v>80</v>
      </c>
      <c r="B79">
        <v>117735</v>
      </c>
      <c r="D79" s="8">
        <f t="shared" si="15"/>
        <v>117734.09426741391</v>
      </c>
      <c r="E79" s="8">
        <f t="shared" si="14"/>
        <v>-0.9057325860921992</v>
      </c>
      <c r="G79" s="8">
        <f t="shared" si="16"/>
        <v>118609.21341243674</v>
      </c>
      <c r="H79" s="8">
        <f t="shared" si="4"/>
        <v>1000.3908967225685</v>
      </c>
      <c r="I79" s="8">
        <f t="shared" si="7"/>
        <v>119725.26706553927</v>
      </c>
      <c r="J79" s="8">
        <f t="shared" si="17"/>
        <v>1990.2670655392722</v>
      </c>
      <c r="K79" s="8">
        <f t="shared" si="18"/>
        <v>1.6904633843285957E-2</v>
      </c>
      <c r="L79" s="3"/>
      <c r="M79" s="3"/>
      <c r="O79" s="10">
        <f>$B$2*B79/Q68+(1-$B$2)*(O78+P78)</f>
        <v>92893.64479468693</v>
      </c>
      <c r="P79" s="10">
        <f t="shared" si="11"/>
        <v>-765.43212673185508</v>
      </c>
      <c r="Q79" s="32">
        <f t="shared" si="12"/>
        <v>1.2503127740554341</v>
      </c>
      <c r="R79" s="33">
        <f t="shared" si="13"/>
        <v>110027.21490750491</v>
      </c>
      <c r="S79" s="3">
        <f t="shared" si="8"/>
        <v>7707.7850924950908</v>
      </c>
      <c r="T79" s="10">
        <f t="shared" si="9"/>
        <v>6.5467236526904407E-2</v>
      </c>
      <c r="U79" s="3"/>
      <c r="V79" s="3"/>
    </row>
    <row r="80" spans="1:22" x14ac:dyDescent="0.4">
      <c r="A80" s="1" t="s">
        <v>81</v>
      </c>
      <c r="B80"/>
      <c r="D80" s="9">
        <f>D79+$B$2*(B79-D79)</f>
        <v>117734.60216214771</v>
      </c>
      <c r="E80" s="9">
        <f t="shared" si="14"/>
        <v>117734.60216214771</v>
      </c>
      <c r="G80" s="8"/>
      <c r="H80" s="8"/>
      <c r="I80" s="9">
        <f>$G$79+B5*$H$79</f>
        <v>119609.60430915932</v>
      </c>
      <c r="J80" s="8"/>
      <c r="K80" s="8"/>
      <c r="L80" s="3"/>
      <c r="M80" s="3"/>
      <c r="O80" s="10"/>
      <c r="P80" s="10"/>
      <c r="Q80" s="32"/>
      <c r="R80" s="4">
        <f t="shared" ref="R80:R90" si="19">($O$79+B5*$P$79)*Q68</f>
        <v>113407.17464412095</v>
      </c>
      <c r="S80" s="3"/>
      <c r="T80" s="10"/>
      <c r="U80" s="3"/>
      <c r="V80" s="3"/>
    </row>
    <row r="81" spans="1:22" x14ac:dyDescent="0.4">
      <c r="A81" s="1" t="s">
        <v>82</v>
      </c>
      <c r="B81"/>
      <c r="D81" s="9">
        <f>D80+$B$2*(B80-D80)</f>
        <v>51714.249861319608</v>
      </c>
      <c r="E81" s="9">
        <f t="shared" si="14"/>
        <v>51714.249861319608</v>
      </c>
      <c r="G81" s="8"/>
      <c r="H81" s="8"/>
      <c r="I81" s="9">
        <f t="shared" ref="I81:I91" si="20">$G$79+B6*$H$79</f>
        <v>120609.99520588187</v>
      </c>
      <c r="J81" s="8"/>
      <c r="K81" s="8"/>
      <c r="L81" s="3"/>
      <c r="M81" s="3"/>
      <c r="O81" s="10"/>
      <c r="P81" s="10"/>
      <c r="Q81" s="32"/>
      <c r="R81" s="4">
        <f t="shared" si="19"/>
        <v>127608.5015300659</v>
      </c>
      <c r="S81" s="3"/>
      <c r="T81" s="10"/>
      <c r="U81" s="3"/>
      <c r="V81" s="3"/>
    </row>
    <row r="82" spans="1:22" x14ac:dyDescent="0.4">
      <c r="A82" s="1" t="s">
        <v>83</v>
      </c>
      <c r="B82"/>
      <c r="D82" s="9">
        <f t="shared" si="15"/>
        <v>22715.18814015084</v>
      </c>
      <c r="E82" s="9">
        <f t="shared" si="14"/>
        <v>22715.18814015084</v>
      </c>
      <c r="G82" s="8"/>
      <c r="H82" s="8"/>
      <c r="I82" s="9">
        <f t="shared" si="20"/>
        <v>121610.38610260445</v>
      </c>
      <c r="J82" s="8"/>
      <c r="K82" s="8"/>
      <c r="L82" s="3"/>
      <c r="M82" s="3"/>
      <c r="O82" s="10"/>
      <c r="P82" s="10"/>
      <c r="Q82" s="32"/>
      <c r="R82" s="4">
        <f t="shared" si="19"/>
        <v>96188.062485363276</v>
      </c>
      <c r="S82" s="3"/>
      <c r="T82" s="10"/>
      <c r="U82" s="3"/>
      <c r="V82" s="3"/>
    </row>
    <row r="83" spans="1:22" x14ac:dyDescent="0.4">
      <c r="A83" s="1" t="s">
        <v>84</v>
      </c>
      <c r="B83"/>
      <c r="D83" s="9">
        <f t="shared" si="15"/>
        <v>9977.5163253094688</v>
      </c>
      <c r="E83" s="9">
        <f t="shared" si="14"/>
        <v>9977.5163253094688</v>
      </c>
      <c r="G83" s="8"/>
      <c r="H83" s="8"/>
      <c r="I83" s="9">
        <f t="shared" si="20"/>
        <v>122610.77699932702</v>
      </c>
      <c r="J83" s="8"/>
      <c r="K83" s="8"/>
      <c r="L83" s="3"/>
      <c r="M83" s="3"/>
      <c r="O83" s="10"/>
      <c r="P83" s="10"/>
      <c r="Q83" s="32"/>
      <c r="R83" s="4">
        <f t="shared" si="19"/>
        <v>81278.039158998989</v>
      </c>
      <c r="S83" s="3"/>
      <c r="T83" s="10"/>
      <c r="U83" s="3"/>
      <c r="V83" s="3"/>
    </row>
    <row r="84" spans="1:22" x14ac:dyDescent="0.4">
      <c r="A84" s="1" t="s">
        <v>85</v>
      </c>
      <c r="B84"/>
      <c r="D84" s="9">
        <f t="shared" si="15"/>
        <v>4382.5669154750794</v>
      </c>
      <c r="E84" s="9">
        <f t="shared" ref="E84:E87" si="21">D84-B84</f>
        <v>4382.5669154750794</v>
      </c>
      <c r="G84" s="3"/>
      <c r="H84" s="3"/>
      <c r="I84" s="9">
        <f t="shared" si="20"/>
        <v>123611.16789604959</v>
      </c>
      <c r="J84" s="3"/>
      <c r="K84" s="3"/>
      <c r="L84" s="3"/>
      <c r="M84" s="3"/>
      <c r="O84" s="10"/>
      <c r="P84" s="10"/>
      <c r="Q84" s="32"/>
      <c r="R84" s="4">
        <f t="shared" si="19"/>
        <v>89232.321593226938</v>
      </c>
      <c r="S84" s="3"/>
      <c r="T84" s="10"/>
      <c r="U84" s="3"/>
      <c r="V84" s="3"/>
    </row>
    <row r="85" spans="1:22" x14ac:dyDescent="0.4">
      <c r="A85" s="1" t="s">
        <v>86</v>
      </c>
      <c r="B85"/>
      <c r="D85" s="9">
        <f t="shared" si="15"/>
        <v>1925.0174234138394</v>
      </c>
      <c r="E85" s="9">
        <f t="shared" si="21"/>
        <v>1925.0174234138394</v>
      </c>
      <c r="G85" s="3"/>
      <c r="H85" s="3"/>
      <c r="I85" s="9">
        <f t="shared" si="20"/>
        <v>124611.55879277215</v>
      </c>
      <c r="J85" s="3"/>
      <c r="K85" s="3"/>
      <c r="L85" s="3"/>
      <c r="M85" s="3"/>
      <c r="O85" s="10"/>
      <c r="P85" s="10"/>
      <c r="Q85" s="32"/>
      <c r="R85" s="4">
        <f t="shared" si="19"/>
        <v>71956.311146630935</v>
      </c>
      <c r="S85" s="3"/>
      <c r="T85" s="10"/>
      <c r="U85" s="3"/>
      <c r="V85" s="3"/>
    </row>
    <row r="86" spans="1:22" x14ac:dyDescent="0.4">
      <c r="A86" s="1" t="s">
        <v>87</v>
      </c>
      <c r="B86"/>
      <c r="D86" s="9">
        <f t="shared" si="15"/>
        <v>845.55288074709347</v>
      </c>
      <c r="E86" s="9">
        <f t="shared" si="21"/>
        <v>845.55288074709347</v>
      </c>
      <c r="G86" s="3"/>
      <c r="H86" s="3"/>
      <c r="I86" s="9">
        <f t="shared" si="20"/>
        <v>125611.94968949472</v>
      </c>
      <c r="J86" s="3"/>
      <c r="K86" s="3"/>
      <c r="L86" s="3"/>
      <c r="M86" s="3"/>
      <c r="O86" s="10"/>
      <c r="P86" s="10"/>
      <c r="Q86" s="32"/>
      <c r="R86" s="4">
        <f t="shared" si="19"/>
        <v>73980.767811791156</v>
      </c>
      <c r="S86" s="3"/>
      <c r="T86" s="10"/>
      <c r="U86" s="3"/>
      <c r="V86" s="3"/>
    </row>
    <row r="87" spans="1:22" x14ac:dyDescent="0.4">
      <c r="A87" s="1" t="s">
        <v>88</v>
      </c>
      <c r="B87"/>
      <c r="D87" s="9">
        <f t="shared" si="15"/>
        <v>371.40426130366859</v>
      </c>
      <c r="E87" s="9">
        <f t="shared" si="21"/>
        <v>371.40426130366859</v>
      </c>
      <c r="G87" s="3"/>
      <c r="H87" s="3"/>
      <c r="I87" s="9">
        <f t="shared" si="20"/>
        <v>126612.34058621729</v>
      </c>
      <c r="J87" s="3"/>
      <c r="K87" s="3"/>
      <c r="L87" s="3"/>
      <c r="M87" s="3"/>
      <c r="O87" s="10"/>
      <c r="P87" s="10"/>
      <c r="Q87" s="32"/>
      <c r="R87" s="4">
        <f t="shared" si="19"/>
        <v>96467.931329803236</v>
      </c>
      <c r="S87" s="3"/>
      <c r="T87" s="10"/>
      <c r="U87" s="3"/>
      <c r="V87" s="3"/>
    </row>
    <row r="88" spans="1:22" x14ac:dyDescent="0.4">
      <c r="A88" s="1" t="s">
        <v>89</v>
      </c>
      <c r="B88"/>
      <c r="D88" s="9">
        <f t="shared" ref="D88:D91" si="22">D87+$B$2*(B87-D87)</f>
        <v>163.1371951481556</v>
      </c>
      <c r="E88" s="9">
        <f t="shared" ref="E88:E91" si="23">D88-B88</f>
        <v>163.1371951481556</v>
      </c>
      <c r="G88" s="3"/>
      <c r="H88" s="3"/>
      <c r="I88" s="9">
        <f t="shared" si="20"/>
        <v>127612.73148293985</v>
      </c>
      <c r="J88" s="3"/>
      <c r="K88" s="3"/>
      <c r="L88" s="3"/>
      <c r="M88" s="3"/>
      <c r="O88" s="10"/>
      <c r="P88" s="10"/>
      <c r="Q88" s="32"/>
      <c r="R88" s="4">
        <f t="shared" si="19"/>
        <v>97107.865735839048</v>
      </c>
      <c r="S88" s="3"/>
      <c r="T88" s="10"/>
      <c r="U88" s="3"/>
      <c r="V88" s="3"/>
    </row>
    <row r="89" spans="1:22" x14ac:dyDescent="0.4">
      <c r="A89" s="1" t="s">
        <v>90</v>
      </c>
      <c r="B89"/>
      <c r="D89" s="9">
        <f t="shared" si="22"/>
        <v>71.657078859004798</v>
      </c>
      <c r="E89" s="9">
        <f t="shared" si="23"/>
        <v>71.657078859004798</v>
      </c>
      <c r="G89" s="3"/>
      <c r="H89" s="3"/>
      <c r="I89" s="9">
        <f t="shared" si="20"/>
        <v>128613.12237966243</v>
      </c>
      <c r="J89" s="3"/>
      <c r="K89" s="3"/>
      <c r="L89" s="3"/>
      <c r="M89" s="3"/>
      <c r="O89" s="10"/>
      <c r="P89" s="10"/>
      <c r="Q89" s="32"/>
      <c r="R89" s="4">
        <f t="shared" si="19"/>
        <v>117104.50967326458</v>
      </c>
      <c r="S89" s="3"/>
      <c r="T89" s="10"/>
      <c r="U89" s="3"/>
      <c r="V89" s="3"/>
    </row>
    <row r="90" spans="1:22" x14ac:dyDescent="0.4">
      <c r="A90" s="1" t="s">
        <v>91</v>
      </c>
      <c r="B90"/>
      <c r="D90" s="9">
        <f t="shared" si="22"/>
        <v>31.474961586426936</v>
      </c>
      <c r="E90" s="9">
        <f t="shared" si="23"/>
        <v>31.474961586426936</v>
      </c>
      <c r="G90" s="3"/>
      <c r="H90" s="3"/>
      <c r="I90" s="9">
        <f t="shared" si="20"/>
        <v>129613.513276385</v>
      </c>
      <c r="J90" s="3"/>
      <c r="K90" s="3"/>
      <c r="L90" s="3"/>
      <c r="M90" s="3"/>
      <c r="O90" s="10"/>
      <c r="P90" s="10"/>
      <c r="Q90" s="32"/>
      <c r="R90" s="4">
        <f t="shared" si="19"/>
        <v>110374.60466968047</v>
      </c>
      <c r="S90" s="3"/>
      <c r="T90" s="10"/>
      <c r="U90" s="3"/>
      <c r="V90" s="3"/>
    </row>
    <row r="91" spans="1:22" x14ac:dyDescent="0.4">
      <c r="A91" s="1" t="s">
        <v>92</v>
      </c>
      <c r="B91"/>
      <c r="D91" s="9">
        <f t="shared" si="22"/>
        <v>13.825196653862175</v>
      </c>
      <c r="E91" s="9">
        <f t="shared" si="23"/>
        <v>13.825196653862175</v>
      </c>
      <c r="G91" s="3"/>
      <c r="H91" s="3"/>
      <c r="I91" s="9">
        <f t="shared" si="20"/>
        <v>130613.90417310757</v>
      </c>
      <c r="J91" s="3"/>
      <c r="K91" s="3"/>
      <c r="L91" s="3"/>
      <c r="M91" s="3"/>
      <c r="O91" s="10"/>
      <c r="P91" s="10"/>
      <c r="Q91" s="32"/>
      <c r="R91" s="4">
        <f>($O$79+B16*$P$79)*Q79</f>
        <v>104661.75592666207</v>
      </c>
      <c r="S91" s="3"/>
      <c r="T91" s="10"/>
      <c r="U91" s="3"/>
      <c r="V91" s="3"/>
    </row>
    <row r="92" spans="1:22" x14ac:dyDescent="0.4">
      <c r="O92" s="38"/>
      <c r="P92" s="38"/>
      <c r="Q92" s="38"/>
      <c r="R92" s="38"/>
      <c r="S92" s="38"/>
      <c r="T92" s="38"/>
      <c r="U92" s="38"/>
      <c r="V92" s="38"/>
    </row>
  </sheetData>
  <mergeCells count="1">
    <mergeCell ref="D18:E18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BRUNET, Thierry</dc:creator>
  <cp:lastModifiedBy>BRUNET, Thierry</cp:lastModifiedBy>
  <dcterms:created xsi:type="dcterms:W3CDTF">2015-06-05T18:17:20Z</dcterms:created>
  <dcterms:modified xsi:type="dcterms:W3CDTF">2021-05-20T16:10:49Z</dcterms:modified>
</cp:coreProperties>
</file>