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EatInTime\Gestion de Projet\Etude Economique\"/>
    </mc:Choice>
  </mc:AlternateContent>
  <bookViews>
    <workbookView xWindow="0" yWindow="0" windowWidth="21570" windowHeight="7965" xr2:uid="{00000000-000D-0000-FFFF-FFFF00000000}"/>
  </bookViews>
  <sheets>
    <sheet name="Feuil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 l="1"/>
  <c r="Y8" i="1"/>
  <c r="AA5" i="1"/>
  <c r="AA6" i="1"/>
  <c r="Y15" i="1" s="1"/>
  <c r="Y16" i="1" s="1"/>
  <c r="AA4" i="1"/>
  <c r="V5" i="1"/>
  <c r="T16" i="1"/>
  <c r="O16" i="1"/>
  <c r="C12" i="1"/>
  <c r="V6" i="1"/>
  <c r="T7" i="1"/>
  <c r="V4" i="1"/>
  <c r="E38" i="1"/>
  <c r="D38" i="1"/>
  <c r="D36" i="1"/>
  <c r="E34" i="1"/>
  <c r="E36" i="1" s="1"/>
  <c r="D34" i="1"/>
  <c r="O15" i="1"/>
  <c r="Q4" i="1"/>
  <c r="Q5" i="1"/>
  <c r="E11" i="1"/>
  <c r="J6" i="1"/>
  <c r="C11" i="1"/>
  <c r="H6" i="1" s="1"/>
  <c r="C38" i="1"/>
  <c r="C37" i="1"/>
  <c r="C36" i="1"/>
  <c r="C34" i="1"/>
  <c r="AA11" i="1" l="1"/>
  <c r="Y11" i="1" s="1"/>
  <c r="V11" i="1"/>
  <c r="T8" i="1" s="1"/>
  <c r="T11" i="1" s="1"/>
  <c r="T15" i="1"/>
  <c r="Q11" i="1"/>
  <c r="O8" i="1" s="1"/>
  <c r="O11" i="1" s="1"/>
  <c r="J7" i="1"/>
  <c r="H7" i="1"/>
  <c r="H8" i="1" l="1"/>
</calcChain>
</file>

<file path=xl/sharedStrings.xml><?xml version="1.0" encoding="utf-8"?>
<sst xmlns="http://schemas.openxmlformats.org/spreadsheetml/2006/main" count="116" uniqueCount="74">
  <si>
    <t>Besoins initiaux :</t>
  </si>
  <si>
    <t>Coûts</t>
  </si>
  <si>
    <t xml:space="preserve">Licenses Visual Studio : </t>
  </si>
  <si>
    <t>Stage d'initiation à la gestion (obligatoire pour les entrepreneurs) :</t>
  </si>
  <si>
    <t>Montant</t>
  </si>
  <si>
    <t>Plan de financement initial</t>
  </si>
  <si>
    <t>Variation du BFR</t>
  </si>
  <si>
    <t>Apports en capital</t>
  </si>
  <si>
    <t>Total des besoins</t>
  </si>
  <si>
    <t>Total des ressources</t>
  </si>
  <si>
    <t>Frais hébergement site Web</t>
  </si>
  <si>
    <t>Frais de création de société :</t>
  </si>
  <si>
    <t>Fournitures</t>
  </si>
  <si>
    <t>Entretien, réparation, maintenance</t>
  </si>
  <si>
    <t>Renouvellement licences</t>
  </si>
  <si>
    <t>Assurances</t>
  </si>
  <si>
    <t>Charges locatives, location immobilière</t>
  </si>
  <si>
    <t>Honoraires</t>
  </si>
  <si>
    <t>Annonces, insertion, publicité</t>
  </si>
  <si>
    <t>Voyages, déplacements, réception</t>
  </si>
  <si>
    <t>24000 kms</t>
  </si>
  <si>
    <t>Exp Comptable</t>
  </si>
  <si>
    <t>Loyer</t>
  </si>
  <si>
    <t>Frais postaux, télécommunications</t>
  </si>
  <si>
    <t>Frais de restaurant</t>
  </si>
  <si>
    <t>Services bancaires</t>
  </si>
  <si>
    <t>Frais de gestion de compte</t>
  </si>
  <si>
    <t>Cotisations foncières des entreprises</t>
  </si>
  <si>
    <t>Salaires et charges sociales</t>
  </si>
  <si>
    <t>1500*4*12*1,45 (charges)</t>
  </si>
  <si>
    <t>Dotations aux amortissements</t>
  </si>
  <si>
    <t>TOTAL CHARGES</t>
  </si>
  <si>
    <t>2018</t>
  </si>
  <si>
    <t>2019</t>
  </si>
  <si>
    <t>2020</t>
  </si>
  <si>
    <t>Détails</t>
  </si>
  <si>
    <t>Achat tablettes</t>
  </si>
  <si>
    <t>4 clients par mois * 12 mois * 100€ par tablette * 20 tablettes par client</t>
  </si>
  <si>
    <t>250*12 mois</t>
  </si>
  <si>
    <t>250 repas * 30€</t>
  </si>
  <si>
    <t>Compte de résultat prévisionnel</t>
  </si>
  <si>
    <t>Chiffre d'affaires HT</t>
  </si>
  <si>
    <t>4 clients par mois * 12 mois * 5 500 /contrat</t>
  </si>
  <si>
    <t>RESULTAT AVANT IMPOTS</t>
  </si>
  <si>
    <t>RESULTAT NET</t>
  </si>
  <si>
    <t>EXCEDENT BRUT DE TRESORERIE</t>
  </si>
  <si>
    <t>Stock initial de tablettes (5)</t>
  </si>
  <si>
    <t>Ordinateurs (x4)</t>
  </si>
  <si>
    <t>Matériel de bureau</t>
  </si>
  <si>
    <t>Plan de financement au démarrage</t>
  </si>
  <si>
    <t>Apports</t>
  </si>
  <si>
    <t>Capital apporté</t>
  </si>
  <si>
    <t>Total Ressources</t>
  </si>
  <si>
    <t>Besoins :</t>
  </si>
  <si>
    <t>Ordinateurs (x4) après amortissement</t>
  </si>
  <si>
    <t>Matériel de bureau après amortissement</t>
  </si>
  <si>
    <t>Stock de tablettes</t>
  </si>
  <si>
    <t>Résultat</t>
  </si>
  <si>
    <t>Dettes fournisseurs (achats / 12)</t>
  </si>
  <si>
    <t>Dettes organismes sociaux (1500 * 4 * 3 * 0,45)</t>
  </si>
  <si>
    <t>Dettes au personnel</t>
  </si>
  <si>
    <t>Trésorerie</t>
  </si>
  <si>
    <t>Total besoins :</t>
  </si>
  <si>
    <t xml:space="preserve">Besoin en Fonds de Roulement : </t>
  </si>
  <si>
    <t>Détail BFR : Stock + Créances - Somme Dettes exploitation</t>
  </si>
  <si>
    <t xml:space="preserve">Variation BFR : </t>
  </si>
  <si>
    <t>Créances client (CA / 12)</t>
  </si>
  <si>
    <t>Trésorerie de départ :</t>
  </si>
  <si>
    <t>Plan de financement fin 2018</t>
  </si>
  <si>
    <t>Plan de financement fin 2019</t>
  </si>
  <si>
    <t>BFR au démarrage</t>
  </si>
  <si>
    <t>Besoin de Financement au démarrage</t>
  </si>
  <si>
    <t>Résultat et réserves</t>
  </si>
  <si>
    <t>Plan de financement fin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</si>
</sst>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theme="4" tint="0.5999938962981048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0" borderId="0" xfId="0" applyBorder="1"/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0" fillId="0" borderId="4" xfId="0" applyNumberFormat="1" applyFill="1" applyBorder="1" applyAlignment="1"/>
    <xf numFmtId="0" fontId="0" fillId="0" borderId="4" xfId="0" applyFill="1" applyBorder="1" applyAlignment="1"/>
    <xf numFmtId="0" fontId="1" fillId="3" borderId="2" xfId="0" applyFont="1" applyFill="1" applyBorder="1" applyAlignment="1">
      <alignment wrapText="1"/>
    </xf>
    <xf numFmtId="164" fontId="1" fillId="3" borderId="2" xfId="0" applyNumberFormat="1" applyFont="1" applyFill="1" applyBorder="1"/>
    <xf numFmtId="0" fontId="0" fillId="4" borderId="5" xfId="0" applyFill="1" applyBorder="1" applyAlignment="1"/>
    <xf numFmtId="164" fontId="0" fillId="4" borderId="5" xfId="0" applyNumberFormat="1" applyFill="1" applyBorder="1" applyAlignment="1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1" fillId="6" borderId="3" xfId="0" applyFont="1" applyFill="1" applyBorder="1" applyAlignment="1">
      <alignment horizontal="left" vertical="center"/>
    </xf>
    <xf numFmtId="164" fontId="1" fillId="6" borderId="9" xfId="0" applyNumberFormat="1" applyFont="1" applyFill="1" applyBorder="1" applyAlignment="1">
      <alignment horizontal="left" vertical="center"/>
    </xf>
    <xf numFmtId="0" fontId="0" fillId="3" borderId="0" xfId="0" applyFill="1"/>
    <xf numFmtId="164" fontId="0" fillId="3" borderId="0" xfId="0" applyNumberFormat="1" applyFill="1"/>
    <xf numFmtId="165" fontId="0" fillId="0" borderId="0" xfId="0" applyNumberFormat="1" applyAlignment="1">
      <alignment horizontal="left" vertical="center"/>
    </xf>
    <xf numFmtId="165" fontId="1" fillId="6" borderId="9" xfId="0" applyNumberFormat="1" applyFont="1" applyFill="1" applyBorder="1" applyAlignment="1">
      <alignment horizontal="left" vertical="center"/>
    </xf>
    <xf numFmtId="165" fontId="0" fillId="3" borderId="0" xfId="0" applyNumberFormat="1" applyFill="1"/>
    <xf numFmtId="0" fontId="0" fillId="5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25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#,##0.00\ &quot;€&quot;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3:E12" totalsRowShown="0" headerRowDxfId="24" dataDxfId="23">
  <autoFilter ref="B3:E12" xr:uid="{00000000-0009-0000-0100-000001000000}"/>
  <tableColumns count="4">
    <tableColumn id="1" xr3:uid="{00000000-0010-0000-0000-000001000000}" name="Besoins initiaux :" dataDxfId="22"/>
    <tableColumn id="2" xr3:uid="{00000000-0010-0000-0000-000002000000}" name="Coûts" dataDxfId="21"/>
    <tableColumn id="3" xr3:uid="{FF4A51D9-E672-4625-8EB2-75A25EDE509D}" name="Apports" dataDxfId="20"/>
    <tableColumn id="4" xr3:uid="{218968D7-0201-4EB3-AB3D-C924B8C8647B}" name="Montant" dataDxfId="1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C73707-82B2-4F8C-BC50-A0EC2FE30481}" name="Tableau4" displayName="Tableau4" ref="A16:E38" totalsRowShown="0">
  <autoFilter ref="A16:E38" xr:uid="{C7D2C5EC-F42A-4FA1-93E9-6F12CDEE69FC}"/>
  <tableColumns count="5">
    <tableColumn id="1" xr3:uid="{B670C52E-D486-4F18-8043-5BA2DB9B2A9B}" name="Détails"/>
    <tableColumn id="2" xr3:uid="{03314F42-6142-462C-BCC6-5D664DEA530A}" name="Compte de résultat prévisionnel"/>
    <tableColumn id="3" xr3:uid="{CF2D1A7B-486F-46F8-9238-5DD5B311F004}" name="2018" dataDxfId="18"/>
    <tableColumn id="4" xr3:uid="{46074CAC-8C94-47C7-A1F8-1C5E1EDF1AFC}" name="2019"/>
    <tableColumn id="5" xr3:uid="{12AA3212-DCA6-464C-B24D-7D779148FA7F}" name="2020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68D3E8-585C-4B98-8FD2-07E1938AA932}" name="Tableau18" displayName="Tableau18" ref="N3:Q13" totalsRowShown="0" headerRowDxfId="17" dataDxfId="16">
  <autoFilter ref="N3:Q13" xr:uid="{8CE866DE-903A-4BEC-8DDB-D38639F8B6CD}"/>
  <tableColumns count="4">
    <tableColumn id="1" xr3:uid="{DE23422B-698C-4734-B58A-CAA9B25CDFE8}" name="Besoins :" dataDxfId="15"/>
    <tableColumn id="2" xr3:uid="{6CED96E7-C297-4D48-9515-D1055CECC776}" name="Coûts" dataDxfId="14"/>
    <tableColumn id="3" xr3:uid="{9423DFF7-3CF5-4665-B803-3689342DD7B2}" name="Apports" dataDxfId="13"/>
    <tableColumn id="4" xr3:uid="{F617FC7C-9910-41DB-8F47-6209055D0771}" name="Montant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B57EC9-87A0-4D92-9E64-17FC3BE8560B}" name="Tableau189" displayName="Tableau189" ref="S3:V13" totalsRowShown="0" headerRowDxfId="11" dataDxfId="10">
  <autoFilter ref="S3:V13" xr:uid="{DFFBACE9-F230-46CE-AD92-6FF18AAB2AD1}"/>
  <tableColumns count="4">
    <tableColumn id="1" xr3:uid="{3F0AFC74-7C3B-4A71-AF25-D2F0D94E3EDD}" name="Besoins :" dataDxfId="9"/>
    <tableColumn id="2" xr3:uid="{430F635D-95FD-4720-9EB2-E17F6F472942}" name="Coûts" dataDxfId="8"/>
    <tableColumn id="3" xr3:uid="{EDA03933-A519-499A-8C42-007104603B48}" name="Apports" dataDxfId="7"/>
    <tableColumn id="4" xr3:uid="{D2A74D81-DA8A-4439-9ECB-ECCA8EE16A52}" name="Montant" dataDxf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992AD-84BE-4777-B343-50C504246143}" name="Tableau18910" displayName="Tableau18910" ref="X3:AA13" totalsRowShown="0" headerRowDxfId="5" dataDxfId="4">
  <autoFilter ref="X3:AA13" xr:uid="{05075880-1565-4FD3-B763-71B41B2FC420}"/>
  <tableColumns count="4">
    <tableColumn id="1" xr3:uid="{CAD3C092-14A9-462A-BCBC-340BBE826AAB}" name="Besoins :" dataDxfId="3"/>
    <tableColumn id="2" xr3:uid="{2C8FE561-62F5-4BA2-B601-B02ABFBF6E9E}" name="Coûts" dataDxfId="2"/>
    <tableColumn id="3" xr3:uid="{A7D6EA69-AAB0-47DA-AC7F-670BC117A78B}" name="Apports" dataDxfId="1"/>
    <tableColumn id="4" xr3:uid="{91E87CF8-CC9A-451B-8FA2-8BC94FFA47C4}" name="Monta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8"/>
  <sheetViews>
    <sheetView tabSelected="1" topLeftCell="G1" zoomScale="115" zoomScaleNormal="115" workbookViewId="0">
      <selection activeCell="M12" sqref="M12"/>
    </sheetView>
  </sheetViews>
  <sheetFormatPr baseColWidth="10" defaultRowHeight="15" x14ac:dyDescent="0.25"/>
  <cols>
    <col min="1" max="1" width="16" customWidth="1"/>
    <col min="2" max="2" width="40.7109375" customWidth="1"/>
    <col min="3" max="3" width="16.5703125" customWidth="1"/>
    <col min="4" max="4" width="18.5703125" customWidth="1"/>
    <col min="5" max="5" width="12.5703125" customWidth="1"/>
    <col min="7" max="7" width="21.28515625" customWidth="1"/>
    <col min="8" max="8" width="20" customWidth="1"/>
    <col min="9" max="9" width="28" customWidth="1"/>
    <col min="10" max="10" width="15.28515625" customWidth="1"/>
    <col min="14" max="14" width="39.5703125" customWidth="1"/>
    <col min="15" max="15" width="19.140625" customWidth="1"/>
    <col min="16" max="16" width="22.28515625" customWidth="1"/>
    <col min="17" max="17" width="15.7109375" customWidth="1"/>
    <col min="19" max="19" width="61" customWidth="1"/>
    <col min="21" max="21" width="20.28515625" customWidth="1"/>
    <col min="24" max="24" width="44.42578125" customWidth="1"/>
    <col min="25" max="25" width="18.42578125" customWidth="1"/>
    <col min="26" max="26" width="29.85546875" customWidth="1"/>
    <col min="27" max="27" width="32.5703125" customWidth="1"/>
  </cols>
  <sheetData>
    <row r="2" spans="1:27" s="21" customFormat="1" x14ac:dyDescent="0.25">
      <c r="B2" s="33" t="s">
        <v>49</v>
      </c>
      <c r="C2" s="33"/>
      <c r="D2" s="33"/>
      <c r="E2" s="33"/>
      <c r="N2" s="33" t="s">
        <v>68</v>
      </c>
      <c r="O2" s="33"/>
      <c r="P2" s="33"/>
      <c r="Q2" s="33"/>
      <c r="S2" s="33" t="s">
        <v>69</v>
      </c>
      <c r="T2" s="33"/>
      <c r="U2" s="33"/>
      <c r="V2" s="33"/>
      <c r="X2" s="33" t="s">
        <v>73</v>
      </c>
      <c r="Y2" s="33"/>
      <c r="Z2" s="33"/>
      <c r="AA2" s="33"/>
    </row>
    <row r="3" spans="1:27" x14ac:dyDescent="0.25">
      <c r="B3" s="1" t="s">
        <v>0</v>
      </c>
      <c r="C3" s="1" t="s">
        <v>1</v>
      </c>
      <c r="D3" s="1" t="s">
        <v>50</v>
      </c>
      <c r="E3" s="1" t="s">
        <v>4</v>
      </c>
      <c r="F3" s="1"/>
      <c r="N3" s="1" t="s">
        <v>53</v>
      </c>
      <c r="O3" s="1" t="s">
        <v>1</v>
      </c>
      <c r="P3" s="1" t="s">
        <v>50</v>
      </c>
      <c r="Q3" s="1" t="s">
        <v>4</v>
      </c>
      <c r="S3" s="1" t="s">
        <v>53</v>
      </c>
      <c r="T3" s="1" t="s">
        <v>1</v>
      </c>
      <c r="U3" s="1" t="s">
        <v>50</v>
      </c>
      <c r="V3" s="1" t="s">
        <v>4</v>
      </c>
      <c r="X3" s="1" t="s">
        <v>53</v>
      </c>
      <c r="Y3" s="1" t="s">
        <v>1</v>
      </c>
      <c r="Z3" s="1" t="s">
        <v>50</v>
      </c>
      <c r="AA3" s="1" t="s">
        <v>4</v>
      </c>
    </row>
    <row r="4" spans="1:27" ht="15.75" thickBot="1" x14ac:dyDescent="0.3">
      <c r="B4" s="11" t="s">
        <v>46</v>
      </c>
      <c r="C4" s="12">
        <v>500</v>
      </c>
      <c r="D4" s="13" t="s">
        <v>51</v>
      </c>
      <c r="E4" s="10">
        <v>20000</v>
      </c>
      <c r="F4" s="3"/>
      <c r="G4" s="10"/>
      <c r="N4" s="11" t="s">
        <v>54</v>
      </c>
      <c r="O4" s="24">
        <v>3200</v>
      </c>
      <c r="P4" s="13" t="s">
        <v>51</v>
      </c>
      <c r="Q4" s="12">
        <f>Tableau1[[#This Row],[Montant]]</f>
        <v>20000</v>
      </c>
      <c r="S4" s="11" t="s">
        <v>54</v>
      </c>
      <c r="T4" s="24">
        <v>1600</v>
      </c>
      <c r="U4" s="13" t="s">
        <v>51</v>
      </c>
      <c r="V4" s="12">
        <f>Tableau1[[#This Row],[Montant]]</f>
        <v>20000</v>
      </c>
      <c r="X4" s="11" t="s">
        <v>54</v>
      </c>
      <c r="Y4" s="24">
        <v>0</v>
      </c>
      <c r="Z4" s="13" t="s">
        <v>51</v>
      </c>
      <c r="AA4" s="12">
        <f>Tableau1[[#This Row],[Montant]]</f>
        <v>20000</v>
      </c>
    </row>
    <row r="5" spans="1:27" ht="15.75" thickBot="1" x14ac:dyDescent="0.3">
      <c r="B5" s="11" t="s">
        <v>2</v>
      </c>
      <c r="C5" s="12">
        <v>4076</v>
      </c>
      <c r="D5" s="11"/>
      <c r="E5" s="11"/>
      <c r="G5" s="34" t="s">
        <v>5</v>
      </c>
      <c r="H5" s="35"/>
      <c r="I5" s="35"/>
      <c r="J5" s="36"/>
      <c r="N5" s="11" t="s">
        <v>55</v>
      </c>
      <c r="O5" s="12">
        <v>5000</v>
      </c>
      <c r="P5" s="11" t="s">
        <v>57</v>
      </c>
      <c r="Q5" s="12">
        <f>C37</f>
        <v>11203</v>
      </c>
      <c r="S5" s="11" t="s">
        <v>55</v>
      </c>
      <c r="T5" s="12">
        <v>4000</v>
      </c>
      <c r="U5" s="11" t="s">
        <v>72</v>
      </c>
      <c r="V5" s="12">
        <f>D37+C37</f>
        <v>38603</v>
      </c>
      <c r="X5" s="11" t="s">
        <v>55</v>
      </c>
      <c r="Y5" s="12">
        <v>3000</v>
      </c>
      <c r="Z5" s="11" t="s">
        <v>72</v>
      </c>
      <c r="AA5" s="12">
        <f>E37+Tableau189[[#This Row],[Montant]]</f>
        <v>69503</v>
      </c>
    </row>
    <row r="6" spans="1:27" ht="30.75" thickBot="1" x14ac:dyDescent="0.3">
      <c r="B6" s="13" t="s">
        <v>3</v>
      </c>
      <c r="C6" s="12">
        <v>200</v>
      </c>
      <c r="D6" s="11"/>
      <c r="E6" s="11"/>
      <c r="G6" s="4" t="s">
        <v>6</v>
      </c>
      <c r="H6" s="7">
        <f>C11</f>
        <v>18126</v>
      </c>
      <c r="I6" s="4" t="s">
        <v>7</v>
      </c>
      <c r="J6" s="8">
        <f>E4</f>
        <v>20000</v>
      </c>
      <c r="N6" s="11" t="s">
        <v>56</v>
      </c>
      <c r="O6" s="12">
        <v>500</v>
      </c>
      <c r="P6" s="13" t="s">
        <v>58</v>
      </c>
      <c r="Q6" s="12">
        <v>8000</v>
      </c>
      <c r="S6" s="11" t="s">
        <v>56</v>
      </c>
      <c r="T6" s="12">
        <v>500</v>
      </c>
      <c r="U6" s="13" t="s">
        <v>58</v>
      </c>
      <c r="V6" s="12">
        <f>D18/12</f>
        <v>9000</v>
      </c>
      <c r="X6" s="11" t="s">
        <v>56</v>
      </c>
      <c r="Y6" s="12">
        <v>500</v>
      </c>
      <c r="Z6" s="13" t="s">
        <v>58</v>
      </c>
      <c r="AA6" s="12">
        <f>E18/12</f>
        <v>9250</v>
      </c>
    </row>
    <row r="7" spans="1:27" ht="45.75" thickBot="1" x14ac:dyDescent="0.3">
      <c r="B7" s="11" t="s">
        <v>11</v>
      </c>
      <c r="C7" s="12">
        <v>2500</v>
      </c>
      <c r="D7" s="11"/>
      <c r="E7" s="11"/>
      <c r="G7" s="17" t="s">
        <v>8</v>
      </c>
      <c r="H7" s="18">
        <f>H6</f>
        <v>18126</v>
      </c>
      <c r="I7" s="5" t="s">
        <v>9</v>
      </c>
      <c r="J7" s="6">
        <f>J6</f>
        <v>20000</v>
      </c>
      <c r="N7" s="11" t="s">
        <v>66</v>
      </c>
      <c r="O7" s="12">
        <v>22000</v>
      </c>
      <c r="P7" s="13" t="s">
        <v>59</v>
      </c>
      <c r="Q7" s="12">
        <v>8100</v>
      </c>
      <c r="S7" s="11" t="s">
        <v>66</v>
      </c>
      <c r="T7" s="12">
        <f>D17/12</f>
        <v>24750</v>
      </c>
      <c r="U7" s="13" t="s">
        <v>59</v>
      </c>
      <c r="V7" s="12">
        <v>8100</v>
      </c>
      <c r="X7" s="11" t="s">
        <v>66</v>
      </c>
      <c r="Y7" s="30">
        <f>E17/12</f>
        <v>25433.333333333332</v>
      </c>
      <c r="Z7" s="13" t="s">
        <v>59</v>
      </c>
      <c r="AA7" s="12">
        <v>8100</v>
      </c>
    </row>
    <row r="8" spans="1:27" x14ac:dyDescent="0.25">
      <c r="B8" s="11" t="s">
        <v>10</v>
      </c>
      <c r="C8" s="12">
        <v>50</v>
      </c>
      <c r="D8" s="11"/>
      <c r="E8" s="11"/>
      <c r="G8" s="19" t="s">
        <v>67</v>
      </c>
      <c r="H8" s="20">
        <f>J7-H7</f>
        <v>1874</v>
      </c>
      <c r="I8" s="15"/>
      <c r="J8" s="16"/>
      <c r="N8" s="11" t="s">
        <v>61</v>
      </c>
      <c r="O8" s="12">
        <f>Q11-(O4+O5+O6+O7)</f>
        <v>22603</v>
      </c>
      <c r="P8" s="11" t="s">
        <v>60</v>
      </c>
      <c r="Q8" s="12">
        <v>6000</v>
      </c>
      <c r="S8" s="11" t="s">
        <v>61</v>
      </c>
      <c r="T8" s="12">
        <f>V11-(T4+T5+T6+T7)</f>
        <v>50853</v>
      </c>
      <c r="U8" s="11" t="s">
        <v>60</v>
      </c>
      <c r="V8" s="12">
        <v>6000</v>
      </c>
      <c r="X8" s="11" t="s">
        <v>61</v>
      </c>
      <c r="Y8" s="30">
        <f>AA11-(Y4+Y5+Y6+Y7)</f>
        <v>83919.666666666672</v>
      </c>
      <c r="Z8" s="11" t="s">
        <v>60</v>
      </c>
      <c r="AA8" s="12">
        <v>6000</v>
      </c>
    </row>
    <row r="9" spans="1:27" x14ac:dyDescent="0.25">
      <c r="B9" s="11" t="s">
        <v>47</v>
      </c>
      <c r="C9" s="24">
        <v>4800</v>
      </c>
      <c r="D9" s="11"/>
      <c r="E9" s="11"/>
      <c r="N9" s="11"/>
      <c r="O9" s="11"/>
      <c r="P9" s="11"/>
      <c r="Q9" s="12"/>
      <c r="S9" s="11"/>
      <c r="T9" s="11"/>
      <c r="U9" s="11"/>
      <c r="V9" s="12"/>
      <c r="X9" s="11"/>
      <c r="Y9" s="11"/>
      <c r="Z9" s="11"/>
      <c r="AA9" s="12"/>
    </row>
    <row r="10" spans="1:27" x14ac:dyDescent="0.25">
      <c r="B10" s="11" t="s">
        <v>48</v>
      </c>
      <c r="C10" s="12">
        <v>6000</v>
      </c>
      <c r="D10" s="11"/>
      <c r="E10" s="11"/>
      <c r="N10" s="11"/>
      <c r="O10" s="11"/>
      <c r="P10" s="11"/>
      <c r="Q10" s="12"/>
      <c r="S10" s="11"/>
      <c r="T10" s="11"/>
      <c r="U10" s="11"/>
      <c r="V10" s="12"/>
      <c r="X10" s="11"/>
      <c r="Y10" s="11"/>
      <c r="Z10" s="11"/>
      <c r="AA10" s="12"/>
    </row>
    <row r="11" spans="1:27" x14ac:dyDescent="0.25">
      <c r="B11" s="14" t="s">
        <v>71</v>
      </c>
      <c r="C11" s="12">
        <f>SUM(C4:C10)</f>
        <v>18126</v>
      </c>
      <c r="D11" s="14" t="s">
        <v>52</v>
      </c>
      <c r="E11" s="12">
        <f>SUM(E4:E10)</f>
        <v>20000</v>
      </c>
      <c r="N11" s="14" t="s">
        <v>62</v>
      </c>
      <c r="O11" s="12">
        <f>SUM(O4:O8)</f>
        <v>53303</v>
      </c>
      <c r="P11" s="14" t="s">
        <v>52</v>
      </c>
      <c r="Q11" s="12">
        <f>SUM(Q4:Q10)</f>
        <v>53303</v>
      </c>
      <c r="S11" s="14" t="s">
        <v>62</v>
      </c>
      <c r="T11" s="12">
        <f>SUM(T4:T8)</f>
        <v>81703</v>
      </c>
      <c r="U11" s="14" t="s">
        <v>52</v>
      </c>
      <c r="V11" s="12">
        <f>SUM(V4:V10)</f>
        <v>81703</v>
      </c>
      <c r="X11" s="14" t="s">
        <v>62</v>
      </c>
      <c r="Y11" s="12">
        <f>SUM(Y4:Y8)</f>
        <v>112853</v>
      </c>
      <c r="Z11" s="14" t="s">
        <v>52</v>
      </c>
      <c r="AA11" s="12">
        <f>SUM(AA4:AA10)</f>
        <v>112853</v>
      </c>
    </row>
    <row r="12" spans="1:27" x14ac:dyDescent="0.25">
      <c r="B12" s="11" t="s">
        <v>70</v>
      </c>
      <c r="C12" s="12">
        <f>C4+C5+C6+C7+C8</f>
        <v>7326</v>
      </c>
      <c r="D12" s="11"/>
      <c r="E12" s="11"/>
      <c r="N12" s="11"/>
      <c r="O12" s="11"/>
      <c r="P12" s="11"/>
      <c r="Q12" s="11"/>
      <c r="S12" s="11"/>
      <c r="T12" s="11"/>
      <c r="U12" s="11"/>
      <c r="V12" s="11"/>
      <c r="X12" s="11"/>
      <c r="Y12" s="11"/>
      <c r="Z12" s="11"/>
      <c r="AA12" s="11"/>
    </row>
    <row r="13" spans="1:27" ht="33" customHeight="1" x14ac:dyDescent="0.25">
      <c r="N13" s="13" t="s">
        <v>64</v>
      </c>
      <c r="O13" s="11"/>
      <c r="P13" s="11"/>
      <c r="Q13" s="11"/>
      <c r="S13" s="13" t="s">
        <v>64</v>
      </c>
      <c r="T13" s="11"/>
      <c r="U13" s="11"/>
      <c r="V13" s="11"/>
      <c r="X13" s="13" t="s">
        <v>64</v>
      </c>
      <c r="Y13" s="11"/>
      <c r="Z13" s="11"/>
      <c r="AA13" s="11"/>
    </row>
    <row r="14" spans="1:27" x14ac:dyDescent="0.25">
      <c r="S14" s="21"/>
      <c r="T14" s="21"/>
      <c r="U14" s="21"/>
      <c r="V14" s="21"/>
      <c r="X14" s="21"/>
      <c r="Y14" s="21"/>
      <c r="Z14" s="21"/>
      <c r="AA14" s="21"/>
    </row>
    <row r="15" spans="1:27" x14ac:dyDescent="0.25">
      <c r="N15" s="26" t="s">
        <v>63</v>
      </c>
      <c r="O15" s="27">
        <f>O6+O7-(Q6+Q7+Q8)</f>
        <v>400</v>
      </c>
      <c r="S15" s="26" t="s">
        <v>63</v>
      </c>
      <c r="T15" s="27">
        <f>T6+T7-(V6+V7+V8)</f>
        <v>2150</v>
      </c>
      <c r="U15" s="21"/>
      <c r="V15" s="21"/>
      <c r="X15" s="26" t="s">
        <v>63</v>
      </c>
      <c r="Y15" s="31">
        <f>Y6+Y7-(AA6+AA7+AA8)</f>
        <v>2583.3333333333321</v>
      </c>
      <c r="Z15" s="21"/>
      <c r="AA15" s="21"/>
    </row>
    <row r="16" spans="1:27" x14ac:dyDescent="0.25">
      <c r="A16" t="s">
        <v>35</v>
      </c>
      <c r="B16" t="s">
        <v>40</v>
      </c>
      <c r="C16" t="s">
        <v>32</v>
      </c>
      <c r="D16" t="s">
        <v>33</v>
      </c>
      <c r="E16" t="s">
        <v>34</v>
      </c>
      <c r="I16" s="9"/>
      <c r="N16" s="28" t="s">
        <v>65</v>
      </c>
      <c r="O16" s="29">
        <f>O15-C12</f>
        <v>-6926</v>
      </c>
      <c r="S16" s="28" t="s">
        <v>65</v>
      </c>
      <c r="T16" s="29">
        <f>T15-O15</f>
        <v>1750</v>
      </c>
      <c r="U16" s="21"/>
      <c r="V16" s="21"/>
      <c r="X16" s="28" t="s">
        <v>65</v>
      </c>
      <c r="Y16" s="32">
        <f>Y15-T15</f>
        <v>433.33333333333212</v>
      </c>
      <c r="Z16" s="21"/>
      <c r="AA16" s="21"/>
    </row>
    <row r="17" spans="1:10" s="21" customFormat="1" ht="45" x14ac:dyDescent="0.25">
      <c r="A17" s="3" t="s">
        <v>42</v>
      </c>
      <c r="B17" s="21" t="s">
        <v>41</v>
      </c>
      <c r="C17" s="10">
        <v>264000</v>
      </c>
      <c r="D17" s="10">
        <v>297000</v>
      </c>
      <c r="E17" s="10">
        <v>305200</v>
      </c>
      <c r="I17" s="9"/>
    </row>
    <row r="18" spans="1:10" ht="75" x14ac:dyDescent="0.25">
      <c r="A18" s="23" t="s">
        <v>37</v>
      </c>
      <c r="B18" s="22" t="s">
        <v>36</v>
      </c>
      <c r="C18" s="10">
        <v>96000</v>
      </c>
      <c r="D18" s="10">
        <v>108000</v>
      </c>
      <c r="E18" s="10">
        <v>111000</v>
      </c>
      <c r="G18" s="3"/>
      <c r="I18" s="9"/>
    </row>
    <row r="19" spans="1:10" x14ac:dyDescent="0.25">
      <c r="B19" t="s">
        <v>14</v>
      </c>
      <c r="C19" s="2">
        <v>2720</v>
      </c>
      <c r="D19" s="2">
        <v>2720</v>
      </c>
      <c r="E19" s="2">
        <v>2720</v>
      </c>
      <c r="I19" s="9"/>
    </row>
    <row r="20" spans="1:10" x14ac:dyDescent="0.25">
      <c r="B20" t="s">
        <v>12</v>
      </c>
      <c r="C20" s="2">
        <v>1200</v>
      </c>
      <c r="D20" s="2">
        <v>1270</v>
      </c>
      <c r="E20" s="2">
        <v>1300</v>
      </c>
      <c r="I20" s="9"/>
    </row>
    <row r="21" spans="1:10" x14ac:dyDescent="0.25">
      <c r="A21" t="s">
        <v>22</v>
      </c>
      <c r="B21" t="s">
        <v>16</v>
      </c>
      <c r="C21" s="2">
        <v>6000</v>
      </c>
      <c r="D21" s="2">
        <v>6000</v>
      </c>
      <c r="E21" s="2">
        <v>6000</v>
      </c>
      <c r="H21" s="3"/>
    </row>
    <row r="22" spans="1:10" x14ac:dyDescent="0.25">
      <c r="B22" s="25" t="s">
        <v>13</v>
      </c>
      <c r="C22" s="2">
        <v>2000</v>
      </c>
      <c r="D22" s="2">
        <v>2100</v>
      </c>
      <c r="E22" s="2">
        <v>2300</v>
      </c>
      <c r="H22" s="37"/>
      <c r="I22" s="2"/>
      <c r="J22" s="38"/>
    </row>
    <row r="23" spans="1:10" x14ac:dyDescent="0.25">
      <c r="B23" t="s">
        <v>15</v>
      </c>
      <c r="C23" s="2">
        <v>1200</v>
      </c>
      <c r="D23" s="2">
        <v>1250</v>
      </c>
      <c r="E23" s="2">
        <v>1280</v>
      </c>
    </row>
    <row r="24" spans="1:10" x14ac:dyDescent="0.25">
      <c r="A24" t="s">
        <v>21</v>
      </c>
      <c r="B24" t="s">
        <v>17</v>
      </c>
      <c r="C24" s="2">
        <v>1800</v>
      </c>
      <c r="D24" s="2">
        <v>1800</v>
      </c>
      <c r="E24" s="2">
        <v>1800</v>
      </c>
    </row>
    <row r="25" spans="1:10" x14ac:dyDescent="0.25">
      <c r="B25" t="s">
        <v>18</v>
      </c>
      <c r="C25" s="2">
        <v>9000</v>
      </c>
      <c r="D25" s="2">
        <v>7400</v>
      </c>
      <c r="E25" s="2">
        <v>6350</v>
      </c>
    </row>
    <row r="26" spans="1:10" x14ac:dyDescent="0.25">
      <c r="A26" t="s">
        <v>20</v>
      </c>
      <c r="B26" t="s">
        <v>19</v>
      </c>
      <c r="C26" s="2">
        <v>12000</v>
      </c>
      <c r="D26" s="2">
        <v>14800</v>
      </c>
      <c r="E26" s="2">
        <v>15900</v>
      </c>
    </row>
    <row r="27" spans="1:10" x14ac:dyDescent="0.25">
      <c r="A27" t="s">
        <v>38</v>
      </c>
      <c r="B27" t="s">
        <v>23</v>
      </c>
      <c r="C27" s="2">
        <v>3000</v>
      </c>
      <c r="D27" s="2">
        <v>3150</v>
      </c>
      <c r="E27" s="2">
        <v>3400</v>
      </c>
    </row>
    <row r="28" spans="1:10" x14ac:dyDescent="0.25">
      <c r="A28" t="s">
        <v>39</v>
      </c>
      <c r="B28" t="s">
        <v>24</v>
      </c>
      <c r="C28" s="2">
        <v>7500</v>
      </c>
      <c r="D28" s="2">
        <v>7800</v>
      </c>
      <c r="E28" s="2">
        <v>8200</v>
      </c>
    </row>
    <row r="29" spans="1:10" ht="30" x14ac:dyDescent="0.25">
      <c r="A29" s="3" t="s">
        <v>26</v>
      </c>
      <c r="B29" t="s">
        <v>25</v>
      </c>
      <c r="C29" s="2">
        <v>600</v>
      </c>
      <c r="D29" s="2">
        <v>630</v>
      </c>
      <c r="E29" s="2">
        <v>660</v>
      </c>
    </row>
    <row r="30" spans="1:10" x14ac:dyDescent="0.25">
      <c r="B30" t="s">
        <v>27</v>
      </c>
      <c r="C30" s="2">
        <v>800</v>
      </c>
      <c r="D30" s="2">
        <v>860</v>
      </c>
      <c r="E30" s="2">
        <v>920</v>
      </c>
    </row>
    <row r="31" spans="1:10" ht="30" x14ac:dyDescent="0.25">
      <c r="A31" s="3" t="s">
        <v>29</v>
      </c>
      <c r="B31" s="22" t="s">
        <v>28</v>
      </c>
      <c r="C31" s="2">
        <v>104400</v>
      </c>
      <c r="D31" s="2">
        <v>104400</v>
      </c>
      <c r="E31" s="2">
        <v>104400</v>
      </c>
    </row>
    <row r="32" spans="1:10" x14ac:dyDescent="0.25">
      <c r="A32" s="3"/>
      <c r="B32" t="s">
        <v>30</v>
      </c>
      <c r="C32" s="2">
        <v>2600</v>
      </c>
      <c r="D32" s="2">
        <v>2600</v>
      </c>
      <c r="E32" s="2">
        <v>2600</v>
      </c>
    </row>
    <row r="33" spans="2:5" x14ac:dyDescent="0.25">
      <c r="C33" s="2"/>
      <c r="D33" s="2"/>
      <c r="E33" s="2"/>
    </row>
    <row r="34" spans="2:5" x14ac:dyDescent="0.25">
      <c r="B34" t="s">
        <v>31</v>
      </c>
      <c r="C34" s="2">
        <f>SUM(C18:C32)</f>
        <v>250820</v>
      </c>
      <c r="D34" s="2">
        <f>SUM(D18:D32)</f>
        <v>264780</v>
      </c>
      <c r="E34" s="2">
        <f>SUM(E18:E32)</f>
        <v>268830</v>
      </c>
    </row>
    <row r="35" spans="2:5" x14ac:dyDescent="0.25">
      <c r="C35" s="2"/>
      <c r="D35" s="2"/>
      <c r="E35" s="2"/>
    </row>
    <row r="36" spans="2:5" x14ac:dyDescent="0.25">
      <c r="B36" t="s">
        <v>43</v>
      </c>
      <c r="C36" s="2">
        <f>C17-C34</f>
        <v>13180</v>
      </c>
      <c r="D36" s="2">
        <f>D17-D34</f>
        <v>32220</v>
      </c>
      <c r="E36" s="2">
        <f>E17-E34</f>
        <v>36370</v>
      </c>
    </row>
    <row r="37" spans="2:5" x14ac:dyDescent="0.25">
      <c r="B37" t="s">
        <v>44</v>
      </c>
      <c r="C37" s="2">
        <f>C36*0.85</f>
        <v>11203</v>
      </c>
      <c r="D37" s="2">
        <v>27400</v>
      </c>
      <c r="E37" s="2">
        <v>30900</v>
      </c>
    </row>
    <row r="38" spans="2:5" x14ac:dyDescent="0.25">
      <c r="B38" t="s">
        <v>45</v>
      </c>
      <c r="C38" s="2">
        <f>C37+C32</f>
        <v>13803</v>
      </c>
      <c r="D38" s="2">
        <f>D37+D32</f>
        <v>30000</v>
      </c>
      <c r="E38" s="2">
        <f>E37+E32</f>
        <v>33500</v>
      </c>
    </row>
  </sheetData>
  <mergeCells count="5">
    <mergeCell ref="X2:AA2"/>
    <mergeCell ref="N2:Q2"/>
    <mergeCell ref="S2:V2"/>
    <mergeCell ref="B2:E2"/>
    <mergeCell ref="G5:J5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2017-10-24T07:59:04Z</dcterms:created>
  <dcterms:modified xsi:type="dcterms:W3CDTF">2018-01-12T14:09:40Z</dcterms:modified>
</cp:coreProperties>
</file>