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VM-J\B65\"/>
    </mc:Choice>
  </mc:AlternateContent>
  <bookViews>
    <workbookView xWindow="0" yWindow="0" windowWidth="28770" windowHeight="12195" tabRatio="494" activeTab="2"/>
  </bookViews>
  <sheets>
    <sheet name="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Planification!$AB$8:$AB$28</definedName>
    <definedName name="EssOpt">Planification!$V$8:$V$9</definedName>
    <definedName name="ListeNosTache">OFFSET(NoTache,0,0,NoTacheMax+1,1)</definedName>
    <definedName name="NiveauDifficulte">Planification!$W$8:$W$10</definedName>
    <definedName name="NoTache">Planification!$T$7:$T$42</definedName>
    <definedName name="NoTacheMax">Planification!$U$8</definedName>
    <definedName name="SprintVise">Planification!$Z$8:$Z$10</definedName>
    <definedName name="TempsEstime">Planification!$X$8:$X$90</definedName>
    <definedName name="ValeurSprint">Planification!$AA$8:$AA$10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D26" i="6"/>
  <c r="C26" i="6"/>
  <c r="P26" i="6" s="1"/>
  <c r="D25" i="6"/>
  <c r="C25" i="6"/>
  <c r="P25" i="6" s="1"/>
  <c r="D24" i="6"/>
  <c r="C24" i="6"/>
  <c r="D23" i="6"/>
  <c r="C23" i="6"/>
  <c r="P23" i="6" s="1"/>
  <c r="D22" i="6"/>
  <c r="C22" i="6"/>
  <c r="P22" i="6" s="1"/>
  <c r="D21" i="6"/>
  <c r="C21" i="6"/>
  <c r="D20" i="6"/>
  <c r="C20" i="6"/>
  <c r="D19" i="6"/>
  <c r="C19" i="6"/>
  <c r="D18" i="6"/>
  <c r="C18" i="6"/>
  <c r="P18" i="6" s="1"/>
  <c r="D17" i="6"/>
  <c r="C17" i="6"/>
  <c r="D16" i="6"/>
  <c r="C16" i="6"/>
  <c r="P16" i="6" s="1"/>
  <c r="D15" i="6"/>
  <c r="C15" i="6"/>
  <c r="D14" i="6"/>
  <c r="C14" i="6"/>
  <c r="D13" i="6"/>
  <c r="C13" i="6"/>
  <c r="D12" i="6"/>
  <c r="C12" i="6"/>
  <c r="S11" i="6" a="1"/>
  <c r="D11" i="6"/>
  <c r="C11" i="6"/>
  <c r="D10" i="6"/>
  <c r="C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E18" i="3"/>
  <c r="E18" i="6" s="1"/>
  <c r="F18" i="3"/>
  <c r="F18" i="6" s="1"/>
  <c r="E19" i="3"/>
  <c r="E19" i="6" s="1"/>
  <c r="F19" i="3"/>
  <c r="F19" i="6" s="1"/>
  <c r="E20" i="3"/>
  <c r="E20" i="6" s="1"/>
  <c r="F20" i="3"/>
  <c r="E21" i="3"/>
  <c r="F21" i="3"/>
  <c r="E22" i="3"/>
  <c r="F22" i="3"/>
  <c r="F22" i="6" s="1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15" i="2" a="1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7" i="6" l="1"/>
  <c r="P24" i="6"/>
  <c r="N24" i="6" s="1"/>
  <c r="P19" i="6"/>
  <c r="M19" i="6" s="1"/>
  <c r="P20" i="6"/>
  <c r="V11" i="3"/>
  <c r="V13" i="3" s="1"/>
  <c r="W13" i="3" s="1"/>
  <c r="P21" i="6"/>
  <c r="M21" i="6" s="1"/>
  <c r="P17" i="6"/>
  <c r="N17" i="6" s="1"/>
  <c r="P14" i="6"/>
  <c r="N14" i="6" s="1"/>
  <c r="P15" i="6"/>
  <c r="N15" i="6" s="1"/>
  <c r="P13" i="6"/>
  <c r="M13" i="6" s="1"/>
  <c r="P9" i="3"/>
  <c r="M9" i="3" s="1"/>
  <c r="M26" i="3"/>
  <c r="N26" i="3"/>
  <c r="M34" i="3"/>
  <c r="N34" i="3"/>
  <c r="M42" i="3"/>
  <c r="N42" i="3"/>
  <c r="M22" i="6"/>
  <c r="N22" i="6"/>
  <c r="M26" i="6"/>
  <c r="N26" i="6"/>
  <c r="M30" i="6"/>
  <c r="N30" i="6"/>
  <c r="M34" i="6"/>
  <c r="N34" i="6"/>
  <c r="M38" i="6"/>
  <c r="N38" i="6"/>
  <c r="M42" i="6"/>
  <c r="N42" i="6"/>
  <c r="M22" i="3"/>
  <c r="N22" i="3"/>
  <c r="N38" i="3"/>
  <c r="M38" i="3"/>
  <c r="O23" i="3"/>
  <c r="P23" i="3"/>
  <c r="M27" i="3"/>
  <c r="N27" i="3"/>
  <c r="O31" i="3"/>
  <c r="P31" i="3"/>
  <c r="M35" i="3"/>
  <c r="N35" i="3"/>
  <c r="O39" i="3"/>
  <c r="P39" i="3"/>
  <c r="M43" i="3"/>
  <c r="N43" i="3"/>
  <c r="M23" i="6"/>
  <c r="N23" i="6"/>
  <c r="M27" i="6"/>
  <c r="N27" i="6"/>
  <c r="M31" i="6"/>
  <c r="N31" i="6"/>
  <c r="M35" i="6"/>
  <c r="N35" i="6"/>
  <c r="M39" i="6"/>
  <c r="N39" i="6"/>
  <c r="M43" i="6"/>
  <c r="N43" i="6"/>
  <c r="N30" i="3"/>
  <c r="M30" i="3"/>
  <c r="M20" i="3"/>
  <c r="N20" i="3"/>
  <c r="O24" i="3"/>
  <c r="P24" i="3"/>
  <c r="M28" i="3"/>
  <c r="N28" i="3"/>
  <c r="O32" i="3"/>
  <c r="P32" i="3"/>
  <c r="M36" i="3"/>
  <c r="N36" i="3"/>
  <c r="O40" i="3"/>
  <c r="P40" i="3"/>
  <c r="M20" i="6"/>
  <c r="N20" i="6"/>
  <c r="M28" i="6"/>
  <c r="N28" i="6"/>
  <c r="M32" i="6"/>
  <c r="N32" i="6"/>
  <c r="M36" i="6"/>
  <c r="N36" i="6"/>
  <c r="M40" i="6"/>
  <c r="N40" i="6"/>
  <c r="N21" i="3"/>
  <c r="M21" i="3"/>
  <c r="O25" i="3"/>
  <c r="P25" i="3"/>
  <c r="N29" i="3"/>
  <c r="M29" i="3"/>
  <c r="O33" i="3"/>
  <c r="P33" i="3"/>
  <c r="M37" i="3"/>
  <c r="N37" i="3"/>
  <c r="O41" i="3"/>
  <c r="P41" i="3"/>
  <c r="M25" i="6"/>
  <c r="N25" i="6"/>
  <c r="M29" i="6"/>
  <c r="N29" i="6"/>
  <c r="M33" i="6"/>
  <c r="N33" i="6"/>
  <c r="M37" i="6"/>
  <c r="N37" i="6"/>
  <c r="M41" i="6"/>
  <c r="N41" i="6"/>
  <c r="P10" i="3"/>
  <c r="M10" i="3" s="1"/>
  <c r="B10" i="6"/>
  <c r="B10" i="3"/>
  <c r="M16" i="6"/>
  <c r="N16" i="6"/>
  <c r="M15" i="6"/>
  <c r="M17" i="6"/>
  <c r="M18" i="6"/>
  <c r="N18" i="6"/>
  <c r="F12" i="6"/>
  <c r="P12" i="6" s="1"/>
  <c r="P12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M24" i="6" l="1"/>
  <c r="N21" i="6"/>
  <c r="N19" i="6"/>
  <c r="M14" i="6"/>
  <c r="N13" i="6"/>
  <c r="M23" i="3"/>
  <c r="N23" i="3"/>
  <c r="M39" i="3"/>
  <c r="N39" i="3"/>
  <c r="M41" i="3"/>
  <c r="N41" i="3"/>
  <c r="M25" i="3"/>
  <c r="N25" i="3"/>
  <c r="M40" i="3"/>
  <c r="N40" i="3"/>
  <c r="N24" i="3"/>
  <c r="M24" i="3"/>
  <c r="N31" i="3"/>
  <c r="M31" i="3"/>
  <c r="M33" i="3"/>
  <c r="N33" i="3"/>
  <c r="M32" i="3"/>
  <c r="N32" i="3"/>
  <c r="N10" i="3"/>
  <c r="B11" i="6"/>
  <c r="B11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3"/>
  <c r="B12" i="6"/>
  <c r="M11" i="4"/>
  <c r="D11" i="4" s="1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 l="1"/>
  <c r="B14" i="6" s="1"/>
  <c r="B13" i="3"/>
  <c r="B12" i="2"/>
  <c r="M45" i="3"/>
  <c r="M46" i="3" s="1"/>
  <c r="I5" i="3" s="1"/>
  <c r="M45" i="6"/>
  <c r="M46" i="6" s="1"/>
  <c r="I5" i="6" s="1"/>
  <c r="O11" i="4"/>
  <c r="F11" i="4" s="1"/>
  <c r="H5" i="1"/>
  <c r="K45" i="2"/>
  <c r="G5" i="2" s="1"/>
  <c r="B14" i="1" l="1"/>
  <c r="B14" i="2" s="1"/>
  <c r="B14" i="3"/>
  <c r="B13" i="2"/>
  <c r="B15" i="1" l="1"/>
  <c r="B16" i="6" s="1"/>
  <c r="B15" i="6"/>
  <c r="B15" i="3"/>
  <c r="B15" i="2" l="1"/>
  <c r="B16" i="3"/>
  <c r="B16" i="1"/>
  <c r="B17" i="3" s="1"/>
  <c r="B16" i="2" l="1"/>
  <c r="B17" i="1"/>
  <c r="B18" i="3" s="1"/>
  <c r="B17" i="6"/>
  <c r="B18" i="6" l="1"/>
  <c r="B17" i="2"/>
  <c r="B18" i="1"/>
  <c r="B19" i="6" s="1"/>
  <c r="B19" i="3" l="1"/>
  <c r="B18" i="2"/>
  <c r="B19" i="1"/>
  <c r="B20" i="3" l="1"/>
  <c r="B20" i="6"/>
  <c r="B20" i="1"/>
  <c r="B19" i="2"/>
  <c r="B21" i="6" l="1"/>
  <c r="B20" i="2"/>
  <c r="B21" i="3"/>
  <c r="B21" i="1"/>
  <c r="B22" i="3" l="1"/>
  <c r="B22" i="1"/>
  <c r="B21" i="2"/>
  <c r="B22" i="6"/>
  <c r="B37" i="1"/>
  <c r="B23" i="3" l="1"/>
  <c r="B23" i="6"/>
  <c r="B23" i="1"/>
  <c r="B24" i="1" s="1"/>
  <c r="B25" i="3" s="1"/>
  <c r="B22" i="2"/>
  <c r="B38" i="3"/>
  <c r="B38" i="6"/>
  <c r="B38" i="1"/>
  <c r="B37" i="2"/>
  <c r="B24" i="2" l="1"/>
  <c r="B25" i="1"/>
  <c r="B26" i="1" s="1"/>
  <c r="B25" i="6"/>
  <c r="B23" i="2"/>
  <c r="B24" i="6"/>
  <c r="B24" i="3"/>
  <c r="B39" i="3"/>
  <c r="B39" i="6"/>
  <c r="B39" i="1"/>
  <c r="B38" i="2"/>
  <c r="B25" i="2" l="1"/>
  <c r="B26" i="3"/>
  <c r="B26" i="6"/>
  <c r="B40" i="3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<sst xmlns="http://schemas.openxmlformats.org/spreadsheetml/2006/main" count="241" uniqueCount="116">
  <si>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</si>
  <si>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</si>
  <si>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</si>
  <si>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</si>
  <si>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</si>
  <si>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</si>
  <si>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</si>
  <si>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</si>
  <si>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</si>
  <si>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</si>
  <si>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</si>
  <si>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</si>
  <si>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</si>
  <si>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</si>
  <si>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</si>
  <si>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</si>
  <si>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</si>
  <si>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</si>
  <si>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</si>
  <si>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</si>
  <si>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</si>
  <si>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</si>
  <si>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</si>
  <si>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</si>
  <si>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</si>
  <si>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</si>
  <si>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</si>
  <si>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</si>
  <si>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</si>
  <si>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</si>
  <si>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</si>
  <si>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</si>
  <si>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</si>
  <si>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</si>
  <si>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</si>
  <si>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</si>
  <si>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</si>
  <si>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</si>
  <si>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</si>
  <si>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</si>
  <si>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</si>
  <si>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</si>
  <si>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</si>
  <si>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</si>
  <si>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</si>
  <si>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</si>
  <si>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</si>
  <si>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</si>
  <si>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</si>
  <si>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</si>
  <si>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</si>
  <si>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</si>
  <si>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</si>
  <si>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</si>
  <si>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</si>
  <si>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</si>
  <si>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</si>
  <si>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</si>
  <si>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</si>
  <si>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</si>
  <si>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</si>
  <si>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</si>
  <si>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</si>
  <si>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</si>
  <si>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</si>
  <si>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</si>
  <si>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</si>
  <si>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</si>
  <si>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</si>
  <si>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</si>
  <si>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</si>
  <si>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</si>
  <si>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</si>
  <si>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</si>
  <si>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Antoine Deschênes</t>
  </si>
  <si>
    <t>Configuration de l'environnement de développement</t>
  </si>
  <si>
    <t>Ajouter la boucle de mise à jour du fournisseur de services</t>
  </si>
  <si>
    <t>Page HTML capable d'afficher les services et màj données</t>
  </si>
  <si>
    <t>Coder classe Evenement, méthodes Helper et tests</t>
  </si>
  <si>
    <t>Faire fonctionner ajout et suppression événements</t>
  </si>
  <si>
    <t>Créer modèle d'interface utilisateur finale HTML</t>
  </si>
  <si>
    <t>Compléter les classes JS et construire l'interface dynamiquement</t>
  </si>
  <si>
    <t>Rendre les services configurables par HTML</t>
  </si>
  <si>
    <t>Rendre les événements configurables par HTML</t>
  </si>
  <si>
    <t>Coder et tester tous les services</t>
  </si>
  <si>
    <t>Coder la classe Provider et un service en JS et en Python</t>
  </si>
  <si>
    <t>Gestion connexion déconnexion d'un fournisseur de services</t>
  </si>
  <si>
    <t>Gestion des événements et services invalides</t>
  </si>
  <si>
    <t>Journalisation des événements</t>
  </si>
  <si>
    <t xml:space="preserve">Sauvegarde de la configuration services et événements </t>
  </si>
  <si>
    <t>Remplacement de mots dans les valeurs des événements</t>
  </si>
  <si>
    <t>Coder services logiciels(météo, etc.)</t>
  </si>
  <si>
    <t>Faire fonctionner ajout et suppression des services</t>
  </si>
  <si>
    <t>S'assurer que les versions CSS petit et grand écrans fonctionnent</t>
  </si>
  <si>
    <t>Login page web</t>
  </si>
  <si>
    <t>Setup Raspberry Pi et serveur web fonctionnel.</t>
  </si>
  <si>
    <t>Montage final, test démo</t>
  </si>
  <si>
    <t>Préparer l'évaluation d'avancement S2</t>
  </si>
  <si>
    <t>Faire le document de suivi S2</t>
  </si>
  <si>
    <t>Faire le document de suivi S3</t>
  </si>
  <si>
    <t>Préparer la présentation finale S3</t>
  </si>
  <si>
    <t>Écrire le fichier lisez-moi</t>
  </si>
  <si>
    <t>Écrire le manuel d'utilisation</t>
  </si>
  <si>
    <t>Faire le vidéo de présentation</t>
  </si>
  <si>
    <t>Faire le site web de présentation</t>
  </si>
  <si>
    <t>Fait</t>
  </si>
  <si>
    <t>non</t>
  </si>
  <si>
    <t>+2h</t>
  </si>
  <si>
    <t>L'application ne plante plus mais gestion = continuer</t>
  </si>
  <si>
    <t>Passe tout droit</t>
  </si>
  <si>
    <t>2 de 4 sur raspberrypi</t>
  </si>
  <si>
    <t>Fonctions en place, manque boutons interface web</t>
  </si>
  <si>
    <t>Manque classe evenements a completer</t>
  </si>
  <si>
    <t>Le programme se charge avec un objet style JSON</t>
  </si>
  <si>
    <t>Manque pièces</t>
  </si>
  <si>
    <t>Backend construit en conséquence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</si>
</sst>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  <xf numFmtId="0" fontId="6" fillId="3" borderId="14" xfId="0" quotePrefix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92533064"/>
        <c:axId val="292533456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533064"/>
        <c:axId val="292533456"/>
      </c:lineChart>
      <c:catAx>
        <c:axId val="29253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2533456"/>
        <c:crosses val="autoZero"/>
        <c:auto val="1"/>
        <c:lblAlgn val="ctr"/>
        <c:lblOffset val="100"/>
        <c:noMultiLvlLbl val="0"/>
      </c:catAx>
      <c:valAx>
        <c:axId val="2925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253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14.5</c:v>
                </c:pt>
                <c:pt idx="1">
                  <c:v>17.5</c:v>
                </c:pt>
                <c:pt idx="2">
                  <c:v>53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19.25</c:v>
                </c:pt>
                <c:pt idx="1">
                  <c:v>21.25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349031896"/>
        <c:axId val="349027976"/>
      </c:barChart>
      <c:catAx>
        <c:axId val="349031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9027976"/>
        <c:crosses val="autoZero"/>
        <c:auto val="1"/>
        <c:lblAlgn val="ctr"/>
        <c:lblOffset val="100"/>
        <c:noMultiLvlLbl val="0"/>
      </c:catAx>
      <c:valAx>
        <c:axId val="34902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9031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15</c:v>
                </c:pt>
                <c:pt idx="1">
                  <c:v>14</c:v>
                </c:pt>
                <c:pt idx="2">
                  <c:v>4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opLeftCell="A7" zoomScaleNormal="100" workbookViewId="0">
      <selection activeCell="H40" sqref="H40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/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28</v>
      </c>
      <c r="C3" s="26"/>
      <c r="D3" s="27" t="s">
        <v>21</v>
      </c>
      <c r="E3" s="123" t="s">
        <v>74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33 tâches ont été définies totalisant 85 heures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5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33</v>
      </c>
      <c r="V8" s="3" t="s">
        <v>18</v>
      </c>
      <c r="W8" s="3">
        <v>1</v>
      </c>
      <c r="X8" s="8">
        <v>0</v>
      </c>
      <c r="Y8" s="8">
        <f>MAX(G8:G42)</f>
        <v>0.33333333333333298</v>
      </c>
      <c r="Z8" s="3" t="s">
        <v>1</v>
      </c>
      <c r="AA8" s="3">
        <v>1</v>
      </c>
      <c r="AB8" s="22">
        <v>0</v>
      </c>
      <c r="AC8" s="4">
        <f>COUNTA(C8:C43)</f>
        <v>33</v>
      </c>
      <c r="AD8" s="9">
        <f>SUM(G8:G43)</f>
        <v>3.541666666666667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3.541666666666667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85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75</v>
      </c>
      <c r="D12" s="19" t="s">
        <v>11</v>
      </c>
      <c r="E12" s="18" t="s">
        <v>18</v>
      </c>
      <c r="F12" s="18">
        <v>1</v>
      </c>
      <c r="G12" s="32">
        <v>8.3333333333333301E-2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33</v>
      </c>
      <c r="AE12" s="4" t="str">
        <f>AD12 &amp; " " &amp; AC12 &amp; IF(AD12 &gt; 1, "s ont été définies", " a été définie")</f>
        <v>33 tâches ont été définies</v>
      </c>
    </row>
    <row r="13" spans="2:31" x14ac:dyDescent="0.25">
      <c r="B13" s="45">
        <f t="shared" si="5"/>
        <v>6</v>
      </c>
      <c r="C13" s="15" t="s">
        <v>85</v>
      </c>
      <c r="D13" s="16">
        <v>5</v>
      </c>
      <c r="E13" s="16" t="s">
        <v>18</v>
      </c>
      <c r="F13" s="16">
        <v>1</v>
      </c>
      <c r="G13" s="31">
        <v>4.1666666666666699E-2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85</v>
      </c>
      <c r="AE13" s="4" t="str">
        <f>AD13 &amp; " " &amp; AC13 &amp; IF(AD13 &gt; 1, "s", "")</f>
        <v>85 heures</v>
      </c>
    </row>
    <row r="14" spans="2:31" x14ac:dyDescent="0.25">
      <c r="B14" s="44">
        <f>IF(LEN(C14)&lt;&gt;0,IF(OR(LEN(B13)=0,B13="^"),"^",B13+1),"")</f>
        <v>7</v>
      </c>
      <c r="C14" s="17" t="s">
        <v>76</v>
      </c>
      <c r="D14" s="19">
        <v>6</v>
      </c>
      <c r="E14" s="18" t="s">
        <v>18</v>
      </c>
      <c r="F14" s="18">
        <v>1</v>
      </c>
      <c r="G14" s="32">
        <v>2.0833333333333301E-2</v>
      </c>
      <c r="H14" s="42" t="s">
        <v>2</v>
      </c>
      <c r="L14" s="3" t="b">
        <f t="shared" ref="L14:P15" si="6">AND(NOT(ISBLANK($C14)),LEN(D14)=0)</f>
        <v>0</v>
      </c>
      <c r="M14" s="3" t="b">
        <f t="shared" si="6"/>
        <v>0</v>
      </c>
      <c r="N14" s="3" t="b">
        <f t="shared" si="6"/>
        <v>0</v>
      </c>
      <c r="O14" s="3" t="b">
        <f t="shared" si="6"/>
        <v>0</v>
      </c>
      <c r="P14" s="3" t="b">
        <f t="shared" si="6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5">
      <c r="B15" s="45">
        <f>IF(LEN(C15)&lt;&gt;0,IF(OR(LEN(B14)=0,B14="^"),"^",B14+1),"")</f>
        <v>8</v>
      </c>
      <c r="C15" s="15" t="s">
        <v>77</v>
      </c>
      <c r="D15" s="16">
        <v>7</v>
      </c>
      <c r="E15" s="16" t="s">
        <v>18</v>
      </c>
      <c r="F15" s="16">
        <v>2</v>
      </c>
      <c r="G15" s="31">
        <v>6.25E-2</v>
      </c>
      <c r="H15" s="41" t="s">
        <v>2</v>
      </c>
      <c r="L15" s="3" t="b">
        <f t="shared" si="6"/>
        <v>0</v>
      </c>
      <c r="M15" s="3" t="b">
        <f t="shared" si="6"/>
        <v>0</v>
      </c>
      <c r="N15" s="3" t="b">
        <f t="shared" si="6"/>
        <v>0</v>
      </c>
      <c r="O15" s="3" t="b">
        <f t="shared" si="6"/>
        <v>0</v>
      </c>
      <c r="P15" s="3" t="b">
        <f t="shared" si="6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85 heures</v>
      </c>
    </row>
    <row r="16" spans="2:31" x14ac:dyDescent="0.25">
      <c r="B16" s="44">
        <f t="shared" si="5"/>
        <v>9</v>
      </c>
      <c r="C16" s="17" t="s">
        <v>78</v>
      </c>
      <c r="D16" s="18">
        <v>6</v>
      </c>
      <c r="E16" s="18" t="s">
        <v>18</v>
      </c>
      <c r="F16" s="18">
        <v>3</v>
      </c>
      <c r="G16" s="32">
        <v>6.25E-2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92</v>
      </c>
      <c r="D17" s="16">
        <v>8</v>
      </c>
      <c r="E17" s="16" t="s">
        <v>18</v>
      </c>
      <c r="F17" s="16">
        <v>2</v>
      </c>
      <c r="G17" s="31">
        <v>6.25E-2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0.60416666666666696</v>
      </c>
      <c r="AE17" s="4">
        <f>AD17 * 24*60</f>
        <v>870.00000000000045</v>
      </c>
      <c r="AF17" s="4">
        <f>DAY(AD17)*24+HOUR(AD17)</f>
        <v>14</v>
      </c>
      <c r="AG17" s="4">
        <f>MINUTE(AD17)</f>
        <v>30</v>
      </c>
      <c r="AH17" s="4" t="str">
        <f>AF17&amp;"h"&amp;TEXT(AG17,"00")</f>
        <v>14h30</v>
      </c>
      <c r="AJ17" s="4">
        <f>COUNTIF($H$8:$H$42,AC17)</f>
        <v>5</v>
      </c>
    </row>
    <row r="18" spans="2:36" x14ac:dyDescent="0.25">
      <c r="B18" s="44">
        <f t="shared" si="5"/>
        <v>11</v>
      </c>
      <c r="C18" s="17" t="s">
        <v>79</v>
      </c>
      <c r="D18" s="18">
        <v>9</v>
      </c>
      <c r="E18" s="18" t="s">
        <v>18</v>
      </c>
      <c r="F18" s="18">
        <v>2</v>
      </c>
      <c r="G18" s="32">
        <v>6.25E-2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0.72916666666666652</v>
      </c>
      <c r="AE18" s="4">
        <f>AD18 * 24*60</f>
        <v>1049.9999999999998</v>
      </c>
      <c r="AF18" s="4">
        <f t="shared" ref="AF18:AF19" si="7">DAY(AD18)*24+HOUR(AD18)</f>
        <v>17</v>
      </c>
      <c r="AG18" s="4">
        <f t="shared" ref="AG18:AG19" si="8">MINUTE(AD18)</f>
        <v>30</v>
      </c>
      <c r="AH18" s="4" t="str">
        <f t="shared" ref="AH18:AH19" si="9">AF18&amp;"h"&amp;TEXT(AG18,"00")</f>
        <v>17h30</v>
      </c>
      <c r="AJ18" s="4">
        <f>COUNTIF($H$8:$H$42,AC18)</f>
        <v>10</v>
      </c>
    </row>
    <row r="19" spans="2:36" x14ac:dyDescent="0.25">
      <c r="B19" s="45">
        <f t="shared" si="5"/>
        <v>12</v>
      </c>
      <c r="C19" s="15" t="s">
        <v>80</v>
      </c>
      <c r="D19" s="16" t="s">
        <v>11</v>
      </c>
      <c r="E19" s="16" t="s">
        <v>18</v>
      </c>
      <c r="F19" s="16">
        <v>2</v>
      </c>
      <c r="G19" s="31">
        <v>0.16666666666666699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2.208333333333333</v>
      </c>
      <c r="AE19" s="4">
        <f>AD19 * 24*60</f>
        <v>3179.9999999999995</v>
      </c>
      <c r="AF19" s="4">
        <f t="shared" si="7"/>
        <v>53</v>
      </c>
      <c r="AG19" s="4">
        <f t="shared" si="8"/>
        <v>0</v>
      </c>
      <c r="AH19" s="4" t="str">
        <f t="shared" si="9"/>
        <v>53h00</v>
      </c>
      <c r="AJ19" s="4">
        <f>COUNTIF($H$8:$H$42,AC19)</f>
        <v>18</v>
      </c>
    </row>
    <row r="20" spans="2:36" x14ac:dyDescent="0.25">
      <c r="B20" s="44">
        <f t="shared" si="5"/>
        <v>13</v>
      </c>
      <c r="C20" s="17" t="s">
        <v>81</v>
      </c>
      <c r="D20" s="19">
        <v>12</v>
      </c>
      <c r="E20" s="18" t="s">
        <v>18</v>
      </c>
      <c r="F20" s="18">
        <v>3</v>
      </c>
      <c r="G20" s="32">
        <v>0.20833333333333301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ref="B21:B34" si="10">IF(LEN(C21)&lt;&gt;0,IF(OR(LEN(B20)=0,B20="^"),"^",B20+1),"")</f>
        <v>14</v>
      </c>
      <c r="C21" s="15" t="s">
        <v>98</v>
      </c>
      <c r="D21" s="16" t="s">
        <v>11</v>
      </c>
      <c r="E21" s="16" t="s">
        <v>18</v>
      </c>
      <c r="F21" s="16">
        <v>1</v>
      </c>
      <c r="G21" s="31">
        <v>2.0833333333333301E-2</v>
      </c>
      <c r="H21" s="41" t="s">
        <v>2</v>
      </c>
      <c r="L21" s="3" t="b">
        <f t="shared" ref="L21:L34" si="11">AND(NOT(ISBLANK($C21)),LEN(D21)=0)</f>
        <v>0</v>
      </c>
      <c r="M21" s="3" t="b">
        <f t="shared" ref="M21:M34" si="12">AND(NOT(ISBLANK($C21)),LEN(E21)=0)</f>
        <v>0</v>
      </c>
      <c r="N21" s="3" t="b">
        <f t="shared" ref="N21:N34" si="13">AND(NOT(ISBLANK($C21)),LEN(F21)=0)</f>
        <v>0</v>
      </c>
      <c r="O21" s="3" t="b">
        <f t="shared" ref="O21:O34" si="14">AND(NOT(ISBLANK($C21)),LEN(G21)=0)</f>
        <v>0</v>
      </c>
      <c r="P21" s="3" t="b">
        <f t="shared" ref="P21:P34" si="15">AND(NOT(ISBLANK($C21)),LEN(H21)=0)</f>
        <v>0</v>
      </c>
      <c r="T21" s="3">
        <v>14</v>
      </c>
      <c r="X21" s="8">
        <v>0.13541666666666699</v>
      </c>
      <c r="AB21" s="22">
        <v>0.65</v>
      </c>
      <c r="AD21" s="4">
        <f>SUM(AD17:AD19)</f>
        <v>3.5416666666666665</v>
      </c>
      <c r="AE21" s="4">
        <f t="shared" ref="AE21" si="16">AD21 * 24*60</f>
        <v>5100</v>
      </c>
      <c r="AF21" s="4">
        <f t="shared" ref="AF21" si="17">DAY(AD21)*24+HOUR(AD21)</f>
        <v>85</v>
      </c>
      <c r="AG21" s="4">
        <f t="shared" ref="AG21" si="18">MINUTE(AD21)</f>
        <v>0</v>
      </c>
      <c r="AH21" s="4" t="str">
        <f t="shared" ref="AH21" si="19">AF21&amp;"h"&amp;TEXT(AG21,"00")</f>
        <v>85h00</v>
      </c>
    </row>
    <row r="22" spans="2:36" x14ac:dyDescent="0.25">
      <c r="B22" s="44">
        <f t="shared" si="10"/>
        <v>15</v>
      </c>
      <c r="C22" s="17" t="s">
        <v>97</v>
      </c>
      <c r="D22" s="18" t="s">
        <v>11</v>
      </c>
      <c r="E22" s="18" t="s">
        <v>18</v>
      </c>
      <c r="F22" s="18">
        <v>1</v>
      </c>
      <c r="G22" s="32">
        <v>2.0833333333333301E-2</v>
      </c>
      <c r="H22" s="42" t="s">
        <v>2</v>
      </c>
      <c r="L22" s="3" t="b">
        <f t="shared" si="11"/>
        <v>0</v>
      </c>
      <c r="M22" s="3" t="b">
        <f t="shared" si="12"/>
        <v>0</v>
      </c>
      <c r="N22" s="3" t="b">
        <f t="shared" si="13"/>
        <v>0</v>
      </c>
      <c r="O22" s="3" t="b">
        <f t="shared" si="14"/>
        <v>0</v>
      </c>
      <c r="P22" s="3" t="b">
        <f t="shared" si="15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10"/>
        <v>16</v>
      </c>
      <c r="C23" s="15" t="s">
        <v>82</v>
      </c>
      <c r="D23" s="16">
        <v>13</v>
      </c>
      <c r="E23" s="16" t="s">
        <v>18</v>
      </c>
      <c r="F23" s="16">
        <v>2</v>
      </c>
      <c r="G23" s="31">
        <v>6.25E-2</v>
      </c>
      <c r="H23" s="41" t="s">
        <v>3</v>
      </c>
      <c r="L23" s="3" t="b">
        <f t="shared" si="11"/>
        <v>0</v>
      </c>
      <c r="M23" s="3" t="b">
        <f t="shared" si="12"/>
        <v>0</v>
      </c>
      <c r="N23" s="3" t="b">
        <f t="shared" si="13"/>
        <v>0</v>
      </c>
      <c r="O23" s="3" t="b">
        <f t="shared" si="14"/>
        <v>0</v>
      </c>
      <c r="P23" s="3" t="b">
        <f t="shared" si="15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10"/>
        <v>17</v>
      </c>
      <c r="C24" s="17" t="s">
        <v>83</v>
      </c>
      <c r="D24" s="18">
        <v>13</v>
      </c>
      <c r="E24" s="18" t="s">
        <v>18</v>
      </c>
      <c r="F24" s="18">
        <v>2</v>
      </c>
      <c r="G24" s="32">
        <v>6.25E-2</v>
      </c>
      <c r="H24" s="42" t="s">
        <v>3</v>
      </c>
      <c r="L24" s="3" t="b">
        <f t="shared" si="11"/>
        <v>0</v>
      </c>
      <c r="M24" s="3" t="b">
        <f t="shared" si="12"/>
        <v>0</v>
      </c>
      <c r="N24" s="3" t="b">
        <f t="shared" si="13"/>
        <v>0</v>
      </c>
      <c r="O24" s="3" t="b">
        <f t="shared" si="14"/>
        <v>0</v>
      </c>
      <c r="P24" s="3" t="b">
        <f t="shared" si="15"/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10"/>
        <v>18</v>
      </c>
      <c r="C25" s="15" t="s">
        <v>84</v>
      </c>
      <c r="D25" s="16">
        <v>6</v>
      </c>
      <c r="E25" s="16" t="s">
        <v>18</v>
      </c>
      <c r="F25" s="16">
        <v>3</v>
      </c>
      <c r="G25" s="31">
        <v>0.33333333333333298</v>
      </c>
      <c r="H25" s="41" t="s">
        <v>3</v>
      </c>
      <c r="L25" s="3" t="b">
        <f t="shared" si="11"/>
        <v>0</v>
      </c>
      <c r="M25" s="3" t="b">
        <f t="shared" si="12"/>
        <v>0</v>
      </c>
      <c r="N25" s="3" t="b">
        <f t="shared" si="13"/>
        <v>0</v>
      </c>
      <c r="O25" s="3" t="b">
        <f t="shared" si="14"/>
        <v>0</v>
      </c>
      <c r="P25" s="3" t="b">
        <f t="shared" si="15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10"/>
        <v>19</v>
      </c>
      <c r="C26" s="17" t="s">
        <v>86</v>
      </c>
      <c r="D26" s="19">
        <v>13</v>
      </c>
      <c r="E26" s="18" t="s">
        <v>19</v>
      </c>
      <c r="F26" s="18">
        <v>2</v>
      </c>
      <c r="G26" s="32">
        <v>6.25E-2</v>
      </c>
      <c r="H26" s="42" t="s">
        <v>3</v>
      </c>
      <c r="L26" s="3" t="b">
        <f t="shared" si="11"/>
        <v>0</v>
      </c>
      <c r="M26" s="3" t="b">
        <f t="shared" si="12"/>
        <v>0</v>
      </c>
      <c r="N26" s="3" t="b">
        <f t="shared" si="13"/>
        <v>0</v>
      </c>
      <c r="O26" s="3" t="b">
        <f t="shared" si="14"/>
        <v>0</v>
      </c>
      <c r="P26" s="3" t="b">
        <f t="shared" si="15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10"/>
        <v>20</v>
      </c>
      <c r="C27" s="15" t="s">
        <v>87</v>
      </c>
      <c r="D27" s="16">
        <v>16</v>
      </c>
      <c r="E27" s="16" t="s">
        <v>19</v>
      </c>
      <c r="F27" s="16">
        <v>3</v>
      </c>
      <c r="G27" s="31">
        <v>0.33333333333333298</v>
      </c>
      <c r="H27" s="41" t="s">
        <v>3</v>
      </c>
      <c r="L27" s="3" t="b">
        <f t="shared" si="11"/>
        <v>0</v>
      </c>
      <c r="M27" s="3" t="b">
        <f t="shared" si="12"/>
        <v>0</v>
      </c>
      <c r="N27" s="3" t="b">
        <f t="shared" si="13"/>
        <v>0</v>
      </c>
      <c r="O27" s="3" t="b">
        <f t="shared" si="14"/>
        <v>0</v>
      </c>
      <c r="P27" s="3" t="b">
        <f t="shared" si="15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10"/>
        <v>21</v>
      </c>
      <c r="C28" s="17" t="s">
        <v>88</v>
      </c>
      <c r="D28" s="19">
        <v>13</v>
      </c>
      <c r="E28" s="18" t="s">
        <v>19</v>
      </c>
      <c r="F28" s="18">
        <v>2</v>
      </c>
      <c r="G28" s="32">
        <v>0.25</v>
      </c>
      <c r="H28" s="42" t="s">
        <v>3</v>
      </c>
      <c r="L28" s="3" t="b">
        <f t="shared" si="11"/>
        <v>0</v>
      </c>
      <c r="M28" s="3" t="b">
        <f t="shared" si="12"/>
        <v>0</v>
      </c>
      <c r="N28" s="3" t="b">
        <f t="shared" si="13"/>
        <v>0</v>
      </c>
      <c r="O28" s="3" t="b">
        <f t="shared" si="14"/>
        <v>0</v>
      </c>
      <c r="P28" s="3" t="b">
        <f t="shared" si="15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10"/>
        <v>22</v>
      </c>
      <c r="C29" s="15" t="s">
        <v>89</v>
      </c>
      <c r="D29" s="16">
        <v>16</v>
      </c>
      <c r="E29" s="16" t="s">
        <v>18</v>
      </c>
      <c r="F29" s="16">
        <v>1</v>
      </c>
      <c r="G29" s="31">
        <v>0.125</v>
      </c>
      <c r="H29" s="41" t="s">
        <v>3</v>
      </c>
      <c r="L29" s="3" t="b">
        <f t="shared" si="11"/>
        <v>0</v>
      </c>
      <c r="M29" s="3" t="b">
        <f t="shared" si="12"/>
        <v>0</v>
      </c>
      <c r="N29" s="3" t="b">
        <f t="shared" si="13"/>
        <v>0</v>
      </c>
      <c r="O29" s="3" t="b">
        <f t="shared" si="14"/>
        <v>0</v>
      </c>
      <c r="P29" s="3" t="b">
        <f t="shared" si="15"/>
        <v>0</v>
      </c>
      <c r="T29" s="3">
        <v>22</v>
      </c>
      <c r="X29" s="8">
        <v>0.21875</v>
      </c>
    </row>
    <row r="30" spans="2:36" x14ac:dyDescent="0.25">
      <c r="B30" s="44">
        <f t="shared" si="10"/>
        <v>23</v>
      </c>
      <c r="C30" s="17" t="s">
        <v>90</v>
      </c>
      <c r="D30" s="18">
        <v>9</v>
      </c>
      <c r="E30" s="18" t="s">
        <v>19</v>
      </c>
      <c r="F30" s="18">
        <v>1</v>
      </c>
      <c r="G30" s="32">
        <v>0.125</v>
      </c>
      <c r="H30" s="42" t="s">
        <v>3</v>
      </c>
      <c r="L30" s="3" t="b">
        <f t="shared" si="11"/>
        <v>0</v>
      </c>
      <c r="M30" s="3" t="b">
        <f t="shared" si="12"/>
        <v>0</v>
      </c>
      <c r="N30" s="3" t="b">
        <f t="shared" si="13"/>
        <v>0</v>
      </c>
      <c r="O30" s="3" t="b">
        <f t="shared" si="14"/>
        <v>0</v>
      </c>
      <c r="P30" s="3" t="b">
        <f t="shared" si="15"/>
        <v>0</v>
      </c>
      <c r="T30" s="3">
        <v>23</v>
      </c>
      <c r="X30" s="8">
        <v>0.22916666666666699</v>
      </c>
    </row>
    <row r="31" spans="2:36" x14ac:dyDescent="0.25">
      <c r="B31" s="45">
        <f t="shared" si="10"/>
        <v>24</v>
      </c>
      <c r="C31" s="15" t="s">
        <v>91</v>
      </c>
      <c r="D31" s="16">
        <v>16</v>
      </c>
      <c r="E31" s="16" t="s">
        <v>19</v>
      </c>
      <c r="F31" s="16">
        <v>1</v>
      </c>
      <c r="G31" s="31">
        <v>6.25E-2</v>
      </c>
      <c r="H31" s="41" t="s">
        <v>3</v>
      </c>
      <c r="L31" s="3" t="b">
        <f t="shared" si="11"/>
        <v>0</v>
      </c>
      <c r="M31" s="3" t="b">
        <f t="shared" si="12"/>
        <v>0</v>
      </c>
      <c r="N31" s="3" t="b">
        <f t="shared" si="13"/>
        <v>0</v>
      </c>
      <c r="O31" s="3" t="b">
        <f t="shared" si="14"/>
        <v>0</v>
      </c>
      <c r="P31" s="3" t="b">
        <f t="shared" si="15"/>
        <v>0</v>
      </c>
      <c r="T31" s="3">
        <v>24</v>
      </c>
      <c r="X31" s="8">
        <v>0.23958333333333301</v>
      </c>
    </row>
    <row r="32" spans="2:36" x14ac:dyDescent="0.25">
      <c r="B32" s="44">
        <f t="shared" si="10"/>
        <v>25</v>
      </c>
      <c r="C32" s="17" t="s">
        <v>93</v>
      </c>
      <c r="D32" s="19">
        <v>15</v>
      </c>
      <c r="E32" s="18" t="s">
        <v>18</v>
      </c>
      <c r="F32" s="18">
        <v>1</v>
      </c>
      <c r="G32" s="32">
        <v>0.104166666666667</v>
      </c>
      <c r="H32" s="42" t="s">
        <v>3</v>
      </c>
      <c r="L32" s="3" t="b">
        <f t="shared" si="11"/>
        <v>0</v>
      </c>
      <c r="M32" s="3" t="b">
        <f t="shared" si="12"/>
        <v>0</v>
      </c>
      <c r="N32" s="3" t="b">
        <f t="shared" si="13"/>
        <v>0</v>
      </c>
      <c r="O32" s="3" t="b">
        <f t="shared" si="14"/>
        <v>0</v>
      </c>
      <c r="P32" s="3" t="b">
        <f t="shared" si="15"/>
        <v>0</v>
      </c>
      <c r="T32" s="3">
        <v>25</v>
      </c>
      <c r="X32" s="8">
        <v>0.25</v>
      </c>
    </row>
    <row r="33" spans="2:24" x14ac:dyDescent="0.25">
      <c r="B33" s="45">
        <f t="shared" si="10"/>
        <v>26</v>
      </c>
      <c r="C33" s="15" t="s">
        <v>94</v>
      </c>
      <c r="D33" s="16">
        <v>15</v>
      </c>
      <c r="E33" s="16" t="s">
        <v>19</v>
      </c>
      <c r="F33" s="16">
        <v>1</v>
      </c>
      <c r="G33" s="31">
        <v>6.25E-2</v>
      </c>
      <c r="H33" s="41" t="s">
        <v>3</v>
      </c>
      <c r="L33" s="3" t="b">
        <f t="shared" si="11"/>
        <v>0</v>
      </c>
      <c r="M33" s="3" t="b">
        <f t="shared" si="12"/>
        <v>0</v>
      </c>
      <c r="N33" s="3" t="b">
        <f t="shared" si="13"/>
        <v>0</v>
      </c>
      <c r="O33" s="3" t="b">
        <f t="shared" si="14"/>
        <v>0</v>
      </c>
      <c r="P33" s="3" t="b">
        <f t="shared" si="15"/>
        <v>0</v>
      </c>
      <c r="T33" s="3">
        <v>26</v>
      </c>
      <c r="X33" s="8">
        <v>0.26041666666666702</v>
      </c>
    </row>
    <row r="34" spans="2:24" x14ac:dyDescent="0.25">
      <c r="B34" s="44">
        <f t="shared" si="10"/>
        <v>27</v>
      </c>
      <c r="C34" s="17" t="s">
        <v>96</v>
      </c>
      <c r="D34" s="19">
        <v>20</v>
      </c>
      <c r="E34" s="18" t="s">
        <v>18</v>
      </c>
      <c r="F34" s="18">
        <v>2</v>
      </c>
      <c r="G34" s="32">
        <v>0.25</v>
      </c>
      <c r="H34" s="42" t="s">
        <v>3</v>
      </c>
      <c r="L34" s="3" t="b">
        <f t="shared" si="11"/>
        <v>0</v>
      </c>
      <c r="M34" s="3" t="b">
        <f t="shared" si="12"/>
        <v>0</v>
      </c>
      <c r="N34" s="3" t="b">
        <f t="shared" si="13"/>
        <v>0</v>
      </c>
      <c r="O34" s="3" t="b">
        <f t="shared" si="14"/>
        <v>0</v>
      </c>
      <c r="P34" s="3" t="b">
        <f t="shared" si="15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99</v>
      </c>
      <c r="D35" s="16" t="s">
        <v>11</v>
      </c>
      <c r="E35" s="16" t="s">
        <v>18</v>
      </c>
      <c r="F35" s="16">
        <v>1</v>
      </c>
      <c r="G35" s="31">
        <v>2.0833333333333301E-2</v>
      </c>
      <c r="H35" s="41" t="s">
        <v>3</v>
      </c>
      <c r="L35" s="3" t="b">
        <f t="shared" si="0"/>
        <v>0</v>
      </c>
      <c r="M35" s="3" t="b">
        <f t="shared" ref="M35:M42" si="20">AND(NOT(ISBLANK($C35)),LEN(E35)=0)</f>
        <v>0</v>
      </c>
      <c r="N35" s="3" t="b">
        <f t="shared" ref="N35:N42" si="21">AND(NOT(ISBLANK($C35)),LEN(F35)=0)</f>
        <v>0</v>
      </c>
      <c r="O35" s="3" t="b">
        <f t="shared" ref="O35:O42" si="22">AND(NOT(ISBLANK($C35)),LEN(G35)=0)</f>
        <v>0</v>
      </c>
      <c r="P35" s="3" t="b">
        <f t="shared" ref="P35:P42" si="23">AND(NOT(ISBLANK($C35)),LEN(H35)=0)</f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100</v>
      </c>
      <c r="D36" s="19" t="s">
        <v>11</v>
      </c>
      <c r="E36" s="18" t="s">
        <v>18</v>
      </c>
      <c r="F36" s="18">
        <v>2</v>
      </c>
      <c r="G36" s="32">
        <v>4.1666666666666699E-2</v>
      </c>
      <c r="H36" s="42" t="s">
        <v>3</v>
      </c>
      <c r="L36" s="3" t="b">
        <f t="shared" si="0"/>
        <v>0</v>
      </c>
      <c r="M36" s="3" t="b">
        <f t="shared" si="20"/>
        <v>0</v>
      </c>
      <c r="N36" s="3" t="b">
        <f t="shared" si="21"/>
        <v>0</v>
      </c>
      <c r="O36" s="3" t="b">
        <f t="shared" si="22"/>
        <v>0</v>
      </c>
      <c r="P36" s="3" t="b">
        <f t="shared" si="23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101</v>
      </c>
      <c r="D37" s="16" t="s">
        <v>11</v>
      </c>
      <c r="E37" s="16" t="s">
        <v>18</v>
      </c>
      <c r="F37" s="16">
        <v>1</v>
      </c>
      <c r="G37" s="31">
        <v>2.0833333333333301E-2</v>
      </c>
      <c r="H37" s="41" t="s">
        <v>3</v>
      </c>
      <c r="L37" s="3" t="b">
        <f t="shared" si="0"/>
        <v>0</v>
      </c>
      <c r="M37" s="3" t="b">
        <f t="shared" si="20"/>
        <v>0</v>
      </c>
      <c r="N37" s="3" t="b">
        <f t="shared" si="21"/>
        <v>0</v>
      </c>
      <c r="O37" s="3" t="b">
        <f t="shared" si="22"/>
        <v>0</v>
      </c>
      <c r="P37" s="3" t="b">
        <f t="shared" si="23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 t="s">
        <v>11</v>
      </c>
      <c r="E38" s="18" t="s">
        <v>18</v>
      </c>
      <c r="F38" s="18">
        <v>1</v>
      </c>
      <c r="G38" s="32">
        <v>8.3333333333333301E-2</v>
      </c>
      <c r="H38" s="42" t="s">
        <v>3</v>
      </c>
      <c r="L38" s="3" t="b">
        <f t="shared" si="0"/>
        <v>0</v>
      </c>
      <c r="M38" s="3" t="b">
        <f t="shared" si="20"/>
        <v>0</v>
      </c>
      <c r="N38" s="3" t="b">
        <f t="shared" si="21"/>
        <v>0</v>
      </c>
      <c r="O38" s="3" t="b">
        <f t="shared" si="22"/>
        <v>0</v>
      </c>
      <c r="P38" s="3" t="b">
        <f t="shared" si="23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 t="s">
        <v>11</v>
      </c>
      <c r="E39" s="16" t="s">
        <v>18</v>
      </c>
      <c r="F39" s="16">
        <v>2</v>
      </c>
      <c r="G39" s="31">
        <v>8.3333333333333301E-2</v>
      </c>
      <c r="H39" s="41" t="s">
        <v>3</v>
      </c>
      <c r="L39" s="3" t="b">
        <f t="shared" si="0"/>
        <v>0</v>
      </c>
      <c r="M39" s="3" t="b">
        <f t="shared" si="20"/>
        <v>0</v>
      </c>
      <c r="N39" s="3" t="b">
        <f t="shared" si="21"/>
        <v>0</v>
      </c>
      <c r="O39" s="3" t="b">
        <f t="shared" si="22"/>
        <v>0</v>
      </c>
      <c r="P39" s="3" t="b">
        <f t="shared" si="23"/>
        <v>0</v>
      </c>
      <c r="T39" s="3">
        <v>32</v>
      </c>
      <c r="X39" s="8">
        <v>0.32291666666666702</v>
      </c>
    </row>
    <row r="40" spans="2:24" x14ac:dyDescent="0.25">
      <c r="B40" s="44">
        <f t="shared" si="5"/>
        <v>33</v>
      </c>
      <c r="C40" s="17" t="s">
        <v>104</v>
      </c>
      <c r="D40" s="18" t="s">
        <v>11</v>
      </c>
      <c r="E40" s="18" t="s">
        <v>18</v>
      </c>
      <c r="F40" s="18">
        <v>2</v>
      </c>
      <c r="G40" s="32">
        <v>0.125</v>
      </c>
      <c r="H40" s="42" t="s">
        <v>3</v>
      </c>
      <c r="L40" s="3" t="b">
        <f t="shared" si="0"/>
        <v>0</v>
      </c>
      <c r="M40" s="3" t="b">
        <f t="shared" si="20"/>
        <v>0</v>
      </c>
      <c r="N40" s="3" t="b">
        <f t="shared" si="21"/>
        <v>0</v>
      </c>
      <c r="O40" s="3" t="b">
        <f t="shared" si="22"/>
        <v>0</v>
      </c>
      <c r="P40" s="3" t="b">
        <f t="shared" si="23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20"/>
        <v>0</v>
      </c>
      <c r="N41" s="3" t="b">
        <f t="shared" si="21"/>
        <v>0</v>
      </c>
      <c r="O41" s="3" t="b">
        <f t="shared" si="22"/>
        <v>0</v>
      </c>
      <c r="P41" s="3" t="b">
        <f t="shared" si="23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20"/>
        <v>0</v>
      </c>
      <c r="N42" s="3" t="b">
        <f t="shared" si="21"/>
        <v>0</v>
      </c>
      <c r="O42" s="3" t="b">
        <f t="shared" si="22"/>
        <v>0</v>
      </c>
      <c r="P42" s="3" t="b">
        <f t="shared" si="23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24">COUNTIF(M8:M42,TRUE)</f>
        <v>0</v>
      </c>
      <c r="N43" s="3">
        <f t="shared" si="24"/>
        <v>0</v>
      </c>
      <c r="O43" s="3">
        <f t="shared" si="24"/>
        <v>0</v>
      </c>
      <c r="P43" s="3">
        <f t="shared" si="24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19:H42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36 F38 F40 F42 F24 F26 F28 F30 F32 F34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19 F33:F35 F21:F29 F31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8 G10 G20 G22 G36 G38 G40 G42 G24 G26 G28 G30 G32 G34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35 G37 G39 G41 G23 G25 G27 G29 G31 G33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35:H35 B37:H37 B39:H39 B41:H41 B17 B23:H23 B25:H25 B27:H27 B29:H29 B31:H31 B33:H33">
    <cfRule type="expression" dxfId="70" priority="42">
      <formula>LEN($B9)=0</formula>
    </cfRule>
  </conditionalFormatting>
  <conditionalFormatting sqref="B8:H8 B10:H10 B12 B14 B16 B20:H20 B22:H22 B36:H36 B38:H38 B40:H40 B42:H42 B18 B24:H24 B26:H26 B28:H28 B30:H30 B32:H32 B34:H34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1077" yWindow="486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G8 G10 G20 G22 G36 G38 G40 G42 G24 G26 G28 G30 G32 G34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G35 G37 G39 G41 G23 G25 G27 G29 G31 G33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opLeftCell="A4" workbookViewId="0">
      <selection activeCell="G13" sqref="G13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>
        <f>Planification!B2:H2</f>
        <v>0</v>
      </c>
      <c r="C2" s="124"/>
      <c r="D2" s="124"/>
      <c r="E2" s="124"/>
      <c r="F2" s="124"/>
      <c r="G2" s="124"/>
    </row>
    <row r="3" spans="2:23" x14ac:dyDescent="0.25">
      <c r="B3" s="20" t="s">
        <v>30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19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25">
      <c r="B8" s="47">
        <f>IF(LEN(Planification!B8)&lt;&gt;0,Planification!B8,"")</f>
        <v>1</v>
      </c>
      <c r="C8" s="48" t="str">
        <f>IF(LEN(Planification!C8)&lt;&gt;0,Planification!C8,"")</f>
        <v>Valider le projet avec l'enseignant</v>
      </c>
      <c r="D8" s="49" t="str">
        <f>IF(LEN(Planification!H8)&lt;&gt;0,Planification!H8,"")</f>
        <v>Sprint 1</v>
      </c>
      <c r="E8" s="109">
        <v>1.0416666666666666E-2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0.80208333333333537</v>
      </c>
      <c r="R8" s="62">
        <f>Q8*24*60</f>
        <v>1155.000000000003</v>
      </c>
      <c r="T8" s="9">
        <f>SUM(E8:E42)</f>
        <v>0.80208333333333537</v>
      </c>
    </row>
    <row r="9" spans="2:23" x14ac:dyDescent="0.25">
      <c r="B9" s="50">
        <f>IF(LEN(Planification!B9)&lt;&gt;0,Planification!B9,"")</f>
        <v>2</v>
      </c>
      <c r="C9" s="51" t="str">
        <f>IF(LEN(Planification!C9)&lt;&gt;0,Planification!C9,"")</f>
        <v>Réaliser les éléments de rédaction technique</v>
      </c>
      <c r="D9" s="52" t="str">
        <f>IF(LEN(Planification!H9)&lt;&gt;0,Planification!H9,"")</f>
        <v>Sprint 1</v>
      </c>
      <c r="E9" s="112">
        <v>0.16666666666666699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0.80208333333333537</v>
      </c>
    </row>
    <row r="10" spans="2:23" x14ac:dyDescent="0.25">
      <c r="B10" s="53">
        <f>IF(LEN(Planification!B10)&lt;&gt;0,Planification!B10,"")</f>
        <v>3</v>
      </c>
      <c r="C10" s="54" t="str">
        <f>IF(LEN(Planification!C10)&lt;&gt;0,Planification!C10,"")</f>
        <v>Rédaction du document de conception</v>
      </c>
      <c r="D10" s="55" t="str">
        <f>IF(LEN(Planification!H10)&lt;&gt;0,Planification!H10,"")</f>
        <v>Sprint 1</v>
      </c>
      <c r="E10" s="115">
        <v>0.41666666666666802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19</v>
      </c>
    </row>
    <row r="11" spans="2:23" x14ac:dyDescent="0.25">
      <c r="B11" s="50">
        <f>IF(LEN(Planification!B11)&lt;&gt;0,Planification!B11,"")</f>
        <v>4</v>
      </c>
      <c r="C11" s="51" t="str">
        <f>IF(LEN(Planification!C11)&lt;&gt;0,Planification!C11,"")</f>
        <v>Rédaction du document de planification</v>
      </c>
      <c r="D11" s="52" t="str">
        <f>IF(LEN(Planification!H11)&lt;&gt;0,Planification!H11,"")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IF(LEN(Planification!B12)&lt;&gt;0,Planification!B12,"")</f>
        <v>5</v>
      </c>
      <c r="C12" s="54" t="str">
        <f>IF(LEN(Planification!C12)&lt;&gt;0,Planification!C12,"")</f>
        <v>Configuration de l'environnement de développement</v>
      </c>
      <c r="D12" s="56" t="str">
        <f>IF(LEN(Planification!H12)&lt;&gt;0,Planification!H12,"")</f>
        <v>Sprint 1</v>
      </c>
      <c r="E12" s="118">
        <v>0.16666666666666699</v>
      </c>
      <c r="F12" s="116">
        <v>1</v>
      </c>
      <c r="G12" s="117" t="s">
        <v>95</v>
      </c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19</v>
      </c>
      <c r="U12" s="4" t="str">
        <f>T12 &amp; " " &amp; S12 &amp; IF(T12 &gt; 1, "s", "")</f>
        <v>19 heures</v>
      </c>
    </row>
    <row r="13" spans="2:23" x14ac:dyDescent="0.25">
      <c r="B13" s="50">
        <f>IF(LEN(Planification!B13)&lt;&gt;0,Planification!B13,"")</f>
        <v>6</v>
      </c>
      <c r="C13" s="51" t="str">
        <f>IF(LEN(Planification!C13)&lt;&gt;0,Planification!C13,"")</f>
        <v>Coder la classe Provider et un service en JS et en Python</v>
      </c>
      <c r="D13" s="52" t="str">
        <f>IF(LEN(Planification!H13)&lt;&gt;0,Planification!H13,"")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IF(LEN(Planification!B14)&lt;&gt;0,Planification!B14,"")</f>
        <v>7</v>
      </c>
      <c r="C14" s="54" t="str">
        <f>IF(LEN(Planification!C14)&lt;&gt;0,Planification!C14,"")</f>
        <v>Ajouter la boucle de mise à jour du fournisseur de services</v>
      </c>
      <c r="D14" s="56" t="str">
        <f>IF(LEN(Planification!H14)&lt;&gt;0,Planification!H14,"")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19 heures et 15 minutes</v>
      </c>
      <c r="W14" s="4" t="str">
        <f>T12&amp;"h"&amp;TEXT(T13,"00")</f>
        <v>19h15</v>
      </c>
    </row>
    <row r="15" spans="2:23" x14ac:dyDescent="0.25">
      <c r="B15" s="50">
        <f>IF(LEN(Planification!B15)&lt;&gt;0,Planification!B15,"")</f>
        <v>8</v>
      </c>
      <c r="C15" s="51" t="str">
        <f>IF(LEN(Planification!C15)&lt;&gt;0,Planification!C15,"")</f>
        <v>Page HTML capable d'afficher les services et màj données</v>
      </c>
      <c r="D15" s="52" t="str">
        <f>IF(LEN(Planification!H15)&lt;&gt;0,Planification!H15,"")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IF(LEN(Planification!B16)&lt;&gt;0,Planification!B16,"")</f>
        <v>9</v>
      </c>
      <c r="C16" s="54" t="str">
        <f>IF(LEN(Planification!C16)&lt;&gt;0,Planification!C16,"")</f>
        <v>Coder classe Evenement, méthodes Helper et tests</v>
      </c>
      <c r="D16" s="55" t="str">
        <f>IF(LEN(Planification!H16)&lt;&gt;0,Planification!H16,"")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IF(LEN(Planification!B17)&lt;&gt;0,Planification!B17,"")</f>
        <v>10</v>
      </c>
      <c r="C17" s="51" t="str">
        <f>IF(LEN(Planification!C17)&lt;&gt;0,Planification!C17,"")</f>
        <v>Faire fonctionner ajout et suppression des services</v>
      </c>
      <c r="D17" s="52" t="str">
        <f>IF(LEN(Planification!H17)&lt;&gt;0,Planification!H17,"")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IF(LEN(Planification!B18)&lt;&gt;0,Planification!B18,"")</f>
        <v>11</v>
      </c>
      <c r="C18" s="54" t="str">
        <f>IF(LEN(Planification!C18)&lt;&gt;0,Planification!C18,"")</f>
        <v>Faire fonctionner ajout et suppression événements</v>
      </c>
      <c r="D18" s="56" t="str">
        <f>IF(LEN(Planification!H18)&lt;&gt;0,Planification!H18,"")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IF(LEN(Planification!B19)&lt;&gt;0,Planification!B19,"")</f>
        <v>12</v>
      </c>
      <c r="C19" s="51" t="str">
        <f>IF(LEN(Planification!C19)&lt;&gt;0,Planification!C19,"")</f>
        <v>Créer modèle d'interface utilisateur finale HTML</v>
      </c>
      <c r="D19" s="52" t="str">
        <f>IF(LEN(Planification!H19)&lt;&gt;0,Planification!H19,"")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IF(LEN(Planification!B20)&lt;&gt;0,Planification!B20,"")</f>
        <v>13</v>
      </c>
      <c r="C20" s="54" t="str">
        <f>IF(LEN(Planification!C20)&lt;&gt;0,Planification!C20,"")</f>
        <v>Compléter les classes JS et construire l'interface dynamiquement</v>
      </c>
      <c r="D20" s="56" t="str">
        <f>IF(LEN(Planification!H20)&lt;&gt;0,Planification!H20,"")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IF(LEN(Planification!B21)&lt;&gt;0,Planification!B21,"")</f>
        <v>14</v>
      </c>
      <c r="C21" s="51" t="str">
        <f>IF(LEN(Planification!C21)&lt;&gt;0,Planification!C21,"")</f>
        <v>Faire le document de suivi S2</v>
      </c>
      <c r="D21" s="52" t="str">
        <f>IF(LEN(Planification!H21)&lt;&gt;0,Planification!H21,"")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IF(LEN(Planification!B22)&lt;&gt;0,Planification!B22,"")</f>
        <v>15</v>
      </c>
      <c r="C22" s="54" t="str">
        <f>IF(LEN(Planification!C22)&lt;&gt;0,Planification!C22,"")</f>
        <v>Préparer l'évaluation d'avancement S2</v>
      </c>
      <c r="D22" s="55" t="str">
        <f>IF(LEN(Planification!H22)&lt;&gt;0,Planification!H22,"")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IF(LEN(Planification!B23)&lt;&gt;0,Planification!B23,"")</f>
        <v>16</v>
      </c>
      <c r="C23" s="51" t="str">
        <f>IF(LEN(Planification!C23)&lt;&gt;0,Planification!C23,"")</f>
        <v>Rendre les services configurables par HTML</v>
      </c>
      <c r="D23" s="52" t="str">
        <f>IF(LEN(Planification!H23)&lt;&gt;0,Planification!H23,"")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IF(LEN(Planification!B24)&lt;&gt;0,Planification!B24,"")</f>
        <v>17</v>
      </c>
      <c r="C24" s="54" t="str">
        <f>IF(LEN(Planification!C24)&lt;&gt;0,Planification!C24,"")</f>
        <v>Rendre les événements configurables par HTML</v>
      </c>
      <c r="D24" s="56" t="str">
        <f>IF(LEN(Planification!H24)&lt;&gt;0,Planification!H24,"")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IF(LEN(Planification!B25)&lt;&gt;0,Planification!B25,"")</f>
        <v>18</v>
      </c>
      <c r="C25" s="51" t="str">
        <f>IF(LEN(Planification!C25)&lt;&gt;0,Planification!C25,"")</f>
        <v>Coder et tester tous les services</v>
      </c>
      <c r="D25" s="52" t="str">
        <f>IF(LEN(Planification!H25)&lt;&gt;0,Planification!H25,"")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IF(LEN(Planification!B26)&lt;&gt;0,Planification!B26,"")</f>
        <v>19</v>
      </c>
      <c r="C26" s="54" t="str">
        <f>IF(LEN(Planification!C26)&lt;&gt;0,Planification!C26,"")</f>
        <v>Gestion connexion déconnexion d'un fournisseur de services</v>
      </c>
      <c r="D26" s="56" t="str">
        <f>IF(LEN(Planification!H26)&lt;&gt;0,Planification!H26,"")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IF(LEN(Planification!B27)&lt;&gt;0,Planification!B27,"")</f>
        <v>20</v>
      </c>
      <c r="C27" s="51" t="str">
        <f>IF(LEN(Planification!C27)&lt;&gt;0,Planification!C27,"")</f>
        <v>Gestion des événements et services invalides</v>
      </c>
      <c r="D27" s="52" t="str">
        <f>IF(LEN(Planification!H27)&lt;&gt;0,Planification!H27,"")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IF(LEN(Planification!B28)&lt;&gt;0,Planification!B28,"")</f>
        <v>21</v>
      </c>
      <c r="C28" s="54" t="str">
        <f>IF(LEN(Planification!C28)&lt;&gt;0,Planification!C28,"")</f>
        <v>Journalisation des événements</v>
      </c>
      <c r="D28" s="55" t="str">
        <f>IF(LEN(Planification!H28)&lt;&gt;0,Planification!H28,"")</f>
        <v>Sprint 3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IF(LEN(Planification!B29)&lt;&gt;0,Planification!B29,"")</f>
        <v>22</v>
      </c>
      <c r="C29" s="51" t="str">
        <f>IF(LEN(Planification!C29)&lt;&gt;0,Planification!C29,"")</f>
        <v xml:space="preserve">Sauvegarde de la configuration services et événements </v>
      </c>
      <c r="D29" s="52" t="str">
        <f>IF(LEN(Planification!H29)&lt;&gt;0,Planification!H29,"")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IF(LEN(Planification!B30)&lt;&gt;0,Planification!B30,"")</f>
        <v>23</v>
      </c>
      <c r="C30" s="54" t="str">
        <f>IF(LEN(Planification!C30)&lt;&gt;0,Planification!C30,"")</f>
        <v>Remplacement de mots dans les valeurs des événements</v>
      </c>
      <c r="D30" s="56" t="str">
        <f>IF(LEN(Planification!H30)&lt;&gt;0,Planification!H30,"")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IF(LEN(Planification!B31)&lt;&gt;0,Planification!B31,"")</f>
        <v>24</v>
      </c>
      <c r="C31" s="51" t="str">
        <f>IF(LEN(Planification!C31)&lt;&gt;0,Planification!C31,"")</f>
        <v>Coder services logiciels(météo, etc.)</v>
      </c>
      <c r="D31" s="52" t="str">
        <f>IF(LEN(Planification!H31)&lt;&gt;0,Planification!H31,"")</f>
        <v>Sprint 3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IF(LEN(Planification!B32)&lt;&gt;0,Planification!B32,"")</f>
        <v>25</v>
      </c>
      <c r="C32" s="54" t="str">
        <f>IF(LEN(Planification!C32)&lt;&gt;0,Planification!C32,"")</f>
        <v>S'assurer que les versions CSS petit et grand écrans fonctionnent</v>
      </c>
      <c r="D32" s="56" t="str">
        <f>IF(LEN(Planification!H32)&lt;&gt;0,Planification!H32,"")</f>
        <v>Sprint 3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IF(LEN(Planification!B33)&lt;&gt;0,Planification!B33,"")</f>
        <v>26</v>
      </c>
      <c r="C33" s="51" t="str">
        <f>IF(LEN(Planification!C33)&lt;&gt;0,Planification!C33,"")</f>
        <v>Login page web</v>
      </c>
      <c r="D33" s="52" t="str">
        <f>IF(LEN(Planification!H33)&lt;&gt;0,Planification!H33,"")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IF(LEN(Planification!B34)&lt;&gt;0,Planification!B34,"")</f>
        <v>27</v>
      </c>
      <c r="C34" s="54" t="str">
        <f>IF(LEN(Planification!C34)&lt;&gt;0,Planification!C34,"")</f>
        <v>Montage final, test démo</v>
      </c>
      <c r="D34" s="55" t="str">
        <f>IF(LEN(Planification!H34)&lt;&gt;0,Planification!H34,"")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IF(LEN(Planification!B35)&lt;&gt;0,Planification!B35,"")</f>
        <v>28</v>
      </c>
      <c r="C35" s="51" t="str">
        <f>IF(LEN(Planification!C35)&lt;&gt;0,Planification!C35,"")</f>
        <v>Faire le document de suivi S3</v>
      </c>
      <c r="D35" s="52" t="str">
        <f>IF(LEN(Planification!H35)&lt;&gt;0,Planification!H35,"")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IF(LEN(Planification!B36)&lt;&gt;0,Planification!B36,"")</f>
        <v>29</v>
      </c>
      <c r="C36" s="54" t="str">
        <f>IF(LEN(Planification!C36)&lt;&gt;0,Planification!C36,"")</f>
        <v>Préparer la présentation finale S3</v>
      </c>
      <c r="D36" s="56" t="str">
        <f>IF(LEN(Planification!H36)&lt;&gt;0,Planification!H36,"")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IF(LEN(Planification!B37)&lt;&gt;0,Planification!B37,"")</f>
        <v>30</v>
      </c>
      <c r="C37" s="51" t="str">
        <f>IF(LEN(Planification!C37)&lt;&gt;0,Planification!C37,"")</f>
        <v>Écrire le fichier lisez-moi</v>
      </c>
      <c r="D37" s="52" t="str">
        <f>IF(LEN(Planification!H37)&lt;&gt;0,Planification!H37,"")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IF(LEN(Planification!B38)&lt;&gt;0,Planification!B38,"")</f>
        <v>31</v>
      </c>
      <c r="C38" s="54" t="str">
        <f>IF(LEN(Planification!C38)&lt;&gt;0,Planification!C38,"")</f>
        <v>Écrire le manuel d'utilisation</v>
      </c>
      <c r="D38" s="56" t="str">
        <f>IF(LEN(Planification!H38)&lt;&gt;0,Planification!H38,"")</f>
        <v>Sprint 3</v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IF(LEN(Planification!B39)&lt;&gt;0,Planification!B39,"")</f>
        <v>32</v>
      </c>
      <c r="C39" s="51" t="str">
        <f>IF(LEN(Planification!C39)&lt;&gt;0,Planification!C39,"")</f>
        <v>Faire le vidéo de présentation</v>
      </c>
      <c r="D39" s="52" t="str">
        <f>IF(LEN(Planification!H39)&lt;&gt;0,Planification!H39,"")</f>
        <v>Sprint 3</v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>
        <f>IF(LEN(Planification!B40)&lt;&gt;0,Planification!B40,"")</f>
        <v>33</v>
      </c>
      <c r="C40" s="54" t="str">
        <f>IF(LEN(Planification!C40)&lt;&gt;0,Planification!C40,"")</f>
        <v>Faire le site web de présentation</v>
      </c>
      <c r="D40" s="55" t="str">
        <f>IF(LEN(Planification!H40)&lt;&gt;0,Planification!H40,"")</f>
        <v>Sprint 3</v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IF(LEN(Planification!B41)&lt;&gt;0,Planification!B41,"")</f>
        <v/>
      </c>
      <c r="C41" s="51" t="str">
        <f>IF(LEN(Planification!C41)&lt;&gt;0,Planification!C41,"")</f>
        <v/>
      </c>
      <c r="D41" s="52" t="str">
        <f>IF(LEN(Planification!H41)&lt;&gt;0,Planification!H41,"")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IF(LEN(Planification!B42)&lt;&gt;0,Planification!B42,"")</f>
        <v/>
      </c>
      <c r="C42" s="58" t="str">
        <f>IF(LEN(Planification!C42)&lt;&gt;0,Planification!C42,"")</f>
        <v/>
      </c>
      <c r="D42" s="59" t="str">
        <f>IF(LEN(Planification!H42)&lt;&gt;0,Planification!H42,"")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abSelected="1" topLeftCell="A10" workbookViewId="0">
      <selection activeCell="I37" sqref="I37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>
        <f>Planification!B2:H2</f>
        <v>0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12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5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25">
      <c r="B9" s="47">
        <f>IF(LEN(Planification!B8)&lt;&gt;0,Planification!B8,"")</f>
        <v>1</v>
      </c>
      <c r="C9" s="48" t="str">
        <f>IF(LEN(Planification!C8)&lt;&gt;0,Planification!C8,"")</f>
        <v>Valider le projet avec l'enseignant</v>
      </c>
      <c r="D9" s="49" t="str">
        <f>IF(LEN(Planification!H8)&lt;&gt;0,Planification!H8,"")</f>
        <v>Sprint 1</v>
      </c>
      <c r="E9" s="72">
        <f>IF(ISBLANK('Sprint 1 - Bilan'!E8),"",'Sprint 1 - Bilan'!E8)</f>
        <v>1.0416666666666666E-2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0.8854166666666673</v>
      </c>
    </row>
    <row r="10" spans="2:25" x14ac:dyDescent="0.25">
      <c r="B10" s="50">
        <f>IF(LEN(Planification!B9)&lt;&gt;0,Planification!B9,"")</f>
        <v>2</v>
      </c>
      <c r="C10" s="51" t="str">
        <f>IF(LEN(Planification!C9)&lt;&gt;0,Planification!C9,"")</f>
        <v>Réaliser les éléments de rédaction technique</v>
      </c>
      <c r="D10" s="52" t="str">
        <f>IF(LEN(Planification!H9)&lt;&gt;0,Planification!H9,"")</f>
        <v>Sprint 1</v>
      </c>
      <c r="E10" s="73">
        <f>IF(ISBLANK('Sprint 1 - Bilan'!E9),"",'Sprint 1 - Bilan'!E9)</f>
        <v>0.16666666666666699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0.46875000000000033</v>
      </c>
      <c r="T10" s="62">
        <f t="shared" ref="T10:T11" si="4">S10*24*60</f>
        <v>675.00000000000045</v>
      </c>
      <c r="V10" s="10">
        <f>V9</f>
        <v>0.8854166666666673</v>
      </c>
    </row>
    <row r="11" spans="2:25" x14ac:dyDescent="0.25">
      <c r="B11" s="53">
        <f>IF(LEN(Planification!B10)&lt;&gt;0,Planification!B10,"")</f>
        <v>3</v>
      </c>
      <c r="C11" s="54" t="str">
        <f>IF(LEN(Planification!C10)&lt;&gt;0,Planification!C10,"")</f>
        <v>Rédaction du document de conception</v>
      </c>
      <c r="D11" s="55" t="str">
        <f>IF(LEN(Planification!H10)&lt;&gt;0,Planification!H10,"")</f>
        <v>Sprint 1</v>
      </c>
      <c r="E11" s="74">
        <f>IF(ISBLANK('Sprint 1 - Bilan'!E10),"",'Sprint 1 - Bilan'!E10)</f>
        <v>0.41666666666666802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0.41666666666666696</v>
      </c>
      <c r="T11" s="62">
        <f t="shared" si="4"/>
        <v>600.00000000000045</v>
      </c>
      <c r="V11" s="63">
        <f>DAY(V9)*24+HOUR(V9)</f>
        <v>21</v>
      </c>
    </row>
    <row r="12" spans="2:25" x14ac:dyDescent="0.25">
      <c r="B12" s="50">
        <f>IF(LEN(Planification!B11)&lt;&gt;0,Planification!B11,"")</f>
        <v>4</v>
      </c>
      <c r="C12" s="51" t="str">
        <f>IF(LEN(Planification!C11)&lt;&gt;0,Planification!C11,"")</f>
        <v>Rédaction du document de planification</v>
      </c>
      <c r="D12" s="52" t="str">
        <f>IF(LEN(Planification!H11)&lt;&gt;0,Planification!H11,"")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15</v>
      </c>
    </row>
    <row r="13" spans="2:25" x14ac:dyDescent="0.25">
      <c r="B13" s="53">
        <f>IF(LEN(Planification!B12)&lt;&gt;0,Planification!B12,"")</f>
        <v>5</v>
      </c>
      <c r="C13" s="54" t="str">
        <f>IF(LEN(Planification!C12)&lt;&gt;0,Planification!C12,"")</f>
        <v>Configuration de l'environnement de développement</v>
      </c>
      <c r="D13" s="56" t="str">
        <f>IF(LEN(Planification!H12)&lt;&gt;0,Planification!H12,"")</f>
        <v>Sprint 1</v>
      </c>
      <c r="E13" s="75">
        <f>IF(ISBLANK('Sprint 1 - Bilan'!E12),"",'Sprint 1 - Bilan'!E12)</f>
        <v>0.16666666666666699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21</v>
      </c>
      <c r="W13" s="4" t="str">
        <f>V13 &amp; " " &amp; U13 &amp; IF(V13 &gt; 1, "s", "")</f>
        <v>21 heures</v>
      </c>
    </row>
    <row r="14" spans="2:25" x14ac:dyDescent="0.25">
      <c r="B14" s="50">
        <f>IF(LEN(Planification!B13)&lt;&gt;0,Planification!B13,"")</f>
        <v>6</v>
      </c>
      <c r="C14" s="51" t="str">
        <f>IF(LEN(Planification!C13)&lt;&gt;0,Planification!C13,"")</f>
        <v>Coder la classe Provider et un service en JS et en Python</v>
      </c>
      <c r="D14" s="52" t="str">
        <f>IF(LEN(Planification!H13)&lt;&gt;0,Planification!H13,"")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>
        <v>4.1666666666666699E-2</v>
      </c>
      <c r="H14" s="113">
        <v>1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15</v>
      </c>
      <c r="W14" s="4" t="str">
        <f>V14 &amp; " " &amp; U14 &amp; IF(V14 &gt; 1, "s", "")</f>
        <v>15 minutes</v>
      </c>
    </row>
    <row r="15" spans="2:25" x14ac:dyDescent="0.25">
      <c r="B15" s="53">
        <f>IF(LEN(Planification!B14)&lt;&gt;0,Planification!B14,"")</f>
        <v>7</v>
      </c>
      <c r="C15" s="54" t="str">
        <f>IF(LEN(Planification!C14)&lt;&gt;0,Planification!C14,"")</f>
        <v>Ajouter la boucle de mise à jour du fournisseur de services</v>
      </c>
      <c r="D15" s="56" t="str">
        <f>IF(LEN(Planification!H14)&lt;&gt;0,Planification!H14,"")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>
        <v>0.16666666666666699</v>
      </c>
      <c r="H15" s="116">
        <v>1</v>
      </c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21 heures et 15 minutes</v>
      </c>
      <c r="Y15" s="4" t="str">
        <f>V13&amp;"h"&amp;TEXT(V14,"00")</f>
        <v>21h15</v>
      </c>
    </row>
    <row r="16" spans="2:25" x14ac:dyDescent="0.25">
      <c r="B16" s="50">
        <f>IF(LEN(Planification!B15)&lt;&gt;0,Planification!B15,"")</f>
        <v>8</v>
      </c>
      <c r="C16" s="51" t="str">
        <f>IF(LEN(Planification!C15)&lt;&gt;0,Planification!C15,"")</f>
        <v>Page HTML capable d'afficher les services et màj données</v>
      </c>
      <c r="D16" s="52" t="str">
        <f>IF(LEN(Planification!H15)&lt;&gt;0,Planification!H15,"")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>
        <v>0.125</v>
      </c>
      <c r="H16" s="113">
        <v>1</v>
      </c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est en retard!",CONCATENATE(V16," tâches sont en retard!")))</f>
        <v>4 tâches sont en retard!</v>
      </c>
    </row>
    <row r="17" spans="2:18" x14ac:dyDescent="0.25">
      <c r="B17" s="53">
        <f>IF(LEN(Planification!B16)&lt;&gt;0,Planification!B16,"")</f>
        <v>9</v>
      </c>
      <c r="C17" s="54" t="str">
        <f>IF(LEN(Planification!C16)&lt;&gt;0,Planification!C16,"")</f>
        <v>Coder classe Evenement, méthodes Helper et tests</v>
      </c>
      <c r="D17" s="55" t="str">
        <f>IF(LEN(Planification!H16)&lt;&gt;0,Planification!H16,"")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3.125E-2</v>
      </c>
      <c r="H17" s="116">
        <v>1</v>
      </c>
      <c r="I17" s="140" t="s">
        <v>107</v>
      </c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IF(LEN(Planification!B17)&lt;&gt;0,Planification!B17,"")</f>
        <v>10</v>
      </c>
      <c r="C18" s="51" t="str">
        <f>IF(LEN(Planification!C17)&lt;&gt;0,Planification!C17,"")</f>
        <v>Faire fonctionner ajout et suppression des services</v>
      </c>
      <c r="D18" s="52" t="str">
        <f>IF(LEN(Planification!H17)&lt;&gt;0,Planification!H17,"")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8.3333333333333301E-2</v>
      </c>
      <c r="H18" s="113">
        <v>1</v>
      </c>
      <c r="I18" s="114" t="s">
        <v>111</v>
      </c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IF(LEN(Planification!B18)&lt;&gt;0,Planification!B18,"")</f>
        <v>11</v>
      </c>
      <c r="C19" s="54" t="str">
        <f>IF(LEN(Planification!C18)&lt;&gt;0,Planification!C18,"")</f>
        <v>Faire fonctionner ajout et suppression événements</v>
      </c>
      <c r="D19" s="56" t="str">
        <f>IF(LEN(Planification!H18)&lt;&gt;0,Planification!H18,"")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2.0833333333333301E-2</v>
      </c>
      <c r="H19" s="116">
        <v>1</v>
      </c>
      <c r="I19" s="117" t="s">
        <v>111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IF(LEN(Planification!B19)&lt;&gt;0,Planification!B19,"")</f>
        <v>12</v>
      </c>
      <c r="C20" s="51" t="str">
        <f>IF(LEN(Planification!C19)&lt;&gt;0,Planification!C19,"")</f>
        <v>Créer modèle d'interface utilisateur finale HTML</v>
      </c>
      <c r="D20" s="52" t="str">
        <f>IF(LEN(Planification!H19)&lt;&gt;0,Planification!H19,"")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>
        <v>0</v>
      </c>
      <c r="I20" s="114" t="s">
        <v>106</v>
      </c>
      <c r="M20" s="3" t="b">
        <f t="shared" si="0"/>
        <v>1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IF(LEN(Planification!B20)&lt;&gt;0,Planification!B20,"")</f>
        <v>13</v>
      </c>
      <c r="C21" s="54" t="str">
        <f>IF(LEN(Planification!C20)&lt;&gt;0,Planification!C20,"")</f>
        <v>Compléter les classes JS et construire l'interface dynamiquement</v>
      </c>
      <c r="D21" s="56" t="str">
        <f>IF(LEN(Planification!H20)&lt;&gt;0,Planification!H20,"")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>
        <v>0.5</v>
      </c>
      <c r="I21" s="117" t="s">
        <v>112</v>
      </c>
      <c r="M21" s="3" t="b">
        <f t="shared" si="0"/>
        <v>1</v>
      </c>
      <c r="N21" s="3" t="b">
        <f t="shared" si="1"/>
        <v>0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IF(LEN(Planification!B21)&lt;&gt;0,Planification!B21,"")</f>
        <v>14</v>
      </c>
      <c r="C22" s="51" t="str">
        <f>IF(LEN(Planification!C21)&lt;&gt;0,Planification!C21,"")</f>
        <v>Faire le document de suivi S2</v>
      </c>
      <c r="D22" s="52" t="str">
        <f>IF(LEN(Planification!H21)&lt;&gt;0,Planification!H21,"")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IF(LEN(Planification!B22)&lt;&gt;0,Planification!B22,"")</f>
        <v>15</v>
      </c>
      <c r="C23" s="54" t="str">
        <f>IF(LEN(Planification!C22)&lt;&gt;0,Planification!C22,"")</f>
        <v>Préparer l'évaluation d'avancement S2</v>
      </c>
      <c r="D23" s="55" t="str">
        <f>IF(LEN(Planification!H22)&lt;&gt;0,Planification!H22,"")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IF(LEN(Planification!B23)&lt;&gt;0,Planification!B23,"")</f>
        <v>16</v>
      </c>
      <c r="C24" s="51" t="str">
        <f>IF(LEN(Planification!C23)&lt;&gt;0,Planification!C23,"")</f>
        <v>Rendre les services configurables par HTML</v>
      </c>
      <c r="D24" s="52" t="str">
        <f>IF(LEN(Planification!H23)&lt;&gt;0,Planification!H23,"")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>
        <v>0</v>
      </c>
      <c r="I24" s="114"/>
      <c r="M24" s="3" t="b">
        <f t="shared" si="0"/>
        <v>1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IF(LEN(Planification!B24)&lt;&gt;0,Planification!B24,"")</f>
        <v>17</v>
      </c>
      <c r="C25" s="54" t="str">
        <f>IF(LEN(Planification!C24)&lt;&gt;0,Planification!C24,"")</f>
        <v>Rendre les événements configurables par HTML</v>
      </c>
      <c r="D25" s="56" t="str">
        <f>IF(LEN(Planification!H24)&lt;&gt;0,Planification!H24,"")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>
        <v>0</v>
      </c>
      <c r="I25" s="117"/>
      <c r="M25" s="3" t="b">
        <f t="shared" si="0"/>
        <v>1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IF(LEN(Planification!B25)&lt;&gt;0,Planification!B25,"")</f>
        <v>18</v>
      </c>
      <c r="C26" s="51" t="str">
        <f>IF(LEN(Planification!C25)&lt;&gt;0,Planification!C25,"")</f>
        <v>Coder et tester tous les services</v>
      </c>
      <c r="D26" s="52" t="str">
        <f>IF(LEN(Planification!H25)&lt;&gt;0,Planification!H25,"")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>
        <v>0.16666666666666699</v>
      </c>
      <c r="H26" s="113">
        <v>0.45</v>
      </c>
      <c r="I26" s="114" t="s">
        <v>110</v>
      </c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IF(LEN(Planification!B26)&lt;&gt;0,Planification!B26,"")</f>
        <v>19</v>
      </c>
      <c r="C27" s="54" t="str">
        <f>IF(LEN(Planification!C26)&lt;&gt;0,Planification!C26,"")</f>
        <v>Gestion connexion déconnexion d'un fournisseur de services</v>
      </c>
      <c r="D27" s="56" t="str">
        <f>IF(LEN(Planification!H26)&lt;&gt;0,Planification!H26,"")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0.25</v>
      </c>
      <c r="H27" s="116">
        <v>0.75</v>
      </c>
      <c r="I27" s="117" t="s">
        <v>108</v>
      </c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IF(LEN(Planification!B27)&lt;&gt;0,Planification!B27,"")</f>
        <v>20</v>
      </c>
      <c r="C28" s="51" t="str">
        <f>IF(LEN(Planification!C27)&lt;&gt;0,Planification!C27,"")</f>
        <v>Gestion des événements et services invalides</v>
      </c>
      <c r="D28" s="52" t="str">
        <f>IF(LEN(Planification!H27)&lt;&gt;0,Planification!H27,"")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>
        <v>0.3</v>
      </c>
      <c r="I28" s="114" t="s">
        <v>109</v>
      </c>
      <c r="M28" s="3" t="b">
        <f t="shared" si="0"/>
        <v>1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IF(LEN(Planification!B28)&lt;&gt;0,Planification!B28,"")</f>
        <v>21</v>
      </c>
      <c r="C29" s="54" t="str">
        <f>IF(LEN(Planification!C28)&lt;&gt;0,Planification!C28,"")</f>
        <v>Journalisation des événements</v>
      </c>
      <c r="D29" s="55" t="str">
        <f>IF(LEN(Planification!H28)&lt;&gt;0,Planification!H28,"")</f>
        <v>Sprint 3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IF(LEN(Planification!B29)&lt;&gt;0,Planification!B29,"")</f>
        <v>22</v>
      </c>
      <c r="C30" s="51" t="str">
        <f>IF(LEN(Planification!C29)&lt;&gt;0,Planification!C29,"")</f>
        <v xml:space="preserve">Sauvegarde de la configuration services et événements </v>
      </c>
      <c r="D30" s="52" t="str">
        <f>IF(LEN(Planification!H29)&lt;&gt;0,Planification!H29,"")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>
        <v>0.3</v>
      </c>
      <c r="I30" s="114" t="s">
        <v>113</v>
      </c>
      <c r="M30" s="3" t="b">
        <f t="shared" si="0"/>
        <v>1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IF(LEN(Planification!B30)&lt;&gt;0,Planification!B30,"")</f>
        <v>23</v>
      </c>
      <c r="C31" s="54" t="str">
        <f>IF(LEN(Planification!C30)&lt;&gt;0,Planification!C30,"")</f>
        <v>Remplacement de mots dans les valeurs des événements</v>
      </c>
      <c r="D31" s="56" t="str">
        <f>IF(LEN(Planification!H30)&lt;&gt;0,Planification!H30,"")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 t="s">
        <v>105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IF(LEN(Planification!B31)&lt;&gt;0,Planification!B31,"")</f>
        <v>24</v>
      </c>
      <c r="C32" s="51" t="str">
        <f>IF(LEN(Planification!C31)&lt;&gt;0,Planification!C31,"")</f>
        <v>Coder services logiciels(météo, etc.)</v>
      </c>
      <c r="D32" s="52" t="str">
        <f>IF(LEN(Planification!H31)&lt;&gt;0,Planification!H31,"")</f>
        <v>Sprint 3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>
        <v>0</v>
      </c>
      <c r="I32" s="114"/>
      <c r="M32" s="3" t="b">
        <f t="shared" si="0"/>
        <v>1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IF(LEN(Planification!B32)&lt;&gt;0,Planification!B32,"")</f>
        <v>25</v>
      </c>
      <c r="C33" s="54" t="str">
        <f>IF(LEN(Planification!C32)&lt;&gt;0,Planification!C32,"")</f>
        <v>S'assurer que les versions CSS petit et grand écrans fonctionnent</v>
      </c>
      <c r="D33" s="56" t="str">
        <f>IF(LEN(Planification!H32)&lt;&gt;0,Planification!H32,"")</f>
        <v>Sprint 3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IF(LEN(Planification!B33)&lt;&gt;0,Planification!B33,"")</f>
        <v>26</v>
      </c>
      <c r="C34" s="51" t="str">
        <f>IF(LEN(Planification!C33)&lt;&gt;0,Planification!C33,"")</f>
        <v>Login page web</v>
      </c>
      <c r="D34" s="52" t="str">
        <f>IF(LEN(Planification!H33)&lt;&gt;0,Planification!H33,"")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>
        <v>0.35</v>
      </c>
      <c r="I34" s="114" t="s">
        <v>115</v>
      </c>
      <c r="M34" s="3" t="b">
        <f t="shared" si="0"/>
        <v>1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IF(LEN(Planification!B34)&lt;&gt;0,Planification!B34,"")</f>
        <v>27</v>
      </c>
      <c r="C35" s="54" t="str">
        <f>IF(LEN(Planification!C34)&lt;&gt;0,Planification!C34,"")</f>
        <v>Montage final, test démo</v>
      </c>
      <c r="D35" s="55" t="str">
        <f>IF(LEN(Planification!H34)&lt;&gt;0,Planification!H34,"")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 t="s">
        <v>114</v>
      </c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IF(LEN(Planification!B35)&lt;&gt;0,Planification!B35,"")</f>
        <v>28</v>
      </c>
      <c r="C36" s="51" t="str">
        <f>IF(LEN(Planification!C35)&lt;&gt;0,Planification!C35,"")</f>
        <v>Faire le document de suivi S3</v>
      </c>
      <c r="D36" s="52" t="str">
        <f>IF(LEN(Planification!H35)&lt;&gt;0,Planification!H35,"")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IF(LEN(Planification!B36)&lt;&gt;0,Planification!B36,"")</f>
        <v>29</v>
      </c>
      <c r="C37" s="54" t="str">
        <f>IF(LEN(Planification!C36)&lt;&gt;0,Planification!C36,"")</f>
        <v>Préparer la présentation finale S3</v>
      </c>
      <c r="D37" s="56" t="str">
        <f>IF(LEN(Planification!H36)&lt;&gt;0,Planification!H36,"")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IF(LEN(Planification!B37)&lt;&gt;0,Planification!B37,"")</f>
        <v>30</v>
      </c>
      <c r="C38" s="51" t="str">
        <f>IF(LEN(Planification!C37)&lt;&gt;0,Planification!C37,"")</f>
        <v>Écrire le fichier lisez-moi</v>
      </c>
      <c r="D38" s="52" t="str">
        <f>IF(LEN(Planification!H37)&lt;&gt;0,Planification!H37,"")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IF(LEN(Planification!B38)&lt;&gt;0,Planification!B38,"")</f>
        <v>31</v>
      </c>
      <c r="C39" s="54" t="str">
        <f>IF(LEN(Planification!C38)&lt;&gt;0,Planification!C38,"")</f>
        <v>Écrire le manuel d'utilisation</v>
      </c>
      <c r="D39" s="56" t="str">
        <f>IF(LEN(Planification!H38)&lt;&gt;0,Planification!H38,"")</f>
        <v>Sprint 3</v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IF(LEN(Planification!B39)&lt;&gt;0,Planification!B39,"")</f>
        <v>32</v>
      </c>
      <c r="C40" s="51" t="str">
        <f>IF(LEN(Planification!C39)&lt;&gt;0,Planification!C39,"")</f>
        <v>Faire le vidéo de présentation</v>
      </c>
      <c r="D40" s="52" t="str">
        <f>IF(LEN(Planification!H39)&lt;&gt;0,Planification!H39,"")</f>
        <v>Sprint 3</v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>
        <f>IF(LEN(Planification!B40)&lt;&gt;0,Planification!B40,"")</f>
        <v>33</v>
      </c>
      <c r="C41" s="54" t="str">
        <f>IF(LEN(Planification!C40)&lt;&gt;0,Planification!C40,"")</f>
        <v>Faire le site web de présentation</v>
      </c>
      <c r="D41" s="55" t="str">
        <f>IF(LEN(Planification!H40)&lt;&gt;0,Planification!H40,"")</f>
        <v>Sprint 3</v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IF(LEN(Planification!B41)&lt;&gt;0,Planification!B41,"")</f>
        <v/>
      </c>
      <c r="C42" s="51" t="str">
        <f>IF(LEN(Planification!C41)&lt;&gt;0,Planification!C41,"")</f>
        <v/>
      </c>
      <c r="D42" s="52" t="str">
        <f>IF(LEN(Planification!H41)&lt;&gt;0,Planification!H41,"")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IF(LEN(Planification!B42)&lt;&gt;0,Planification!B42,"")</f>
        <v/>
      </c>
      <c r="C43" s="58" t="str">
        <f>IF(LEN(Planification!C42)&lt;&gt;0,Planification!C42,"")</f>
        <v/>
      </c>
      <c r="D43" s="59" t="str">
        <f>IF(LEN(Planification!H42)&lt;&gt;0,Planification!H42,"")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10</v>
      </c>
      <c r="N44" s="3">
        <f t="shared" ref="N44:O44" si="5">COUNTIF(N9:N43,TRUE)</f>
        <v>2</v>
      </c>
      <c r="O44" s="3">
        <f t="shared" si="5"/>
        <v>0</v>
      </c>
      <c r="P44" s="3">
        <f>COUNTIF(P9:P43,FALSE)</f>
        <v>4</v>
      </c>
      <c r="R44" s="8"/>
    </row>
    <row r="45" spans="2:18" x14ac:dyDescent="0.25">
      <c r="M45" s="3">
        <f>SUM(M44:O44)</f>
        <v>12</v>
      </c>
      <c r="R45" s="8"/>
    </row>
    <row r="46" spans="2:18" x14ac:dyDescent="0.25">
      <c r="M46" s="3" t="str">
        <f>IF(M45=0, "aucun champ", IF(M45=1, "1 champ", M45 &amp; " champs"))</f>
        <v>12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xWindow="1473" yWindow="453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10" workbookViewId="0">
      <selection activeCell="G28" sqref="G28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>
        <f>Planification!B2:H2</f>
        <v>0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44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5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25">
      <c r="B9" s="47">
        <f>IF(LEN(Planification!B8)&lt;&gt;0,Planification!B8,"")</f>
        <v>1</v>
      </c>
      <c r="C9" s="48" t="str">
        <f>IF(LEN(Planification!C8)&lt;&gt;0,Planification!C8,"")</f>
        <v>Valider le projet avec l'enseignant</v>
      </c>
      <c r="D9" s="49" t="str">
        <f>IF(LEN(Planification!H8)&lt;&gt;0,Planification!H8,"")</f>
        <v>Sprint 1</v>
      </c>
      <c r="E9" s="72">
        <f>IF(_xlfn.NUMBERVALUE('Sprint 2 - Bilan'!$E9)+_xlfn.NUMBERVALUE('Sprint 2 - Bilan'!$G9)=0,"",_xlfn.NUMBERVALUE('Sprint 2 - Bilan'!$E9)+_xlfn.NUMBERVALUE('Sprint 2 - Bilan'!$G9))</f>
        <v>1.0416666666666701E-2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IF(LEN(Planification!B9)&lt;&gt;0,Planification!B9,"")</f>
        <v>2</v>
      </c>
      <c r="C10" s="51" t="str">
        <f>IF(LEN(Planification!C9)&lt;&gt;0,Planification!C9,"")</f>
        <v>Réaliser les éléments de rédaction technique</v>
      </c>
      <c r="D10" s="52" t="str">
        <f>IF(LEN(Planification!H9)&lt;&gt;0,Planification!H9,"")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0.16666666666666699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IF(LEN(Planification!B10)&lt;&gt;0,Planification!B10,"")</f>
        <v>3</v>
      </c>
      <c r="C11" s="54" t="str">
        <f>IF(LEN(Planification!C10)&lt;&gt;0,Planification!C10,"")</f>
        <v>Rédaction du document de conception</v>
      </c>
      <c r="D11" s="55" t="str">
        <f>IF(LEN(Planification!H10)&lt;&gt;0,Planification!H10,"")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0.41666666666666802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IF(LEN(Planification!B11)&lt;&gt;0,Planification!B11,"")</f>
        <v>4</v>
      </c>
      <c r="C12" s="51" t="str">
        <f>IF(LEN(Planification!C11)&lt;&gt;0,Planification!C11,"")</f>
        <v>Rédaction du document de planification</v>
      </c>
      <c r="D12" s="52" t="str">
        <f>IF(LEN(Planification!H11)&lt;&gt;0,Planification!H11,"")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IF(LEN(Planification!B12)&lt;&gt;0,Planification!B12,"")</f>
        <v>5</v>
      </c>
      <c r="C13" s="54" t="str">
        <f>IF(LEN(Planification!C12)&lt;&gt;0,Planification!C12,"")</f>
        <v>Configuration de l'environnement de développement</v>
      </c>
      <c r="D13" s="56" t="str">
        <f>IF(LEN(Planification!H12)&lt;&gt;0,Planification!H12,"")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0.16666666666666699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IF(LEN(Planification!B13)&lt;&gt;0,Planification!B13,"")</f>
        <v>6</v>
      </c>
      <c r="C14" s="51" t="str">
        <f>IF(LEN(Planification!C13)&lt;&gt;0,Planification!C13,"")</f>
        <v>Coder la classe Provider et un service en JS et en Python</v>
      </c>
      <c r="D14" s="52" t="str">
        <f>IF(LEN(Planification!H13)&lt;&gt;0,Planification!H13,"")</f>
        <v>Sprint 2</v>
      </c>
      <c r="E14" s="73">
        <f>IF(_xlfn.NUMBERVALUE('Sprint 2 - Bilan'!$E14)+_xlfn.NUMBERVALUE('Sprint 2 - Bilan'!$G14)=0,"",_xlfn.NUMBERVALUE('Sprint 2 - Bilan'!$E14)+_xlfn.NUMBERVALUE('Sprint 2 - Bilan'!$G14))</f>
        <v>4.1666666666666699E-2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IF(LEN(Planification!B14)&lt;&gt;0,Planification!B14,"")</f>
        <v>7</v>
      </c>
      <c r="C15" s="54" t="str">
        <f>IF(LEN(Planification!C14)&lt;&gt;0,Planification!C14,"")</f>
        <v>Ajouter la boucle de mise à jour du fournisseur de services</v>
      </c>
      <c r="D15" s="56" t="str">
        <f>IF(LEN(Planification!H14)&lt;&gt;0,Planification!H14,"")</f>
        <v>Sprint 2</v>
      </c>
      <c r="E15" s="75">
        <f>IF(_xlfn.NUMBERVALUE('Sprint 2 - Bilan'!$E15)+_xlfn.NUMBERVALUE('Sprint 2 - Bilan'!$G15)=0,"",_xlfn.NUMBERVALUE('Sprint 2 - Bilan'!$E15)+_xlfn.NUMBERVALUE('Sprint 2 - Bilan'!$G15))</f>
        <v>0.16666666666666699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IF(LEN(Planification!B15)&lt;&gt;0,Planification!B15,"")</f>
        <v>8</v>
      </c>
      <c r="C16" s="51" t="str">
        <f>IF(LEN(Planification!C15)&lt;&gt;0,Planification!C15,"")</f>
        <v>Page HTML capable d'afficher les services et màj données</v>
      </c>
      <c r="D16" s="52" t="str">
        <f>IF(LEN(Planification!H15)&lt;&gt;0,Planification!H15,"")</f>
        <v>Sprint 2</v>
      </c>
      <c r="E16" s="73">
        <f>IF(_xlfn.NUMBERVALUE('Sprint 2 - Bilan'!$E16)+_xlfn.NUMBERVALUE('Sprint 2 - Bilan'!$G16)=0,"",_xlfn.NUMBERVALUE('Sprint 2 - Bilan'!$E16)+_xlfn.NUMBERVALUE('Sprint 2 - Bilan'!$G16))</f>
        <v>0.125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22</v>
      </c>
      <c r="W16" s="4" t="str">
        <f>IF(V16=0,"",IF(V16=1,"Une tâche n'a pas été terminée!",CONCATENATE(V16," tâches n'ont pas été terminé!")))</f>
        <v>22 tâches n'ont pas été terminé!</v>
      </c>
    </row>
    <row r="17" spans="2:18" x14ac:dyDescent="0.25">
      <c r="B17" s="53">
        <f>IF(LEN(Planification!B16)&lt;&gt;0,Planification!B16,"")</f>
        <v>9</v>
      </c>
      <c r="C17" s="54" t="str">
        <f>IF(LEN(Planification!C16)&lt;&gt;0,Planification!C16,"")</f>
        <v>Coder classe Evenement, méthodes Helper et tests</v>
      </c>
      <c r="D17" s="55" t="str">
        <f>IF(LEN(Planification!H16)&lt;&gt;0,Planification!H16,"")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3.125E-2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IF(LEN(Planification!B17)&lt;&gt;0,Planification!B17,"")</f>
        <v>10</v>
      </c>
      <c r="C18" s="51" t="str">
        <f>IF(LEN(Planification!C17)&lt;&gt;0,Planification!C17,"")</f>
        <v>Faire fonctionner ajout et suppression des services</v>
      </c>
      <c r="D18" s="52" t="str">
        <f>IF(LEN(Planification!H17)&lt;&gt;0,Planification!H17,"")</f>
        <v>Sprint 2</v>
      </c>
      <c r="E18" s="73">
        <f>IF(_xlfn.NUMBERVALUE('Sprint 2 - Bilan'!$E18)+_xlfn.NUMBERVALUE('Sprint 2 - Bilan'!$G18)=0,"",_xlfn.NUMBERVALUE('Sprint 2 - Bilan'!$E18)+_xlfn.NUMBERVALUE('Sprint 2 - Bilan'!$G18))</f>
        <v>8.3333333333333301E-2</v>
      </c>
      <c r="F18" s="77">
        <f>IF(LEN('Sprint 2 - Bilan'!$H18)&lt;&gt;0,'Sprint 2 - Bilan'!$H18,IF(LEN('Sprint 2 - Bilan'!$F18)=0,"",'Sprint 2 - Bilan'!$F18))</f>
        <v>1</v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IF(LEN(Planification!B18)&lt;&gt;0,Planification!B18,"")</f>
        <v>11</v>
      </c>
      <c r="C19" s="54" t="str">
        <f>IF(LEN(Planification!C18)&lt;&gt;0,Planification!C18,"")</f>
        <v>Faire fonctionner ajout et suppression événements</v>
      </c>
      <c r="D19" s="56" t="str">
        <f>IF(LEN(Planification!H18)&lt;&gt;0,Planification!H18,"")</f>
        <v>Sprint 2</v>
      </c>
      <c r="E19" s="75">
        <f>IF(_xlfn.NUMBERVALUE('Sprint 2 - Bilan'!$E19)+_xlfn.NUMBERVALUE('Sprint 2 - Bilan'!$G19)=0,"",_xlfn.NUMBERVALUE('Sprint 2 - Bilan'!$E19)+_xlfn.NUMBERVALUE('Sprint 2 - Bilan'!$G19))</f>
        <v>2.0833333333333301E-2</v>
      </c>
      <c r="F19" s="79">
        <f>IF(LEN('Sprint 2 - Bilan'!$H19)&lt;&gt;0,'Sprint 2 - Bilan'!$H19,IF(LEN('Sprint 2 - Bilan'!$F19)=0,"",'Sprint 2 - Bilan'!$F19))</f>
        <v>1</v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IF(LEN(Planification!B19)&lt;&gt;0,Planification!B19,"")</f>
        <v>12</v>
      </c>
      <c r="C20" s="51" t="str">
        <f>IF(LEN(Planification!C19)&lt;&gt;0,Planification!C19,"")</f>
        <v>Créer modèle d'interface utilisateur finale HTML</v>
      </c>
      <c r="D20" s="52" t="str">
        <f>IF(LEN(Planification!H19)&lt;&gt;0,Planification!H19,"")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>
        <f>IF(LEN('Sprint 2 - Bilan'!$H20)&lt;&gt;0,'Sprint 2 - Bilan'!$H20,IF(LEN('Sprint 2 - Bilan'!$F20)=0,"",'Sprint 2 - Bilan'!$F20))</f>
        <v>0</v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IF(LEN(Planification!B20)&lt;&gt;0,Planification!B20,"")</f>
        <v>13</v>
      </c>
      <c r="C21" s="54" t="str">
        <f>IF(LEN(Planification!C20)&lt;&gt;0,Planification!C20,"")</f>
        <v>Compléter les classes JS et construire l'interface dynamiquement</v>
      </c>
      <c r="D21" s="56" t="str">
        <f>IF(LEN(Planification!H20)&lt;&gt;0,Planification!H20,"")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>
        <f>IF(LEN('Sprint 2 - Bilan'!$H21)&lt;&gt;0,'Sprint 2 - Bilan'!$H21,IF(LEN('Sprint 2 - Bilan'!$F21)=0,"",'Sprint 2 - Bilan'!$F21))</f>
        <v>0.5</v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IF(LEN(Planification!B21)&lt;&gt;0,Planification!B21,"")</f>
        <v>14</v>
      </c>
      <c r="C22" s="51" t="str">
        <f>IF(LEN(Planification!C21)&lt;&gt;0,Planification!C21,"")</f>
        <v>Faire le document de suivi S2</v>
      </c>
      <c r="D22" s="52" t="str">
        <f>IF(LEN(Planification!H21)&lt;&gt;0,Planification!H21,"")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IF(LEN(Planification!B22)&lt;&gt;0,Planification!B22,"")</f>
        <v>15</v>
      </c>
      <c r="C23" s="54" t="str">
        <f>IF(LEN(Planification!C22)&lt;&gt;0,Planification!C22,"")</f>
        <v>Préparer l'évaluation d'avancement S2</v>
      </c>
      <c r="D23" s="55" t="str">
        <f>IF(LEN(Planification!H22)&lt;&gt;0,Planification!H22,"")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IF(LEN(Planification!B23)&lt;&gt;0,Planification!B23,"")</f>
        <v>16</v>
      </c>
      <c r="C24" s="51" t="str">
        <f>IF(LEN(Planification!C23)&lt;&gt;0,Planification!C23,"")</f>
        <v>Rendre les services configurables par HTML</v>
      </c>
      <c r="D24" s="52" t="str">
        <f>IF(LEN(Planification!H23)&lt;&gt;0,Planification!H23,"")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>
        <f>IF(LEN('Sprint 2 - Bilan'!$H24)&lt;&gt;0,'Sprint 2 - Bilan'!$H24,IF(LEN('Sprint 2 - Bilan'!$F24)=0,"",'Sprint 2 - Bilan'!$F24))</f>
        <v>0</v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IF(LEN(Planification!B24)&lt;&gt;0,Planification!B24,"")</f>
        <v>17</v>
      </c>
      <c r="C25" s="54" t="str">
        <f>IF(LEN(Planification!C24)&lt;&gt;0,Planification!C24,"")</f>
        <v>Rendre les événements configurables par HTML</v>
      </c>
      <c r="D25" s="56" t="str">
        <f>IF(LEN(Planification!H24)&lt;&gt;0,Planification!H24,"")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>
        <f>IF(LEN('Sprint 2 - Bilan'!$H25)&lt;&gt;0,'Sprint 2 - Bilan'!$H25,IF(LEN('Sprint 2 - Bilan'!$F25)=0,"",'Sprint 2 - Bilan'!$F25))</f>
        <v>0</v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IF(LEN(Planification!B25)&lt;&gt;0,Planification!B25,"")</f>
        <v>18</v>
      </c>
      <c r="C26" s="51" t="str">
        <f>IF(LEN(Planification!C25)&lt;&gt;0,Planification!C25,"")</f>
        <v>Coder et tester tous les services</v>
      </c>
      <c r="D26" s="52" t="str">
        <f>IF(LEN(Planification!H25)&lt;&gt;0,Planification!H25,"")</f>
        <v>Sprint 3</v>
      </c>
      <c r="E26" s="73">
        <f>IF(_xlfn.NUMBERVALUE('Sprint 2 - Bilan'!$E26)+_xlfn.NUMBERVALUE('Sprint 2 - Bilan'!$G26)=0,"",_xlfn.NUMBERVALUE('Sprint 2 - Bilan'!$E26)+_xlfn.NUMBERVALUE('Sprint 2 - Bilan'!$G26))</f>
        <v>0.16666666666666699</v>
      </c>
      <c r="F26" s="77">
        <f>IF(LEN('Sprint 2 - Bilan'!$H26)&lt;&gt;0,'Sprint 2 - Bilan'!$H26,IF(LEN('Sprint 2 - Bilan'!$F26)=0,"",'Sprint 2 - Bilan'!$F26))</f>
        <v>0.45</v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IF(LEN(Planification!B26)&lt;&gt;0,Planification!B26,"")</f>
        <v>19</v>
      </c>
      <c r="C27" s="54" t="str">
        <f>IF(LEN(Planification!C26)&lt;&gt;0,Planification!C26,"")</f>
        <v>Gestion connexion déconnexion d'un fournisseur de services</v>
      </c>
      <c r="D27" s="56" t="str">
        <f>IF(LEN(Planification!H26)&lt;&gt;0,Planification!H26,"")</f>
        <v>Sprint 3</v>
      </c>
      <c r="E27" s="75">
        <f>IF(_xlfn.NUMBERVALUE('Sprint 2 - Bilan'!$E27)+_xlfn.NUMBERVALUE('Sprint 2 - Bilan'!$G27)=0,"",_xlfn.NUMBERVALUE('Sprint 2 - Bilan'!$E27)+_xlfn.NUMBERVALUE('Sprint 2 - Bilan'!$G27))</f>
        <v>0.25</v>
      </c>
      <c r="F27" s="79">
        <f>IF(LEN('Sprint 2 - Bilan'!$H27)&lt;&gt;0,'Sprint 2 - Bilan'!$H27,IF(LEN('Sprint 2 - Bilan'!$F27)=0,"",'Sprint 2 - Bilan'!$F27))</f>
        <v>0.75</v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IF(LEN(Planification!B27)&lt;&gt;0,Planification!B27,"")</f>
        <v>20</v>
      </c>
      <c r="C28" s="51" t="str">
        <f>IF(LEN(Planification!C27)&lt;&gt;0,Planification!C27,"")</f>
        <v>Gestion des événements et services invalides</v>
      </c>
      <c r="D28" s="52" t="str">
        <f>IF(LEN(Planification!H27)&lt;&gt;0,Planification!H27,"")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>
        <f>IF(LEN('Sprint 2 - Bilan'!$H28)&lt;&gt;0,'Sprint 2 - Bilan'!$H28,IF(LEN('Sprint 2 - Bilan'!$F28)=0,"",'Sprint 2 - Bilan'!$F28))</f>
        <v>0.3</v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IF(LEN(Planification!B28)&lt;&gt;0,Planification!B28,"")</f>
        <v>21</v>
      </c>
      <c r="C29" s="54" t="str">
        <f>IF(LEN(Planification!C28)&lt;&gt;0,Planification!C28,"")</f>
        <v>Journalisation des événements</v>
      </c>
      <c r="D29" s="55" t="str">
        <f>IF(LEN(Planification!H28)&lt;&gt;0,Planification!H28,"")</f>
        <v>Sprint 3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IF(LEN(Planification!B29)&lt;&gt;0,Planification!B29,"")</f>
        <v>22</v>
      </c>
      <c r="C30" s="51" t="str">
        <f>IF(LEN(Planification!C29)&lt;&gt;0,Planification!C29,"")</f>
        <v xml:space="preserve">Sauvegarde de la configuration services et événements </v>
      </c>
      <c r="D30" s="52" t="str">
        <f>IF(LEN(Planification!H29)&lt;&gt;0,Planification!H29,"")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>
        <f>IF(LEN('Sprint 2 - Bilan'!$H30)&lt;&gt;0,'Sprint 2 - Bilan'!$H30,IF(LEN('Sprint 2 - Bilan'!$F30)=0,"",'Sprint 2 - Bilan'!$F30))</f>
        <v>0.3</v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IF(LEN(Planification!B30)&lt;&gt;0,Planification!B30,"")</f>
        <v>23</v>
      </c>
      <c r="C31" s="54" t="str">
        <f>IF(LEN(Planification!C30)&lt;&gt;0,Planification!C30,"")</f>
        <v>Remplacement de mots dans les valeurs des événements</v>
      </c>
      <c r="D31" s="56" t="str">
        <f>IF(LEN(Planification!H30)&lt;&gt;0,Planification!H30,"")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IF(LEN(Planification!B31)&lt;&gt;0,Planification!B31,"")</f>
        <v>24</v>
      </c>
      <c r="C32" s="51" t="str">
        <f>IF(LEN(Planification!C31)&lt;&gt;0,Planification!C31,"")</f>
        <v>Coder services logiciels(météo, etc.)</v>
      </c>
      <c r="D32" s="52" t="str">
        <f>IF(LEN(Planification!H31)&lt;&gt;0,Planification!H31,"")</f>
        <v>Sprint 3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>
        <f>IF(LEN('Sprint 2 - Bilan'!$H32)&lt;&gt;0,'Sprint 2 - Bilan'!$H32,IF(LEN('Sprint 2 - Bilan'!$F32)=0,"",'Sprint 2 - Bilan'!$F32))</f>
        <v>0</v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IF(LEN(Planification!B32)&lt;&gt;0,Planification!B32,"")</f>
        <v>25</v>
      </c>
      <c r="C33" s="54" t="str">
        <f>IF(LEN(Planification!C32)&lt;&gt;0,Planification!C32,"")</f>
        <v>S'assurer que les versions CSS petit et grand écrans fonctionnent</v>
      </c>
      <c r="D33" s="56" t="str">
        <f>IF(LEN(Planification!H32)&lt;&gt;0,Planification!H32,"")</f>
        <v>Sprint 3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IF(LEN(Planification!B33)&lt;&gt;0,Planification!B33,"")</f>
        <v>26</v>
      </c>
      <c r="C34" s="51" t="str">
        <f>IF(LEN(Planification!C33)&lt;&gt;0,Planification!C33,"")</f>
        <v>Login page web</v>
      </c>
      <c r="D34" s="52" t="str">
        <f>IF(LEN(Planification!H33)&lt;&gt;0,Planification!H33,"")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>
        <f>IF(LEN('Sprint 2 - Bilan'!$H34)&lt;&gt;0,'Sprint 2 - Bilan'!$H34,IF(LEN('Sprint 2 - Bilan'!$F34)=0,"",'Sprint 2 - Bilan'!$F34))</f>
        <v>0.35</v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IF(LEN(Planification!B34)&lt;&gt;0,Planification!B34,"")</f>
        <v>27</v>
      </c>
      <c r="C35" s="54" t="str">
        <f>IF(LEN(Planification!C34)&lt;&gt;0,Planification!C34,"")</f>
        <v>Montage final, test démo</v>
      </c>
      <c r="D35" s="55" t="str">
        <f>IF(LEN(Planification!H34)&lt;&gt;0,Planification!H34,"")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IF(LEN(Planification!B35)&lt;&gt;0,Planification!B35,"")</f>
        <v>28</v>
      </c>
      <c r="C36" s="51" t="str">
        <f>IF(LEN(Planification!C35)&lt;&gt;0,Planification!C35,"")</f>
        <v>Faire le document de suivi S3</v>
      </c>
      <c r="D36" s="52" t="str">
        <f>IF(LEN(Planification!H35)&lt;&gt;0,Planification!H35,"")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IF(LEN(Planification!B36)&lt;&gt;0,Planification!B36,"")</f>
        <v>29</v>
      </c>
      <c r="C37" s="54" t="str">
        <f>IF(LEN(Planification!C36)&lt;&gt;0,Planification!C36,"")</f>
        <v>Préparer la présentation finale S3</v>
      </c>
      <c r="D37" s="56" t="str">
        <f>IF(LEN(Planification!H36)&lt;&gt;0,Planification!H36,"")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IF(LEN(Planification!B37)&lt;&gt;0,Planification!B37,"")</f>
        <v>30</v>
      </c>
      <c r="C38" s="51" t="str">
        <f>IF(LEN(Planification!C37)&lt;&gt;0,Planification!C37,"")</f>
        <v>Écrire le fichier lisez-moi</v>
      </c>
      <c r="D38" s="52" t="str">
        <f>IF(LEN(Planification!H37)&lt;&gt;0,Planification!H37,"")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IF(LEN(Planification!B38)&lt;&gt;0,Planification!B38,"")</f>
        <v>31</v>
      </c>
      <c r="C39" s="54" t="str">
        <f>IF(LEN(Planification!C38)&lt;&gt;0,Planification!C38,"")</f>
        <v>Écrire le manuel d'utilisation</v>
      </c>
      <c r="D39" s="56" t="str">
        <f>IF(LEN(Planification!H38)&lt;&gt;0,Planification!H38,"")</f>
        <v>Sprint 3</v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IF(LEN(Planification!B39)&lt;&gt;0,Planification!B39,"")</f>
        <v>32</v>
      </c>
      <c r="C40" s="51" t="str">
        <f>IF(LEN(Planification!C39)&lt;&gt;0,Planification!C39,"")</f>
        <v>Faire le vidéo de présentation</v>
      </c>
      <c r="D40" s="52" t="str">
        <f>IF(LEN(Planification!H39)&lt;&gt;0,Planification!H39,"")</f>
        <v>Sprint 3</v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>
        <f>IF(LEN(Planification!B40)&lt;&gt;0,Planification!B40,"")</f>
        <v>33</v>
      </c>
      <c r="C41" s="54" t="str">
        <f>IF(LEN(Planification!C40)&lt;&gt;0,Planification!C40,"")</f>
        <v>Faire le site web de présentation</v>
      </c>
      <c r="D41" s="55" t="str">
        <f>IF(LEN(Planification!H40)&lt;&gt;0,Planification!H40,"")</f>
        <v>Sprint 3</v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1</v>
      </c>
      <c r="N41" s="3" t="b">
        <f t="shared" si="1"/>
        <v>1</v>
      </c>
      <c r="O41" s="3" t="b">
        <f t="shared" si="2"/>
        <v>0</v>
      </c>
      <c r="P41" s="3" t="b">
        <f t="shared" si="3"/>
        <v>0</v>
      </c>
      <c r="R41" s="8"/>
    </row>
    <row r="42" spans="2:18" x14ac:dyDescent="0.25">
      <c r="B42" s="50" t="str">
        <f>IF(LEN(Planification!B41)&lt;&gt;0,Planification!B41,"")</f>
        <v/>
      </c>
      <c r="C42" s="51" t="str">
        <f>IF(LEN(Planification!C41)&lt;&gt;0,Planification!C41,"")</f>
        <v/>
      </c>
      <c r="D42" s="52" t="str">
        <f>IF(LEN(Planification!H41)&lt;&gt;0,Planification!H41,"")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IF(LEN(Planification!B42)&lt;&gt;0,Planification!B42,"")</f>
        <v/>
      </c>
      <c r="C43" s="58" t="str">
        <f>IF(LEN(Planification!C42)&lt;&gt;0,Planification!C42,"")</f>
        <v/>
      </c>
      <c r="D43" s="59" t="str">
        <f>IF(LEN(Planification!H42)&lt;&gt;0,Planification!H42,"")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22</v>
      </c>
      <c r="N44" s="3">
        <f t="shared" ref="N44:O44" si="5">COUNTIF(N9:N43,TRUE)</f>
        <v>22</v>
      </c>
      <c r="O44" s="3">
        <f t="shared" si="5"/>
        <v>0</v>
      </c>
      <c r="P44" s="3">
        <f>COUNTIF(P9:P43,FALSE)</f>
        <v>22</v>
      </c>
      <c r="R44" s="8"/>
    </row>
    <row r="45" spans="2:18" x14ac:dyDescent="0.25">
      <c r="M45" s="3">
        <f>SUM(M44:O44)</f>
        <v>44</v>
      </c>
      <c r="R45" s="8"/>
    </row>
    <row r="46" spans="2:18" x14ac:dyDescent="0.25">
      <c r="M46" s="3" t="str">
        <f>IF(M45=0, "aucun champ", IF(M45=1, "1 champ", M45 &amp; " champs"))</f>
        <v>44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58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60</v>
      </c>
      <c r="C8" s="95">
        <f>L8</f>
        <v>5</v>
      </c>
      <c r="D8" s="96">
        <f>M8</f>
        <v>10</v>
      </c>
      <c r="E8" s="97">
        <f>N8</f>
        <v>18</v>
      </c>
      <c r="F8" s="101">
        <f>O8</f>
        <v>33</v>
      </c>
      <c r="G8" s="1"/>
      <c r="H8" s="1"/>
      <c r="L8" s="1">
        <f>Planification!AJ17</f>
        <v>5</v>
      </c>
      <c r="M8" s="1">
        <f>Planification!AJ18</f>
        <v>10</v>
      </c>
      <c r="N8" s="1">
        <f>Planification!AJ19</f>
        <v>18</v>
      </c>
      <c r="O8" s="1">
        <f>SUM(L8:N8)</f>
        <v>33</v>
      </c>
      <c r="P8" s="1"/>
      <c r="Q8" s="1"/>
      <c r="R8" s="1"/>
      <c r="S8" s="1"/>
    </row>
    <row r="9" spans="2:25" s="2" customFormat="1" ht="12.75" x14ac:dyDescent="0.25">
      <c r="B9" s="92" t="s">
        <v>61</v>
      </c>
      <c r="C9" s="98" t="str">
        <f t="shared" ref="C9:F10" si="0">DAY(L9)*24+HOUR(L9)&amp;"h"&amp;TEXT(MINUTE(L9),"00")</f>
        <v>14h30</v>
      </c>
      <c r="D9" s="99" t="str">
        <f t="shared" si="0"/>
        <v>17h30</v>
      </c>
      <c r="E9" s="100" t="str">
        <f t="shared" si="0"/>
        <v>53h00</v>
      </c>
      <c r="F9" s="102" t="str">
        <f t="shared" si="0"/>
        <v>85h00</v>
      </c>
      <c r="G9" s="1"/>
      <c r="H9" s="1"/>
      <c r="L9" s="1">
        <f>Planification!AD17</f>
        <v>0.60416666666666696</v>
      </c>
      <c r="M9" s="1">
        <f>Planification!AD18</f>
        <v>0.72916666666666652</v>
      </c>
      <c r="N9" s="1">
        <f>Planification!AD19</f>
        <v>2.208333333333333</v>
      </c>
      <c r="O9" s="1">
        <f>SUM(L9:N9)</f>
        <v>3.5416666666666665</v>
      </c>
      <c r="P9" s="1" t="s">
        <v>65</v>
      </c>
      <c r="Q9" s="1">
        <f t="shared" ref="Q9:S10" si="1">DAY(L9)*24+HOUR(L9)+MINUTE(L9)/60</f>
        <v>14.5</v>
      </c>
      <c r="R9" s="1">
        <f t="shared" si="1"/>
        <v>17.5</v>
      </c>
      <c r="S9" s="1">
        <f t="shared" si="1"/>
        <v>53</v>
      </c>
      <c r="U9" s="2" t="s">
        <v>67</v>
      </c>
      <c r="V9" s="2">
        <f>COUNTIF(Planification!E8:E42,"Essentielle")</f>
        <v>27</v>
      </c>
      <c r="X9" s="2" t="s">
        <v>69</v>
      </c>
      <c r="Y9" s="2">
        <f>COUNTIF(Planification!F8:F42,1)</f>
        <v>15</v>
      </c>
    </row>
    <row r="10" spans="2:25" s="2" customFormat="1" ht="12.75" x14ac:dyDescent="0.25">
      <c r="B10" s="91" t="s">
        <v>62</v>
      </c>
      <c r="C10" s="95" t="str">
        <f t="shared" si="0"/>
        <v>19h15</v>
      </c>
      <c r="D10" s="96" t="str">
        <f t="shared" si="0"/>
        <v>21h15</v>
      </c>
      <c r="E10" s="97" t="str">
        <f t="shared" si="0"/>
        <v>0h00</v>
      </c>
      <c r="F10" s="101" t="str">
        <f t="shared" si="0"/>
        <v>40h30</v>
      </c>
      <c r="G10" s="1"/>
      <c r="H10" s="1"/>
      <c r="L10" s="1">
        <f>'Sprint 1 - Bilan'!T8</f>
        <v>0.80208333333333537</v>
      </c>
      <c r="M10" s="1">
        <f>'Sprint 2 - Bilan'!V9</f>
        <v>0.8854166666666673</v>
      </c>
      <c r="N10" s="1">
        <f>'Sprint 3 - Bilan'!V9</f>
        <v>0</v>
      </c>
      <c r="O10" s="1">
        <f>SUM(L10:N10)</f>
        <v>1.6875000000000027</v>
      </c>
      <c r="P10" s="1" t="s">
        <v>66</v>
      </c>
      <c r="Q10" s="1">
        <f t="shared" si="1"/>
        <v>19.25</v>
      </c>
      <c r="R10" s="1">
        <f t="shared" si="1"/>
        <v>21.25</v>
      </c>
      <c r="S10" s="1">
        <f t="shared" si="1"/>
        <v>0</v>
      </c>
      <c r="U10" s="2" t="s">
        <v>68</v>
      </c>
      <c r="V10" s="2">
        <f>COUNTIF(Planification!E8:E42,"Optionnelle")</f>
        <v>6</v>
      </c>
      <c r="X10" s="2" t="s">
        <v>70</v>
      </c>
      <c r="Y10" s="2">
        <f>COUNTIF(Planification!F8:F42,2)</f>
        <v>14</v>
      </c>
    </row>
    <row r="11" spans="2:25" s="2" customFormat="1" ht="13.5" thickBot="1" x14ac:dyDescent="0.3">
      <c r="B11" s="103" t="s">
        <v>64</v>
      </c>
      <c r="C11" s="104">
        <f>L11</f>
        <v>0</v>
      </c>
      <c r="D11" s="105">
        <f>M11</f>
        <v>4</v>
      </c>
      <c r="E11" s="106">
        <f>N11</f>
        <v>22</v>
      </c>
      <c r="F11" s="107">
        <f>O11</f>
        <v>22</v>
      </c>
      <c r="G11" s="1"/>
      <c r="H11" s="1"/>
      <c r="L11" s="1">
        <f>'Sprint 1 - Bilan'!T15</f>
        <v>0</v>
      </c>
      <c r="M11" s="1">
        <f>'Sprint 2 - Bilan'!V16</f>
        <v>4</v>
      </c>
      <c r="N11" s="1">
        <f>'Sprint 3 - Bilan'!V16</f>
        <v>22</v>
      </c>
      <c r="O11" s="1">
        <f>N11</f>
        <v>22</v>
      </c>
      <c r="P11" s="1"/>
      <c r="Q11" s="1"/>
      <c r="R11" s="1"/>
      <c r="S11" s="1"/>
      <c r="X11" s="2" t="s">
        <v>71</v>
      </c>
      <c r="Y11" s="2">
        <f>COUNTIF(Planification!F8:F42,3)</f>
        <v>4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33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39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45</v>
      </c>
      <c r="E8" s="1"/>
      <c r="F8" s="1"/>
      <c r="G8" s="1"/>
      <c r="H8" s="1"/>
    </row>
    <row r="9" spans="2:8" s="2" customFormat="1" ht="12.75" x14ac:dyDescent="0.25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2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Antoine</cp:lastModifiedBy>
  <dcterms:created xsi:type="dcterms:W3CDTF">2014-08-28T21:52:02Z</dcterms:created>
  <dcterms:modified xsi:type="dcterms:W3CDTF">2015-05-04T21:26:12Z</dcterms:modified>
</cp:coreProperties>
</file>