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02" i="1"/>
  <c r="C202"/>
  <c r="D274"/>
  <c r="D284"/>
  <c r="D258"/>
  <c r="J288"/>
  <c r="D288"/>
  <c r="C282"/>
  <c r="C285" s="1"/>
  <c r="E247"/>
  <c r="C256"/>
  <c r="C259" s="1"/>
  <c r="J262"/>
  <c r="D262"/>
  <c r="I191"/>
  <c r="H191"/>
  <c r="D206"/>
  <c r="J206"/>
  <c r="C260" l="1"/>
  <c r="C286"/>
  <c r="F294" s="1"/>
  <c r="F293" l="1"/>
  <c r="F267"/>
  <c r="F268" l="1"/>
  <c r="P111" l="1"/>
  <c r="P112" s="1"/>
  <c r="G121" s="1"/>
  <c r="Q111"/>
  <c r="Q112" s="1"/>
  <c r="I121" s="1"/>
  <c r="C71"/>
  <c r="G120" s="1"/>
  <c r="G122" l="1"/>
  <c r="I30"/>
  <c r="H71" s="1"/>
  <c r="I120" s="1"/>
  <c r="I122" s="1"/>
  <c r="H218" l="1"/>
  <c r="L218" s="1"/>
  <c r="C200"/>
  <c r="C203" s="1"/>
  <c r="F200"/>
  <c r="F203" s="1"/>
  <c r="F204" l="1"/>
  <c r="I211" s="1"/>
  <c r="C204"/>
  <c r="F211" s="1"/>
  <c r="I212" l="1"/>
  <c r="F212"/>
</calcChain>
</file>

<file path=xl/sharedStrings.xml><?xml version="1.0" encoding="utf-8"?>
<sst xmlns="http://schemas.openxmlformats.org/spreadsheetml/2006/main" count="396" uniqueCount="292">
  <si>
    <t>Identificazione  e classificazione di 5 indici</t>
  </si>
  <si>
    <t>Determinazione del FP</t>
  </si>
  <si>
    <t xml:space="preserve">input esterno </t>
  </si>
  <si>
    <t>output esterno</t>
  </si>
  <si>
    <t>file logico</t>
  </si>
  <si>
    <t>Classificazione di Indici a 3 livelli di complessità:</t>
  </si>
  <si>
    <t>output tornato all'utente dopo elaborazioni interne</t>
  </si>
  <si>
    <t>dato di ingresso al Sistema fornito dall'utente</t>
  </si>
  <si>
    <t>interfaccia esterna</t>
  </si>
  <si>
    <t>interrogazione esterna</t>
  </si>
  <si>
    <t>file o dati scambiati con altri programmi</t>
  </si>
  <si>
    <t>interrogazione in linea che produce una risposta immediata del sistema</t>
  </si>
  <si>
    <t>INDICE</t>
  </si>
  <si>
    <t>Semplice</t>
  </si>
  <si>
    <t>Medio</t>
  </si>
  <si>
    <t>Complesso</t>
  </si>
  <si>
    <t>N. output</t>
  </si>
  <si>
    <t>N. input</t>
  </si>
  <si>
    <t>N. interrogazioni</t>
  </si>
  <si>
    <t>N. interfacce esterne</t>
  </si>
  <si>
    <t>Tabella di riferimento per gli indici</t>
  </si>
  <si>
    <t>Definizione della complessità di ogni indice</t>
  </si>
  <si>
    <t>Determinazione del FC (Function Count)</t>
  </si>
  <si>
    <t>Unadjusted Function Point (UFP)</t>
  </si>
  <si>
    <t>numero fornito dal progettista relativo agli elementi dell'indice i-esimo</t>
  </si>
  <si>
    <t>rappresenta il valore pesato relativo all'indice i-esimo</t>
  </si>
  <si>
    <t>Determinazione del TCF (Technical Complexity Factor)</t>
  </si>
  <si>
    <t>Adjusted Function Point (AF)</t>
  </si>
  <si>
    <t>TCF= 0,65 + 0,01 * DI</t>
  </si>
  <si>
    <t>VAL_i</t>
  </si>
  <si>
    <t xml:space="preserve">PESO_i </t>
  </si>
  <si>
    <t xml:space="preserve">DI </t>
  </si>
  <si>
    <t>Grado di influenza totale del programma</t>
  </si>
  <si>
    <t xml:space="preserve">GSCs (General System Characteristics) </t>
  </si>
  <si>
    <t>Data communications</t>
  </si>
  <si>
    <t>Distributed Data Processing</t>
  </si>
  <si>
    <t>Performance</t>
  </si>
  <si>
    <t>Heavily Used Configuration</t>
  </si>
  <si>
    <t>Transaction Rate</t>
  </si>
  <si>
    <t>On-Line Data Entry</t>
  </si>
  <si>
    <t>End User Efficiency</t>
  </si>
  <si>
    <t>On-Line Update</t>
  </si>
  <si>
    <t>Complex Processing</t>
  </si>
  <si>
    <t>Reuseability</t>
  </si>
  <si>
    <t>Installation Ease</t>
  </si>
  <si>
    <t>Operational Ease</t>
  </si>
  <si>
    <t>Multiple Sites</t>
  </si>
  <si>
    <t>Facilitate Change</t>
  </si>
  <si>
    <t>i</t>
  </si>
  <si>
    <t>Caratteristica</t>
  </si>
  <si>
    <t>Descrizione</t>
  </si>
  <si>
    <t>E' richiesta la trasmissione dati?</t>
  </si>
  <si>
    <t>Vi sono funzionalità che richiedono elaborazioni distribuite?</t>
  </si>
  <si>
    <t>Le prestazioni sono critiche?</t>
  </si>
  <si>
    <t>Il programma funzionerà in un ambiente operativo pesantemente utilizzato?</t>
  </si>
  <si>
    <t>La quantità di transazioni gestita è alta?</t>
  </si>
  <si>
    <t>Il Sistema richiede funzionalità avanzate per l'emissione e la consultazione on line dei dati?</t>
  </si>
  <si>
    <t>Il Sistema ha particolari necessità di efficienza per l'utente?</t>
  </si>
  <si>
    <t>Gli archivi principali sono aggiornati in tempo reale?</t>
  </si>
  <si>
    <t>Il Sistema richiede elaborazioni complesse?</t>
  </si>
  <si>
    <t>Il Sistema deve essere in parte riusabile?</t>
  </si>
  <si>
    <t>Il Sistema richiede facility di installazione e conversione?</t>
  </si>
  <si>
    <t>Il Sistema richiede particolari procedure di recovery e backup?</t>
  </si>
  <si>
    <t>Il Sistema deve essere installato presso diversi utenti?</t>
  </si>
  <si>
    <t>Il Sistema deve essere facilmente modificabile per venire incontro alle esigenze dell'utente?</t>
  </si>
  <si>
    <t>Grado di influenza dell'i-esima caratteristica generale</t>
  </si>
  <si>
    <t>Valori per il grado di influenza</t>
  </si>
  <si>
    <t>Non presente o ininfluente</t>
  </si>
  <si>
    <t>Insignificante</t>
  </si>
  <si>
    <t>Moderata</t>
  </si>
  <si>
    <t>Media</t>
  </si>
  <si>
    <t>Significativa</t>
  </si>
  <si>
    <t>Ovunque Forte</t>
  </si>
  <si>
    <t>Function Point di un programma</t>
  </si>
  <si>
    <t>TFC = Technical Complexity Factor</t>
  </si>
  <si>
    <t>Si applica la tecnica dei FP poiché il Sistema è considerato a priori non complesso (molto meno di 100 elementi)</t>
  </si>
  <si>
    <t>* Classificazione in generale non sempre valida</t>
  </si>
  <si>
    <t>* Contribuiscono minimamente alla stima dei costi</t>
  </si>
  <si>
    <t>* In generale non completamente appropriati per la tecnologia corrente</t>
  </si>
  <si>
    <t>** predeterminata da sperimentazioni effettuate da Albrecht</t>
  </si>
  <si>
    <t>* In generale troppo semplicistica</t>
  </si>
  <si>
    <t xml:space="preserve">** Elenco integrabile con altre caratteristiche </t>
  </si>
  <si>
    <t>Il Sistema non si interfaccia con nessun altro sistema o programma</t>
  </si>
  <si>
    <t>file creato e utilizzato internamente al programma</t>
  </si>
  <si>
    <t>tutti gli output, report o le pagine risultato dell'esecuzione delle funzioni</t>
  </si>
  <si>
    <t>Considero le tabelle nel database relazionale</t>
  </si>
  <si>
    <t>considero le richieste di visualizzazione o di report che l'utente fa al sistema</t>
  </si>
  <si>
    <t>Basandoci sul documento di Specifica dei Requisiti:</t>
  </si>
  <si>
    <t>Tutti gli input per le singole funzioni da realizzare;</t>
  </si>
  <si>
    <t>(11 use case FO + 9 use case BO - 4 funzioni che non prevedono input) ***</t>
  </si>
  <si>
    <t>Da verificare il criterio utilizzato</t>
  </si>
  <si>
    <t>UFC = Sum(VALi * PESO_i), i = 1..5</t>
  </si>
  <si>
    <t>* UFC non è tecnologicamente indipendente dalla dimensione</t>
  </si>
  <si>
    <t>N. file logici</t>
  </si>
  <si>
    <t>(avviso di fumetto disponibile o non disponibile, anche via mail; report fumetti con scarsa disponibilità)</t>
  </si>
  <si>
    <t>(Tabelle autore, genere, fumetto, prenotazioni, clienti, suggerimenti, note, casa editrice)</t>
  </si>
  <si>
    <t xml:space="preserve">(Richiesta volumi di fumetti secondo determinato criterio -FO-, visualizzazione fumetti secondo un determinato criterio -BO-, autori, generi, prenotazioni, clienti) </t>
  </si>
  <si>
    <t>UFC</t>
  </si>
  <si>
    <t>Dati Consegnati</t>
  </si>
  <si>
    <t>Dati nuova proposta</t>
  </si>
  <si>
    <t>Consegnati</t>
  </si>
  <si>
    <t>Nuova proposta</t>
  </si>
  <si>
    <t>TOTALE [DI = Sum(DI_i)]</t>
  </si>
  <si>
    <t>UFC = Function Count</t>
  </si>
  <si>
    <t>FP = UFC * TFC</t>
  </si>
  <si>
    <t>DI = Sum(DI_i), i = 1..14</t>
  </si>
  <si>
    <t>DI_i</t>
  </si>
  <si>
    <t>FP</t>
  </si>
  <si>
    <t>TCF</t>
  </si>
  <si>
    <t>IL MODELLO COCOMO (di base e intermedio)</t>
  </si>
  <si>
    <t>Modello che serve a misurare la produttività come rapporto tra le dimensioni del Sistema e lo sforzo profuso per svilupparlo.</t>
  </si>
  <si>
    <t>Quatificabile come FP/persone_mese o come LOC/persone_mese.</t>
  </si>
  <si>
    <t>Domande/problemi di stima a cui dare necessariamente una risposta:</t>
  </si>
  <si>
    <t>1. Quanto sforzo è richiesto per completare un'attività;</t>
  </si>
  <si>
    <t>2. Quanto tempo (da calendario) è necessario per completare un'attività;</t>
  </si>
  <si>
    <t>3. Qual è il costo totale di un'attività;</t>
  </si>
  <si>
    <t xml:space="preserve">4. Qual è la stima del progetto totale; </t>
  </si>
  <si>
    <t>NON C'E' UNA SEMPLICE RELAZIONE TRA I COSTI DI SVILUPPO E IL PREZZO DI VENDITA AL CLIENTE:</t>
  </si>
  <si>
    <t>Considerazioni organizzative, economiche, politiche e di mercato influenzano il prezzo finale</t>
  </si>
  <si>
    <t>Determinazione del prezzo di preventivo</t>
  </si>
  <si>
    <t>Alternative valutazioni dei costi:</t>
  </si>
  <si>
    <t>1. Stima per analogia;</t>
  </si>
  <si>
    <t>2. Giudizio degli Esperti (esterno);</t>
  </si>
  <si>
    <t>3. Legge di Parkinson;</t>
  </si>
  <si>
    <t>4. Pricing to win;</t>
  </si>
  <si>
    <t>5. Stima Top-Down;</t>
  </si>
  <si>
    <t>6. Stima Bottom-Up;</t>
  </si>
  <si>
    <t>7. Algorithmic cost modelling (COCOMO);</t>
  </si>
  <si>
    <t>*** la più probabile soluzione se fallisce il cocomo; attenzione che potrebbe innescarsi una negoziazione con il cliente su uno sviluppo evolutivo o su una redifinizione dettagliata delle specifiche</t>
  </si>
  <si>
    <t>Il modello è algoritmico e stima i costi come funzione matematica di attributi di prodotto, processo e progetto i cui valori</t>
  </si>
  <si>
    <t>sono stimati dai manager di progetto.</t>
  </si>
  <si>
    <t xml:space="preserve"> </t>
  </si>
  <si>
    <t>Effort = A * Size^B * M</t>
  </si>
  <si>
    <t xml:space="preserve">A </t>
  </si>
  <si>
    <t>costante dipendente dall'organizzazione;</t>
  </si>
  <si>
    <t>Size</t>
  </si>
  <si>
    <t>B</t>
  </si>
  <si>
    <t>rispecchia lo sforzo sproporzionato per grandi progetti;</t>
  </si>
  <si>
    <t xml:space="preserve">M </t>
  </si>
  <si>
    <t xml:space="preserve">Effort </t>
  </si>
  <si>
    <t>fattore che rispecchia gli attributi di prodotto, di processo e di progetto;</t>
  </si>
  <si>
    <t>Lo sforzo, normalmente espresso in persone_mese;</t>
  </si>
  <si>
    <t>La seguente formula generale è valida per tutti i modelli algoritmici di stima:</t>
  </si>
  <si>
    <t>L'attributo di prodotto più comunemente usato per la stima dei costi è la dimensione del codice (accuratamente conosciuto solo dopo il termine della sua scrittura)</t>
  </si>
  <si>
    <t>Molti fattori influenzano questa grandezza:</t>
  </si>
  <si>
    <t xml:space="preserve"> - l'uso di COTS;</t>
  </si>
  <si>
    <t xml:space="preserve"> - Il linguaggio di programmazione usato;</t>
  </si>
  <si>
    <t xml:space="preserve"> - La distribuzione del Sistema; </t>
  </si>
  <si>
    <t>COCOMO è un modello di stima empirico, basato sull'esperienza di progettazione.</t>
  </si>
  <si>
    <t>Ben documentato, indipendente, che non è legato ad uno specifico fornitore.</t>
  </si>
  <si>
    <t>COCOMO 2, prende in considerazione diversi tipi di approccio allo sviluppo SW,  il riuso, ecc…</t>
  </si>
  <si>
    <t>SEMPLICE</t>
  </si>
  <si>
    <t>MODERATO</t>
  </si>
  <si>
    <t>INTEGRATO</t>
  </si>
  <si>
    <t>Il COCOMO 81 ha tre livelli di complessità di progetto:</t>
  </si>
  <si>
    <t>PM = 2,4 * (KDSI)^1,05 * M</t>
  </si>
  <si>
    <t>PM = 3,0 * (KDSI)^1,12 * M</t>
  </si>
  <si>
    <t>PM = 3,6 * (KDSI)^1,20 * M</t>
  </si>
  <si>
    <t>applicazioni ben comprese sviluppate da piccoli gruppi</t>
  </si>
  <si>
    <t>Il nostro sistema rientra nel primo caso: ad un livello di complessità semplice.</t>
  </si>
  <si>
    <t xml:space="preserve">progetti più complessi, dove i membri dei gruppi potrebbero </t>
  </si>
  <si>
    <t>avere una limitata esperienza dei relativi sistemi</t>
  </si>
  <si>
    <t>progetti complessi nei quali il software è parte di un complesso</t>
  </si>
  <si>
    <t xml:space="preserve"> fortemente accoppiato di HW, SW, regolazioni e procedure operazionali</t>
  </si>
  <si>
    <t>TDEV = 2,5 * (PM)^0,35</t>
  </si>
  <si>
    <t>TDEV = 2,5 * (PM)^0,32</t>
  </si>
  <si>
    <t>TDEV = 2,5 * (PM)^0,38</t>
  </si>
  <si>
    <t>PM</t>
  </si>
  <si>
    <t>TDEV</t>
  </si>
  <si>
    <t>Tempo di sviluppo</t>
  </si>
  <si>
    <t>N</t>
  </si>
  <si>
    <t>Personale richiesto N=PM/TDEV (calcolato in persone mese)</t>
  </si>
  <si>
    <t>M</t>
  </si>
  <si>
    <t>KDSI</t>
  </si>
  <si>
    <t>TDEV = Tempo di sviluppo</t>
  </si>
  <si>
    <t>Effort</t>
  </si>
  <si>
    <t>PM = Effort (Persone Mese)</t>
  </si>
  <si>
    <t>Personale richiesto</t>
  </si>
  <si>
    <t>è il size del progetto in KDSI</t>
  </si>
  <si>
    <t>in KDSI: LIMITE DEL MODELLO: bisogna riuscire a stimare bene la lunghezza del codice</t>
  </si>
  <si>
    <t>persone</t>
  </si>
  <si>
    <t>mesi</t>
  </si>
  <si>
    <t>persone/mese</t>
  </si>
  <si>
    <t>Nel calcolo precedentemente consegnato si mostra questo valore</t>
  </si>
  <si>
    <t>Ora… stabilire un'accurata stima di lunghezza di codice si potrebbe fare solo avendo il codice davanti agli occhi già pronto….</t>
  </si>
  <si>
    <t xml:space="preserve">che in KDSI, significano </t>
  </si>
  <si>
    <t>linee di codice</t>
  </si>
  <si>
    <t>Per misurare la lunghezza si potrebbe usare la metrica di Halstead:</t>
  </si>
  <si>
    <t>Che sia tanto o poco, non lo so giudicare a priori</t>
  </si>
  <si>
    <t>quello che so è che, se vogliamo che il costo del Sistema si aggiri intorno ai 16000 euro, esse dovrebbero rientrare in una scala di misura di qualche migliaio;</t>
  </si>
  <si>
    <t>non decine di migliaia.</t>
  </si>
  <si>
    <t>Ditemi voi se interpreto bene... fare il calcolo FP*60/100 equivale a stimare la lunghezza del codice attraverso gli FP, che invece ne misurano la funzionalità.</t>
  </si>
  <si>
    <t>In sostanza stiamo misurando un attributo interno del sistema (la lunghezza), attraverso la misura per un altro attributo interno (la funzionalità)</t>
  </si>
  <si>
    <t>Ore in un mese</t>
  </si>
  <si>
    <t>considerando una media di 19 gg lavorativi al mese</t>
  </si>
  <si>
    <t>euro/ora</t>
  </si>
  <si>
    <t>costo orario: fascia di costo da un minimo di</t>
  </si>
  <si>
    <t>a un massimo di</t>
  </si>
  <si>
    <t xml:space="preserve">un minimo di </t>
  </si>
  <si>
    <t xml:space="preserve">un massimo di </t>
  </si>
  <si>
    <t>ne consegue un costo del Sistema pari a:</t>
  </si>
  <si>
    <t>n1 = numero di operatori distinti presenti nel codice</t>
  </si>
  <si>
    <t>n2 = numero di operandi distinti presenti nel codice</t>
  </si>
  <si>
    <t>N2 = numero di operandi distinti utilizzati nel codice</t>
  </si>
  <si>
    <t>N1 = numero di operatori distinti utilizzati nel codice</t>
  </si>
  <si>
    <t>Ns = Lunghezza Stimata = n1 * log n1 + n2 * log n2</t>
  </si>
  <si>
    <t>N = Lunghezza = N1 + N2</t>
  </si>
  <si>
    <t>n = Vocabolario = n1 + n2</t>
  </si>
  <si>
    <t xml:space="preserve">Essendo questo una stima a priori e quindi non avendo il codice da poter analizzare direttamente e utilizzando il linguaggio Java dovremmo poi parlre di  </t>
  </si>
  <si>
    <t>Lunghezza prevista, secondo la seguente formula:</t>
  </si>
  <si>
    <t>LOC = N /Ck</t>
  </si>
  <si>
    <t xml:space="preserve">oppure, utilizzando la lunghezza stimata: </t>
  </si>
  <si>
    <t>LOC = Ns/Ck</t>
  </si>
  <si>
    <t>Come calcolare il fattore M</t>
  </si>
  <si>
    <t>il fattore M rispecchia gli attributi di prodotto, di processo e di progetto, secondo i seguenti parametri:</t>
  </si>
  <si>
    <t>Attributi di Prodotto</t>
  </si>
  <si>
    <t>RELY</t>
  </si>
  <si>
    <t>CPLX</t>
  </si>
  <si>
    <t>DOCU</t>
  </si>
  <si>
    <t>DATA</t>
  </si>
  <si>
    <t>RUSE</t>
  </si>
  <si>
    <t>Complessità dei moduli di sistema</t>
  </si>
  <si>
    <t>Dimensione del DB usato</t>
  </si>
  <si>
    <t>percentuale richiesta di componenti riusabili</t>
  </si>
  <si>
    <t>Affidabilità del sistema</t>
  </si>
  <si>
    <t>entità della documentazione richiesta</t>
  </si>
  <si>
    <t>Attributi di Computer</t>
  </si>
  <si>
    <t>Attributi di Progetto</t>
  </si>
  <si>
    <t>Attributi del Personale</t>
  </si>
  <si>
    <t>Vincoli del tempo di esecuzione</t>
  </si>
  <si>
    <t>TIME</t>
  </si>
  <si>
    <t>PVOL</t>
  </si>
  <si>
    <t>STOR</t>
  </si>
  <si>
    <t>Volatilità della piattaforma di sviluppo</t>
  </si>
  <si>
    <t>Vincoli di memoria</t>
  </si>
  <si>
    <t>ACAP</t>
  </si>
  <si>
    <t>PCON</t>
  </si>
  <si>
    <t>PEXP</t>
  </si>
  <si>
    <t>PCAP</t>
  </si>
  <si>
    <t>AEXP</t>
  </si>
  <si>
    <t>LTEX</t>
  </si>
  <si>
    <t>Esperienza sul linguaggio e sui tool utilizzati</t>
  </si>
  <si>
    <t>Esperienza dell'analista di progetto sul dominio</t>
  </si>
  <si>
    <t>Capacità del programmatore</t>
  </si>
  <si>
    <t>Esperienza del programmatore sul dominio di progetto</t>
  </si>
  <si>
    <t>Continuità del personale</t>
  </si>
  <si>
    <t>Capacità dell'analista di progetto</t>
  </si>
  <si>
    <t xml:space="preserve">TOOL </t>
  </si>
  <si>
    <t xml:space="preserve">SCED </t>
  </si>
  <si>
    <t>SITE</t>
  </si>
  <si>
    <t>Uso di strumenti SW</t>
  </si>
  <si>
    <t>Compressione della pianificazione di sviluppo</t>
  </si>
  <si>
    <t xml:space="preserve">Pluralità dei luoghi di lavoro e qualità dei canali di </t>
  </si>
  <si>
    <t>comunicazione in quei luoghi</t>
  </si>
  <si>
    <t xml:space="preserve">M = </t>
  </si>
  <si>
    <t>Secondo me sta il problema nel calcolo sta nella stima del SIZE (il KDSI)</t>
  </si>
  <si>
    <t xml:space="preserve">non riesco a trovare una diretta corrispondenza  con i valori inseriti </t>
  </si>
  <si>
    <t>da Elisa sul calcolo di M che aveva fatto lei.</t>
  </si>
  <si>
    <t>M =</t>
  </si>
  <si>
    <t>queste sono le voci che ho trovato nella slide di Pighin</t>
  </si>
  <si>
    <t>Nello specifico non riesco ad assegnare i seguenti valori:</t>
  </si>
  <si>
    <t>RELY * DATA * CPL * TIME *</t>
  </si>
  <si>
    <t>MOOD * TOOL * SCED *</t>
  </si>
  <si>
    <t>Ad ogni modo più in basso, ho inserito direttamente il risultato che le veniva</t>
  </si>
  <si>
    <t>STCQ * VIRT * TURN * ACAP *</t>
  </si>
  <si>
    <t>AEXP * PCAP * VEXP * LEXP *</t>
  </si>
  <si>
    <t xml:space="preserve">0,88 * 1 * 0,85* 1 * </t>
  </si>
  <si>
    <t xml:space="preserve">* 1 * 1 * 1 * 1 * </t>
  </si>
  <si>
    <t>* 1 * 1 * 1,04</t>
  </si>
  <si>
    <t xml:space="preserve">* - * 0,87 * 1,07 * 1,19 * </t>
  </si>
  <si>
    <t xml:space="preserve">Sarebbe opportuno inserire dare dei valori alla tabella qui a fianco per giustificare il </t>
  </si>
  <si>
    <t>ragionamento a Pighin</t>
  </si>
  <si>
    <t>il valore in bianco è praticamente tutto da fare</t>
  </si>
  <si>
    <t>&lt;------ il valore in giallo è incompleto e non l'ho usato per le ragioni dette qui sopra</t>
  </si>
  <si>
    <t>(considerando 5 gg lavorativi a settimana) pero alla fine ho usato il 152</t>
  </si>
  <si>
    <t xml:space="preserve"> Sicché la formula precedente dovrebbe diventare la seguente:</t>
  </si>
  <si>
    <t>PM = 2,4 * (Ns/Ck)^1,05 * M</t>
  </si>
  <si>
    <t>Però non so Ck per Java a quanto corrisponde; nella slide Pighin ha messo quello di fortran = 7</t>
  </si>
  <si>
    <t>Quindi ritorno a quanto detto in precedenza: per avere un prezzo del Sistema che si aggiri inotrno ai 16000 euro,</t>
  </si>
  <si>
    <t>questo è il size limite al quale attenersi per avere al minimo 16000 euro di costo con una retribuzione di 15 euro l'ora…</t>
  </si>
  <si>
    <t xml:space="preserve"> dobbiamo limitare il numero Ns a  </t>
  </si>
  <si>
    <t>*** forse approccio adatto al nostro caso prché non conosciamo bene l'architettura del sistema?</t>
  </si>
  <si>
    <t>Slide 11 dell'analisi dei Costi per eventuali motivazioni per ragionamenti alternativi</t>
  </si>
  <si>
    <t>Alternativamente, nel tentativo di far corrispondere il numero di persone e di mesi, a quelli reali</t>
  </si>
  <si>
    <t>questo è il size limite al quale attenersi per avere 3 persone e almeno 8,6 mesi</t>
  </si>
  <si>
    <t>Nuova proposta (limite per KDSI)</t>
  </si>
  <si>
    <t>le linee di codice (che siano espresse in LOC o DSI) misurano la lunghezza (slide 40 delle metriche), che è ciò che richiede la formula del COCOMO</t>
  </si>
  <si>
    <t>CALCOLI PILOTATI</t>
  </si>
  <si>
    <t xml:space="preserve">circa 8/9 mesi e 3 persone, le cifre dei costi tornano ad essere spropositate però avremmo una dimensione </t>
  </si>
  <si>
    <t xml:space="preserve">di Ns limitata a </t>
  </si>
  <si>
    <t>migliaia di DSI</t>
  </si>
  <si>
    <t>I seguenti risultati, che si differenziano solo per aver stimato degli indici differenti, sono entrambi troppo elevati: troppe persone e troppi mesi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</si>
</sst>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20" xfId="0" applyFont="1" applyBorder="1"/>
    <xf numFmtId="0" fontId="0" fillId="0" borderId="22" xfId="0" applyFont="1" applyBorder="1"/>
    <xf numFmtId="0" fontId="0" fillId="0" borderId="0" xfId="0" applyBorder="1"/>
    <xf numFmtId="0" fontId="0" fillId="0" borderId="4" xfId="0" applyFont="1" applyBorder="1"/>
    <xf numFmtId="0" fontId="0" fillId="0" borderId="9" xfId="0" applyBorder="1" applyAlignment="1">
      <alignment horizontal="center"/>
    </xf>
    <xf numFmtId="0" fontId="0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0" xfId="0" applyBorder="1"/>
    <xf numFmtId="0" fontId="0" fillId="0" borderId="5" xfId="0" applyBorder="1"/>
    <xf numFmtId="0" fontId="0" fillId="0" borderId="23" xfId="0" applyFont="1" applyBorder="1"/>
    <xf numFmtId="0" fontId="0" fillId="0" borderId="27" xfId="0" applyFont="1" applyBorder="1"/>
    <xf numFmtId="0" fontId="0" fillId="0" borderId="25" xfId="0" applyBorder="1"/>
    <xf numFmtId="0" fontId="0" fillId="0" borderId="29" xfId="0" applyBorder="1"/>
    <xf numFmtId="0" fontId="0" fillId="0" borderId="26" xfId="0" applyBorder="1"/>
    <xf numFmtId="0" fontId="0" fillId="0" borderId="9" xfId="0" applyBorder="1"/>
    <xf numFmtId="0" fontId="0" fillId="0" borderId="22" xfId="0" applyBorder="1"/>
    <xf numFmtId="0" fontId="0" fillId="0" borderId="24" xfId="0" applyBorder="1"/>
    <xf numFmtId="0" fontId="0" fillId="0" borderId="30" xfId="0" applyBorder="1"/>
    <xf numFmtId="0" fontId="0" fillId="0" borderId="31" xfId="0" applyBorder="1"/>
    <xf numFmtId="0" fontId="0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9" xfId="0" applyFont="1" applyBorder="1"/>
    <xf numFmtId="0" fontId="0" fillId="0" borderId="12" xfId="0" applyBorder="1"/>
    <xf numFmtId="0" fontId="1" fillId="0" borderId="36" xfId="0" applyFont="1" applyBorder="1" applyAlignment="1">
      <alignment horizontal="right"/>
    </xf>
    <xf numFmtId="0" fontId="0" fillId="0" borderId="36" xfId="0" applyBorder="1"/>
    <xf numFmtId="0" fontId="0" fillId="0" borderId="36" xfId="0" applyFont="1" applyBorder="1"/>
    <xf numFmtId="0" fontId="0" fillId="0" borderId="37" xfId="0" applyFont="1" applyBorder="1"/>
    <xf numFmtId="0" fontId="0" fillId="0" borderId="7" xfId="0" applyFont="1" applyBorder="1"/>
    <xf numFmtId="0" fontId="1" fillId="0" borderId="7" xfId="0" applyFont="1" applyBorder="1" applyAlignment="1">
      <alignment horizontal="right"/>
    </xf>
    <xf numFmtId="0" fontId="0" fillId="0" borderId="2" xfId="0" applyFont="1" applyBorder="1"/>
    <xf numFmtId="0" fontId="1" fillId="0" borderId="2" xfId="0" applyFont="1" applyBorder="1" applyAlignment="1">
      <alignment horizontal="right"/>
    </xf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19" xfId="0" applyBorder="1"/>
    <xf numFmtId="0" fontId="0" fillId="0" borderId="13" xfId="0" applyBorder="1"/>
    <xf numFmtId="0" fontId="0" fillId="0" borderId="1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Fill="1" applyBorder="1"/>
    <xf numFmtId="0" fontId="4" fillId="0" borderId="36" xfId="0" applyFont="1" applyBorder="1"/>
    <xf numFmtId="0" fontId="0" fillId="2" borderId="0" xfId="0" applyFill="1" applyBorder="1"/>
    <xf numFmtId="0" fontId="4" fillId="0" borderId="10" xfId="0" applyFont="1" applyBorder="1" applyAlignment="1">
      <alignment horizontal="right"/>
    </xf>
    <xf numFmtId="0" fontId="0" fillId="0" borderId="12" xfId="0" applyBorder="1"/>
    <xf numFmtId="0" fontId="0" fillId="0" borderId="0" xfId="0" applyBorder="1"/>
    <xf numFmtId="0" fontId="0" fillId="0" borderId="16" xfId="0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10" xfId="0" applyBorder="1"/>
    <xf numFmtId="0" fontId="0" fillId="0" borderId="27" xfId="0" applyBorder="1"/>
    <xf numFmtId="0" fontId="0" fillId="0" borderId="28" xfId="0" applyBorder="1"/>
    <xf numFmtId="0" fontId="4" fillId="0" borderId="0" xfId="0" applyFont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Border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0" fillId="2" borderId="26" xfId="0" applyFill="1" applyBorder="1"/>
    <xf numFmtId="0" fontId="4" fillId="0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43" xfId="0" applyFill="1" applyBorder="1"/>
    <xf numFmtId="0" fontId="0" fillId="0" borderId="50" xfId="0" applyBorder="1"/>
    <xf numFmtId="0" fontId="4" fillId="0" borderId="43" xfId="0" applyFont="1" applyFill="1" applyBorder="1"/>
    <xf numFmtId="0" fontId="0" fillId="2" borderId="12" xfId="0" applyFill="1" applyBorder="1"/>
    <xf numFmtId="0" fontId="4" fillId="0" borderId="0" xfId="0" applyFont="1"/>
    <xf numFmtId="0" fontId="0" fillId="0" borderId="7" xfId="0" applyFill="1" applyBorder="1" applyAlignment="1">
      <alignment horizontal="left"/>
    </xf>
    <xf numFmtId="0" fontId="0" fillId="0" borderId="7" xfId="0" applyBorder="1" applyAlignment="1">
      <alignment horizontal="right"/>
    </xf>
    <xf numFmtId="164" fontId="0" fillId="0" borderId="7" xfId="0" applyNumberFormat="1" applyBorder="1" applyAlignment="1">
      <alignment horizontal="center"/>
    </xf>
    <xf numFmtId="0" fontId="5" fillId="2" borderId="0" xfId="0" applyFont="1" applyFill="1"/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0" fillId="0" borderId="23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21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/>
    <xf numFmtId="0" fontId="0" fillId="0" borderId="2" xfId="0" applyBorder="1"/>
    <xf numFmtId="0" fontId="0" fillId="0" borderId="12" xfId="0" applyBorder="1"/>
    <xf numFmtId="0" fontId="0" fillId="0" borderId="0" xfId="0" applyBorder="1"/>
    <xf numFmtId="0" fontId="0" fillId="0" borderId="34" xfId="0" applyBorder="1"/>
    <xf numFmtId="0" fontId="0" fillId="0" borderId="35" xfId="0" applyBorder="1"/>
    <xf numFmtId="0" fontId="1" fillId="0" borderId="36" xfId="0" applyFont="1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6"/>
  <sheetViews>
    <sheetView tabSelected="1" topLeftCell="A196" workbookViewId="0">
      <selection activeCell="C202" sqref="C202"/>
    </sheetView>
  </sheetViews>
  <sheetFormatPr defaultRowHeight="15"/>
  <cols>
    <col min="3" max="3" width="12" customWidth="1"/>
    <col min="4" max="4" width="10.140625" customWidth="1"/>
    <col min="6" max="6" width="9.140625" customWidth="1"/>
    <col min="13" max="13" width="9.42578125" customWidth="1"/>
    <col min="16" max="16" width="10.85546875" customWidth="1"/>
    <col min="17" max="17" width="15.140625" customWidth="1"/>
  </cols>
  <sheetData>
    <row r="1" spans="2:4">
      <c r="B1" t="s">
        <v>75</v>
      </c>
    </row>
    <row r="3" spans="2:4" ht="18.75">
      <c r="B3" s="1" t="s">
        <v>0</v>
      </c>
    </row>
    <row r="4" spans="2:4" ht="15" customHeight="1">
      <c r="B4" s="1"/>
    </row>
    <row r="5" spans="2:4" ht="18.75">
      <c r="B5" s="3" t="s">
        <v>5</v>
      </c>
    </row>
    <row r="6" spans="2:4">
      <c r="B6" s="129" t="s">
        <v>2</v>
      </c>
      <c r="C6" s="129"/>
      <c r="D6" s="8" t="s">
        <v>7</v>
      </c>
    </row>
    <row r="7" spans="2:4">
      <c r="B7" s="129" t="s">
        <v>3</v>
      </c>
      <c r="C7" s="129"/>
      <c r="D7" s="8" t="s">
        <v>6</v>
      </c>
    </row>
    <row r="8" spans="2:4">
      <c r="B8" s="129" t="s">
        <v>9</v>
      </c>
      <c r="C8" s="129"/>
      <c r="D8" s="8" t="s">
        <v>11</v>
      </c>
    </row>
    <row r="9" spans="2:4">
      <c r="B9" s="129" t="s">
        <v>4</v>
      </c>
      <c r="C9" s="129"/>
      <c r="D9" s="8" t="s">
        <v>83</v>
      </c>
    </row>
    <row r="10" spans="2:4">
      <c r="B10" s="129" t="s">
        <v>8</v>
      </c>
      <c r="C10" s="129"/>
      <c r="D10" s="8" t="s">
        <v>10</v>
      </c>
    </row>
    <row r="12" spans="2:4">
      <c r="B12" t="s">
        <v>78</v>
      </c>
    </row>
    <row r="14" spans="2:4" ht="18.75">
      <c r="B14" s="1" t="s">
        <v>21</v>
      </c>
    </row>
    <row r="16" spans="2:4" ht="19.5" thickBot="1">
      <c r="B16" s="3" t="s">
        <v>20</v>
      </c>
    </row>
    <row r="17" spans="1:18" ht="15.75" thickBot="1">
      <c r="B17" s="113" t="s">
        <v>12</v>
      </c>
      <c r="C17" s="114"/>
      <c r="D17" s="111" t="s">
        <v>13</v>
      </c>
      <c r="E17" s="112"/>
      <c r="F17" s="111" t="s">
        <v>14</v>
      </c>
      <c r="G17" s="112"/>
      <c r="H17" s="109" t="s">
        <v>15</v>
      </c>
      <c r="I17" s="110"/>
    </row>
    <row r="18" spans="1:18">
      <c r="B18" s="124" t="s">
        <v>17</v>
      </c>
      <c r="C18" s="125"/>
      <c r="D18" s="119">
        <v>3</v>
      </c>
      <c r="E18" s="123"/>
      <c r="F18" s="119">
        <v>4</v>
      </c>
      <c r="G18" s="123"/>
      <c r="H18" s="119">
        <v>6</v>
      </c>
      <c r="I18" s="120"/>
    </row>
    <row r="19" spans="1:18">
      <c r="B19" s="126" t="s">
        <v>16</v>
      </c>
      <c r="C19" s="127"/>
      <c r="D19" s="117">
        <v>4</v>
      </c>
      <c r="E19" s="122"/>
      <c r="F19" s="117">
        <v>5</v>
      </c>
      <c r="G19" s="122"/>
      <c r="H19" s="117">
        <v>7</v>
      </c>
      <c r="I19" s="118"/>
    </row>
    <row r="20" spans="1:18">
      <c r="B20" s="126" t="s">
        <v>18</v>
      </c>
      <c r="C20" s="127"/>
      <c r="D20" s="117">
        <v>3</v>
      </c>
      <c r="E20" s="122"/>
      <c r="F20" s="117">
        <v>4</v>
      </c>
      <c r="G20" s="122"/>
      <c r="H20" s="117">
        <v>6</v>
      </c>
      <c r="I20" s="118"/>
    </row>
    <row r="21" spans="1:18">
      <c r="B21" s="126" t="s">
        <v>93</v>
      </c>
      <c r="C21" s="127"/>
      <c r="D21" s="117">
        <v>7</v>
      </c>
      <c r="E21" s="122"/>
      <c r="F21" s="117">
        <v>10</v>
      </c>
      <c r="G21" s="122"/>
      <c r="H21" s="117">
        <v>15</v>
      </c>
      <c r="I21" s="118"/>
    </row>
    <row r="22" spans="1:18" ht="15.75" thickBot="1">
      <c r="B22" s="134" t="s">
        <v>19</v>
      </c>
      <c r="C22" s="135"/>
      <c r="D22" s="115">
        <v>5</v>
      </c>
      <c r="E22" s="121"/>
      <c r="F22" s="115">
        <v>7</v>
      </c>
      <c r="G22" s="121"/>
      <c r="H22" s="115">
        <v>10</v>
      </c>
      <c r="I22" s="116"/>
    </row>
    <row r="23" spans="1:18">
      <c r="B23" s="16"/>
      <c r="C23" s="16"/>
      <c r="D23" s="9"/>
      <c r="E23" s="9"/>
      <c r="F23" s="9"/>
      <c r="G23" s="9"/>
      <c r="H23" s="9"/>
      <c r="I23" s="9"/>
    </row>
    <row r="24" spans="1:18" s="2" customFormat="1">
      <c r="B24" t="s">
        <v>80</v>
      </c>
    </row>
    <row r="25" spans="1:18" s="2" customFormat="1">
      <c r="B25" t="s">
        <v>79</v>
      </c>
    </row>
    <row r="26" spans="1:18" s="2" customFormat="1">
      <c r="B26"/>
    </row>
    <row r="27" spans="1:18" s="2" customFormat="1" ht="15.75" thickBot="1">
      <c r="B27" s="21"/>
      <c r="C27" s="21" t="s">
        <v>87</v>
      </c>
      <c r="D27" s="48"/>
      <c r="E27" s="48"/>
      <c r="F27" s="48"/>
      <c r="G27" s="48"/>
      <c r="H27" s="48"/>
      <c r="I27" s="48"/>
      <c r="J27" s="48"/>
      <c r="K27" s="48"/>
    </row>
    <row r="28" spans="1:18" s="2" customFormat="1">
      <c r="A28" s="15"/>
      <c r="B28" s="144" t="s">
        <v>17</v>
      </c>
      <c r="C28" s="144"/>
      <c r="D28" s="45" t="s">
        <v>88</v>
      </c>
      <c r="E28" s="46"/>
      <c r="F28" s="46"/>
      <c r="G28" s="46"/>
      <c r="H28" s="46"/>
      <c r="I28" s="46"/>
      <c r="J28" s="46"/>
      <c r="K28" s="46"/>
      <c r="L28" s="6"/>
    </row>
    <row r="29" spans="1:18" s="2" customFormat="1">
      <c r="A29" s="15"/>
      <c r="B29" s="44"/>
      <c r="C29" s="44"/>
      <c r="D29" s="45" t="s">
        <v>98</v>
      </c>
      <c r="E29" s="46"/>
      <c r="F29" s="46"/>
      <c r="G29" s="46"/>
      <c r="H29" s="46"/>
      <c r="I29" s="45" t="s">
        <v>99</v>
      </c>
      <c r="J29" s="46"/>
      <c r="K29" s="47"/>
      <c r="L29" s="18"/>
    </row>
    <row r="30" spans="1:18" s="2" customFormat="1">
      <c r="A30" s="15"/>
      <c r="B30" s="16"/>
      <c r="C30" t="s">
        <v>13</v>
      </c>
      <c r="D30" s="2">
        <v>28</v>
      </c>
      <c r="I30">
        <f>11+9-4</f>
        <v>16</v>
      </c>
      <c r="J30" s="18" t="s">
        <v>89</v>
      </c>
      <c r="L30" s="12"/>
    </row>
    <row r="31" spans="1:18" s="2" customFormat="1">
      <c r="A31" s="15"/>
      <c r="C31" t="s">
        <v>14</v>
      </c>
      <c r="D31" s="2">
        <v>0</v>
      </c>
      <c r="I31" s="2">
        <v>0</v>
      </c>
      <c r="L31" t="s">
        <v>90</v>
      </c>
    </row>
    <row r="32" spans="1:18" s="2" customFormat="1" ht="15.75" thickBot="1">
      <c r="A32" s="15"/>
      <c r="B32" s="48"/>
      <c r="C32" s="21" t="s">
        <v>15</v>
      </c>
      <c r="D32" s="48">
        <v>0</v>
      </c>
      <c r="E32" s="48"/>
      <c r="F32" s="48"/>
      <c r="G32" s="48"/>
      <c r="H32" s="48"/>
      <c r="I32" s="48">
        <v>0</v>
      </c>
      <c r="J32" s="48"/>
      <c r="K32" s="48"/>
      <c r="L32"/>
      <c r="M32" s="15"/>
      <c r="N32" s="15"/>
      <c r="O32"/>
      <c r="P32" s="17"/>
      <c r="Q32" s="15"/>
      <c r="R32"/>
    </row>
    <row r="33" spans="1:18" s="2" customFormat="1">
      <c r="A33" s="15"/>
      <c r="B33" s="50"/>
      <c r="C33" s="24"/>
      <c r="D33" s="50"/>
      <c r="E33" s="50"/>
      <c r="F33" s="50"/>
      <c r="G33" s="50"/>
      <c r="H33" s="50"/>
      <c r="I33" s="50"/>
      <c r="J33" s="50"/>
      <c r="K33" s="50"/>
      <c r="L33"/>
      <c r="M33" s="15"/>
      <c r="N33" s="15"/>
      <c r="O33"/>
      <c r="P33" s="17"/>
      <c r="Q33" s="15"/>
      <c r="R33"/>
    </row>
    <row r="34" spans="1:18" s="2" customFormat="1" ht="15.75" thickBot="1">
      <c r="A34" s="15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8" s="2" customFormat="1">
      <c r="A35" s="15"/>
      <c r="B35" s="144" t="s">
        <v>16</v>
      </c>
      <c r="C35" s="144"/>
      <c r="D35" s="45" t="s">
        <v>84</v>
      </c>
      <c r="E35" s="46"/>
      <c r="F35" s="46"/>
      <c r="G35" s="46"/>
      <c r="H35" s="46"/>
      <c r="I35" s="46"/>
      <c r="J35" s="46"/>
      <c r="K35" s="46"/>
    </row>
    <row r="36" spans="1:18" s="2" customFormat="1">
      <c r="A36" s="15"/>
      <c r="B36" s="44"/>
      <c r="C36" s="44"/>
      <c r="D36" s="45" t="s">
        <v>98</v>
      </c>
      <c r="E36" s="46"/>
      <c r="F36" s="46"/>
      <c r="G36" s="46"/>
      <c r="H36" s="46"/>
      <c r="I36" s="45" t="s">
        <v>99</v>
      </c>
      <c r="J36" s="46"/>
      <c r="K36" s="46"/>
    </row>
    <row r="37" spans="1:18" s="2" customFormat="1">
      <c r="A37" s="15"/>
      <c r="C37" t="s">
        <v>13</v>
      </c>
      <c r="D37" s="15">
        <v>6</v>
      </c>
      <c r="E37" s="15"/>
      <c r="F37" s="15"/>
      <c r="I37" s="2">
        <v>0</v>
      </c>
    </row>
    <row r="38" spans="1:18" s="2" customFormat="1">
      <c r="A38" s="15"/>
      <c r="C38" t="s">
        <v>14</v>
      </c>
      <c r="D38" s="15">
        <v>2</v>
      </c>
      <c r="E38" s="15"/>
      <c r="F38" s="15"/>
      <c r="I38" s="2">
        <v>2</v>
      </c>
      <c r="J38" t="s">
        <v>94</v>
      </c>
    </row>
    <row r="39" spans="1:18" s="2" customFormat="1" ht="15.75" thickBot="1">
      <c r="B39" s="48"/>
      <c r="C39" s="21" t="s">
        <v>15</v>
      </c>
      <c r="D39" s="48">
        <v>0</v>
      </c>
      <c r="E39" s="48"/>
      <c r="F39" s="48"/>
      <c r="G39" s="48"/>
      <c r="H39" s="48"/>
      <c r="I39" s="48">
        <v>0</v>
      </c>
      <c r="J39" s="48"/>
      <c r="K39" s="48"/>
    </row>
    <row r="40" spans="1:18" s="2" customFormat="1">
      <c r="B40" s="50"/>
      <c r="C40" s="24"/>
      <c r="D40" s="50"/>
      <c r="E40" s="50"/>
      <c r="F40" s="50"/>
      <c r="G40" s="50"/>
      <c r="H40" s="50"/>
      <c r="I40" s="50"/>
      <c r="J40" s="50"/>
      <c r="K40" s="50"/>
    </row>
    <row r="41" spans="1:18" s="2" customFormat="1" ht="15.75" thickBot="1">
      <c r="B41" s="49"/>
      <c r="C41" s="49"/>
      <c r="D41" s="48"/>
      <c r="E41" s="48"/>
      <c r="F41" s="48"/>
      <c r="G41" s="48"/>
      <c r="H41" s="48"/>
      <c r="I41" s="48"/>
      <c r="J41" s="48"/>
      <c r="K41" s="48"/>
    </row>
    <row r="42" spans="1:18" s="2" customFormat="1">
      <c r="B42" s="144" t="s">
        <v>18</v>
      </c>
      <c r="C42" s="144"/>
      <c r="D42" s="45" t="s">
        <v>86</v>
      </c>
      <c r="E42" s="46"/>
      <c r="F42" s="46"/>
      <c r="G42" s="46"/>
      <c r="H42" s="46"/>
      <c r="I42" s="46"/>
      <c r="J42" s="46"/>
      <c r="K42" s="46"/>
    </row>
    <row r="43" spans="1:18" s="2" customFormat="1">
      <c r="B43" s="44"/>
      <c r="C43" s="44"/>
      <c r="D43" s="45" t="s">
        <v>98</v>
      </c>
      <c r="E43" s="46"/>
      <c r="F43" s="46"/>
      <c r="G43" s="46"/>
      <c r="H43" s="46"/>
      <c r="I43" s="45" t="s">
        <v>99</v>
      </c>
      <c r="J43" s="46"/>
      <c r="K43" s="46"/>
    </row>
    <row r="44" spans="1:18" s="2" customFormat="1">
      <c r="C44" t="s">
        <v>13</v>
      </c>
      <c r="D44" s="2">
        <v>0</v>
      </c>
      <c r="I44" s="2">
        <v>6</v>
      </c>
      <c r="J44" t="s">
        <v>96</v>
      </c>
    </row>
    <row r="45" spans="1:18" s="2" customFormat="1">
      <c r="C45" t="s">
        <v>14</v>
      </c>
      <c r="D45" s="2">
        <v>0</v>
      </c>
      <c r="I45" s="2">
        <v>0</v>
      </c>
      <c r="J45"/>
    </row>
    <row r="46" spans="1:18" s="2" customFormat="1" ht="15.75" thickBot="1">
      <c r="B46" s="49"/>
      <c r="C46" s="21" t="s">
        <v>15</v>
      </c>
      <c r="D46" s="48">
        <v>0</v>
      </c>
      <c r="E46" s="48"/>
      <c r="F46" s="48"/>
      <c r="G46" s="48"/>
      <c r="H46" s="48"/>
      <c r="I46" s="48">
        <v>0</v>
      </c>
      <c r="J46" s="48"/>
      <c r="K46" s="48"/>
    </row>
    <row r="47" spans="1:18" s="2" customFormat="1">
      <c r="B47" s="51"/>
      <c r="C47" s="24"/>
      <c r="D47" s="50"/>
      <c r="E47" s="50"/>
      <c r="F47" s="50"/>
      <c r="G47" s="50"/>
      <c r="H47" s="50"/>
      <c r="I47" s="50"/>
      <c r="J47" s="50"/>
      <c r="K47" s="50"/>
    </row>
    <row r="48" spans="1:18" s="2" customFormat="1" ht="15.75" thickBot="1">
      <c r="B48" s="49"/>
      <c r="C48" s="49"/>
      <c r="D48" s="48"/>
      <c r="E48" s="48"/>
      <c r="F48" s="48"/>
      <c r="G48" s="48"/>
      <c r="H48" s="48"/>
      <c r="I48" s="48"/>
      <c r="J48" s="48"/>
      <c r="K48" s="48"/>
    </row>
    <row r="49" spans="2:11" s="2" customFormat="1">
      <c r="B49" s="144" t="s">
        <v>93</v>
      </c>
      <c r="C49" s="144"/>
      <c r="D49" s="45" t="s">
        <v>85</v>
      </c>
      <c r="E49" s="46"/>
      <c r="F49" s="46"/>
      <c r="G49" s="46"/>
      <c r="H49" s="46"/>
      <c r="I49" s="46"/>
      <c r="J49" s="46"/>
      <c r="K49" s="46"/>
    </row>
    <row r="50" spans="2:11" s="2" customFormat="1">
      <c r="B50" s="44"/>
      <c r="C50" s="44"/>
      <c r="D50" s="45" t="s">
        <v>98</v>
      </c>
      <c r="E50" s="46"/>
      <c r="F50" s="46"/>
      <c r="G50" s="46"/>
      <c r="H50" s="46"/>
      <c r="I50" s="45" t="s">
        <v>99</v>
      </c>
      <c r="J50" s="46"/>
      <c r="K50" s="46"/>
    </row>
    <row r="51" spans="2:11" s="2" customFormat="1">
      <c r="C51" t="s">
        <v>13</v>
      </c>
      <c r="D51" s="2">
        <v>11</v>
      </c>
      <c r="I51" s="2">
        <v>8</v>
      </c>
      <c r="J51" t="s">
        <v>95</v>
      </c>
    </row>
    <row r="52" spans="2:11" s="2" customFormat="1">
      <c r="B52" s="16"/>
      <c r="C52" t="s">
        <v>14</v>
      </c>
      <c r="D52" s="2">
        <v>0</v>
      </c>
      <c r="I52" s="2">
        <v>0</v>
      </c>
    </row>
    <row r="53" spans="2:11" s="2" customFormat="1" ht="15.75" thickBot="1">
      <c r="B53" s="49"/>
      <c r="C53" s="21" t="s">
        <v>15</v>
      </c>
      <c r="D53" s="48">
        <v>0</v>
      </c>
      <c r="E53" s="48"/>
      <c r="F53" s="48"/>
      <c r="G53" s="48"/>
      <c r="H53" s="48"/>
      <c r="I53" s="48">
        <v>0</v>
      </c>
      <c r="J53" s="48"/>
      <c r="K53" s="48"/>
    </row>
    <row r="54" spans="2:11" s="2" customFormat="1">
      <c r="B54" s="51"/>
      <c r="C54" s="24"/>
      <c r="D54" s="50"/>
      <c r="E54" s="50"/>
      <c r="F54" s="50"/>
      <c r="G54" s="50"/>
      <c r="H54" s="50"/>
      <c r="I54" s="50"/>
      <c r="J54" s="50"/>
      <c r="K54" s="50"/>
    </row>
    <row r="55" spans="2:11" s="2" customFormat="1" ht="15.75" thickBot="1">
      <c r="B55" s="49"/>
      <c r="C55" s="49"/>
      <c r="D55" s="48"/>
      <c r="E55" s="48"/>
      <c r="F55" s="48"/>
      <c r="G55" s="48"/>
      <c r="H55" s="48"/>
      <c r="I55" s="48"/>
      <c r="J55" s="48"/>
      <c r="K55" s="48"/>
    </row>
    <row r="56" spans="2:11" s="2" customFormat="1">
      <c r="B56" s="144" t="s">
        <v>19</v>
      </c>
      <c r="C56" s="144"/>
      <c r="D56" s="45" t="s">
        <v>82</v>
      </c>
      <c r="E56" s="46"/>
      <c r="F56" s="46"/>
      <c r="G56" s="46"/>
      <c r="H56" s="46"/>
      <c r="I56" s="46"/>
      <c r="J56" s="46"/>
      <c r="K56" s="46"/>
    </row>
    <row r="57" spans="2:11" s="2" customFormat="1">
      <c r="B57" s="44"/>
      <c r="C57" s="44"/>
      <c r="D57" s="45" t="s">
        <v>98</v>
      </c>
      <c r="E57" s="46"/>
      <c r="F57" s="46"/>
      <c r="G57" s="46"/>
      <c r="H57" s="46"/>
      <c r="I57" s="45" t="s">
        <v>99</v>
      </c>
      <c r="J57" s="46"/>
      <c r="K57" s="46"/>
    </row>
    <row r="58" spans="2:11" s="2" customFormat="1">
      <c r="C58" t="s">
        <v>13</v>
      </c>
      <c r="D58" s="2">
        <v>0</v>
      </c>
      <c r="I58" s="2">
        <v>0</v>
      </c>
    </row>
    <row r="59" spans="2:11" s="2" customFormat="1">
      <c r="B59"/>
      <c r="C59" t="s">
        <v>14</v>
      </c>
      <c r="D59" s="2">
        <v>0</v>
      </c>
      <c r="I59" s="2">
        <v>0</v>
      </c>
    </row>
    <row r="60" spans="2:11" s="2" customFormat="1" ht="15.75" thickBot="1">
      <c r="B60" s="21"/>
      <c r="C60" s="21" t="s">
        <v>15</v>
      </c>
      <c r="D60" s="48">
        <v>0</v>
      </c>
      <c r="E60" s="48"/>
      <c r="F60" s="48"/>
      <c r="G60" s="48"/>
      <c r="H60" s="48"/>
      <c r="I60" s="48">
        <v>0</v>
      </c>
      <c r="J60" s="48"/>
      <c r="K60" s="48"/>
    </row>
    <row r="61" spans="2:11" s="2" customFormat="1">
      <c r="B61"/>
    </row>
    <row r="62" spans="2:11" s="2" customFormat="1"/>
    <row r="63" spans="2:11" ht="18.75">
      <c r="B63" s="1" t="s">
        <v>22</v>
      </c>
    </row>
    <row r="64" spans="2:11" s="2" customFormat="1" ht="15" customHeight="1"/>
    <row r="65" spans="2:9" ht="15" customHeight="1">
      <c r="B65" s="3" t="s">
        <v>23</v>
      </c>
    </row>
    <row r="66" spans="2:9" s="2" customFormat="1" ht="15" customHeight="1">
      <c r="B66" t="s">
        <v>91</v>
      </c>
    </row>
    <row r="67" spans="2:9" s="2" customFormat="1" ht="15" customHeight="1">
      <c r="B67" t="s">
        <v>29</v>
      </c>
      <c r="C67" t="s">
        <v>24</v>
      </c>
    </row>
    <row r="68" spans="2:9" s="2" customFormat="1" ht="15" customHeight="1">
      <c r="B68" t="s">
        <v>30</v>
      </c>
      <c r="C68" t="s">
        <v>25</v>
      </c>
    </row>
    <row r="69" spans="2:9" s="2" customFormat="1" ht="15" customHeight="1" thickBot="1">
      <c r="B69"/>
      <c r="C69"/>
    </row>
    <row r="70" spans="2:9" s="2" customFormat="1" ht="15" customHeight="1" thickBot="1">
      <c r="B70" s="34"/>
      <c r="C70" s="111" t="s">
        <v>98</v>
      </c>
      <c r="D70" s="110"/>
      <c r="G70" s="42"/>
      <c r="H70" s="111" t="s">
        <v>99</v>
      </c>
      <c r="I70" s="110"/>
    </row>
    <row r="71" spans="2:9" s="2" customFormat="1" ht="15" customHeight="1" thickBot="1">
      <c r="B71" s="7" t="s">
        <v>97</v>
      </c>
      <c r="C71" s="111">
        <f>(D$30*$D$18)+(D$31*$F$18)+(D$32*$H$18)+(D$37*$D$19)+(D$38*$F$19)+(D$39*$H$19)+(D$44*$D$20)+(D$45*$F$20)+(D$46*$H$20)+(D$51*$D$21)+(D$52*$F$21)+(D$53*$H$21)+(D$58*$D$22)+(D$59*$F$22)+(D$60*$H$22)</f>
        <v>195</v>
      </c>
      <c r="D71" s="110"/>
      <c r="G71" s="7" t="s">
        <v>97</v>
      </c>
      <c r="H71" s="111">
        <f>(I$30*$D$18)+(I$31*$F$18)+(I$32*$H$18)+(I$37*$D$19)+(I$38*$F$19)+(I$39*$H$19)+(I$44*$D$20)+(I$45*$F$20)+(I$46*$H$20)+(I$51*$D$21)+(I$52*$F$21)+(I$53*$H$21)+(I$58*$D$22)+(I$59*$F$22)+(I$60*$H$22)</f>
        <v>132</v>
      </c>
      <c r="I71" s="110"/>
    </row>
    <row r="72" spans="2:9" s="2" customFormat="1" ht="15" customHeight="1">
      <c r="B72"/>
      <c r="C72"/>
    </row>
    <row r="73" spans="2:9" s="2" customFormat="1" ht="15" customHeight="1"/>
    <row r="74" spans="2:9" s="2" customFormat="1" ht="15" customHeight="1">
      <c r="B74" t="s">
        <v>92</v>
      </c>
    </row>
    <row r="75" spans="2:9" s="2" customFormat="1" ht="15" customHeight="1"/>
    <row r="76" spans="2:9" ht="18.75">
      <c r="B76" s="1" t="s">
        <v>26</v>
      </c>
    </row>
    <row r="77" spans="2:9" s="2" customFormat="1" ht="15" customHeight="1"/>
    <row r="78" spans="2:9" s="2" customFormat="1" ht="15" customHeight="1">
      <c r="B78" s="3" t="s">
        <v>27</v>
      </c>
    </row>
    <row r="79" spans="2:9" s="2" customFormat="1" ht="15" customHeight="1">
      <c r="B79" t="s">
        <v>28</v>
      </c>
    </row>
    <row r="80" spans="2:9" s="2" customFormat="1" ht="15" customHeight="1">
      <c r="B80" t="s">
        <v>31</v>
      </c>
      <c r="C80" t="s">
        <v>32</v>
      </c>
    </row>
    <row r="81" spans="2:17" s="2" customFormat="1" ht="15" customHeight="1">
      <c r="B81" t="s">
        <v>105</v>
      </c>
    </row>
    <row r="82" spans="2:17" s="2" customFormat="1" ht="15" customHeight="1">
      <c r="B82" t="s">
        <v>106</v>
      </c>
      <c r="C82" t="s">
        <v>65</v>
      </c>
    </row>
    <row r="83" spans="2:17" s="2" customFormat="1" ht="15" customHeight="1">
      <c r="B83"/>
      <c r="C83"/>
    </row>
    <row r="84" spans="2:17" s="2" customFormat="1" ht="15" customHeight="1">
      <c r="B84"/>
      <c r="C84"/>
    </row>
    <row r="85" spans="2:17" s="2" customFormat="1" ht="15" customHeight="1" thickBot="1">
      <c r="B85" s="2" t="s">
        <v>66</v>
      </c>
    </row>
    <row r="86" spans="2:17" s="2" customFormat="1" ht="15" customHeight="1">
      <c r="B86" s="4">
        <v>0</v>
      </c>
      <c r="C86" s="138" t="s">
        <v>67</v>
      </c>
      <c r="D86" s="139"/>
      <c r="E86" s="145"/>
    </row>
    <row r="87" spans="2:17" s="2" customFormat="1" ht="15" customHeight="1">
      <c r="B87" s="5">
        <v>1</v>
      </c>
      <c r="C87" s="140" t="s">
        <v>68</v>
      </c>
      <c r="D87" s="141"/>
      <c r="E87" s="146"/>
    </row>
    <row r="88" spans="2:17" s="2" customFormat="1" ht="15" customHeight="1">
      <c r="B88" s="13">
        <v>2</v>
      </c>
      <c r="C88" s="140" t="s">
        <v>69</v>
      </c>
      <c r="D88" s="141"/>
      <c r="E88" s="146"/>
    </row>
    <row r="89" spans="2:17" s="2" customFormat="1" ht="15" customHeight="1">
      <c r="B89" s="5">
        <v>3</v>
      </c>
      <c r="C89" s="140" t="s">
        <v>70</v>
      </c>
      <c r="D89" s="141"/>
      <c r="E89" s="146"/>
    </row>
    <row r="90" spans="2:17" s="2" customFormat="1" ht="15" customHeight="1">
      <c r="B90" s="13">
        <v>4</v>
      </c>
      <c r="C90" s="140" t="s">
        <v>71</v>
      </c>
      <c r="D90" s="141"/>
      <c r="E90" s="146"/>
    </row>
    <row r="91" spans="2:17" s="2" customFormat="1" ht="15" customHeight="1" thickBot="1">
      <c r="B91" s="7">
        <v>5</v>
      </c>
      <c r="C91" s="131" t="s">
        <v>72</v>
      </c>
      <c r="D91" s="132"/>
      <c r="E91" s="133"/>
    </row>
    <row r="92" spans="2:17" s="2" customFormat="1" ht="15" customHeight="1">
      <c r="B92" s="6"/>
      <c r="C92" s="6"/>
      <c r="D92" s="6"/>
      <c r="E92" s="6"/>
    </row>
    <row r="93" spans="2:17" s="2" customFormat="1" ht="15" customHeight="1">
      <c r="B93" t="s">
        <v>76</v>
      </c>
    </row>
    <row r="94" spans="2:17" s="2" customFormat="1"/>
    <row r="95" spans="2:17" s="2" customFormat="1" ht="15.75" thickBot="1">
      <c r="B95" t="s">
        <v>33</v>
      </c>
    </row>
    <row r="96" spans="2:17" s="2" customFormat="1" ht="15.75" thickBot="1">
      <c r="B96" s="14" t="s">
        <v>48</v>
      </c>
      <c r="C96" s="111" t="s">
        <v>49</v>
      </c>
      <c r="D96" s="109"/>
      <c r="E96" s="112"/>
      <c r="F96" s="111" t="s">
        <v>50</v>
      </c>
      <c r="G96" s="109"/>
      <c r="H96" s="109"/>
      <c r="I96" s="109"/>
      <c r="J96" s="109"/>
      <c r="K96" s="109"/>
      <c r="L96" s="109"/>
      <c r="M96" s="109"/>
      <c r="N96" s="109"/>
      <c r="O96" s="109"/>
      <c r="P96" s="32" t="s">
        <v>100</v>
      </c>
      <c r="Q96" s="33" t="s">
        <v>101</v>
      </c>
    </row>
    <row r="97" spans="2:17" s="2" customFormat="1">
      <c r="B97" s="10">
        <v>1</v>
      </c>
      <c r="C97" s="130" t="s">
        <v>34</v>
      </c>
      <c r="D97" s="130"/>
      <c r="E97" s="119"/>
      <c r="F97" s="138" t="s">
        <v>51</v>
      </c>
      <c r="G97" s="139"/>
      <c r="H97" s="139"/>
      <c r="I97" s="139"/>
      <c r="J97" s="139"/>
      <c r="K97" s="139"/>
      <c r="L97" s="139"/>
      <c r="M97" s="139"/>
      <c r="N97" s="139"/>
      <c r="O97" s="139"/>
      <c r="P97" s="29">
        <v>4</v>
      </c>
      <c r="Q97" s="30">
        <v>4</v>
      </c>
    </row>
    <row r="98" spans="2:17" s="2" customFormat="1">
      <c r="B98" s="11">
        <v>2</v>
      </c>
      <c r="C98" s="128" t="s">
        <v>35</v>
      </c>
      <c r="D98" s="128"/>
      <c r="E98" s="117"/>
      <c r="F98" s="140" t="s">
        <v>52</v>
      </c>
      <c r="G98" s="141"/>
      <c r="H98" s="141"/>
      <c r="I98" s="141"/>
      <c r="J98" s="141"/>
      <c r="K98" s="141"/>
      <c r="L98" s="141"/>
      <c r="M98" s="141"/>
      <c r="N98" s="141"/>
      <c r="O98" s="141"/>
      <c r="P98" s="29">
        <v>0</v>
      </c>
      <c r="Q98" s="30">
        <v>0</v>
      </c>
    </row>
    <row r="99" spans="2:17" s="2" customFormat="1">
      <c r="B99" s="11">
        <v>3</v>
      </c>
      <c r="C99" s="128" t="s">
        <v>36</v>
      </c>
      <c r="D99" s="128"/>
      <c r="E99" s="117"/>
      <c r="F99" s="140" t="s">
        <v>53</v>
      </c>
      <c r="G99" s="141"/>
      <c r="H99" s="141"/>
      <c r="I99" s="141"/>
      <c r="J99" s="141"/>
      <c r="K99" s="141"/>
      <c r="L99" s="141"/>
      <c r="M99" s="141"/>
      <c r="N99" s="141"/>
      <c r="O99" s="141"/>
      <c r="P99" s="29">
        <v>1</v>
      </c>
      <c r="Q99" s="30">
        <v>0</v>
      </c>
    </row>
    <row r="100" spans="2:17" s="2" customFormat="1">
      <c r="B100" s="11">
        <v>4</v>
      </c>
      <c r="C100" s="128" t="s">
        <v>37</v>
      </c>
      <c r="D100" s="128"/>
      <c r="E100" s="117"/>
      <c r="F100" s="140" t="s">
        <v>54</v>
      </c>
      <c r="G100" s="141"/>
      <c r="H100" s="141"/>
      <c r="I100" s="141"/>
      <c r="J100" s="141"/>
      <c r="K100" s="141"/>
      <c r="L100" s="141"/>
      <c r="M100" s="141"/>
      <c r="N100" s="141"/>
      <c r="O100" s="141"/>
      <c r="P100" s="29">
        <v>0</v>
      </c>
      <c r="Q100" s="30">
        <v>0</v>
      </c>
    </row>
    <row r="101" spans="2:17" s="2" customFormat="1">
      <c r="B101" s="11">
        <v>5</v>
      </c>
      <c r="C101" s="128" t="s">
        <v>38</v>
      </c>
      <c r="D101" s="128"/>
      <c r="E101" s="117"/>
      <c r="F101" s="140" t="s">
        <v>55</v>
      </c>
      <c r="G101" s="141"/>
      <c r="H101" s="141"/>
      <c r="I101" s="141"/>
      <c r="J101" s="141"/>
      <c r="K101" s="141"/>
      <c r="L101" s="141"/>
      <c r="M101" s="141"/>
      <c r="N101" s="141"/>
      <c r="O101" s="141"/>
      <c r="P101" s="29">
        <v>1</v>
      </c>
      <c r="Q101" s="30">
        <v>0</v>
      </c>
    </row>
    <row r="102" spans="2:17" s="2" customFormat="1">
      <c r="B102" s="11">
        <v>6</v>
      </c>
      <c r="C102" s="128" t="s">
        <v>39</v>
      </c>
      <c r="D102" s="128"/>
      <c r="E102" s="117"/>
      <c r="F102" s="140" t="s">
        <v>56</v>
      </c>
      <c r="G102" s="141"/>
      <c r="H102" s="141"/>
      <c r="I102" s="141"/>
      <c r="J102" s="141"/>
      <c r="K102" s="141"/>
      <c r="L102" s="141"/>
      <c r="M102" s="141"/>
      <c r="N102" s="141"/>
      <c r="O102" s="141"/>
      <c r="P102" s="29">
        <v>5</v>
      </c>
      <c r="Q102" s="30">
        <v>4</v>
      </c>
    </row>
    <row r="103" spans="2:17" s="2" customFormat="1">
      <c r="B103" s="11">
        <v>7</v>
      </c>
      <c r="C103" s="128" t="s">
        <v>40</v>
      </c>
      <c r="D103" s="128"/>
      <c r="E103" s="117"/>
      <c r="F103" s="140" t="s">
        <v>57</v>
      </c>
      <c r="G103" s="141"/>
      <c r="H103" s="141"/>
      <c r="I103" s="141"/>
      <c r="J103" s="141"/>
      <c r="K103" s="141"/>
      <c r="L103" s="141"/>
      <c r="M103" s="141"/>
      <c r="N103" s="141"/>
      <c r="O103" s="141"/>
      <c r="P103" s="29">
        <v>0</v>
      </c>
      <c r="Q103" s="30">
        <v>0</v>
      </c>
    </row>
    <row r="104" spans="2:17" s="2" customFormat="1">
      <c r="B104" s="11">
        <v>8</v>
      </c>
      <c r="C104" s="128" t="s">
        <v>41</v>
      </c>
      <c r="D104" s="128"/>
      <c r="E104" s="117"/>
      <c r="F104" s="140" t="s">
        <v>58</v>
      </c>
      <c r="G104" s="141"/>
      <c r="H104" s="141"/>
      <c r="I104" s="141"/>
      <c r="J104" s="141"/>
      <c r="K104" s="141"/>
      <c r="L104" s="141"/>
      <c r="M104" s="141"/>
      <c r="N104" s="141"/>
      <c r="O104" s="141"/>
      <c r="P104" s="29">
        <v>0</v>
      </c>
      <c r="Q104" s="30">
        <v>5</v>
      </c>
    </row>
    <row r="105" spans="2:17" s="2" customFormat="1">
      <c r="B105" s="11">
        <v>9</v>
      </c>
      <c r="C105" s="128" t="s">
        <v>42</v>
      </c>
      <c r="D105" s="128"/>
      <c r="E105" s="117"/>
      <c r="F105" s="140" t="s">
        <v>59</v>
      </c>
      <c r="G105" s="141"/>
      <c r="H105" s="141"/>
      <c r="I105" s="141"/>
      <c r="J105" s="141"/>
      <c r="K105" s="141"/>
      <c r="L105" s="141"/>
      <c r="M105" s="141"/>
      <c r="N105" s="141"/>
      <c r="O105" s="141"/>
      <c r="P105" s="29">
        <v>2</v>
      </c>
      <c r="Q105" s="30">
        <v>0</v>
      </c>
    </row>
    <row r="106" spans="2:17" s="2" customFormat="1">
      <c r="B106" s="11">
        <v>10</v>
      </c>
      <c r="C106" s="128" t="s">
        <v>43</v>
      </c>
      <c r="D106" s="128"/>
      <c r="E106" s="117"/>
      <c r="F106" s="140" t="s">
        <v>60</v>
      </c>
      <c r="G106" s="141"/>
      <c r="H106" s="141"/>
      <c r="I106" s="141"/>
      <c r="J106" s="141"/>
      <c r="K106" s="141"/>
      <c r="L106" s="141"/>
      <c r="M106" s="141"/>
      <c r="N106" s="141"/>
      <c r="O106" s="141"/>
      <c r="P106" s="29">
        <v>4</v>
      </c>
      <c r="Q106" s="30">
        <v>4</v>
      </c>
    </row>
    <row r="107" spans="2:17" s="2" customFormat="1">
      <c r="B107" s="11">
        <v>11</v>
      </c>
      <c r="C107" s="128" t="s">
        <v>44</v>
      </c>
      <c r="D107" s="128"/>
      <c r="E107" s="117"/>
      <c r="F107" s="140" t="s">
        <v>61</v>
      </c>
      <c r="G107" s="141"/>
      <c r="H107" s="141"/>
      <c r="I107" s="141"/>
      <c r="J107" s="141"/>
      <c r="K107" s="141"/>
      <c r="L107" s="141"/>
      <c r="M107" s="141"/>
      <c r="N107" s="141"/>
      <c r="O107" s="141"/>
      <c r="P107" s="29">
        <v>0</v>
      </c>
      <c r="Q107" s="30">
        <v>0</v>
      </c>
    </row>
    <row r="108" spans="2:17" s="2" customFormat="1">
      <c r="B108" s="11">
        <v>12</v>
      </c>
      <c r="C108" s="128" t="s">
        <v>45</v>
      </c>
      <c r="D108" s="128"/>
      <c r="E108" s="117"/>
      <c r="F108" s="140" t="s">
        <v>62</v>
      </c>
      <c r="G108" s="141"/>
      <c r="H108" s="141"/>
      <c r="I108" s="141"/>
      <c r="J108" s="141"/>
      <c r="K108" s="141"/>
      <c r="L108" s="141"/>
      <c r="M108" s="141"/>
      <c r="N108" s="141"/>
      <c r="O108" s="141"/>
      <c r="P108" s="29">
        <v>0</v>
      </c>
      <c r="Q108" s="30">
        <v>0</v>
      </c>
    </row>
    <row r="109" spans="2:17" s="2" customFormat="1">
      <c r="B109" s="11">
        <v>13</v>
      </c>
      <c r="C109" s="128" t="s">
        <v>46</v>
      </c>
      <c r="D109" s="128"/>
      <c r="E109" s="117"/>
      <c r="F109" s="140" t="s">
        <v>63</v>
      </c>
      <c r="G109" s="141"/>
      <c r="H109" s="141"/>
      <c r="I109" s="141"/>
      <c r="J109" s="141"/>
      <c r="K109" s="141"/>
      <c r="L109" s="141"/>
      <c r="M109" s="141"/>
      <c r="N109" s="141"/>
      <c r="O109" s="141"/>
      <c r="P109" s="29">
        <v>0</v>
      </c>
      <c r="Q109" s="30">
        <v>0</v>
      </c>
    </row>
    <row r="110" spans="2:17" ht="15.75" thickBot="1">
      <c r="B110" s="39">
        <v>14</v>
      </c>
      <c r="C110" s="136" t="s">
        <v>47</v>
      </c>
      <c r="D110" s="136"/>
      <c r="E110" s="137"/>
      <c r="F110" s="142" t="s">
        <v>64</v>
      </c>
      <c r="G110" s="143"/>
      <c r="H110" s="143"/>
      <c r="I110" s="143"/>
      <c r="J110" s="143"/>
      <c r="K110" s="143"/>
      <c r="L110" s="143"/>
      <c r="M110" s="143"/>
      <c r="N110" s="143"/>
      <c r="O110" s="143"/>
      <c r="P110" s="40">
        <v>3</v>
      </c>
      <c r="Q110" s="41">
        <v>3</v>
      </c>
    </row>
    <row r="111" spans="2:17" ht="16.5" thickTop="1" thickBot="1">
      <c r="B111" s="147" t="s">
        <v>102</v>
      </c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31">
        <f>SUM(P97:P110)</f>
        <v>20</v>
      </c>
      <c r="Q111" s="19">
        <f>SUM(Q97:Q110)</f>
        <v>20</v>
      </c>
    </row>
    <row r="112" spans="2:17" ht="15.75" thickBot="1">
      <c r="B112" s="149" t="s">
        <v>28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1"/>
      <c r="P112" s="32">
        <f>0.65+P111*0.01</f>
        <v>0.85000000000000009</v>
      </c>
      <c r="Q112" s="33">
        <f>0.65+Q111*0.01</f>
        <v>0.85000000000000009</v>
      </c>
    </row>
    <row r="113" spans="1:17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7">
      <c r="B114" t="s">
        <v>77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7">
      <c r="B115" t="s">
        <v>81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7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7" ht="18.75">
      <c r="B117" s="1" t="s">
        <v>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7" ht="15.75" thickBot="1"/>
    <row r="119" spans="1:17" ht="15.75" thickBot="1">
      <c r="B119" t="s">
        <v>73</v>
      </c>
      <c r="F119" s="37"/>
      <c r="G119" s="152" t="s">
        <v>100</v>
      </c>
      <c r="H119" s="152"/>
      <c r="I119" s="152" t="s">
        <v>101</v>
      </c>
      <c r="J119" s="153"/>
    </row>
    <row r="120" spans="1:17">
      <c r="B120" t="s">
        <v>103</v>
      </c>
      <c r="F120" s="35" t="s">
        <v>97</v>
      </c>
      <c r="G120" s="128">
        <f>C71</f>
        <v>195</v>
      </c>
      <c r="H120" s="128"/>
      <c r="I120" s="128">
        <f>H71</f>
        <v>132</v>
      </c>
      <c r="J120" s="154"/>
    </row>
    <row r="121" spans="1:17" ht="15.75" thickBot="1">
      <c r="B121" t="s">
        <v>74</v>
      </c>
      <c r="F121" s="38" t="s">
        <v>108</v>
      </c>
      <c r="G121" s="136">
        <f>P112</f>
        <v>0.85000000000000009</v>
      </c>
      <c r="H121" s="136"/>
      <c r="I121" s="136">
        <f>Q112</f>
        <v>0.85000000000000009</v>
      </c>
      <c r="J121" s="155"/>
    </row>
    <row r="122" spans="1:17" ht="16.5" thickTop="1" thickBot="1">
      <c r="B122" t="s">
        <v>104</v>
      </c>
      <c r="F122" s="36" t="s">
        <v>107</v>
      </c>
      <c r="G122" s="157">
        <f>G120*G121</f>
        <v>165.75000000000003</v>
      </c>
      <c r="H122" s="157"/>
      <c r="I122" s="157">
        <f>I120*I121</f>
        <v>112.20000000000002</v>
      </c>
      <c r="J122" s="158"/>
    </row>
    <row r="124" spans="1:17" ht="15.75" thickBo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6" spans="1:17">
      <c r="B126" t="s">
        <v>109</v>
      </c>
    </row>
    <row r="128" spans="1:17">
      <c r="B128" t="s">
        <v>110</v>
      </c>
    </row>
    <row r="129" spans="1:10">
      <c r="B129" t="s">
        <v>111</v>
      </c>
    </row>
    <row r="131" spans="1:10">
      <c r="B131" t="s">
        <v>129</v>
      </c>
    </row>
    <row r="132" spans="1:10">
      <c r="B132" t="s">
        <v>130</v>
      </c>
    </row>
    <row r="134" spans="1:10">
      <c r="B134" t="s">
        <v>142</v>
      </c>
    </row>
    <row r="135" spans="1:10">
      <c r="A135" t="s">
        <v>131</v>
      </c>
      <c r="B135" s="72" t="s">
        <v>132</v>
      </c>
      <c r="C135" s="45"/>
      <c r="D135" s="45"/>
      <c r="E135" s="45"/>
      <c r="F135" s="45"/>
      <c r="G135" s="45"/>
      <c r="H135" s="45"/>
      <c r="I135" s="45"/>
      <c r="J135" s="45"/>
    </row>
    <row r="136" spans="1:10">
      <c r="B136" s="69" t="s">
        <v>133</v>
      </c>
      <c r="C136" s="26" t="s">
        <v>134</v>
      </c>
    </row>
    <row r="137" spans="1:10">
      <c r="B137" s="69" t="s">
        <v>135</v>
      </c>
      <c r="C137" s="43" t="s">
        <v>179</v>
      </c>
    </row>
    <row r="138" spans="1:10">
      <c r="B138" s="69" t="s">
        <v>136</v>
      </c>
      <c r="C138" s="26" t="s">
        <v>137</v>
      </c>
    </row>
    <row r="139" spans="1:10">
      <c r="B139" s="69" t="s">
        <v>138</v>
      </c>
      <c r="C139" s="75" t="s">
        <v>140</v>
      </c>
    </row>
    <row r="140" spans="1:10">
      <c r="B140" s="69" t="s">
        <v>139</v>
      </c>
      <c r="C140" s="26" t="s">
        <v>141</v>
      </c>
    </row>
    <row r="142" spans="1:10">
      <c r="B142" t="s">
        <v>143</v>
      </c>
    </row>
    <row r="143" spans="1:10">
      <c r="B143" t="s">
        <v>144</v>
      </c>
    </row>
    <row r="144" spans="1:10">
      <c r="B144" t="s">
        <v>145</v>
      </c>
    </row>
    <row r="145" spans="2:13">
      <c r="B145" t="s">
        <v>146</v>
      </c>
    </row>
    <row r="146" spans="2:13">
      <c r="B146" t="s">
        <v>147</v>
      </c>
    </row>
    <row r="148" spans="2:13">
      <c r="B148" s="52" t="s">
        <v>148</v>
      </c>
      <c r="C148" s="52"/>
      <c r="D148" s="52"/>
      <c r="E148" s="52"/>
      <c r="F148" s="52"/>
      <c r="G148" s="52"/>
      <c r="H148" s="52"/>
      <c r="I148" s="52"/>
      <c r="J148" s="52"/>
    </row>
    <row r="149" spans="2:13">
      <c r="B149" t="s">
        <v>149</v>
      </c>
    </row>
    <row r="151" spans="2:13">
      <c r="B151" s="54" t="s">
        <v>150</v>
      </c>
      <c r="C151" s="54"/>
      <c r="D151" s="54"/>
      <c r="E151" s="54"/>
      <c r="F151" s="54"/>
      <c r="G151" s="54"/>
      <c r="H151" s="54"/>
      <c r="I151" s="54"/>
      <c r="J151" s="54"/>
    </row>
    <row r="153" spans="2:13">
      <c r="B153" t="s">
        <v>154</v>
      </c>
    </row>
    <row r="154" spans="2:13" ht="15.75" thickBot="1"/>
    <row r="155" spans="2:13">
      <c r="B155" s="56" t="s">
        <v>151</v>
      </c>
      <c r="C155" s="24"/>
      <c r="D155" s="23" t="s">
        <v>155</v>
      </c>
      <c r="E155" s="24"/>
      <c r="F155" s="57"/>
      <c r="G155" s="24" t="s">
        <v>158</v>
      </c>
      <c r="H155" s="24"/>
      <c r="I155" s="24"/>
      <c r="J155" s="24"/>
      <c r="K155" s="24"/>
      <c r="L155" s="24"/>
      <c r="M155" s="25"/>
    </row>
    <row r="156" spans="2:13">
      <c r="B156" s="5"/>
      <c r="C156" s="27"/>
      <c r="D156" s="26" t="s">
        <v>166</v>
      </c>
      <c r="E156" s="27"/>
      <c r="F156" s="58"/>
      <c r="G156" s="27"/>
      <c r="H156" s="27"/>
      <c r="I156" s="27"/>
      <c r="J156" s="27"/>
      <c r="K156" s="27"/>
      <c r="L156" s="27"/>
      <c r="M156" s="28"/>
    </row>
    <row r="157" spans="2:13">
      <c r="B157" s="60" t="s">
        <v>152</v>
      </c>
      <c r="C157" s="61"/>
      <c r="D157" s="62" t="s">
        <v>156</v>
      </c>
      <c r="E157" s="61"/>
      <c r="F157" s="63"/>
      <c r="G157" s="61" t="s">
        <v>160</v>
      </c>
      <c r="H157" s="61"/>
      <c r="I157" s="61"/>
      <c r="J157" s="61"/>
      <c r="K157" s="61"/>
      <c r="L157" s="61"/>
      <c r="M157" s="64"/>
    </row>
    <row r="158" spans="2:13">
      <c r="B158" s="65"/>
      <c r="C158" s="45"/>
      <c r="D158" s="66" t="s">
        <v>164</v>
      </c>
      <c r="E158" s="45"/>
      <c r="F158" s="67"/>
      <c r="G158" s="45" t="s">
        <v>161</v>
      </c>
      <c r="H158" s="45"/>
      <c r="I158" s="45"/>
      <c r="J158" s="45"/>
      <c r="K158" s="45"/>
      <c r="L158" s="45"/>
      <c r="M158" s="68"/>
    </row>
    <row r="159" spans="2:13">
      <c r="B159" s="5" t="s">
        <v>153</v>
      </c>
      <c r="C159" s="27"/>
      <c r="D159" s="26" t="s">
        <v>157</v>
      </c>
      <c r="E159" s="27"/>
      <c r="F159" s="58"/>
      <c r="G159" s="27" t="s">
        <v>162</v>
      </c>
      <c r="H159" s="27"/>
      <c r="I159" s="27"/>
      <c r="J159" s="27"/>
      <c r="K159" s="27"/>
      <c r="L159" s="27"/>
      <c r="M159" s="28"/>
    </row>
    <row r="160" spans="2:13" ht="15.75" thickBot="1">
      <c r="B160" s="7"/>
      <c r="C160" s="21"/>
      <c r="D160" s="20" t="s">
        <v>165</v>
      </c>
      <c r="E160" s="21"/>
      <c r="F160" s="59"/>
      <c r="G160" s="21" t="s">
        <v>163</v>
      </c>
      <c r="H160" s="21"/>
      <c r="I160" s="21"/>
      <c r="J160" s="21"/>
      <c r="K160" s="21"/>
      <c r="L160" s="21"/>
      <c r="M160" s="22"/>
    </row>
    <row r="161" spans="2:17">
      <c r="B161" s="71" t="s">
        <v>176</v>
      </c>
      <c r="D161" s="55"/>
      <c r="E161" s="55"/>
      <c r="F161" s="55"/>
      <c r="G161" s="55"/>
      <c r="H161" s="55"/>
      <c r="I161" s="55"/>
      <c r="J161" s="55"/>
      <c r="K161" s="55"/>
    </row>
    <row r="162" spans="2:17">
      <c r="B162" s="17" t="s">
        <v>174</v>
      </c>
      <c r="D162" s="55"/>
      <c r="E162" s="55"/>
      <c r="F162" s="55"/>
      <c r="G162" s="55"/>
      <c r="H162" s="55"/>
      <c r="I162" s="55"/>
      <c r="J162" s="55"/>
      <c r="K162" s="55"/>
    </row>
    <row r="163" spans="2:17">
      <c r="B163" s="17"/>
      <c r="C163" s="55"/>
      <c r="D163" s="55"/>
      <c r="E163" s="55"/>
      <c r="F163" s="55"/>
      <c r="G163" s="55"/>
      <c r="H163" s="55"/>
      <c r="I163" s="55"/>
      <c r="J163" s="55"/>
      <c r="K163" s="55"/>
    </row>
    <row r="164" spans="2:17">
      <c r="B164" s="55" t="s">
        <v>159</v>
      </c>
    </row>
    <row r="165" spans="2:17">
      <c r="B165" s="55"/>
    </row>
    <row r="166" spans="2:17">
      <c r="B166" s="55" t="s">
        <v>213</v>
      </c>
    </row>
    <row r="167" spans="2:17">
      <c r="B167" s="55" t="s">
        <v>214</v>
      </c>
    </row>
    <row r="168" spans="2:17" ht="15.75" thickBot="1">
      <c r="B168" s="55"/>
    </row>
    <row r="169" spans="2:17">
      <c r="B169" s="96" t="s">
        <v>215</v>
      </c>
      <c r="C169" s="97"/>
      <c r="D169" s="97"/>
      <c r="E169" s="97"/>
      <c r="F169" s="97"/>
      <c r="G169" s="97"/>
      <c r="H169" s="98"/>
      <c r="I169" s="98"/>
    </row>
    <row r="170" spans="2:17">
      <c r="B170" s="82" t="s">
        <v>216</v>
      </c>
      <c r="C170" s="75" t="s">
        <v>224</v>
      </c>
      <c r="D170" s="76"/>
      <c r="E170" s="76"/>
      <c r="F170" s="76"/>
      <c r="G170" s="76"/>
      <c r="H170" s="85">
        <v>0.88</v>
      </c>
      <c r="I170" s="85">
        <v>1</v>
      </c>
      <c r="J170" s="91" t="s">
        <v>259</v>
      </c>
      <c r="K170" s="91"/>
      <c r="L170" s="91"/>
      <c r="M170" s="91"/>
      <c r="N170" s="91"/>
      <c r="O170" s="91"/>
      <c r="P170" s="91"/>
      <c r="Q170" s="91"/>
    </row>
    <row r="171" spans="2:17">
      <c r="B171" s="82" t="s">
        <v>217</v>
      </c>
      <c r="C171" s="75" t="s">
        <v>221</v>
      </c>
      <c r="D171" s="76"/>
      <c r="E171" s="76"/>
      <c r="F171" s="76"/>
      <c r="G171" s="76"/>
      <c r="H171" s="85">
        <v>0.85</v>
      </c>
      <c r="I171" s="85">
        <v>1</v>
      </c>
      <c r="J171" s="91" t="s">
        <v>256</v>
      </c>
      <c r="K171" s="91"/>
      <c r="L171" s="91"/>
      <c r="M171" s="91"/>
      <c r="N171" s="91"/>
      <c r="O171" s="91"/>
      <c r="P171" s="91"/>
      <c r="Q171" s="91"/>
    </row>
    <row r="172" spans="2:17">
      <c r="B172" s="82" t="s">
        <v>218</v>
      </c>
      <c r="C172" s="75" t="s">
        <v>225</v>
      </c>
      <c r="D172" s="76"/>
      <c r="E172" s="76"/>
      <c r="F172" s="76"/>
      <c r="G172" s="76"/>
      <c r="H172" s="85">
        <v>1</v>
      </c>
      <c r="I172" s="85">
        <v>1</v>
      </c>
      <c r="J172" s="91" t="s">
        <v>257</v>
      </c>
      <c r="K172" s="91"/>
      <c r="L172" s="91"/>
      <c r="M172" s="91"/>
      <c r="N172" s="91"/>
      <c r="O172" s="91"/>
      <c r="P172" s="91"/>
      <c r="Q172" s="91"/>
    </row>
    <row r="173" spans="2:17">
      <c r="B173" s="82" t="s">
        <v>219</v>
      </c>
      <c r="C173" s="75" t="s">
        <v>222</v>
      </c>
      <c r="D173" s="76"/>
      <c r="E173" s="76"/>
      <c r="F173" s="76"/>
      <c r="G173" s="76"/>
      <c r="H173" s="85">
        <v>1</v>
      </c>
      <c r="I173" s="85">
        <v>1</v>
      </c>
      <c r="J173" s="91" t="s">
        <v>260</v>
      </c>
      <c r="K173" s="91"/>
      <c r="L173" s="91"/>
      <c r="M173" s="91"/>
      <c r="N173" s="91"/>
      <c r="O173" s="91"/>
      <c r="P173" s="91"/>
      <c r="Q173" s="91"/>
    </row>
    <row r="174" spans="2:17">
      <c r="B174" s="99" t="s">
        <v>220</v>
      </c>
      <c r="C174" s="66" t="s">
        <v>223</v>
      </c>
      <c r="D174" s="45"/>
      <c r="E174" s="45"/>
      <c r="F174" s="45"/>
      <c r="G174" s="45"/>
      <c r="H174" s="100">
        <v>1</v>
      </c>
      <c r="I174" s="100">
        <v>1</v>
      </c>
      <c r="J174" s="91"/>
      <c r="K174" s="91"/>
      <c r="L174" s="91"/>
      <c r="M174" s="91"/>
      <c r="N174" s="91"/>
      <c r="O174" s="91"/>
      <c r="P174" s="91"/>
      <c r="Q174" s="91"/>
    </row>
    <row r="175" spans="2:17">
      <c r="B175" s="101" t="s">
        <v>226</v>
      </c>
      <c r="C175" s="45"/>
      <c r="D175" s="45"/>
      <c r="E175" s="45"/>
      <c r="F175" s="45"/>
      <c r="G175" s="45"/>
      <c r="H175" s="100"/>
      <c r="I175" s="100"/>
      <c r="J175" s="91"/>
      <c r="K175" s="91"/>
      <c r="L175" s="91"/>
      <c r="M175" s="91"/>
      <c r="N175" s="91"/>
      <c r="O175" s="91"/>
      <c r="P175" s="91"/>
      <c r="Q175" s="91"/>
    </row>
    <row r="176" spans="2:17">
      <c r="B176" s="82" t="s">
        <v>230</v>
      </c>
      <c r="C176" s="75" t="s">
        <v>229</v>
      </c>
      <c r="D176" s="76"/>
      <c r="E176" s="76"/>
      <c r="F176" s="76"/>
      <c r="G176" s="76"/>
      <c r="H176" s="85">
        <v>1</v>
      </c>
      <c r="I176" s="85">
        <v>1</v>
      </c>
      <c r="J176" s="91"/>
      <c r="K176" s="91"/>
      <c r="L176" s="91"/>
      <c r="M176" s="91"/>
      <c r="N176" s="91"/>
      <c r="O176" s="91"/>
      <c r="P176" s="91"/>
      <c r="Q176" s="91"/>
    </row>
    <row r="177" spans="2:17">
      <c r="B177" s="82" t="s">
        <v>231</v>
      </c>
      <c r="C177" s="75" t="s">
        <v>233</v>
      </c>
      <c r="D177" s="76"/>
      <c r="E177" s="76"/>
      <c r="F177" s="76"/>
      <c r="G177" s="76"/>
      <c r="H177" s="85">
        <v>1</v>
      </c>
      <c r="I177" s="85">
        <v>1</v>
      </c>
      <c r="J177" s="91" t="s">
        <v>261</v>
      </c>
      <c r="K177" s="91"/>
      <c r="L177" s="91"/>
      <c r="M177" s="92" t="s">
        <v>266</v>
      </c>
      <c r="N177" s="92"/>
      <c r="O177" s="91"/>
      <c r="P177" s="91"/>
      <c r="Q177" s="91"/>
    </row>
    <row r="178" spans="2:17">
      <c r="B178" s="99" t="s">
        <v>232</v>
      </c>
      <c r="C178" s="66" t="s">
        <v>234</v>
      </c>
      <c r="D178" s="45"/>
      <c r="E178" s="45"/>
      <c r="F178" s="45"/>
      <c r="G178" s="45"/>
      <c r="H178" s="100">
        <v>1</v>
      </c>
      <c r="I178" s="100">
        <v>1</v>
      </c>
      <c r="J178" s="92" t="s">
        <v>264</v>
      </c>
      <c r="K178" s="91"/>
      <c r="L178" s="91"/>
      <c r="M178" s="92" t="s">
        <v>269</v>
      </c>
      <c r="N178" s="92"/>
      <c r="O178" s="91"/>
      <c r="P178" s="91"/>
      <c r="Q178" s="91"/>
    </row>
    <row r="179" spans="2:17">
      <c r="B179" s="101" t="s">
        <v>228</v>
      </c>
      <c r="C179" s="45"/>
      <c r="D179" s="45"/>
      <c r="E179" s="45"/>
      <c r="F179" s="45"/>
      <c r="G179" s="45"/>
      <c r="H179" s="100"/>
      <c r="I179" s="100"/>
      <c r="J179" s="92" t="s">
        <v>265</v>
      </c>
      <c r="K179" s="91"/>
      <c r="L179" s="91"/>
      <c r="M179" s="92" t="s">
        <v>267</v>
      </c>
      <c r="N179" s="92"/>
      <c r="O179" s="91"/>
      <c r="P179" s="91"/>
      <c r="Q179" s="91"/>
    </row>
    <row r="180" spans="2:17">
      <c r="B180" s="82" t="s">
        <v>235</v>
      </c>
      <c r="C180" s="75" t="s">
        <v>246</v>
      </c>
      <c r="D180" s="76"/>
      <c r="E180" s="76"/>
      <c r="F180" s="76"/>
      <c r="G180" s="58"/>
      <c r="H180" s="85">
        <v>1.19</v>
      </c>
      <c r="I180" s="85">
        <v>1</v>
      </c>
      <c r="J180" s="92" t="s">
        <v>262</v>
      </c>
      <c r="K180" s="91"/>
      <c r="L180" s="91"/>
      <c r="M180" s="92" t="s">
        <v>268</v>
      </c>
      <c r="N180" s="92"/>
      <c r="O180" s="91"/>
      <c r="P180" s="91"/>
      <c r="Q180" s="91"/>
    </row>
    <row r="181" spans="2:17">
      <c r="B181" s="82" t="s">
        <v>236</v>
      </c>
      <c r="C181" s="75" t="s">
        <v>245</v>
      </c>
      <c r="D181" s="76"/>
      <c r="E181" s="76"/>
      <c r="F181" s="76"/>
      <c r="G181" s="58"/>
      <c r="H181" s="85">
        <v>1</v>
      </c>
      <c r="I181" s="85">
        <v>1</v>
      </c>
      <c r="J181" s="91"/>
      <c r="K181" s="91"/>
      <c r="L181" s="91"/>
      <c r="M181" s="91"/>
      <c r="N181" s="91"/>
      <c r="O181" s="91"/>
      <c r="P181" s="91"/>
      <c r="Q181" s="91"/>
    </row>
    <row r="182" spans="2:17">
      <c r="B182" s="82" t="s">
        <v>237</v>
      </c>
      <c r="C182" s="75" t="s">
        <v>244</v>
      </c>
      <c r="D182" s="76"/>
      <c r="E182" s="76"/>
      <c r="F182" s="76"/>
      <c r="G182" s="58"/>
      <c r="H182" s="85">
        <v>1</v>
      </c>
      <c r="I182" s="85">
        <v>1</v>
      </c>
      <c r="J182" s="91" t="s">
        <v>263</v>
      </c>
      <c r="K182" s="91"/>
      <c r="L182" s="91"/>
      <c r="M182" s="91"/>
      <c r="N182" s="91"/>
      <c r="O182" s="91"/>
      <c r="P182" s="91"/>
      <c r="Q182" s="91"/>
    </row>
    <row r="183" spans="2:17">
      <c r="B183" s="82" t="s">
        <v>238</v>
      </c>
      <c r="C183" s="75" t="s">
        <v>243</v>
      </c>
      <c r="D183" s="76"/>
      <c r="E183" s="76"/>
      <c r="F183" s="76"/>
      <c r="G183" s="58"/>
      <c r="H183" s="85">
        <v>1</v>
      </c>
      <c r="I183" s="85">
        <v>1</v>
      </c>
      <c r="J183" s="93" t="s">
        <v>258</v>
      </c>
      <c r="K183" s="94">
        <v>0.86</v>
      </c>
      <c r="L183" s="91"/>
      <c r="M183" s="91"/>
      <c r="N183" s="91"/>
      <c r="O183" s="91"/>
      <c r="P183" s="91"/>
      <c r="Q183" s="91"/>
    </row>
    <row r="184" spans="2:17">
      <c r="B184" s="82" t="s">
        <v>239</v>
      </c>
      <c r="C184" s="75" t="s">
        <v>242</v>
      </c>
      <c r="D184" s="76"/>
      <c r="E184" s="76"/>
      <c r="F184" s="76"/>
      <c r="G184" s="58"/>
      <c r="H184" s="85">
        <v>1</v>
      </c>
      <c r="I184" s="85">
        <v>1</v>
      </c>
      <c r="J184" s="91"/>
      <c r="K184" s="91"/>
      <c r="L184" s="91"/>
      <c r="M184" s="91"/>
      <c r="N184" s="91"/>
      <c r="O184" s="91"/>
      <c r="P184" s="91"/>
      <c r="Q184" s="91"/>
    </row>
    <row r="185" spans="2:17">
      <c r="B185" s="99" t="s">
        <v>240</v>
      </c>
      <c r="C185" s="66" t="s">
        <v>241</v>
      </c>
      <c r="D185" s="45"/>
      <c r="E185" s="45"/>
      <c r="F185" s="45"/>
      <c r="G185" s="67"/>
      <c r="H185" s="100">
        <v>1</v>
      </c>
      <c r="I185" s="100">
        <v>1</v>
      </c>
      <c r="J185" s="91" t="s">
        <v>270</v>
      </c>
      <c r="K185" s="91"/>
      <c r="L185" s="91"/>
      <c r="M185" s="91"/>
      <c r="N185" s="91"/>
      <c r="O185" s="91"/>
      <c r="P185" s="91"/>
      <c r="Q185" s="91"/>
    </row>
    <row r="186" spans="2:17">
      <c r="B186" s="101" t="s">
        <v>227</v>
      </c>
      <c r="C186" s="45"/>
      <c r="D186" s="45"/>
      <c r="E186" s="45"/>
      <c r="F186" s="45"/>
      <c r="G186" s="45"/>
      <c r="H186" s="100"/>
      <c r="I186" s="100"/>
      <c r="J186" s="91" t="s">
        <v>271</v>
      </c>
      <c r="K186" s="91"/>
      <c r="L186" s="91"/>
      <c r="M186" s="91"/>
      <c r="N186" s="91"/>
      <c r="O186" s="91"/>
      <c r="P186" s="91"/>
      <c r="Q186" s="91"/>
    </row>
    <row r="187" spans="2:17">
      <c r="B187" s="82" t="s">
        <v>247</v>
      </c>
      <c r="C187" s="75" t="s">
        <v>250</v>
      </c>
      <c r="D187" s="76"/>
      <c r="E187" s="76"/>
      <c r="F187" s="76"/>
      <c r="G187" s="58"/>
      <c r="H187" s="85">
        <v>1</v>
      </c>
      <c r="I187" s="85">
        <v>1</v>
      </c>
      <c r="J187" s="91"/>
      <c r="K187" s="91"/>
      <c r="L187" s="91"/>
      <c r="M187" s="91"/>
      <c r="N187" s="91"/>
      <c r="O187" s="91"/>
      <c r="P187" s="91"/>
      <c r="Q187" s="91"/>
    </row>
    <row r="188" spans="2:17">
      <c r="B188" s="82" t="s">
        <v>248</v>
      </c>
      <c r="C188" s="75" t="s">
        <v>251</v>
      </c>
      <c r="D188" s="76"/>
      <c r="E188" s="76"/>
      <c r="F188" s="76"/>
      <c r="G188" s="58"/>
      <c r="H188" s="85">
        <v>1.04</v>
      </c>
      <c r="I188" s="85">
        <v>1</v>
      </c>
      <c r="J188" s="91"/>
      <c r="K188" s="91"/>
      <c r="L188" s="91"/>
      <c r="M188" s="91"/>
      <c r="N188" s="91"/>
      <c r="O188" s="91"/>
      <c r="P188" s="91"/>
      <c r="Q188" s="91"/>
    </row>
    <row r="189" spans="2:17">
      <c r="B189" s="82" t="s">
        <v>249</v>
      </c>
      <c r="C189" s="75" t="s">
        <v>252</v>
      </c>
      <c r="D189" s="76"/>
      <c r="E189" s="76"/>
      <c r="F189" s="76"/>
      <c r="G189" s="58"/>
      <c r="H189" s="85">
        <v>1</v>
      </c>
      <c r="I189" s="85">
        <v>1</v>
      </c>
    </row>
    <row r="190" spans="2:17" ht="15.75" thickBot="1">
      <c r="B190" s="83"/>
      <c r="C190" s="77" t="s">
        <v>253</v>
      </c>
      <c r="D190" s="78"/>
      <c r="E190" s="78"/>
      <c r="F190" s="78"/>
      <c r="G190" s="59"/>
      <c r="H190" s="86"/>
      <c r="I190" s="86"/>
    </row>
    <row r="191" spans="2:17" ht="15.75" thickBot="1">
      <c r="B191" s="34"/>
      <c r="C191" s="84"/>
      <c r="D191" s="84"/>
      <c r="E191" s="84"/>
      <c r="F191" s="84"/>
      <c r="G191" s="74" t="s">
        <v>254</v>
      </c>
      <c r="H191" s="95">
        <f>PRODUCT(H187:H189,H180:H185,H176:H178,H170:H173)</f>
        <v>0.92572480000000001</v>
      </c>
      <c r="I191" s="33">
        <f>PRODUCT(I187:I189,I180:I185,I176:I178,I170:I173)</f>
        <v>1</v>
      </c>
      <c r="J191" s="52" t="s">
        <v>273</v>
      </c>
      <c r="K191" s="52"/>
      <c r="L191" s="52"/>
      <c r="M191" s="52"/>
      <c r="N191" s="52"/>
      <c r="O191" s="52"/>
      <c r="P191" s="52"/>
      <c r="Q191" s="52"/>
    </row>
    <row r="192" spans="2:17">
      <c r="B192" s="76"/>
      <c r="C192" s="76"/>
      <c r="D192" s="76"/>
      <c r="E192" s="76"/>
      <c r="F192" s="76"/>
      <c r="G192" s="87"/>
      <c r="H192" s="17"/>
      <c r="I192" s="76"/>
      <c r="J192" s="52"/>
      <c r="K192" s="52" t="s">
        <v>272</v>
      </c>
      <c r="L192" s="52"/>
      <c r="M192" s="52"/>
      <c r="N192" s="52"/>
      <c r="O192" s="52"/>
      <c r="P192" s="52"/>
      <c r="Q192" s="52"/>
    </row>
    <row r="193" spans="2:17">
      <c r="B193" s="79"/>
      <c r="C193" s="79"/>
      <c r="D193" s="79"/>
      <c r="E193" s="79"/>
      <c r="F193" s="79"/>
      <c r="G193" s="87"/>
      <c r="H193" s="79"/>
    </row>
    <row r="194" spans="2:17">
      <c r="B194" s="76" t="s">
        <v>155</v>
      </c>
      <c r="C194" s="76"/>
      <c r="D194" s="76"/>
      <c r="E194" s="76"/>
      <c r="F194" s="76"/>
      <c r="G194" s="87"/>
      <c r="H194" s="76"/>
    </row>
    <row r="195" spans="2:17">
      <c r="B195" s="76" t="s">
        <v>166</v>
      </c>
      <c r="C195" s="76"/>
      <c r="D195" s="76"/>
      <c r="E195" s="76"/>
      <c r="F195" s="76"/>
      <c r="G195" s="87"/>
      <c r="H195" s="76"/>
    </row>
    <row r="196" spans="2:17">
      <c r="B196" s="76"/>
      <c r="C196" s="76"/>
      <c r="D196" s="76"/>
      <c r="E196" s="76"/>
      <c r="F196" s="76"/>
      <c r="G196" s="87"/>
      <c r="H196" s="76"/>
    </row>
    <row r="197" spans="2:17">
      <c r="B197" t="s">
        <v>171</v>
      </c>
    </row>
    <row r="198" spans="2:17" ht="15.75" thickBot="1"/>
    <row r="199" spans="2:17" ht="15.75" thickBot="1">
      <c r="C199" s="156" t="s">
        <v>100</v>
      </c>
      <c r="D199" s="109"/>
      <c r="E199" s="112"/>
      <c r="F199" s="111" t="s">
        <v>101</v>
      </c>
      <c r="G199" s="109"/>
      <c r="H199" s="110"/>
    </row>
    <row r="200" spans="2:17">
      <c r="B200" s="69" t="s">
        <v>167</v>
      </c>
      <c r="C200" s="26">
        <f xml:space="preserve"> 2.4 * POWER(C202, 1.05) * C201</f>
        <v>258.34182295175128</v>
      </c>
      <c r="D200" t="s">
        <v>182</v>
      </c>
      <c r="F200" s="43">
        <f xml:space="preserve"> 2.4 * POWER(F202, 1.05) * F201</f>
        <v>171.49876842897487</v>
      </c>
      <c r="G200" t="s">
        <v>182</v>
      </c>
      <c r="I200" s="75" t="s">
        <v>175</v>
      </c>
    </row>
    <row r="201" spans="2:17">
      <c r="B201" s="69" t="s">
        <v>172</v>
      </c>
      <c r="C201" s="26">
        <v>0.86</v>
      </c>
      <c r="F201" s="43">
        <v>0.86</v>
      </c>
      <c r="I201" s="75" t="s">
        <v>140</v>
      </c>
    </row>
    <row r="202" spans="2:17">
      <c r="B202" s="69" t="s">
        <v>173</v>
      </c>
      <c r="C202" s="26">
        <f>G122*60/100</f>
        <v>99.450000000000017</v>
      </c>
      <c r="D202" t="s">
        <v>290</v>
      </c>
      <c r="F202" s="43">
        <f>I122*60/100</f>
        <v>67.320000000000007</v>
      </c>
      <c r="G202" t="s">
        <v>290</v>
      </c>
      <c r="I202" s="75" t="s">
        <v>178</v>
      </c>
    </row>
    <row r="203" spans="2:17">
      <c r="B203" s="70" t="s">
        <v>168</v>
      </c>
      <c r="C203" s="26">
        <f xml:space="preserve"> 2.5 * POWER(C200, 0.38)</f>
        <v>20.63355225543544</v>
      </c>
      <c r="D203" t="s">
        <v>181</v>
      </c>
      <c r="F203" s="43">
        <f xml:space="preserve"> 2.5 * POWER(F200, 0.38)</f>
        <v>17.658718798525747</v>
      </c>
      <c r="G203" t="s">
        <v>181</v>
      </c>
      <c r="I203" s="75" t="s">
        <v>169</v>
      </c>
    </row>
    <row r="204" spans="2:17">
      <c r="B204" s="70" t="s">
        <v>170</v>
      </c>
      <c r="C204" s="26">
        <f>C200/C203</f>
        <v>12.520472468995106</v>
      </c>
      <c r="D204" t="s">
        <v>180</v>
      </c>
      <c r="F204" s="43">
        <f>F200/F203</f>
        <v>9.7118466172807842</v>
      </c>
      <c r="G204" t="s">
        <v>180</v>
      </c>
      <c r="I204" s="75" t="s">
        <v>177</v>
      </c>
    </row>
    <row r="205" spans="2:17">
      <c r="B205" s="70"/>
      <c r="C205" s="76"/>
      <c r="F205" s="76"/>
    </row>
    <row r="206" spans="2:17">
      <c r="B206" s="80" t="s">
        <v>193</v>
      </c>
      <c r="C206" s="76"/>
      <c r="D206">
        <f>19*8</f>
        <v>152</v>
      </c>
      <c r="E206" t="s">
        <v>194</v>
      </c>
      <c r="J206" s="52">
        <f xml:space="preserve"> 5 * 8 * (30/7)</f>
        <v>171.42857142857142</v>
      </c>
      <c r="K206" s="52" t="s">
        <v>274</v>
      </c>
      <c r="L206" s="73"/>
      <c r="M206" s="52"/>
      <c r="N206" s="52"/>
      <c r="O206" s="52"/>
      <c r="P206" s="52"/>
      <c r="Q206" s="52"/>
    </row>
    <row r="207" spans="2:17">
      <c r="C207" s="76"/>
      <c r="E207" s="70" t="s">
        <v>196</v>
      </c>
      <c r="F207">
        <v>15</v>
      </c>
      <c r="G207" t="s">
        <v>195</v>
      </c>
    </row>
    <row r="208" spans="2:17">
      <c r="B208" s="80"/>
      <c r="E208" s="69" t="s">
        <v>197</v>
      </c>
      <c r="F208">
        <v>20</v>
      </c>
      <c r="G208" t="s">
        <v>195</v>
      </c>
    </row>
    <row r="209" spans="2:16" ht="15.75" thickBot="1">
      <c r="B209" s="80"/>
      <c r="C209" s="76"/>
      <c r="F209" s="76"/>
    </row>
    <row r="210" spans="2:16" ht="15.75" thickBot="1">
      <c r="B210" s="80"/>
      <c r="C210" s="76"/>
      <c r="E210" s="69" t="s">
        <v>200</v>
      </c>
      <c r="F210" s="156" t="s">
        <v>100</v>
      </c>
      <c r="G210" s="109"/>
      <c r="H210" s="112"/>
      <c r="I210" s="111" t="s">
        <v>101</v>
      </c>
      <c r="J210" s="109"/>
      <c r="K210" s="110"/>
    </row>
    <row r="211" spans="2:16">
      <c r="B211" s="80"/>
      <c r="C211" s="76"/>
      <c r="E211" s="69" t="s">
        <v>198</v>
      </c>
      <c r="F211" s="162">
        <f>F207*D206*C204*C203</f>
        <v>589019.35632999288</v>
      </c>
      <c r="G211" s="163"/>
      <c r="H211" s="163"/>
      <c r="I211" s="162">
        <f>F207*D206*F204*F203</f>
        <v>391017.19201806275</v>
      </c>
      <c r="J211" s="163"/>
      <c r="K211" s="163"/>
      <c r="L211" s="75"/>
    </row>
    <row r="212" spans="2:16">
      <c r="B212" s="80"/>
      <c r="C212" s="76"/>
      <c r="E212" s="69" t="s">
        <v>199</v>
      </c>
      <c r="F212" s="159">
        <f>F208*D206*C203*C204</f>
        <v>785359.14177332388</v>
      </c>
      <c r="G212" s="160"/>
      <c r="H212" s="160"/>
      <c r="I212" s="159">
        <f>F208*D206*F203*F204</f>
        <v>521356.25602408359</v>
      </c>
      <c r="J212" s="160"/>
      <c r="K212" s="160"/>
      <c r="L212" s="75"/>
    </row>
    <row r="213" spans="2:16">
      <c r="B213" s="80"/>
      <c r="C213" s="76"/>
      <c r="E213" s="69"/>
      <c r="F213" s="81"/>
      <c r="G213" s="81"/>
      <c r="H213" s="81"/>
      <c r="I213" s="81"/>
      <c r="J213" s="81"/>
      <c r="K213" s="81"/>
      <c r="L213" s="76"/>
    </row>
    <row r="214" spans="2:16">
      <c r="B214" s="88" t="s">
        <v>291</v>
      </c>
      <c r="C214" s="73"/>
      <c r="D214" s="52"/>
      <c r="E214" s="89"/>
      <c r="F214" s="90"/>
      <c r="G214" s="90"/>
      <c r="H214" s="90"/>
      <c r="I214" s="90"/>
      <c r="J214" s="90"/>
      <c r="K214" s="90"/>
      <c r="L214" s="73"/>
      <c r="M214" s="52"/>
      <c r="N214" s="52"/>
      <c r="O214" s="52"/>
    </row>
    <row r="215" spans="2:16">
      <c r="B215" s="80"/>
      <c r="C215" s="76"/>
      <c r="E215" s="69"/>
      <c r="F215" s="81"/>
      <c r="G215" s="81"/>
      <c r="H215" s="81"/>
      <c r="I215" s="81"/>
      <c r="J215" s="81"/>
      <c r="K215" s="81"/>
      <c r="L215" s="76"/>
    </row>
    <row r="216" spans="2:16">
      <c r="B216" s="52" t="s">
        <v>255</v>
      </c>
      <c r="C216" s="73"/>
      <c r="D216" s="52"/>
      <c r="E216" s="73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</row>
    <row r="217" spans="2:16" s="55" customFormat="1">
      <c r="C217" s="17"/>
      <c r="E217" s="17"/>
    </row>
    <row r="218" spans="2:16">
      <c r="B218" s="52" t="s">
        <v>183</v>
      </c>
      <c r="C218" s="73"/>
      <c r="D218" s="52"/>
      <c r="E218" s="73"/>
      <c r="F218" s="52"/>
      <c r="G218" s="52"/>
      <c r="H218" s="52">
        <f>C202</f>
        <v>99.450000000000017</v>
      </c>
      <c r="I218" s="52" t="s">
        <v>185</v>
      </c>
      <c r="J218" s="52"/>
      <c r="K218" s="52"/>
      <c r="L218" s="52">
        <f>H218*1000</f>
        <v>99450.000000000015</v>
      </c>
      <c r="M218" s="52" t="s">
        <v>186</v>
      </c>
      <c r="N218" s="52"/>
      <c r="O218" s="52"/>
      <c r="P218" s="52"/>
    </row>
    <row r="219" spans="2:16">
      <c r="B219" s="52" t="s">
        <v>188</v>
      </c>
      <c r="C219" s="73"/>
      <c r="D219" s="52"/>
      <c r="E219" s="73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</row>
    <row r="220" spans="2:16">
      <c r="B220" s="52" t="s">
        <v>189</v>
      </c>
      <c r="C220" s="73"/>
      <c r="D220" s="52"/>
      <c r="E220" s="73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</row>
    <row r="221" spans="2:16">
      <c r="B221" s="52" t="s">
        <v>190</v>
      </c>
      <c r="C221" s="73"/>
      <c r="D221" s="52"/>
      <c r="E221" s="73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</row>
    <row r="222" spans="2:16">
      <c r="B222" s="52" t="s">
        <v>191</v>
      </c>
      <c r="C222" s="73"/>
      <c r="D222" s="52"/>
      <c r="E222" s="73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</row>
    <row r="223" spans="2:16">
      <c r="B223" s="52" t="s">
        <v>192</v>
      </c>
      <c r="C223" s="73"/>
      <c r="D223" s="52"/>
      <c r="E223" s="73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</row>
    <row r="224" spans="2:16">
      <c r="B224" s="52"/>
      <c r="C224" s="73"/>
      <c r="D224" s="52"/>
      <c r="E224" s="73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</row>
    <row r="225" spans="2:16">
      <c r="B225" s="52" t="s">
        <v>286</v>
      </c>
      <c r="C225" s="73"/>
      <c r="D225" s="52"/>
      <c r="E225" s="73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</row>
    <row r="226" spans="2:16">
      <c r="B226" s="52" t="s">
        <v>187</v>
      </c>
      <c r="C226" s="73"/>
      <c r="D226" s="52"/>
      <c r="E226" s="73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</row>
    <row r="227" spans="2:16">
      <c r="B227" s="52" t="s">
        <v>201</v>
      </c>
      <c r="C227" s="73"/>
      <c r="D227" s="52"/>
      <c r="E227" s="73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</row>
    <row r="228" spans="2:16">
      <c r="B228" s="52" t="s">
        <v>202</v>
      </c>
      <c r="C228" s="73"/>
      <c r="D228" s="52"/>
      <c r="E228" s="73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</row>
    <row r="229" spans="2:16">
      <c r="B229" s="52" t="s">
        <v>204</v>
      </c>
      <c r="C229" s="73"/>
      <c r="D229" s="52"/>
      <c r="E229" s="73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</row>
    <row r="230" spans="2:16">
      <c r="B230" s="52" t="s">
        <v>203</v>
      </c>
      <c r="C230" s="73"/>
      <c r="D230" s="52"/>
      <c r="E230" s="73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</row>
    <row r="231" spans="2:16">
      <c r="B231" s="52" t="s">
        <v>207</v>
      </c>
      <c r="C231" s="73"/>
      <c r="D231" s="52"/>
      <c r="E231" s="73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</row>
    <row r="232" spans="2:16">
      <c r="B232" s="52" t="s">
        <v>206</v>
      </c>
      <c r="C232" s="73"/>
      <c r="D232" s="52"/>
      <c r="E232" s="73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</row>
    <row r="233" spans="2:16">
      <c r="B233" s="52" t="s">
        <v>205</v>
      </c>
      <c r="C233" s="73"/>
      <c r="D233" s="52"/>
      <c r="E233" s="73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</row>
    <row r="234" spans="2:16">
      <c r="B234" s="52" t="s">
        <v>208</v>
      </c>
      <c r="C234" s="73"/>
      <c r="D234" s="52"/>
      <c r="E234" s="73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</row>
    <row r="235" spans="2:16">
      <c r="B235" s="52" t="s">
        <v>209</v>
      </c>
      <c r="C235" s="73"/>
      <c r="D235" s="52"/>
      <c r="E235" s="73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</row>
    <row r="236" spans="2:16">
      <c r="B236" s="52" t="s">
        <v>210</v>
      </c>
      <c r="C236" s="73"/>
      <c r="D236" s="52" t="s">
        <v>211</v>
      </c>
      <c r="E236" s="73"/>
      <c r="F236" s="52"/>
      <c r="G236" s="52"/>
      <c r="H236" s="52" t="s">
        <v>212</v>
      </c>
      <c r="I236" s="52"/>
      <c r="J236" s="52"/>
      <c r="K236" s="52"/>
      <c r="L236" s="52"/>
      <c r="M236" s="52"/>
      <c r="N236" s="52"/>
      <c r="O236" s="52"/>
      <c r="P236" s="52"/>
    </row>
    <row r="237" spans="2:16">
      <c r="B237" s="52"/>
      <c r="C237" s="73"/>
      <c r="D237" s="52"/>
      <c r="E237" s="73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</row>
    <row r="238" spans="2:16">
      <c r="B238" s="52" t="s">
        <v>275</v>
      </c>
      <c r="C238" s="73"/>
      <c r="D238" s="52"/>
      <c r="E238" s="73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</row>
    <row r="239" spans="2:16">
      <c r="B239" s="52"/>
      <c r="C239" s="73" t="s">
        <v>276</v>
      </c>
      <c r="D239" s="52"/>
      <c r="E239" s="73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</row>
    <row r="240" spans="2:16">
      <c r="B240" s="52"/>
      <c r="C240" s="73" t="s">
        <v>277</v>
      </c>
      <c r="D240" s="52"/>
      <c r="E240" s="73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</row>
    <row r="241" spans="2:16">
      <c r="B241" s="52"/>
      <c r="C241" s="73"/>
      <c r="D241" s="52"/>
      <c r="E241" s="73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</row>
    <row r="242" spans="2:16" s="55" customFormat="1">
      <c r="C242" s="17"/>
      <c r="E242" s="17"/>
    </row>
    <row r="243" spans="2:16" s="55" customFormat="1">
      <c r="C243" s="17"/>
      <c r="E243" s="17"/>
    </row>
    <row r="244" spans="2:16">
      <c r="B244" s="107" t="s">
        <v>287</v>
      </c>
      <c r="C244" s="73"/>
      <c r="D244" s="52"/>
      <c r="E244" s="73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</row>
    <row r="245" spans="2:16">
      <c r="B245" s="52" t="s">
        <v>184</v>
      </c>
      <c r="C245" s="73"/>
      <c r="D245" s="52"/>
      <c r="E245" s="73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</row>
    <row r="246" spans="2:16">
      <c r="B246" s="52" t="s">
        <v>278</v>
      </c>
      <c r="C246" s="73"/>
      <c r="D246" s="52"/>
      <c r="E246" s="73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</row>
    <row r="247" spans="2:16">
      <c r="B247" s="52" t="s">
        <v>280</v>
      </c>
      <c r="C247" s="73"/>
      <c r="D247" s="52"/>
      <c r="E247" s="52">
        <f>C258</f>
        <v>3.2</v>
      </c>
      <c r="F247" s="52" t="s">
        <v>173</v>
      </c>
      <c r="G247" s="52"/>
      <c r="H247" s="52"/>
      <c r="I247" s="52"/>
      <c r="J247" s="52"/>
      <c r="K247" s="52"/>
      <c r="L247" s="52"/>
      <c r="M247" s="52"/>
      <c r="N247" s="52"/>
      <c r="O247" s="52"/>
      <c r="P247" s="52"/>
    </row>
    <row r="248" spans="2:16">
      <c r="B248" s="52"/>
      <c r="C248" s="73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</row>
    <row r="249" spans="2:16" s="55" customFormat="1">
      <c r="C249" s="17"/>
      <c r="E249" s="17"/>
    </row>
    <row r="250" spans="2:16">
      <c r="B250" s="76" t="s">
        <v>155</v>
      </c>
      <c r="C250" s="76"/>
      <c r="D250" s="76"/>
      <c r="E250" s="76"/>
      <c r="F250" s="76"/>
      <c r="G250" s="87"/>
      <c r="H250" s="76"/>
    </row>
    <row r="251" spans="2:16">
      <c r="B251" s="76" t="s">
        <v>166</v>
      </c>
      <c r="C251" s="76"/>
      <c r="D251" s="76"/>
      <c r="E251" s="76"/>
      <c r="F251" s="76"/>
      <c r="G251" s="87"/>
      <c r="H251" s="76"/>
    </row>
    <row r="252" spans="2:16">
      <c r="B252" s="76"/>
      <c r="C252" s="76"/>
      <c r="D252" s="76"/>
      <c r="E252" s="76"/>
      <c r="F252" s="76"/>
      <c r="G252" s="87"/>
      <c r="H252" s="76"/>
    </row>
    <row r="253" spans="2:16">
      <c r="B253" t="s">
        <v>171</v>
      </c>
    </row>
    <row r="254" spans="2:16" ht="15.75" thickBot="1"/>
    <row r="255" spans="2:16" ht="15.75" thickBot="1">
      <c r="C255" s="156" t="s">
        <v>285</v>
      </c>
      <c r="D255" s="109"/>
      <c r="E255" s="110"/>
    </row>
    <row r="256" spans="2:16">
      <c r="B256" s="69" t="s">
        <v>167</v>
      </c>
      <c r="C256" s="75">
        <f xml:space="preserve"> 2.4 * POWER(C258, 1.05) * C257</f>
        <v>7.0003083488109326</v>
      </c>
      <c r="D256" t="s">
        <v>182</v>
      </c>
      <c r="F256" s="75" t="s">
        <v>175</v>
      </c>
    </row>
    <row r="257" spans="1:18">
      <c r="B257" s="69" t="s">
        <v>172</v>
      </c>
      <c r="C257" s="75">
        <v>0.86</v>
      </c>
      <c r="F257" s="75" t="s">
        <v>140</v>
      </c>
    </row>
    <row r="258" spans="1:18">
      <c r="B258" s="69" t="s">
        <v>173</v>
      </c>
      <c r="C258" s="75">
        <v>3.2</v>
      </c>
      <c r="D258">
        <f>C258*1000</f>
        <v>3200</v>
      </c>
      <c r="E258" t="s">
        <v>173</v>
      </c>
      <c r="F258" s="102" t="s">
        <v>279</v>
      </c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</row>
    <row r="259" spans="1:18">
      <c r="B259" s="70" t="s">
        <v>168</v>
      </c>
      <c r="C259" s="75">
        <f xml:space="preserve"> 2.5 * POWER(C256, 0.38)</f>
        <v>5.2370236282693128</v>
      </c>
      <c r="D259" t="s">
        <v>181</v>
      </c>
      <c r="F259" s="75" t="s">
        <v>169</v>
      </c>
    </row>
    <row r="260" spans="1:18">
      <c r="B260" s="70" t="s">
        <v>170</v>
      </c>
      <c r="C260" s="75">
        <f>C256/C259</f>
        <v>1.3366959642922855</v>
      </c>
      <c r="D260" t="s">
        <v>180</v>
      </c>
      <c r="F260" s="75" t="s">
        <v>177</v>
      </c>
    </row>
    <row r="261" spans="1:18">
      <c r="B261" s="70"/>
      <c r="C261" s="76"/>
      <c r="F261" s="76"/>
    </row>
    <row r="262" spans="1:18">
      <c r="B262" s="80" t="s">
        <v>193</v>
      </c>
      <c r="C262" s="76"/>
      <c r="D262">
        <f>19*8</f>
        <v>152</v>
      </c>
      <c r="E262" t="s">
        <v>194</v>
      </c>
      <c r="J262" s="52">
        <f xml:space="preserve"> 5 * 8 * (30/7)</f>
        <v>171.42857142857142</v>
      </c>
      <c r="K262" s="52" t="s">
        <v>274</v>
      </c>
      <c r="L262" s="73"/>
      <c r="M262" s="52"/>
      <c r="N262" s="52"/>
      <c r="O262" s="52"/>
      <c r="P262" s="52"/>
      <c r="Q262" s="52"/>
    </row>
    <row r="263" spans="1:18">
      <c r="C263" s="76"/>
      <c r="E263" s="70" t="s">
        <v>196</v>
      </c>
      <c r="F263">
        <v>15</v>
      </c>
      <c r="G263" t="s">
        <v>195</v>
      </c>
    </row>
    <row r="264" spans="1:18">
      <c r="B264" s="80"/>
      <c r="E264" s="69" t="s">
        <v>197</v>
      </c>
      <c r="F264">
        <v>20</v>
      </c>
      <c r="G264" t="s">
        <v>195</v>
      </c>
    </row>
    <row r="265" spans="1:18" ht="15.75" thickBot="1">
      <c r="B265" s="80"/>
      <c r="C265" s="76"/>
      <c r="F265" s="76"/>
    </row>
    <row r="266" spans="1:18" ht="15.75" thickBot="1">
      <c r="B266" s="80"/>
      <c r="C266" s="76"/>
      <c r="E266" s="69" t="s">
        <v>200</v>
      </c>
      <c r="F266" s="156" t="s">
        <v>285</v>
      </c>
      <c r="G266" s="109"/>
      <c r="H266" s="109"/>
      <c r="I266" s="110"/>
    </row>
    <row r="267" spans="1:18">
      <c r="B267" s="80"/>
      <c r="C267" s="76"/>
      <c r="E267" s="69" t="s">
        <v>198</v>
      </c>
      <c r="F267" s="159">
        <f>F263*D262*C260*C259</f>
        <v>15960.703035288927</v>
      </c>
      <c r="G267" s="160"/>
      <c r="H267" s="160"/>
      <c r="I267" s="160"/>
      <c r="J267" s="75"/>
    </row>
    <row r="268" spans="1:18">
      <c r="B268" s="80"/>
      <c r="C268" s="76"/>
      <c r="E268" s="69" t="s">
        <v>199</v>
      </c>
      <c r="F268" s="159">
        <f>F264*D262*C259*C260</f>
        <v>21280.937380385236</v>
      </c>
      <c r="G268" s="160"/>
      <c r="H268" s="160"/>
      <c r="I268" s="160"/>
      <c r="J268" s="75"/>
    </row>
    <row r="269" spans="1:18">
      <c r="B269" s="80"/>
      <c r="C269" s="76"/>
      <c r="E269" s="69"/>
      <c r="F269" s="81"/>
      <c r="G269" s="81"/>
      <c r="H269" s="81"/>
      <c r="I269" s="76"/>
    </row>
    <row r="270" spans="1:18">
      <c r="A270" s="76"/>
      <c r="B270" s="80"/>
      <c r="C270" s="76"/>
      <c r="D270" s="76"/>
      <c r="E270" s="108"/>
      <c r="F270" s="81"/>
      <c r="G270" s="81"/>
      <c r="H270" s="81"/>
      <c r="I270" s="76"/>
      <c r="J270" s="76"/>
      <c r="K270" s="76"/>
      <c r="L270" s="76"/>
      <c r="M270" s="76"/>
      <c r="N270" s="76"/>
      <c r="O270" s="76"/>
      <c r="P270" s="76"/>
      <c r="Q270" s="76"/>
      <c r="R270" s="76"/>
    </row>
    <row r="271" spans="1:18">
      <c r="B271" s="80"/>
      <c r="C271" s="76"/>
      <c r="E271" s="69"/>
      <c r="F271" s="81"/>
      <c r="G271" s="81"/>
      <c r="H271" s="81"/>
      <c r="I271" s="76"/>
    </row>
    <row r="272" spans="1:18">
      <c r="B272" s="88" t="s">
        <v>283</v>
      </c>
      <c r="C272" s="73"/>
      <c r="D272" s="52"/>
      <c r="E272" s="89"/>
      <c r="F272" s="90"/>
      <c r="G272" s="90"/>
      <c r="H272" s="90"/>
      <c r="I272" s="73"/>
      <c r="J272" s="52"/>
      <c r="K272" s="52"/>
      <c r="L272" s="52"/>
      <c r="M272" s="52"/>
      <c r="N272" s="52"/>
      <c r="O272" s="52"/>
      <c r="P272" s="52"/>
      <c r="Q272" s="52"/>
    </row>
    <row r="273" spans="2:17">
      <c r="B273" s="88" t="s">
        <v>288</v>
      </c>
      <c r="C273" s="73"/>
      <c r="D273" s="52"/>
      <c r="E273" s="89"/>
      <c r="F273" s="90"/>
      <c r="G273" s="90"/>
      <c r="H273" s="90"/>
      <c r="I273" s="73"/>
      <c r="J273" s="52"/>
      <c r="K273" s="52"/>
      <c r="L273" s="52"/>
      <c r="M273" s="52"/>
      <c r="N273" s="52"/>
      <c r="O273" s="52"/>
      <c r="P273" s="52"/>
      <c r="Q273" s="52"/>
    </row>
    <row r="274" spans="2:17">
      <c r="B274" s="88" t="s">
        <v>289</v>
      </c>
      <c r="C274" s="73"/>
      <c r="D274" s="52">
        <f>C284</f>
        <v>11.1</v>
      </c>
      <c r="E274" s="89" t="s">
        <v>173</v>
      </c>
      <c r="F274" s="90"/>
      <c r="G274" s="90"/>
      <c r="H274" s="90"/>
      <c r="I274" s="73"/>
      <c r="J274" s="52"/>
      <c r="K274" s="52"/>
      <c r="L274" s="52"/>
      <c r="M274" s="52"/>
      <c r="N274" s="52"/>
      <c r="O274" s="52"/>
      <c r="P274" s="52"/>
      <c r="Q274" s="52"/>
    </row>
    <row r="275" spans="2:17">
      <c r="B275" s="80"/>
      <c r="C275" s="76"/>
      <c r="E275" s="69"/>
      <c r="F275" s="81"/>
      <c r="G275" s="81"/>
      <c r="H275" s="81"/>
      <c r="I275" s="76"/>
    </row>
    <row r="276" spans="2:17">
      <c r="B276" s="76" t="s">
        <v>155</v>
      </c>
      <c r="C276" s="76"/>
      <c r="D276" s="76"/>
      <c r="E276" s="76"/>
      <c r="F276" s="76"/>
      <c r="G276" s="87"/>
      <c r="H276" s="76"/>
    </row>
    <row r="277" spans="2:17">
      <c r="B277" s="76" t="s">
        <v>166</v>
      </c>
      <c r="C277" s="76"/>
      <c r="D277" s="76"/>
      <c r="E277" s="76"/>
      <c r="F277" s="76"/>
      <c r="G277" s="87"/>
      <c r="H277" s="76"/>
    </row>
    <row r="278" spans="2:17">
      <c r="B278" s="76"/>
      <c r="C278" s="76"/>
      <c r="D278" s="76"/>
      <c r="E278" s="76"/>
      <c r="F278" s="76"/>
      <c r="G278" s="87"/>
      <c r="H278" s="76"/>
    </row>
    <row r="279" spans="2:17">
      <c r="B279" t="s">
        <v>171</v>
      </c>
    </row>
    <row r="280" spans="2:17" ht="15.75" thickBot="1"/>
    <row r="281" spans="2:17" ht="15.75" thickBot="1">
      <c r="C281" s="156" t="s">
        <v>285</v>
      </c>
      <c r="D281" s="109"/>
      <c r="E281" s="110"/>
    </row>
    <row r="282" spans="2:17">
      <c r="B282" s="69" t="s">
        <v>167</v>
      </c>
      <c r="C282" s="75">
        <f xml:space="preserve"> 2.4 * POWER(C284, 1.05) * C283</f>
        <v>25.840375520955419</v>
      </c>
      <c r="D282" t="s">
        <v>182</v>
      </c>
      <c r="F282" s="75" t="s">
        <v>175</v>
      </c>
    </row>
    <row r="283" spans="2:17">
      <c r="B283" s="69" t="s">
        <v>172</v>
      </c>
      <c r="C283" s="75">
        <v>0.86</v>
      </c>
      <c r="F283" s="75" t="s">
        <v>140</v>
      </c>
    </row>
    <row r="284" spans="2:17">
      <c r="B284" s="69" t="s">
        <v>173</v>
      </c>
      <c r="C284" s="75">
        <v>11.1</v>
      </c>
      <c r="D284">
        <f>C284*1000</f>
        <v>11100</v>
      </c>
      <c r="E284" t="s">
        <v>173</v>
      </c>
      <c r="F284" s="102" t="s">
        <v>284</v>
      </c>
      <c r="G284" s="52"/>
      <c r="H284" s="52"/>
      <c r="I284" s="52"/>
      <c r="J284" s="52"/>
      <c r="K284" s="52"/>
      <c r="L284" s="52"/>
      <c r="M284" s="52"/>
      <c r="N284" s="55"/>
      <c r="O284" s="55"/>
      <c r="P284" s="55"/>
      <c r="Q284" s="55"/>
    </row>
    <row r="285" spans="2:17">
      <c r="B285" s="70" t="s">
        <v>168</v>
      </c>
      <c r="C285" s="75">
        <f xml:space="preserve"> 2.5 * POWER(C282, 0.38)</f>
        <v>8.6022797228953713</v>
      </c>
      <c r="D285" t="s">
        <v>181</v>
      </c>
      <c r="F285" s="75" t="s">
        <v>169</v>
      </c>
    </row>
    <row r="286" spans="2:17">
      <c r="B286" s="70" t="s">
        <v>170</v>
      </c>
      <c r="C286" s="75">
        <f>C282/C285</f>
        <v>3.0038985424038289</v>
      </c>
      <c r="D286" t="s">
        <v>180</v>
      </c>
      <c r="F286" s="75" t="s">
        <v>177</v>
      </c>
    </row>
    <row r="287" spans="2:17">
      <c r="B287" s="70"/>
      <c r="C287" s="76"/>
      <c r="F287" s="76"/>
    </row>
    <row r="288" spans="2:17">
      <c r="B288" s="80" t="s">
        <v>193</v>
      </c>
      <c r="C288" s="76"/>
      <c r="D288">
        <f>19*8</f>
        <v>152</v>
      </c>
      <c r="E288" t="s">
        <v>194</v>
      </c>
      <c r="J288" s="52">
        <f xml:space="preserve"> 5 * 8 * (30/7)</f>
        <v>171.42857142857142</v>
      </c>
      <c r="K288" s="52" t="s">
        <v>274</v>
      </c>
      <c r="L288" s="73"/>
      <c r="M288" s="52"/>
      <c r="N288" s="52"/>
      <c r="O288" s="52"/>
      <c r="P288" s="52"/>
      <c r="Q288" s="52"/>
    </row>
    <row r="289" spans="1:18">
      <c r="C289" s="76"/>
      <c r="E289" s="70" t="s">
        <v>196</v>
      </c>
      <c r="F289">
        <v>15</v>
      </c>
      <c r="G289" t="s">
        <v>195</v>
      </c>
    </row>
    <row r="290" spans="1:18">
      <c r="B290" s="80"/>
      <c r="E290" s="69" t="s">
        <v>197</v>
      </c>
      <c r="F290">
        <v>20</v>
      </c>
      <c r="G290" t="s">
        <v>195</v>
      </c>
    </row>
    <row r="291" spans="1:18" ht="15.75" thickBot="1">
      <c r="B291" s="80"/>
      <c r="C291" s="76"/>
      <c r="F291" s="76"/>
    </row>
    <row r="292" spans="1:18" ht="15.75" thickBot="1">
      <c r="B292" s="80"/>
      <c r="C292" s="76"/>
      <c r="E292" s="69" t="s">
        <v>200</v>
      </c>
      <c r="F292" s="156" t="s">
        <v>285</v>
      </c>
      <c r="G292" s="109"/>
      <c r="H292" s="109"/>
      <c r="I292" s="110"/>
    </row>
    <row r="293" spans="1:18">
      <c r="B293" s="80"/>
      <c r="C293" s="76"/>
      <c r="E293" s="69" t="s">
        <v>198</v>
      </c>
      <c r="F293" s="162">
        <f>F289*D288*C286*C285</f>
        <v>58916.056187778355</v>
      </c>
      <c r="G293" s="163"/>
      <c r="H293" s="163"/>
      <c r="I293" s="164"/>
      <c r="J293" s="75"/>
    </row>
    <row r="294" spans="1:18">
      <c r="B294" s="80"/>
      <c r="C294" s="76"/>
      <c r="E294" s="69" t="s">
        <v>199</v>
      </c>
      <c r="F294" s="159">
        <f>F290*D288*C285*C286</f>
        <v>78554.741583704483</v>
      </c>
      <c r="G294" s="160"/>
      <c r="H294" s="160"/>
      <c r="I294" s="161"/>
      <c r="J294" s="75"/>
    </row>
    <row r="295" spans="1:18" ht="15.75" thickBot="1">
      <c r="A295" s="78"/>
      <c r="B295" s="104"/>
      <c r="C295" s="78"/>
      <c r="D295" s="78"/>
      <c r="E295" s="105"/>
      <c r="F295" s="106"/>
      <c r="G295" s="106"/>
      <c r="H295" s="106"/>
      <c r="I295" s="78"/>
      <c r="J295" s="78"/>
      <c r="K295" s="78"/>
      <c r="L295" s="78"/>
      <c r="M295" s="78"/>
      <c r="N295" s="78"/>
      <c r="O295" s="78"/>
      <c r="P295" s="78"/>
      <c r="Q295" s="78"/>
      <c r="R295" s="78"/>
    </row>
    <row r="297" spans="1:18">
      <c r="B297" s="53" t="s">
        <v>119</v>
      </c>
    </row>
    <row r="299" spans="1:18">
      <c r="B299" t="s">
        <v>112</v>
      </c>
    </row>
    <row r="300" spans="1:18">
      <c r="B300" t="s">
        <v>113</v>
      </c>
    </row>
    <row r="301" spans="1:18">
      <c r="B301" t="s">
        <v>114</v>
      </c>
    </row>
    <row r="302" spans="1:18">
      <c r="B302" t="s">
        <v>115</v>
      </c>
    </row>
    <row r="303" spans="1:18">
      <c r="B303" t="s">
        <v>116</v>
      </c>
    </row>
    <row r="305" spans="2:21">
      <c r="B305" s="55" t="s">
        <v>117</v>
      </c>
      <c r="C305" s="55"/>
      <c r="D305" s="55"/>
      <c r="E305" s="55"/>
      <c r="F305" s="55"/>
      <c r="G305" s="55"/>
      <c r="H305" s="55"/>
      <c r="I305" s="55"/>
      <c r="J305" s="55"/>
      <c r="K305" s="55"/>
      <c r="L305" s="55"/>
    </row>
    <row r="306" spans="2:21">
      <c r="B306" s="55" t="s">
        <v>118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</row>
    <row r="307" spans="2:21">
      <c r="B307" s="52" t="s">
        <v>282</v>
      </c>
      <c r="C307" s="52"/>
      <c r="D307" s="52"/>
      <c r="E307" s="52"/>
      <c r="F307" s="52"/>
      <c r="G307" s="52"/>
      <c r="H307" s="52"/>
      <c r="I307" s="52"/>
      <c r="J307" s="52"/>
    </row>
    <row r="309" spans="2:21">
      <c r="B309" s="103" t="s">
        <v>120</v>
      </c>
      <c r="C309" s="103"/>
      <c r="D309" s="103"/>
    </row>
    <row r="310" spans="2:21">
      <c r="B310" t="s">
        <v>121</v>
      </c>
    </row>
    <row r="311" spans="2:21">
      <c r="B311" t="s">
        <v>122</v>
      </c>
    </row>
    <row r="312" spans="2:21">
      <c r="B312" t="s">
        <v>123</v>
      </c>
    </row>
    <row r="313" spans="2:21">
      <c r="B313" t="s">
        <v>124</v>
      </c>
      <c r="D313" s="52" t="s">
        <v>128</v>
      </c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</row>
    <row r="314" spans="2:21">
      <c r="B314" t="s">
        <v>125</v>
      </c>
      <c r="D314" s="52" t="s">
        <v>281</v>
      </c>
      <c r="E314" s="52"/>
      <c r="F314" s="52"/>
      <c r="G314" s="52"/>
      <c r="H314" s="52"/>
      <c r="I314" s="52"/>
      <c r="J314" s="52"/>
      <c r="K314" s="52"/>
      <c r="L314" s="52"/>
      <c r="M314" s="52"/>
    </row>
    <row r="315" spans="2:21">
      <c r="B315" t="s">
        <v>126</v>
      </c>
    </row>
    <row r="316" spans="2:21">
      <c r="B316" t="s">
        <v>127</v>
      </c>
    </row>
  </sheetData>
  <mergeCells count="100">
    <mergeCell ref="F294:I294"/>
    <mergeCell ref="C281:E281"/>
    <mergeCell ref="C255:E255"/>
    <mergeCell ref="I210:K210"/>
    <mergeCell ref="F211:H211"/>
    <mergeCell ref="F212:H212"/>
    <mergeCell ref="I211:K211"/>
    <mergeCell ref="I212:K212"/>
    <mergeCell ref="F267:I267"/>
    <mergeCell ref="F268:I268"/>
    <mergeCell ref="F266:I266"/>
    <mergeCell ref="F292:I292"/>
    <mergeCell ref="F293:I293"/>
    <mergeCell ref="C199:E199"/>
    <mergeCell ref="F199:H199"/>
    <mergeCell ref="F210:H210"/>
    <mergeCell ref="I122:J122"/>
    <mergeCell ref="G119:H119"/>
    <mergeCell ref="G120:H120"/>
    <mergeCell ref="G121:H121"/>
    <mergeCell ref="G122:H122"/>
    <mergeCell ref="B111:O111"/>
    <mergeCell ref="B112:O112"/>
    <mergeCell ref="I119:J119"/>
    <mergeCell ref="I120:J120"/>
    <mergeCell ref="I121:J121"/>
    <mergeCell ref="F96:O96"/>
    <mergeCell ref="C96:E96"/>
    <mergeCell ref="B28:C28"/>
    <mergeCell ref="B35:C35"/>
    <mergeCell ref="B42:C42"/>
    <mergeCell ref="B49:C49"/>
    <mergeCell ref="B56:C56"/>
    <mergeCell ref="H70:I70"/>
    <mergeCell ref="H71:I71"/>
    <mergeCell ref="C70:D70"/>
    <mergeCell ref="C71:D71"/>
    <mergeCell ref="C86:E86"/>
    <mergeCell ref="C87:E87"/>
    <mergeCell ref="C88:E88"/>
    <mergeCell ref="C89:E89"/>
    <mergeCell ref="C90:E90"/>
    <mergeCell ref="F106:O106"/>
    <mergeCell ref="F107:O107"/>
    <mergeCell ref="F108:O108"/>
    <mergeCell ref="F109:O109"/>
    <mergeCell ref="F110:O110"/>
    <mergeCell ref="C110:E110"/>
    <mergeCell ref="F97:O97"/>
    <mergeCell ref="F98:O98"/>
    <mergeCell ref="F99:O99"/>
    <mergeCell ref="F100:O100"/>
    <mergeCell ref="F101:O101"/>
    <mergeCell ref="F102:O102"/>
    <mergeCell ref="F103:O103"/>
    <mergeCell ref="F104:O104"/>
    <mergeCell ref="F105:O105"/>
    <mergeCell ref="C104:E104"/>
    <mergeCell ref="C105:E105"/>
    <mergeCell ref="C106:E106"/>
    <mergeCell ref="C107:E107"/>
    <mergeCell ref="C108:E108"/>
    <mergeCell ref="C109:E109"/>
    <mergeCell ref="B6:C6"/>
    <mergeCell ref="C97:E97"/>
    <mergeCell ref="C91:E91"/>
    <mergeCell ref="B22:C22"/>
    <mergeCell ref="D22:E22"/>
    <mergeCell ref="D21:E21"/>
    <mergeCell ref="D20:E20"/>
    <mergeCell ref="D19:E19"/>
    <mergeCell ref="D18:E18"/>
    <mergeCell ref="C103:E103"/>
    <mergeCell ref="B8:C8"/>
    <mergeCell ref="B10:C10"/>
    <mergeCell ref="B9:C9"/>
    <mergeCell ref="B7:C7"/>
    <mergeCell ref="B20:C20"/>
    <mergeCell ref="B21:C21"/>
    <mergeCell ref="C98:E98"/>
    <mergeCell ref="C99:E99"/>
    <mergeCell ref="C100:E100"/>
    <mergeCell ref="C101:E101"/>
    <mergeCell ref="C102:E102"/>
    <mergeCell ref="H17:I17"/>
    <mergeCell ref="F17:G17"/>
    <mergeCell ref="D17:E17"/>
    <mergeCell ref="B17:C17"/>
    <mergeCell ref="H22:I22"/>
    <mergeCell ref="H21:I21"/>
    <mergeCell ref="H18:I18"/>
    <mergeCell ref="H19:I19"/>
    <mergeCell ref="H20:I20"/>
    <mergeCell ref="F22:G22"/>
    <mergeCell ref="F21:G21"/>
    <mergeCell ref="F20:G20"/>
    <mergeCell ref="F19:G19"/>
    <mergeCell ref="F18:G18"/>
    <mergeCell ref="B18:C18"/>
    <mergeCell ref="B19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2015-07-26T08:11:37Z</dcterms:created>
  <dcterms:modified xsi:type="dcterms:W3CDTF">2015-08-01T04:55:07Z</dcterms:modified>
</cp:coreProperties>
</file>