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ктивы" sheetId="1" r:id="rId3"/>
    <sheet state="visible" name="Показатели" sheetId="2" r:id="rId4"/>
    <sheet state="visible" name="Брокеры" sheetId="3" r:id="rId5"/>
  </sheets>
  <definedNames/>
  <calcPr/>
</workbook>
</file>

<file path=xl/sharedStrings.xml><?xml version="1.0" encoding="utf-8"?>
<sst xmlns="http://schemas.openxmlformats.org/spreadsheetml/2006/main" count="183" uniqueCount="163">
  <si>
    <t xml:space="preserve">Показатели для оценки иностранных компаний </t>
  </si>
  <si>
    <t>Наименование компании</t>
  </si>
  <si>
    <t>Тинькофф Инвестиции</t>
  </si>
  <si>
    <t>Interactive Brokers</t>
  </si>
  <si>
    <t>Комиссия за обслуживание</t>
  </si>
  <si>
    <t xml:space="preserve">При наличии сделок 590 руб (99 руб) </t>
  </si>
  <si>
    <t>660 руб./ 1320 руб (менее 2000 дол.)</t>
  </si>
  <si>
    <t>При отсутствии сделок - 0  руб.</t>
  </si>
  <si>
    <t>Суммы от сделок вычитаются из комиссии</t>
  </si>
  <si>
    <t>Комиссия за сделку</t>
  </si>
  <si>
    <t>Акции - 0,03% (0,3%)</t>
  </si>
  <si>
    <t>Акции - 66 руб.</t>
  </si>
  <si>
    <t>Валюта - 0,03% (0,3%)</t>
  </si>
  <si>
    <t>Валюта - 132 руб.</t>
  </si>
  <si>
    <t>Кол-во акций</t>
  </si>
  <si>
    <t>Депозитраий</t>
  </si>
  <si>
    <t>Показатель</t>
  </si>
  <si>
    <t>Пополнение</t>
  </si>
  <si>
    <t>1% (0% фактически)</t>
  </si>
  <si>
    <t>Вывод средств</t>
  </si>
  <si>
    <t>0% один раз в месяц</t>
  </si>
  <si>
    <t>Страхование счета</t>
  </si>
  <si>
    <t>Нет</t>
  </si>
  <si>
    <t>Значение показателя</t>
  </si>
  <si>
    <t>Рассчет показателя</t>
  </si>
  <si>
    <t>Хорошо</t>
  </si>
  <si>
    <t>Нейтрально</t>
  </si>
  <si>
    <t>Плохо</t>
  </si>
  <si>
    <t>Компания 1</t>
  </si>
  <si>
    <t>Компания 2</t>
  </si>
  <si>
    <t>Компания 3</t>
  </si>
  <si>
    <t>Р/Е</t>
  </si>
  <si>
    <t>Да</t>
  </si>
  <si>
    <t>Расширенный перечень активов</t>
  </si>
  <si>
    <t>ИИС</t>
  </si>
  <si>
    <t>Налоговый агент</t>
  </si>
  <si>
    <t>Сколько лет займет "окупаемость" ваших вложений в рамках деятельности компании</t>
  </si>
  <si>
    <t>Россия</t>
  </si>
  <si>
    <t>Удобство/интерфейс</t>
  </si>
  <si>
    <t>Сумма</t>
  </si>
  <si>
    <t>Рассчет по портфелю 1 мес. (1 млн.)</t>
  </si>
  <si>
    <t>Дивиденды % (план)</t>
  </si>
  <si>
    <t>Величина дивидендов</t>
  </si>
  <si>
    <t>Периодичность выплаты (в год)</t>
  </si>
  <si>
    <t>Итого дивидендов (в год)</t>
  </si>
  <si>
    <t>Итого прибыль от дивидендов (с учетом налогов)</t>
  </si>
  <si>
    <t>янв</t>
  </si>
  <si>
    <t>фев</t>
  </si>
  <si>
    <t>мар</t>
  </si>
  <si>
    <t>апр</t>
  </si>
  <si>
    <t>май</t>
  </si>
  <si>
    <t>июн</t>
  </si>
  <si>
    <t>июл</t>
  </si>
  <si>
    <t>Рыночная цена акции (P) /
Прибыль на акцию (EPS)</t>
  </si>
  <si>
    <t>авг</t>
  </si>
  <si>
    <t>сен</t>
  </si>
  <si>
    <t>окт</t>
  </si>
  <si>
    <t>ноя</t>
  </si>
  <si>
    <t>дек</t>
  </si>
  <si>
    <t>Altria Group</t>
  </si>
  <si>
    <t>Валюта: 590 + 0,03% = 890 руб</t>
  </si>
  <si>
    <t>≤ 15</t>
  </si>
  <si>
    <t>Валюта: 132 руб</t>
  </si>
  <si>
    <t>± 20</t>
  </si>
  <si>
    <t>Акции: 300 руб</t>
  </si>
  <si>
    <t>Акции: 17 сделок * 66 руб = 1122 руб</t>
  </si>
  <si>
    <t>≥ 25</t>
  </si>
  <si>
    <t>Итого: 1190 руб</t>
  </si>
  <si>
    <t>Итого: 1254 руб</t>
  </si>
  <si>
    <t>Расчет последующие периоды (долгосрочная стратегия, реинвестироание дивидендов)</t>
  </si>
  <si>
    <t>Акции: 99 + 16500 * 0,3 = 148,5 руб. - 1 раз в 3 месяца.</t>
  </si>
  <si>
    <t xml:space="preserve">660 руб </t>
  </si>
  <si>
    <t>Итого за год: 594 руб.</t>
  </si>
  <si>
    <t>Итого за год: 7920 руб.</t>
  </si>
  <si>
    <t>Расчет последующие периоды (долгосрочная стратегия, реинвестироание дивидендов, ежемесячное пополнение 50 тыс.)</t>
  </si>
  <si>
    <t>Валюта: 99 + 150 = 249 руб
Акции: 150 (пополн.) + 16,5 (реинв.) = 166,5 руб</t>
  </si>
  <si>
    <t>660 руб</t>
  </si>
  <si>
    <t>Итого в месяц: 415,5 руб</t>
  </si>
  <si>
    <t>Итого в месяц: 660 руб</t>
  </si>
  <si>
    <t>Итого за год: 4986 руб</t>
  </si>
  <si>
    <t>Итого за год: 7920 руб</t>
  </si>
  <si>
    <t>Расчет последующие периоды (долгосрочная стратегия, реинвестироание дивидендов,  пополнение 150 тыс. ежеквартально)</t>
  </si>
  <si>
    <t>Валюта: 590 + 45 = 635 руб
Акции: 45 (пополн.) + 5 (реинв.) = 50 руб</t>
  </si>
  <si>
    <t>Итого в квартал: 685 руб</t>
  </si>
  <si>
    <t>Итого в квартал: 1980 руб</t>
  </si>
  <si>
    <t>Итого за год: 2740 руб</t>
  </si>
  <si>
    <t>Forward P/E</t>
  </si>
  <si>
    <t>AT&amp;T</t>
  </si>
  <si>
    <t>Показатель Р/Е на будущий период, прогноз Р/Е</t>
  </si>
  <si>
    <t>Рыночная цена акции (P) /
Прогнозная прибыль на акцию (EPS)</t>
  </si>
  <si>
    <r>
      <rPr>
        <rFont val="Calibri"/>
        <b/>
        <color rgb="FF000000"/>
        <sz val="11.0"/>
      </rPr>
      <t>&lt;</t>
    </r>
    <r>
      <rPr>
        <rFont val="Calibri"/>
        <b/>
        <color rgb="FF000000"/>
        <sz val="11.0"/>
      </rPr>
      <t xml:space="preserve"> Р/Е</t>
    </r>
  </si>
  <si>
    <t>нет</t>
  </si>
  <si>
    <t>≥ Р/Е</t>
  </si>
  <si>
    <t>P/B</t>
  </si>
  <si>
    <t>Сколько вы платите за акцию по отношению к её стоимости по бухгалтерскому балансу</t>
  </si>
  <si>
    <t>Рыночная цена акции (P) /
Стоимость акции по бухгалтерскому балансу (В)</t>
  </si>
  <si>
    <t>&lt; 1</t>
  </si>
  <si>
    <r>
      <rPr>
        <rFont val="Calibri"/>
        <b/>
        <color rgb="FF000000"/>
        <sz val="11.0"/>
      </rPr>
      <t xml:space="preserve">± </t>
    </r>
    <r>
      <rPr>
        <rFont val="Calibri"/>
        <b/>
        <color rgb="FF000000"/>
        <sz val="11.0"/>
      </rPr>
      <t>2</t>
    </r>
  </si>
  <si>
    <t>≥ 3</t>
  </si>
  <si>
    <t>P/S</t>
  </si>
  <si>
    <t>Оценивает компанию по объему продаж - сколько вы платите за $1 выручки</t>
  </si>
  <si>
    <t>Рыночная стоимость компании/Доход</t>
  </si>
  <si>
    <t>± 2</t>
  </si>
  <si>
    <t>P/FCF</t>
  </si>
  <si>
    <t>Какой объем средств остается в распоряжении компании и может быть направлен на выплату дивидендов, обратный выкуп акций, развитие и т.д.</t>
  </si>
  <si>
    <t>Рыночная стоимость компании / Денежные потоки от операционной деятельности – Капитальные затраты</t>
  </si>
  <si>
    <t>&lt; 15</t>
  </si>
  <si>
    <t>≥ 30</t>
  </si>
  <si>
    <t>D/E</t>
  </si>
  <si>
    <t>Соотношение долга к собственным средствам</t>
  </si>
  <si>
    <t>Долг/Собственный капитал</t>
  </si>
  <si>
    <t>≤ 0,5</t>
  </si>
  <si>
    <t>± 0,7</t>
  </si>
  <si>
    <t>≥ 1</t>
  </si>
  <si>
    <t>PEG</t>
  </si>
  <si>
    <t>Показатель переоцененности/недооцененности компании с учетом пронозируемого изменения прибыли на акцию</t>
  </si>
  <si>
    <t>(P/E) / G (годовой прогноз роста EPS)</t>
  </si>
  <si>
    <t>&gt; 1</t>
  </si>
  <si>
    <t>Dividend %</t>
  </si>
  <si>
    <t>Годовой % выплаты дивидендов</t>
  </si>
  <si>
    <t>%</t>
  </si>
  <si>
    <t>&gt; 5</t>
  </si>
  <si>
    <t>± 4</t>
  </si>
  <si>
    <t>&lt; 4</t>
  </si>
  <si>
    <t>Payout ratio</t>
  </si>
  <si>
    <t>% затрат компании на выплату дивидендов от прибыли</t>
  </si>
  <si>
    <t>Дивиденды / Чистая прибыль * 100%</t>
  </si>
  <si>
    <t>&lt; 50 %</t>
  </si>
  <si>
    <t>50-70 %</t>
  </si>
  <si>
    <t>&gt; 70 %</t>
  </si>
  <si>
    <t>CenturyLink</t>
  </si>
  <si>
    <t>Quick Ratio</t>
  </si>
  <si>
    <t>Способность компании использовать свои наличные или быстрые активы для немедленного погашения  обязательств</t>
  </si>
  <si>
    <t>(Оборотные активы – Запасы) / Текущие обязательства</t>
  </si>
  <si>
    <t>Current Ratio</t>
  </si>
  <si>
    <t>Способнось компании оплачивать текущую задолженность за счет оборотных средств</t>
  </si>
  <si>
    <t>Оборотные активы / Текущие обязательства</t>
  </si>
  <si>
    <t>&gt; 2</t>
  </si>
  <si>
    <t>ROE</t>
  </si>
  <si>
    <t>% под который в компании работают средства акционеров. Если ROE = 10%, это означает, что на каждый вложенный вами доллар компания сгенерировала $0,10 чистой прибыли</t>
  </si>
  <si>
    <t>Чистая прибыль / Стоимость акционерного капитала х 100</t>
  </si>
  <si>
    <t>≥ 12%</t>
  </si>
  <si>
    <t>± 8%</t>
  </si>
  <si>
    <t>≤ 6%</t>
  </si>
  <si>
    <t>Ford</t>
  </si>
  <si>
    <t>Valero Energy Corp.</t>
  </si>
  <si>
    <t>Western Digital</t>
  </si>
  <si>
    <t>Energy Transfer LP</t>
  </si>
  <si>
    <t>Macy`s</t>
  </si>
  <si>
    <t>AbbVie</t>
  </si>
  <si>
    <t>WestRock</t>
  </si>
  <si>
    <t>Carnival</t>
  </si>
  <si>
    <t>KeyCorp</t>
  </si>
  <si>
    <t>British American T.</t>
  </si>
  <si>
    <t>Invesco</t>
  </si>
  <si>
    <t>Sinopec Shanghai Pe</t>
  </si>
  <si>
    <t>Kraft Heinz</t>
  </si>
  <si>
    <t>VEON</t>
  </si>
  <si>
    <t>Итого</t>
  </si>
  <si>
    <t>Год</t>
  </si>
  <si>
    <t>Сумма (дол)</t>
  </si>
  <si>
    <t>Сумма прогн. (дол)</t>
  </si>
  <si>
    <t>Сумма прогн. (руб)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</si>
</sst>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$-409]#,##0.00"/>
    <numFmt numFmtId="165" formatCode="[$$-409]#,##0"/>
    <numFmt numFmtId="166" formatCode="0.0"/>
    <numFmt numFmtId="167" formatCode="#,##0\ &quot;р.&quot;"/>
  </numFmts>
  <fonts count="18">
    <font>
      <sz val="11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sz val="12.0"/>
      <name val="Times New Roman"/>
    </font>
    <font/>
    <font>
      <b/>
      <sz val="12.0"/>
      <color rgb="FF000000"/>
      <name val="Calibri"/>
    </font>
    <font>
      <b/>
      <sz val="11.0"/>
      <color rgb="FF111111"/>
      <name val="Calibri"/>
    </font>
    <font>
      <sz val="12.0"/>
      <color rgb="FF000000"/>
      <name val="Times New Roman"/>
    </font>
    <font>
      <sz val="11.0"/>
      <color rgb="FF111111"/>
      <name val="Calibri"/>
    </font>
    <font>
      <sz val="14.0"/>
      <color rgb="FF000000"/>
      <name val="Times New Roman"/>
    </font>
    <font>
      <sz val="14.0"/>
      <color rgb="FF333333"/>
      <name val="Times New Roman"/>
    </font>
    <font>
      <b/>
      <sz val="14.0"/>
      <color rgb="FF000000"/>
      <name val="Times New Roman"/>
    </font>
    <font>
      <u/>
      <sz val="11.0"/>
      <color rgb="FF0000FF"/>
      <name val="Calibri"/>
    </font>
    <font>
      <b/>
      <sz val="12.0"/>
      <color rgb="FF000000"/>
      <name val="Times New Roman"/>
    </font>
    <font>
      <sz val="16.0"/>
      <color rgb="FF000000"/>
      <name val="Calibri"/>
    </font>
    <font>
      <sz val="12.0"/>
      <color rgb="FF000000"/>
      <name val="Calibri"/>
    </font>
    <font>
      <sz val="14.0"/>
      <color rgb="FF000000"/>
      <name val="Calibri"/>
    </font>
    <font>
      <b/>
      <sz val="16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2A1C7"/>
        <bgColor rgb="FFB2A1C7"/>
      </patternFill>
    </fill>
    <fill>
      <patternFill patternType="solid">
        <fgColor rgb="FFC0504D"/>
        <bgColor rgb="FFC0504D"/>
      </patternFill>
    </fill>
    <fill>
      <patternFill patternType="solid">
        <fgColor rgb="FF00FF00"/>
        <bgColor rgb="FF00FF00"/>
      </patternFill>
    </fill>
    <fill>
      <patternFill patternType="solid">
        <fgColor rgb="FFC6D9F0"/>
        <bgColor rgb="FFC6D9F0"/>
      </patternFill>
    </fill>
    <fill>
      <patternFill patternType="solid">
        <fgColor rgb="FFD99594"/>
        <bgColor rgb="FFD99594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1" fillId="0" fontId="1" numFmtId="0" xfId="0" applyBorder="1" applyFont="1"/>
    <xf borderId="2" fillId="0" fontId="2" numFmtId="0" xfId="0" applyAlignment="1" applyBorder="1" applyFont="1">
      <alignment horizontal="center"/>
    </xf>
    <xf borderId="1" fillId="3" fontId="0" numFmtId="0" xfId="0" applyAlignment="1" applyBorder="1" applyFill="1" applyFont="1">
      <alignment horizontal="right"/>
    </xf>
    <xf borderId="1" fillId="0" fontId="3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1" fillId="3" fontId="0" numFmtId="9" xfId="0" applyAlignment="1" applyBorder="1" applyFont="1" applyNumberFormat="1">
      <alignment horizontal="right"/>
    </xf>
    <xf borderId="1" fillId="4" fontId="5" numFmtId="0" xfId="0" applyAlignment="1" applyBorder="1" applyFill="1" applyFont="1">
      <alignment horizontal="center"/>
    </xf>
    <xf borderId="1" fillId="5" fontId="0" numFmtId="0" xfId="0" applyAlignment="1" applyBorder="1" applyFill="1" applyFont="1">
      <alignment horizontal="right"/>
    </xf>
    <xf borderId="1" fillId="2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" fillId="0" fontId="9" numFmtId="0" xfId="0" applyBorder="1" applyFont="1"/>
    <xf borderId="1" fillId="0" fontId="0" numFmtId="0" xfId="0" applyAlignment="1" applyBorder="1" applyFont="1">
      <alignment horizontal="center" shrinkToFit="0" vertical="center" wrapText="1"/>
    </xf>
    <xf borderId="1" fillId="0" fontId="10" numFmtId="164" xfId="0" applyBorder="1" applyFont="1" applyNumberFormat="1"/>
    <xf borderId="1" fillId="0" fontId="0" numFmtId="0" xfId="0" applyAlignment="1" applyBorder="1" applyFont="1">
      <alignment horizontal="right"/>
    </xf>
    <xf borderId="1" fillId="6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1" fillId="0" fontId="10" numFmtId="2" xfId="0" applyBorder="1" applyFont="1" applyNumberFormat="1"/>
    <xf borderId="1" fillId="0" fontId="9" numFmtId="164" xfId="0" applyBorder="1" applyFont="1" applyNumberFormat="1"/>
    <xf borderId="1" fillId="7" fontId="1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1" fillId="0" fontId="1" numFmtId="4" xfId="0" applyAlignment="1" applyBorder="1" applyFont="1" applyNumberFormat="1">
      <alignment horizontal="center"/>
    </xf>
    <xf borderId="1" fillId="3" fontId="1" numFmtId="0" xfId="0" applyAlignment="1" applyBorder="1" applyFont="1">
      <alignment horizontal="right"/>
    </xf>
    <xf borderId="1" fillId="5" fontId="1" numFmtId="0" xfId="0" applyAlignment="1" applyBorder="1" applyFont="1">
      <alignment horizontal="right"/>
    </xf>
    <xf borderId="1" fillId="8" fontId="1" numFmtId="0" xfId="0" applyAlignment="1" applyBorder="1" applyFill="1" applyFont="1">
      <alignment horizontal="center" shrinkToFit="0" vertical="center" wrapText="1"/>
    </xf>
    <xf borderId="1" fillId="0" fontId="0" numFmtId="0" xfId="0" applyAlignment="1" applyBorder="1" applyFont="1">
      <alignment horizontal="right" shrinkToFit="0" vertical="center" wrapText="1"/>
    </xf>
    <xf borderId="1" fillId="0" fontId="0" numFmtId="0" xfId="0" applyBorder="1" applyFont="1"/>
    <xf borderId="1" fillId="3" fontId="1" numFmtId="0" xfId="0" applyAlignment="1" applyBorder="1" applyFont="1">
      <alignment horizontal="right" shrinkToFit="0" wrapText="1"/>
    </xf>
    <xf borderId="1" fillId="6" fontId="1" numFmtId="4" xfId="0" applyAlignment="1" applyBorder="1" applyFont="1" applyNumberFormat="1">
      <alignment horizontal="center"/>
    </xf>
    <xf borderId="1" fillId="5" fontId="1" numFmtId="0" xfId="0" applyAlignment="1" applyBorder="1" applyFont="1">
      <alignment horizontal="right" shrinkToFit="0" wrapText="1"/>
    </xf>
    <xf borderId="1" fillId="0" fontId="0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0" fillId="0" fontId="5" numFmtId="0" xfId="0" applyFont="1"/>
    <xf borderId="1" fillId="9" fontId="9" numFmtId="0" xfId="0" applyBorder="1" applyFill="1" applyFont="1"/>
    <xf borderId="0" fillId="0" fontId="0" numFmtId="0" xfId="0" applyAlignment="1" applyFont="1">
      <alignment shrinkToFit="0" wrapText="1"/>
    </xf>
    <xf borderId="1" fillId="9" fontId="1" numFmtId="4" xfId="0" applyAlignment="1" applyBorder="1" applyFont="1" applyNumberFormat="1">
      <alignment horizontal="center"/>
    </xf>
    <xf borderId="0" fillId="0" fontId="11" numFmtId="0" xfId="0" applyFont="1"/>
    <xf borderId="0" fillId="0" fontId="11" numFmtId="164" xfId="0" applyFont="1" applyNumberFormat="1"/>
    <xf borderId="0" fillId="0" fontId="11" numFmtId="2" xfId="0" applyFont="1" applyNumberFormat="1"/>
    <xf borderId="0" fillId="0" fontId="9" numFmtId="0" xfId="0" applyFont="1"/>
    <xf borderId="0" fillId="0" fontId="12" numFmtId="164" xfId="0" applyFont="1" applyNumberFormat="1"/>
    <xf borderId="0" fillId="0" fontId="3" numFmtId="0" xfId="0" applyAlignment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4" numFmtId="0" xfId="0" applyFont="1"/>
    <xf borderId="1" fillId="0" fontId="15" numFmtId="1" xfId="0" applyAlignment="1" applyBorder="1" applyFont="1" applyNumberFormat="1">
      <alignment horizontal="center"/>
    </xf>
    <xf borderId="1" fillId="0" fontId="15" numFmtId="165" xfId="0" applyAlignment="1" applyBorder="1" applyFont="1" applyNumberFormat="1">
      <alignment horizontal="center"/>
    </xf>
    <xf borderId="1" fillId="0" fontId="15" numFmtId="166" xfId="0" applyAlignment="1" applyBorder="1" applyFont="1" applyNumberFormat="1">
      <alignment horizontal="center"/>
    </xf>
    <xf borderId="1" fillId="0" fontId="15" numFmtId="167" xfId="0" applyAlignment="1" applyBorder="1" applyFont="1" applyNumberFormat="1">
      <alignment horizontal="center"/>
    </xf>
    <xf borderId="0" fillId="0" fontId="16" numFmtId="0" xfId="0" applyFont="1"/>
    <xf borderId="0" fillId="0" fontId="0" numFmtId="167" xfId="0" applyFont="1" applyNumberFormat="1"/>
    <xf borderId="0" fillId="0" fontId="0" numFmtId="0" xfId="0" applyAlignment="1" applyFont="1">
      <alignment horizontal="center"/>
    </xf>
    <xf borderId="0" fillId="0" fontId="15" numFmtId="1" xfId="0" applyAlignment="1" applyFont="1" applyNumberFormat="1">
      <alignment horizontal="center"/>
    </xf>
    <xf borderId="0" fillId="0" fontId="15" numFmtId="165" xfId="0" applyAlignment="1" applyFont="1" applyNumberFormat="1">
      <alignment horizontal="center"/>
    </xf>
    <xf borderId="0" fillId="0" fontId="15" numFmtId="166" xfId="0" applyAlignment="1" applyFont="1" applyNumberFormat="1">
      <alignment horizontal="center"/>
    </xf>
    <xf borderId="0" fillId="0" fontId="15" numFmtId="167" xfId="0" applyAlignment="1" applyFont="1" applyNumberFormat="1">
      <alignment horizontal="center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8.71"/>
    <col customWidth="1" min="3" max="3" width="14.86"/>
    <col customWidth="1" min="4" max="4" width="12.57"/>
    <col customWidth="1" min="5" max="5" width="13.0"/>
    <col customWidth="1" min="6" max="6" width="12.43"/>
    <col customWidth="1" min="7" max="7" width="12.57"/>
    <col customWidth="1" min="8" max="8" width="16.43"/>
    <col customWidth="1" min="9" max="9" width="0.43"/>
    <col customWidth="1" min="10" max="10" width="5.71"/>
    <col customWidth="1" min="11" max="11" width="5.57"/>
    <col customWidth="1" min="12" max="12" width="6.57"/>
    <col customWidth="1" min="13" max="13" width="5.71"/>
    <col customWidth="1" min="14" max="14" width="6.86"/>
    <col customWidth="1" min="15" max="15" width="6.57"/>
    <col customWidth="1" min="16" max="16" width="5.71"/>
    <col customWidth="1" min="17" max="17" width="6.57"/>
    <col customWidth="1" min="18" max="18" width="5.71"/>
    <col customWidth="1" min="19" max="20" width="6.57"/>
    <col customWidth="1" min="21" max="21" width="5.71"/>
    <col customWidth="1" min="22" max="26" width="8.71"/>
  </cols>
  <sheetData>
    <row r="1" ht="66.0" customHeight="1">
      <c r="A1" s="6" t="s">
        <v>1</v>
      </c>
      <c r="B1" s="12" t="s">
        <v>14</v>
      </c>
      <c r="C1" s="12" t="s">
        <v>39</v>
      </c>
      <c r="D1" s="12" t="s">
        <v>41</v>
      </c>
      <c r="E1" s="12" t="s">
        <v>42</v>
      </c>
      <c r="F1" s="12" t="s">
        <v>43</v>
      </c>
      <c r="G1" s="12" t="s">
        <v>44</v>
      </c>
      <c r="H1" s="12" t="s">
        <v>45</v>
      </c>
      <c r="J1" s="12" t="s">
        <v>46</v>
      </c>
      <c r="K1" s="12" t="s">
        <v>47</v>
      </c>
      <c r="L1" s="12" t="s">
        <v>48</v>
      </c>
      <c r="M1" s="12" t="s">
        <v>49</v>
      </c>
      <c r="N1" s="12" t="s">
        <v>50</v>
      </c>
      <c r="O1" s="12" t="s">
        <v>51</v>
      </c>
      <c r="P1" s="12" t="s">
        <v>52</v>
      </c>
      <c r="Q1" s="12" t="s">
        <v>54</v>
      </c>
      <c r="R1" s="12" t="s">
        <v>55</v>
      </c>
      <c r="S1" s="12" t="s">
        <v>56</v>
      </c>
      <c r="T1" s="12" t="s">
        <v>57</v>
      </c>
      <c r="U1" s="12" t="s">
        <v>58</v>
      </c>
    </row>
    <row r="2">
      <c r="A2" s="15" t="s">
        <v>59</v>
      </c>
      <c r="B2" s="15">
        <v>19.0</v>
      </c>
      <c r="C2" s="17">
        <v>914.93</v>
      </c>
      <c r="D2" s="21">
        <f t="shared" ref="D2:D19" si="1">G2/(C2/100)</f>
        <v>6.645317128</v>
      </c>
      <c r="E2" s="22">
        <v>0.8</v>
      </c>
      <c r="F2" s="15">
        <v>4.0</v>
      </c>
      <c r="G2" s="22">
        <f t="shared" ref="G2:G18" si="2">B2*E2*F2</f>
        <v>60.8</v>
      </c>
      <c r="H2" s="22">
        <f t="shared" ref="H2:H18" si="3">G2*0.87</f>
        <v>52.896</v>
      </c>
      <c r="J2" s="25"/>
      <c r="K2" s="25"/>
      <c r="L2" s="32">
        <f>(B2*E2)*0.9</f>
        <v>13.68</v>
      </c>
      <c r="M2" s="25"/>
      <c r="N2" s="25"/>
      <c r="O2" s="32">
        <f>(B2*E2)*0.9</f>
        <v>13.68</v>
      </c>
      <c r="P2" s="25"/>
      <c r="Q2" s="25"/>
      <c r="R2" s="32">
        <f>(B2*E2)*0.9</f>
        <v>13.68</v>
      </c>
      <c r="S2" s="25"/>
      <c r="T2" s="25"/>
      <c r="U2" s="32">
        <f>(B2*E2)*0.9</f>
        <v>13.68</v>
      </c>
    </row>
    <row r="3">
      <c r="A3" s="15" t="s">
        <v>87</v>
      </c>
      <c r="B3" s="15">
        <v>108.0</v>
      </c>
      <c r="C3" s="22">
        <v>3079.2</v>
      </c>
      <c r="D3" s="21">
        <f t="shared" si="1"/>
        <v>7.155105222</v>
      </c>
      <c r="E3" s="22">
        <v>0.51</v>
      </c>
      <c r="F3" s="15">
        <v>4.0</v>
      </c>
      <c r="G3" s="22">
        <f t="shared" si="2"/>
        <v>220.32</v>
      </c>
      <c r="H3" s="22">
        <f t="shared" si="3"/>
        <v>191.6784</v>
      </c>
      <c r="J3" s="32">
        <f>(B3*E3)*0.9</f>
        <v>49.572</v>
      </c>
      <c r="K3" s="25"/>
      <c r="L3" s="25"/>
      <c r="M3" s="32">
        <f>(B3*E3)*0.9</f>
        <v>49.572</v>
      </c>
      <c r="N3" s="25"/>
      <c r="O3" s="25"/>
      <c r="P3" s="32">
        <f>(B3*E3)*0.9</f>
        <v>49.572</v>
      </c>
      <c r="Q3" s="25"/>
      <c r="R3" s="25"/>
      <c r="S3" s="32">
        <f>(B3*E3)*0.9</f>
        <v>49.572</v>
      </c>
      <c r="T3" s="25"/>
      <c r="U3" s="25"/>
    </row>
    <row r="4">
      <c r="A4" s="37" t="s">
        <v>130</v>
      </c>
      <c r="B4" s="15">
        <v>107.0</v>
      </c>
      <c r="C4" s="22">
        <v>1677.76</v>
      </c>
      <c r="D4" s="21">
        <f t="shared" si="1"/>
        <v>6.37755102</v>
      </c>
      <c r="E4" s="22">
        <v>0.25</v>
      </c>
      <c r="F4" s="15">
        <v>4.0</v>
      </c>
      <c r="G4" s="22">
        <f t="shared" si="2"/>
        <v>107</v>
      </c>
      <c r="H4" s="22">
        <f t="shared" si="3"/>
        <v>93.09</v>
      </c>
      <c r="J4" s="25"/>
      <c r="K4" s="25"/>
      <c r="L4" s="32">
        <f>(B4*E4)*0.9</f>
        <v>24.075</v>
      </c>
      <c r="M4" s="25"/>
      <c r="N4" s="32">
        <f>(B4*E4)*0.9</f>
        <v>24.075</v>
      </c>
      <c r="O4" s="25"/>
      <c r="P4" s="25"/>
      <c r="Q4" s="32">
        <f>(B4*E4)*0.9</f>
        <v>24.075</v>
      </c>
      <c r="R4" s="25"/>
      <c r="S4" s="25"/>
      <c r="T4" s="32">
        <f>(B4*E4)*0.9</f>
        <v>24.075</v>
      </c>
      <c r="U4" s="25"/>
    </row>
    <row r="5">
      <c r="A5" s="37" t="s">
        <v>144</v>
      </c>
      <c r="B5" s="15">
        <v>172.0</v>
      </c>
      <c r="C5" s="22">
        <v>1362.87</v>
      </c>
      <c r="D5" s="21">
        <f t="shared" si="1"/>
        <v>7.572255608</v>
      </c>
      <c r="E5" s="22">
        <v>0.15</v>
      </c>
      <c r="F5" s="15">
        <v>4.0</v>
      </c>
      <c r="G5" s="22">
        <f t="shared" si="2"/>
        <v>103.2</v>
      </c>
      <c r="H5" s="22">
        <f t="shared" si="3"/>
        <v>89.784</v>
      </c>
      <c r="J5" s="32">
        <f>(B5*E5)*0.9</f>
        <v>23.22</v>
      </c>
      <c r="K5" s="25"/>
      <c r="L5" s="25"/>
      <c r="M5" s="32">
        <f>(B5*E5)*0.9</f>
        <v>23.22</v>
      </c>
      <c r="N5" s="25"/>
      <c r="O5" s="25"/>
      <c r="P5" s="32">
        <f>(B5*E5)*0.9</f>
        <v>23.22</v>
      </c>
      <c r="Q5" s="25"/>
      <c r="R5" s="25"/>
      <c r="S5" s="32">
        <f>(B5*E5)*0.9</f>
        <v>23.22</v>
      </c>
      <c r="T5" s="25"/>
      <c r="U5" s="25"/>
    </row>
    <row r="6">
      <c r="A6" s="37" t="s">
        <v>145</v>
      </c>
      <c r="B6" s="15">
        <v>20.0</v>
      </c>
      <c r="C6" s="22">
        <v>1637.24</v>
      </c>
      <c r="D6" s="21">
        <f t="shared" si="1"/>
        <v>4.397644817</v>
      </c>
      <c r="E6" s="22">
        <v>0.9</v>
      </c>
      <c r="F6" s="15">
        <v>4.0</v>
      </c>
      <c r="G6" s="22">
        <f t="shared" si="2"/>
        <v>72</v>
      </c>
      <c r="H6" s="22">
        <f t="shared" si="3"/>
        <v>62.64</v>
      </c>
      <c r="J6" s="25"/>
      <c r="K6" s="32">
        <f>(B6*E6)*0.9</f>
        <v>16.2</v>
      </c>
      <c r="L6" s="25"/>
      <c r="M6" s="25"/>
      <c r="N6" s="32">
        <f>(B6*E6)*0.9</f>
        <v>16.2</v>
      </c>
      <c r="O6" s="25"/>
      <c r="P6" s="25"/>
      <c r="Q6" s="32">
        <f>(B6*E6)*0.9</f>
        <v>16.2</v>
      </c>
      <c r="R6" s="25"/>
      <c r="S6" s="25"/>
      <c r="T6" s="32">
        <f>(B6*E6)*0.9</f>
        <v>16.2</v>
      </c>
      <c r="U6" s="25"/>
    </row>
    <row r="7">
      <c r="A7" s="37" t="s">
        <v>146</v>
      </c>
      <c r="B7" s="15">
        <v>10.0</v>
      </c>
      <c r="C7" s="22">
        <v>374.7</v>
      </c>
      <c r="D7" s="21">
        <f t="shared" si="1"/>
        <v>5.337603416</v>
      </c>
      <c r="E7" s="22">
        <v>0.5</v>
      </c>
      <c r="F7" s="15">
        <v>4.0</v>
      </c>
      <c r="G7" s="22">
        <f t="shared" si="2"/>
        <v>20</v>
      </c>
      <c r="H7" s="22">
        <f t="shared" si="3"/>
        <v>17.4</v>
      </c>
      <c r="J7" s="25"/>
      <c r="K7" s="25"/>
      <c r="L7" s="32">
        <f>(B7*E7)*0.9</f>
        <v>4.5</v>
      </c>
      <c r="M7" s="25"/>
      <c r="N7" s="25"/>
      <c r="O7" s="32">
        <f>(B7*E7)*0.9</f>
        <v>4.5</v>
      </c>
      <c r="P7" s="25"/>
      <c r="Q7" s="25"/>
      <c r="R7" s="32">
        <f>(B7*E7)*0.9</f>
        <v>4.5</v>
      </c>
      <c r="S7" s="25"/>
      <c r="T7" s="25"/>
      <c r="U7" s="32">
        <f>(B7*E7)*0.9</f>
        <v>4.5</v>
      </c>
    </row>
    <row r="8">
      <c r="A8" s="37" t="s">
        <v>147</v>
      </c>
      <c r="B8" s="15">
        <v>35.0</v>
      </c>
      <c r="C8" s="22">
        <v>513.1</v>
      </c>
      <c r="D8" s="21">
        <f t="shared" si="1"/>
        <v>8.321964529</v>
      </c>
      <c r="E8" s="22">
        <v>0.305</v>
      </c>
      <c r="F8" s="15">
        <v>4.0</v>
      </c>
      <c r="G8" s="22">
        <f t="shared" si="2"/>
        <v>42.7</v>
      </c>
      <c r="H8" s="22">
        <f t="shared" si="3"/>
        <v>37.149</v>
      </c>
      <c r="J8" s="25"/>
      <c r="K8" s="32">
        <f>(B8*E8)*0.9</f>
        <v>9.6075</v>
      </c>
      <c r="L8" s="39"/>
      <c r="M8" s="39"/>
      <c r="N8" s="32">
        <f>(B8*E8)*0.9</f>
        <v>9.6075</v>
      </c>
      <c r="O8" s="39"/>
      <c r="P8" s="39"/>
      <c r="Q8" s="32">
        <f>(B8*E8)*0.9</f>
        <v>9.6075</v>
      </c>
      <c r="R8" s="39"/>
      <c r="S8" s="39"/>
      <c r="T8" s="32">
        <f>(B8*E8)*0.9</f>
        <v>9.6075</v>
      </c>
      <c r="U8" s="39"/>
    </row>
    <row r="9">
      <c r="A9" s="37" t="s">
        <v>148</v>
      </c>
      <c r="B9" s="15">
        <v>12.0</v>
      </c>
      <c r="C9" s="22">
        <v>303.71</v>
      </c>
      <c r="D9" s="21">
        <f t="shared" si="1"/>
        <v>5.958315498</v>
      </c>
      <c r="E9" s="22">
        <v>0.377</v>
      </c>
      <c r="F9" s="15">
        <v>4.0</v>
      </c>
      <c r="G9" s="22">
        <f t="shared" si="2"/>
        <v>18.096</v>
      </c>
      <c r="H9" s="22">
        <f t="shared" si="3"/>
        <v>15.74352</v>
      </c>
      <c r="J9" s="25"/>
      <c r="K9" s="39"/>
      <c r="L9" s="32">
        <f>(B9*E9)*0.9</f>
        <v>4.0716</v>
      </c>
      <c r="M9" s="39"/>
      <c r="N9" s="39"/>
      <c r="O9" s="32">
        <f t="shared" ref="O9:O10" si="4">(B9*E9)*0.9</f>
        <v>4.0716</v>
      </c>
      <c r="P9" s="39"/>
      <c r="Q9" s="39"/>
      <c r="R9" s="32">
        <f>(B9*E9)*0.9</f>
        <v>4.0716</v>
      </c>
      <c r="S9" s="39"/>
      <c r="T9" s="39"/>
      <c r="U9" s="32">
        <f>(B9*E9)*0.9</f>
        <v>4.0716</v>
      </c>
    </row>
    <row r="10">
      <c r="A10" s="37" t="s">
        <v>149</v>
      </c>
      <c r="B10" s="15">
        <v>5.0</v>
      </c>
      <c r="C10" s="22">
        <v>392.21</v>
      </c>
      <c r="D10" s="21">
        <f t="shared" si="1"/>
        <v>5.456260677</v>
      </c>
      <c r="E10" s="22">
        <v>1.07</v>
      </c>
      <c r="F10" s="15">
        <v>4.0</v>
      </c>
      <c r="G10" s="22">
        <f t="shared" si="2"/>
        <v>21.4</v>
      </c>
      <c r="H10" s="22">
        <f t="shared" si="3"/>
        <v>18.618</v>
      </c>
      <c r="J10" s="32">
        <f>(B10*E10)*0.9</f>
        <v>4.815</v>
      </c>
      <c r="K10" s="39"/>
      <c r="L10" s="39"/>
      <c r="M10" s="32">
        <f>(B10*E10)*0.9</f>
        <v>4.815</v>
      </c>
      <c r="N10" s="39"/>
      <c r="O10" s="32">
        <f t="shared" si="4"/>
        <v>4.815</v>
      </c>
      <c r="P10" s="39"/>
      <c r="Q10" s="39"/>
      <c r="R10" s="39"/>
      <c r="S10" s="32">
        <f>(B10*E10)*0.9</f>
        <v>4.815</v>
      </c>
      <c r="T10" s="39"/>
      <c r="U10" s="39"/>
    </row>
    <row r="11">
      <c r="A11" s="37" t="s">
        <v>150</v>
      </c>
      <c r="B11" s="15">
        <v>14.0</v>
      </c>
      <c r="C11" s="22">
        <v>545.84</v>
      </c>
      <c r="D11" s="21">
        <f t="shared" si="1"/>
        <v>4.616737505</v>
      </c>
      <c r="E11" s="22">
        <v>0.45</v>
      </c>
      <c r="F11" s="15">
        <v>4.0</v>
      </c>
      <c r="G11" s="22">
        <f t="shared" si="2"/>
        <v>25.2</v>
      </c>
      <c r="H11" s="22">
        <f t="shared" si="3"/>
        <v>21.924</v>
      </c>
      <c r="J11" s="39"/>
      <c r="K11" s="32">
        <f t="shared" ref="K11:K12" si="5">(B11*E11)*0.9</f>
        <v>5.67</v>
      </c>
      <c r="L11" s="39"/>
      <c r="M11" s="39"/>
      <c r="N11" s="32">
        <f t="shared" ref="N11:N12" si="6">(B11*E11)*0.9</f>
        <v>5.67</v>
      </c>
      <c r="O11" s="39"/>
      <c r="P11" s="39"/>
      <c r="Q11" s="32">
        <f t="shared" ref="Q11:Q12" si="7">(B11*E11)*0.9</f>
        <v>5.67</v>
      </c>
      <c r="R11" s="39"/>
      <c r="S11" s="39"/>
      <c r="T11" s="32">
        <f t="shared" ref="T11:T12" si="8">(B11*E11)*0.9</f>
        <v>5.67</v>
      </c>
      <c r="U11" s="39"/>
    </row>
    <row r="12">
      <c r="A12" s="37" t="s">
        <v>151</v>
      </c>
      <c r="B12" s="15">
        <v>10.0</v>
      </c>
      <c r="C12" s="22">
        <v>576.8</v>
      </c>
      <c r="D12" s="21">
        <f t="shared" si="1"/>
        <v>3.46740638</v>
      </c>
      <c r="E12" s="22">
        <v>0.5</v>
      </c>
      <c r="F12" s="15">
        <v>4.0</v>
      </c>
      <c r="G12" s="22">
        <f t="shared" si="2"/>
        <v>20</v>
      </c>
      <c r="H12" s="22">
        <f t="shared" si="3"/>
        <v>17.4</v>
      </c>
      <c r="J12" s="39"/>
      <c r="K12" s="32">
        <f t="shared" si="5"/>
        <v>4.5</v>
      </c>
      <c r="L12" s="39"/>
      <c r="M12" s="39"/>
      <c r="N12" s="32">
        <f t="shared" si="6"/>
        <v>4.5</v>
      </c>
      <c r="O12" s="39"/>
      <c r="P12" s="39"/>
      <c r="Q12" s="32">
        <f t="shared" si="7"/>
        <v>4.5</v>
      </c>
      <c r="R12" s="39"/>
      <c r="S12" s="39"/>
      <c r="T12" s="32">
        <f t="shared" si="8"/>
        <v>4.5</v>
      </c>
      <c r="U12" s="39"/>
    </row>
    <row r="13">
      <c r="A13" s="37" t="s">
        <v>152</v>
      </c>
      <c r="B13" s="15">
        <v>28.0</v>
      </c>
      <c r="C13" s="22">
        <v>496.16</v>
      </c>
      <c r="D13" s="21">
        <f t="shared" si="1"/>
        <v>3.837471783</v>
      </c>
      <c r="E13" s="22">
        <v>0.17</v>
      </c>
      <c r="F13" s="15">
        <v>4.0</v>
      </c>
      <c r="G13" s="22">
        <f t="shared" si="2"/>
        <v>19.04</v>
      </c>
      <c r="H13" s="22">
        <f t="shared" si="3"/>
        <v>16.5648</v>
      </c>
      <c r="J13" s="39"/>
      <c r="K13" s="39"/>
      <c r="L13" s="32">
        <f t="shared" ref="L13:L14" si="9">(B13*E13)*0.9</f>
        <v>4.284</v>
      </c>
      <c r="M13" s="39"/>
      <c r="N13" s="39"/>
      <c r="O13" s="32">
        <f t="shared" ref="O13:O14" si="10">(B13*E13)*0.9</f>
        <v>4.284</v>
      </c>
      <c r="P13" s="39"/>
      <c r="Q13" s="39"/>
      <c r="R13" s="32">
        <f>(B13*E13)*0.9</f>
        <v>4.284</v>
      </c>
      <c r="S13" s="39"/>
      <c r="T13" s="39"/>
      <c r="U13" s="32">
        <f t="shared" ref="U13:U14" si="11">(B13*E13)*0.9</f>
        <v>4.284</v>
      </c>
    </row>
    <row r="14">
      <c r="A14" s="37" t="s">
        <v>153</v>
      </c>
      <c r="B14" s="15">
        <v>80.0</v>
      </c>
      <c r="C14" s="22">
        <v>2600.9</v>
      </c>
      <c r="D14" s="21">
        <f t="shared" si="1"/>
        <v>8.243300396</v>
      </c>
      <c r="E14" s="22">
        <v>0.67</v>
      </c>
      <c r="F14" s="15">
        <v>4.0</v>
      </c>
      <c r="G14" s="22">
        <f t="shared" si="2"/>
        <v>214.4</v>
      </c>
      <c r="H14" s="22">
        <f t="shared" si="3"/>
        <v>186.528</v>
      </c>
      <c r="J14" s="25"/>
      <c r="K14" s="25"/>
      <c r="L14" s="32">
        <f t="shared" si="9"/>
        <v>48.24</v>
      </c>
      <c r="M14" s="39"/>
      <c r="N14" s="39"/>
      <c r="O14" s="32">
        <f t="shared" si="10"/>
        <v>48.24</v>
      </c>
      <c r="P14" s="39"/>
      <c r="Q14" s="39"/>
      <c r="R14" s="39"/>
      <c r="S14" s="32">
        <f>(B14*E14)*0.9</f>
        <v>48.24</v>
      </c>
      <c r="T14" s="39"/>
      <c r="U14" s="32">
        <f t="shared" si="11"/>
        <v>48.24</v>
      </c>
    </row>
    <row r="15">
      <c r="A15" s="37" t="s">
        <v>154</v>
      </c>
      <c r="B15" s="15">
        <v>87.0</v>
      </c>
      <c r="C15" s="22">
        <v>1495.32</v>
      </c>
      <c r="D15" s="21">
        <f t="shared" si="1"/>
        <v>6.981783163</v>
      </c>
      <c r="E15" s="22">
        <v>0.3</v>
      </c>
      <c r="F15" s="15">
        <v>4.0</v>
      </c>
      <c r="G15" s="22">
        <f t="shared" si="2"/>
        <v>104.4</v>
      </c>
      <c r="H15" s="22">
        <f t="shared" si="3"/>
        <v>90.828</v>
      </c>
      <c r="J15" s="25"/>
      <c r="K15" s="32">
        <f>(B15*E15)*0.9</f>
        <v>23.49</v>
      </c>
      <c r="L15" s="39"/>
      <c r="M15" s="39"/>
      <c r="N15" s="32">
        <f>(B15*E15)*0.9</f>
        <v>23.49</v>
      </c>
      <c r="O15" s="39"/>
      <c r="P15" s="39"/>
      <c r="Q15" s="32">
        <f>(B15*E15)*0.9</f>
        <v>23.49</v>
      </c>
      <c r="R15" s="39"/>
      <c r="S15" s="39"/>
      <c r="T15" s="32">
        <f>(B15*E15)*0.9</f>
        <v>23.49</v>
      </c>
      <c r="U15" s="39"/>
    </row>
    <row r="16">
      <c r="A16" s="37" t="s">
        <v>155</v>
      </c>
      <c r="B16" s="15">
        <v>11.0</v>
      </c>
      <c r="C16" s="22">
        <v>497.42</v>
      </c>
      <c r="D16" s="21">
        <f t="shared" si="1"/>
        <v>9.199469261</v>
      </c>
      <c r="E16" s="22">
        <v>4.16</v>
      </c>
      <c r="F16" s="15">
        <v>1.0</v>
      </c>
      <c r="G16" s="22">
        <f t="shared" si="2"/>
        <v>45.76</v>
      </c>
      <c r="H16" s="22">
        <f t="shared" si="3"/>
        <v>39.8112</v>
      </c>
      <c r="J16" s="25"/>
      <c r="K16" s="39"/>
      <c r="L16" s="39"/>
      <c r="M16" s="39"/>
      <c r="N16" s="39"/>
      <c r="O16" s="32">
        <f>(B16*E16)*0.9</f>
        <v>41.184</v>
      </c>
      <c r="P16" s="39"/>
      <c r="Q16" s="39"/>
      <c r="R16" s="39"/>
      <c r="S16" s="39"/>
      <c r="T16" s="39"/>
      <c r="U16" s="39"/>
    </row>
    <row r="17">
      <c r="A17" s="37" t="s">
        <v>156</v>
      </c>
      <c r="B17" s="15">
        <v>11.0</v>
      </c>
      <c r="C17" s="22">
        <v>490.79</v>
      </c>
      <c r="D17" s="21">
        <f t="shared" si="1"/>
        <v>3.586055136</v>
      </c>
      <c r="E17" s="22">
        <v>0.4</v>
      </c>
      <c r="F17" s="15">
        <v>4.0</v>
      </c>
      <c r="G17" s="22">
        <f t="shared" si="2"/>
        <v>17.6</v>
      </c>
      <c r="H17" s="22">
        <f t="shared" si="3"/>
        <v>15.312</v>
      </c>
      <c r="J17" s="25"/>
      <c r="K17" s="39"/>
      <c r="L17" s="32">
        <f t="shared" ref="L17:L18" si="12">(B17*E17)*0.9</f>
        <v>3.96</v>
      </c>
      <c r="M17" s="39"/>
      <c r="N17" s="32">
        <f>(B17*E17)*0.9</f>
        <v>3.96</v>
      </c>
      <c r="O17" s="39"/>
      <c r="P17" s="39"/>
      <c r="Q17" s="39"/>
      <c r="R17" s="32">
        <f>(B17*E17)*0.9</f>
        <v>3.96</v>
      </c>
      <c r="S17" s="39"/>
      <c r="T17" s="32">
        <f>(B17*E17)*0.9</f>
        <v>3.96</v>
      </c>
      <c r="U17" s="39"/>
    </row>
    <row r="18">
      <c r="A18" s="37" t="s">
        <v>157</v>
      </c>
      <c r="B18" s="15">
        <v>194.0</v>
      </c>
      <c r="C18" s="22">
        <v>508.47</v>
      </c>
      <c r="D18" s="21">
        <f t="shared" si="1"/>
        <v>10.68302948</v>
      </c>
      <c r="E18" s="22">
        <v>0.14</v>
      </c>
      <c r="F18" s="15">
        <v>2.0</v>
      </c>
      <c r="G18" s="22">
        <f t="shared" si="2"/>
        <v>54.32</v>
      </c>
      <c r="H18" s="22">
        <f t="shared" si="3"/>
        <v>47.2584</v>
      </c>
      <c r="J18" s="25"/>
      <c r="K18" s="39"/>
      <c r="L18" s="32">
        <f t="shared" si="12"/>
        <v>24.444</v>
      </c>
      <c r="M18" s="39"/>
      <c r="N18" s="39"/>
      <c r="O18" s="39"/>
      <c r="P18" s="39"/>
      <c r="Q18" s="32">
        <f>(B18*E18)*0.9</f>
        <v>24.444</v>
      </c>
      <c r="R18" s="39"/>
      <c r="S18" s="39"/>
      <c r="T18" s="39"/>
      <c r="U18" s="39"/>
    </row>
    <row r="19">
      <c r="A19" s="40" t="s">
        <v>158</v>
      </c>
      <c r="B19" s="40"/>
      <c r="C19" s="41">
        <f>SUM(C2:C18)</f>
        <v>17467.42</v>
      </c>
      <c r="D19" s="42">
        <f t="shared" si="1"/>
        <v>6.676635702</v>
      </c>
      <c r="E19" s="40"/>
      <c r="F19" s="40"/>
      <c r="G19" s="41">
        <f t="shared" ref="G19:H19" si="13">SUM(G2:G18)</f>
        <v>1166.236</v>
      </c>
      <c r="H19" s="41">
        <f t="shared" si="13"/>
        <v>1014.62532</v>
      </c>
      <c r="J19" s="25">
        <f t="shared" ref="J19:U19" si="14">SUM(J2:J18)</f>
        <v>77.607</v>
      </c>
      <c r="K19" s="25">
        <f t="shared" si="14"/>
        <v>59.4675</v>
      </c>
      <c r="L19" s="25">
        <f t="shared" si="14"/>
        <v>127.2546</v>
      </c>
      <c r="M19" s="25">
        <f t="shared" si="14"/>
        <v>77.607</v>
      </c>
      <c r="N19" s="25">
        <f t="shared" si="14"/>
        <v>87.5025</v>
      </c>
      <c r="O19" s="25">
        <f t="shared" si="14"/>
        <v>120.7746</v>
      </c>
      <c r="P19" s="25">
        <f t="shared" si="14"/>
        <v>72.792</v>
      </c>
      <c r="Q19" s="25">
        <f t="shared" si="14"/>
        <v>107.9865</v>
      </c>
      <c r="R19" s="25">
        <f t="shared" si="14"/>
        <v>30.4956</v>
      </c>
      <c r="S19" s="25">
        <f t="shared" si="14"/>
        <v>125.847</v>
      </c>
      <c r="T19" s="25">
        <f t="shared" si="14"/>
        <v>87.5025</v>
      </c>
      <c r="U19" s="25">
        <f t="shared" si="14"/>
        <v>74.7756</v>
      </c>
    </row>
    <row r="20">
      <c r="A20" s="43"/>
      <c r="B20" s="1"/>
      <c r="C20" s="44"/>
      <c r="D20" s="1"/>
      <c r="E20" s="1"/>
      <c r="F20" s="1"/>
      <c r="G20" s="1"/>
      <c r="H20" s="1"/>
    </row>
    <row r="21" ht="15.75" customHeight="1">
      <c r="A21" s="45"/>
      <c r="B21" s="46" t="s">
        <v>159</v>
      </c>
      <c r="C21" s="46" t="s">
        <v>160</v>
      </c>
      <c r="D21" s="46" t="s">
        <v>161</v>
      </c>
      <c r="E21" s="46" t="s">
        <v>162</v>
      </c>
      <c r="F21" s="47"/>
      <c r="H21" s="48"/>
    </row>
    <row r="22" ht="15.75" customHeight="1">
      <c r="A22" s="49"/>
      <c r="B22" s="50">
        <v>2019.0</v>
      </c>
      <c r="C22" s="51">
        <f>C19</f>
        <v>17467.42</v>
      </c>
      <c r="D22" s="52">
        <v>65.7</v>
      </c>
      <c r="E22" s="53">
        <f>C22*65.7</f>
        <v>1147609.494</v>
      </c>
      <c r="F22" s="1"/>
      <c r="H22" s="54"/>
    </row>
    <row r="23" ht="15.75" customHeight="1">
      <c r="A23" s="49"/>
      <c r="B23" s="50">
        <v>2020.0</v>
      </c>
      <c r="C23" s="51">
        <f>C22*((D19*0.87)/100+1)</f>
        <v>18482.04532</v>
      </c>
      <c r="D23" s="52">
        <f>65.7*1.07</f>
        <v>70.299</v>
      </c>
      <c r="E23" s="53">
        <f t="shared" ref="E23:E32" si="15">C23*D23</f>
        <v>1299269.304</v>
      </c>
      <c r="F23" s="55"/>
      <c r="H23" s="49"/>
    </row>
    <row r="24" ht="15.75" customHeight="1">
      <c r="A24" s="49"/>
      <c r="B24" s="50">
        <v>2021.0</v>
      </c>
      <c r="C24" s="51">
        <f>C23*((D19*0.87)/100+1)</f>
        <v>19555.60691</v>
      </c>
      <c r="D24" s="52">
        <f t="shared" ref="D24:D32" si="16">D23*1.07</f>
        <v>75.21993</v>
      </c>
      <c r="E24" s="53">
        <f t="shared" si="15"/>
        <v>1470971.383</v>
      </c>
      <c r="F24" s="55"/>
      <c r="H24" s="49"/>
    </row>
    <row r="25" ht="15.75" customHeight="1">
      <c r="A25" s="49"/>
      <c r="B25" s="50">
        <v>2022.0</v>
      </c>
      <c r="C25" s="51">
        <f>C24*((D19*0.87)/100+1)</f>
        <v>20691.52818</v>
      </c>
      <c r="D25" s="52">
        <f t="shared" si="16"/>
        <v>80.4853251</v>
      </c>
      <c r="E25" s="53">
        <f t="shared" si="15"/>
        <v>1665364.372</v>
      </c>
      <c r="F25" s="55"/>
      <c r="H25" s="49"/>
    </row>
    <row r="26" ht="15.75" customHeight="1">
      <c r="A26" s="49"/>
      <c r="B26" s="50">
        <v>2023.0</v>
      </c>
      <c r="C26" s="51">
        <f>C25*((D19*0.87)/100+1)</f>
        <v>21893.4314</v>
      </c>
      <c r="D26" s="52">
        <f t="shared" si="16"/>
        <v>86.11929786</v>
      </c>
      <c r="E26" s="53">
        <f t="shared" si="15"/>
        <v>1885446.94</v>
      </c>
      <c r="F26" s="55"/>
      <c r="H26" s="49"/>
    </row>
    <row r="27" ht="15.75" customHeight="1">
      <c r="A27" s="49"/>
      <c r="B27" s="50">
        <v>2024.0</v>
      </c>
      <c r="C27" s="51">
        <f>C26*((D19*0.87)/100+1)</f>
        <v>23165.14925</v>
      </c>
      <c r="D27" s="52">
        <f t="shared" si="16"/>
        <v>92.14764871</v>
      </c>
      <c r="E27" s="53">
        <f t="shared" si="15"/>
        <v>2134614.036</v>
      </c>
      <c r="F27" s="55"/>
      <c r="H27" s="49"/>
    </row>
    <row r="28" ht="15.75" customHeight="1">
      <c r="A28" s="49"/>
      <c r="B28" s="50">
        <v>2025.0</v>
      </c>
      <c r="C28" s="51">
        <f>C27*((D19*0.87)/100+1)</f>
        <v>24510.73704</v>
      </c>
      <c r="D28" s="52">
        <f t="shared" si="16"/>
        <v>98.59798412</v>
      </c>
      <c r="E28" s="53">
        <f t="shared" si="15"/>
        <v>2416709.261</v>
      </c>
      <c r="F28" s="55"/>
      <c r="H28" s="49"/>
    </row>
    <row r="29" ht="19.5" customHeight="1">
      <c r="A29" s="1"/>
      <c r="B29" s="50">
        <v>2026.0</v>
      </c>
      <c r="C29" s="51">
        <f>C28*((D19*0.87)/100+1)</f>
        <v>25934.48562</v>
      </c>
      <c r="D29" s="52">
        <f t="shared" si="16"/>
        <v>105.499843</v>
      </c>
      <c r="E29" s="53">
        <f t="shared" si="15"/>
        <v>2736084.161</v>
      </c>
      <c r="F29" s="55"/>
      <c r="H29" s="1"/>
    </row>
    <row r="30" ht="18.75" customHeight="1">
      <c r="A30" s="56"/>
      <c r="B30" s="50">
        <v>2027.0</v>
      </c>
      <c r="C30" s="51">
        <f>C29*((D19*0.87)/100+1)</f>
        <v>27440.9351</v>
      </c>
      <c r="D30" s="52">
        <f t="shared" si="16"/>
        <v>112.884832</v>
      </c>
      <c r="E30" s="53">
        <f t="shared" si="15"/>
        <v>3097665.349</v>
      </c>
      <c r="F30" s="55"/>
      <c r="H30" s="56"/>
    </row>
    <row r="31" ht="15.75" customHeight="1">
      <c r="A31" s="49"/>
      <c r="B31" s="50">
        <v>2028.0</v>
      </c>
      <c r="C31" s="51">
        <f>C30*((D19*0.87)/100+1)</f>
        <v>29034.8893</v>
      </c>
      <c r="D31" s="52">
        <f t="shared" si="16"/>
        <v>120.7867703</v>
      </c>
      <c r="E31" s="53">
        <f t="shared" si="15"/>
        <v>3507030.503</v>
      </c>
      <c r="F31" s="55"/>
      <c r="H31" s="49"/>
    </row>
    <row r="32" ht="15.75" customHeight="1">
      <c r="A32" s="49"/>
      <c r="B32" s="50">
        <v>2029.0</v>
      </c>
      <c r="C32" s="51">
        <f>C31*((D19*0.87)/100+1)</f>
        <v>30721.43109</v>
      </c>
      <c r="D32" s="52">
        <f t="shared" si="16"/>
        <v>129.2418442</v>
      </c>
      <c r="E32" s="53">
        <f t="shared" si="15"/>
        <v>3970494.41</v>
      </c>
      <c r="F32" s="1"/>
      <c r="H32" s="49"/>
    </row>
    <row r="33" ht="15.75" customHeight="1">
      <c r="A33" s="49"/>
      <c r="B33" s="57"/>
      <c r="C33" s="58"/>
      <c r="D33" s="59"/>
      <c r="E33" s="60"/>
      <c r="H33" s="49"/>
    </row>
    <row r="34" ht="15.75" customHeight="1">
      <c r="A34" s="49"/>
      <c r="B34" s="49"/>
      <c r="C34" s="61">
        <v>1247445.0</v>
      </c>
      <c r="D34" s="49"/>
      <c r="E34" s="49"/>
      <c r="F34" s="54"/>
      <c r="G34" s="49"/>
      <c r="H34" s="49"/>
    </row>
    <row r="35" ht="15.75" customHeight="1">
      <c r="A35" s="49"/>
      <c r="B35" s="49"/>
      <c r="C35" s="49"/>
      <c r="D35" s="49"/>
      <c r="E35" s="49"/>
      <c r="F35" s="49"/>
      <c r="G35" s="49"/>
      <c r="H35" s="49"/>
    </row>
    <row r="36" ht="15.75" customHeight="1">
      <c r="A36" s="49"/>
      <c r="B36" s="49"/>
      <c r="C36" s="49"/>
      <c r="D36" s="49"/>
      <c r="E36" s="49"/>
      <c r="F36" s="49"/>
      <c r="G36" s="49"/>
      <c r="H36" s="49"/>
    </row>
    <row r="37" ht="15.75" customHeight="1">
      <c r="A37" s="49"/>
      <c r="B37" s="49"/>
      <c r="C37" s="49"/>
      <c r="D37" s="49"/>
      <c r="E37" s="49"/>
      <c r="F37" s="49"/>
      <c r="G37" s="49"/>
      <c r="H37" s="49"/>
    </row>
    <row r="38" ht="15.75" customHeight="1">
      <c r="A38" s="1"/>
      <c r="B38" s="1"/>
      <c r="C38" s="1"/>
      <c r="D38" s="1"/>
      <c r="E38" s="1"/>
      <c r="F38" s="1"/>
      <c r="G38" s="1"/>
      <c r="H38" s="1"/>
    </row>
    <row r="39" ht="15.75" customHeight="1">
      <c r="A39" s="56"/>
      <c r="B39" s="56"/>
      <c r="C39" s="56"/>
      <c r="D39" s="56"/>
      <c r="E39" s="56"/>
      <c r="F39" s="56"/>
      <c r="G39" s="56"/>
      <c r="H39" s="56"/>
    </row>
    <row r="40" ht="15.75" customHeight="1">
      <c r="A40" s="49"/>
      <c r="B40" s="49"/>
      <c r="C40" s="49"/>
      <c r="D40" s="49"/>
      <c r="E40" s="49"/>
      <c r="F40" s="49"/>
      <c r="G40" s="49"/>
      <c r="H40" s="49"/>
    </row>
    <row r="41" ht="15.75" customHeight="1">
      <c r="A41" s="49"/>
      <c r="B41" s="49"/>
      <c r="C41" s="49"/>
      <c r="D41" s="49"/>
      <c r="E41" s="49"/>
      <c r="F41" s="49"/>
      <c r="G41" s="49"/>
      <c r="H41" s="49"/>
    </row>
    <row r="42" ht="15.75" customHeight="1">
      <c r="A42" s="49"/>
      <c r="B42" s="49"/>
      <c r="C42" s="49"/>
      <c r="D42" s="49"/>
      <c r="E42" s="49"/>
      <c r="F42" s="49"/>
      <c r="G42" s="49"/>
      <c r="H42" s="49"/>
    </row>
    <row r="43" ht="15.75" customHeight="1">
      <c r="A43" s="49"/>
      <c r="B43" s="49"/>
      <c r="C43" s="49"/>
      <c r="D43" s="49"/>
      <c r="E43" s="49"/>
      <c r="F43" s="49"/>
      <c r="G43" s="49"/>
      <c r="H43" s="49"/>
    </row>
    <row r="44" ht="15.75" customHeight="1">
      <c r="A44" s="49"/>
      <c r="B44" s="49"/>
      <c r="C44" s="49"/>
      <c r="D44" s="49"/>
      <c r="E44" s="49"/>
      <c r="F44" s="49"/>
      <c r="G44" s="49"/>
      <c r="H44" s="49"/>
    </row>
    <row r="45" ht="15.75" customHeight="1">
      <c r="A45" s="49"/>
      <c r="B45" s="49"/>
      <c r="C45" s="49"/>
      <c r="D45" s="49"/>
      <c r="E45" s="49"/>
      <c r="F45" s="49"/>
      <c r="G45" s="49"/>
      <c r="H45" s="49"/>
    </row>
    <row r="46" ht="15.75" customHeight="1">
      <c r="A46" s="49"/>
      <c r="B46" s="49"/>
      <c r="C46" s="49"/>
      <c r="D46" s="49"/>
      <c r="E46" s="49"/>
      <c r="F46" s="49"/>
      <c r="G46" s="49"/>
      <c r="H46" s="49"/>
    </row>
    <row r="47" ht="15.75" customHeight="1">
      <c r="A47" s="49"/>
      <c r="B47" s="49"/>
      <c r="C47" s="49"/>
      <c r="D47" s="49"/>
      <c r="E47" s="49"/>
      <c r="F47" s="49"/>
      <c r="G47" s="49"/>
      <c r="H47" s="49"/>
    </row>
    <row r="48" ht="15.75" customHeight="1">
      <c r="A48" s="49"/>
      <c r="B48" s="49"/>
      <c r="C48" s="49"/>
      <c r="D48" s="49"/>
      <c r="E48" s="49"/>
      <c r="F48" s="49"/>
      <c r="G48" s="49"/>
      <c r="H48" s="49"/>
    </row>
    <row r="49" ht="15.75" customHeight="1">
      <c r="A49" s="49"/>
      <c r="B49" s="49"/>
      <c r="C49" s="49"/>
      <c r="D49" s="49"/>
      <c r="E49" s="49"/>
      <c r="F49" s="49"/>
      <c r="G49" s="49"/>
      <c r="H49" s="49"/>
    </row>
    <row r="50" ht="15.75" customHeight="1">
      <c r="A50" s="49"/>
      <c r="B50" s="49"/>
      <c r="C50" s="49"/>
      <c r="D50" s="49"/>
      <c r="E50" s="49"/>
      <c r="F50" s="49"/>
      <c r="G50" s="49"/>
      <c r="H50" s="49"/>
    </row>
    <row r="51" ht="15.75" customHeight="1">
      <c r="A51" s="49"/>
      <c r="B51" s="49"/>
      <c r="C51" s="49"/>
      <c r="D51" s="49"/>
      <c r="E51" s="49"/>
      <c r="F51" s="49"/>
      <c r="G51" s="49"/>
      <c r="H51" s="49"/>
    </row>
    <row r="52" ht="15.75" customHeight="1">
      <c r="A52" s="49"/>
      <c r="B52" s="49"/>
      <c r="C52" s="49"/>
      <c r="D52" s="49"/>
      <c r="E52" s="49"/>
      <c r="F52" s="49"/>
      <c r="G52" s="49"/>
      <c r="H52" s="49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57"/>
    <col customWidth="1" min="3" max="3" width="35.29"/>
    <col customWidth="1" min="4" max="4" width="32.57"/>
    <col customWidth="1" min="5" max="5" width="9.43"/>
    <col customWidth="1" min="6" max="6" width="12.43"/>
    <col customWidth="1" min="7" max="7" width="9.86"/>
    <col customWidth="1" min="8" max="8" width="14.29"/>
    <col customWidth="1" min="9" max="10" width="13.14"/>
    <col customWidth="1" min="11" max="26" width="8.71"/>
  </cols>
  <sheetData>
    <row r="1" ht="22.5" customHeight="1">
      <c r="B1" s="4" t="s">
        <v>0</v>
      </c>
      <c r="C1" s="7"/>
      <c r="D1" s="7"/>
      <c r="E1" s="7"/>
      <c r="F1" s="7"/>
      <c r="G1" s="7"/>
      <c r="H1" s="7"/>
      <c r="I1" s="7"/>
      <c r="J1" s="7"/>
    </row>
    <row r="2">
      <c r="B2" s="9" t="s">
        <v>16</v>
      </c>
      <c r="C2" s="9" t="s">
        <v>23</v>
      </c>
      <c r="D2" s="9" t="s">
        <v>24</v>
      </c>
      <c r="E2" s="9" t="s">
        <v>25</v>
      </c>
      <c r="F2" s="9" t="s">
        <v>26</v>
      </c>
      <c r="G2" s="9" t="s">
        <v>27</v>
      </c>
      <c r="H2" s="9" t="s">
        <v>28</v>
      </c>
      <c r="I2" s="9" t="s">
        <v>29</v>
      </c>
      <c r="J2" s="9" t="s">
        <v>30</v>
      </c>
    </row>
    <row r="3">
      <c r="B3" s="11" t="s">
        <v>31</v>
      </c>
      <c r="C3" s="13" t="s">
        <v>36</v>
      </c>
      <c r="D3" s="16" t="s">
        <v>53</v>
      </c>
      <c r="E3" s="19" t="s">
        <v>61</v>
      </c>
      <c r="F3" s="23" t="s">
        <v>63</v>
      </c>
      <c r="G3" s="28" t="s">
        <v>66</v>
      </c>
      <c r="H3" s="30"/>
      <c r="I3" s="34"/>
      <c r="J3" s="34"/>
    </row>
    <row r="4">
      <c r="B4" s="35" t="s">
        <v>86</v>
      </c>
      <c r="C4" s="16" t="s">
        <v>88</v>
      </c>
      <c r="D4" s="16" t="s">
        <v>89</v>
      </c>
      <c r="E4" s="19" t="s">
        <v>90</v>
      </c>
      <c r="F4" s="23" t="s">
        <v>91</v>
      </c>
      <c r="G4" s="28" t="s">
        <v>92</v>
      </c>
      <c r="H4" s="34"/>
      <c r="I4" s="34"/>
      <c r="J4" s="34"/>
    </row>
    <row r="5">
      <c r="B5" s="35" t="s">
        <v>93</v>
      </c>
      <c r="C5" s="16" t="s">
        <v>94</v>
      </c>
      <c r="D5" s="16" t="s">
        <v>95</v>
      </c>
      <c r="E5" s="19" t="s">
        <v>96</v>
      </c>
      <c r="F5" s="23" t="s">
        <v>97</v>
      </c>
      <c r="G5" s="28" t="s">
        <v>98</v>
      </c>
      <c r="H5" s="34"/>
      <c r="I5" s="34"/>
      <c r="J5" s="34"/>
    </row>
    <row r="6">
      <c r="B6" s="35" t="s">
        <v>99</v>
      </c>
      <c r="C6" s="16" t="s">
        <v>100</v>
      </c>
      <c r="D6" s="16" t="s">
        <v>101</v>
      </c>
      <c r="E6" s="19" t="s">
        <v>96</v>
      </c>
      <c r="F6" s="23" t="s">
        <v>102</v>
      </c>
      <c r="G6" s="28" t="s">
        <v>98</v>
      </c>
      <c r="H6" s="34"/>
      <c r="I6" s="34"/>
      <c r="J6" s="34"/>
    </row>
    <row r="7">
      <c r="B7" s="35" t="s">
        <v>103</v>
      </c>
      <c r="C7" s="16" t="s">
        <v>104</v>
      </c>
      <c r="D7" s="16" t="s">
        <v>105</v>
      </c>
      <c r="E7" s="19" t="s">
        <v>106</v>
      </c>
      <c r="F7" s="23" t="s">
        <v>63</v>
      </c>
      <c r="G7" s="28" t="s">
        <v>107</v>
      </c>
      <c r="H7" s="34"/>
      <c r="I7" s="34"/>
      <c r="J7" s="34"/>
    </row>
    <row r="8">
      <c r="B8" s="35" t="s">
        <v>108</v>
      </c>
      <c r="C8" s="16" t="s">
        <v>109</v>
      </c>
      <c r="D8" s="16" t="s">
        <v>110</v>
      </c>
      <c r="E8" s="19" t="s">
        <v>111</v>
      </c>
      <c r="F8" s="23" t="s">
        <v>112</v>
      </c>
      <c r="G8" s="28" t="s">
        <v>113</v>
      </c>
      <c r="H8" s="34"/>
      <c r="I8" s="34"/>
      <c r="J8" s="34"/>
    </row>
    <row r="9">
      <c r="B9" s="35" t="s">
        <v>114</v>
      </c>
      <c r="C9" s="16" t="s">
        <v>115</v>
      </c>
      <c r="D9" s="16" t="s">
        <v>116</v>
      </c>
      <c r="E9" s="19" t="s">
        <v>96</v>
      </c>
      <c r="F9" s="23">
        <v>1.0</v>
      </c>
      <c r="G9" s="28" t="s">
        <v>117</v>
      </c>
      <c r="H9" s="34"/>
      <c r="I9" s="34"/>
      <c r="J9" s="34"/>
    </row>
    <row r="10">
      <c r="B10" s="35" t="s">
        <v>118</v>
      </c>
      <c r="C10" s="16" t="s">
        <v>119</v>
      </c>
      <c r="D10" s="16" t="s">
        <v>120</v>
      </c>
      <c r="E10" s="19" t="s">
        <v>121</v>
      </c>
      <c r="F10" s="23" t="s">
        <v>122</v>
      </c>
      <c r="G10" s="28" t="s">
        <v>123</v>
      </c>
      <c r="H10" s="34"/>
      <c r="I10" s="34"/>
      <c r="J10" s="34"/>
    </row>
    <row r="11">
      <c r="B11" s="35" t="s">
        <v>124</v>
      </c>
      <c r="C11" s="16" t="s">
        <v>125</v>
      </c>
      <c r="D11" s="16" t="s">
        <v>126</v>
      </c>
      <c r="E11" s="19" t="s">
        <v>127</v>
      </c>
      <c r="F11" s="23" t="s">
        <v>128</v>
      </c>
      <c r="G11" s="28" t="s">
        <v>129</v>
      </c>
      <c r="H11" s="34"/>
      <c r="I11" s="34"/>
      <c r="J11" s="34"/>
    </row>
    <row r="12">
      <c r="B12" s="35" t="s">
        <v>131</v>
      </c>
      <c r="C12" s="16" t="s">
        <v>132</v>
      </c>
      <c r="D12" s="16" t="s">
        <v>133</v>
      </c>
      <c r="E12" s="19" t="s">
        <v>117</v>
      </c>
      <c r="F12" s="23">
        <v>1.0</v>
      </c>
      <c r="G12" s="28" t="s">
        <v>96</v>
      </c>
      <c r="H12" s="34"/>
      <c r="I12" s="34"/>
      <c r="J12" s="34"/>
    </row>
    <row r="13">
      <c r="B13" s="35" t="s">
        <v>134</v>
      </c>
      <c r="C13" s="16" t="s">
        <v>135</v>
      </c>
      <c r="D13" s="16" t="s">
        <v>136</v>
      </c>
      <c r="E13" s="19" t="s">
        <v>137</v>
      </c>
      <c r="F13" s="23" t="s">
        <v>102</v>
      </c>
      <c r="G13" s="28" t="s">
        <v>96</v>
      </c>
      <c r="H13" s="34"/>
      <c r="I13" s="34"/>
      <c r="J13" s="34"/>
    </row>
    <row r="14" ht="83.25" customHeight="1">
      <c r="B14" s="35" t="s">
        <v>138</v>
      </c>
      <c r="C14" s="16" t="s">
        <v>139</v>
      </c>
      <c r="D14" s="16" t="s">
        <v>140</v>
      </c>
      <c r="E14" s="19" t="s">
        <v>141</v>
      </c>
      <c r="F14" s="23" t="s">
        <v>142</v>
      </c>
      <c r="G14" s="28" t="s">
        <v>143</v>
      </c>
      <c r="H14" s="34"/>
      <c r="I14" s="34"/>
      <c r="J14" s="34"/>
    </row>
    <row r="15">
      <c r="B15" s="38"/>
      <c r="C15" s="38"/>
      <c r="D15" s="38"/>
      <c r="E15" s="38"/>
      <c r="F15" s="38"/>
      <c r="G15" s="38"/>
    </row>
    <row r="16">
      <c r="B16" s="38"/>
      <c r="C16" s="38"/>
      <c r="D16" s="38"/>
      <c r="E16" s="38"/>
      <c r="F16" s="38"/>
      <c r="G16" s="38"/>
    </row>
    <row r="17">
      <c r="B17" s="38"/>
      <c r="C17" s="38"/>
      <c r="D17" s="38"/>
      <c r="E17" s="38"/>
      <c r="F17" s="38"/>
      <c r="G17" s="38"/>
    </row>
    <row r="18">
      <c r="B18" s="38"/>
      <c r="C18" s="38"/>
      <c r="D18" s="38"/>
      <c r="E18" s="38"/>
      <c r="F18" s="38"/>
      <c r="G18" s="38"/>
    </row>
    <row r="19">
      <c r="B19" s="38"/>
      <c r="C19" s="38"/>
      <c r="D19" s="38"/>
      <c r="E19" s="38"/>
      <c r="F19" s="38"/>
      <c r="G19" s="38"/>
    </row>
    <row r="20">
      <c r="B20" s="38"/>
      <c r="C20" s="38"/>
      <c r="D20" s="38"/>
      <c r="E20" s="38"/>
      <c r="F20" s="38"/>
      <c r="G20" s="38"/>
    </row>
    <row r="21" ht="15.75" customHeight="1">
      <c r="B21" s="38"/>
      <c r="C21" s="38"/>
      <c r="D21" s="38"/>
      <c r="E21" s="38"/>
      <c r="F21" s="38"/>
      <c r="G21" s="38"/>
    </row>
    <row r="22" ht="15.75" customHeight="1">
      <c r="B22" s="38"/>
      <c r="C22" s="38"/>
      <c r="D22" s="38"/>
      <c r="E22" s="38"/>
      <c r="F22" s="38"/>
      <c r="G22" s="38"/>
    </row>
    <row r="23" ht="15.75" customHeight="1">
      <c r="B23" s="38"/>
      <c r="C23" s="38"/>
      <c r="D23" s="38"/>
      <c r="E23" s="38"/>
      <c r="F23" s="38"/>
      <c r="G23" s="38"/>
    </row>
    <row r="24" ht="15.75" customHeight="1">
      <c r="B24" s="38"/>
      <c r="C24" s="38"/>
      <c r="D24" s="38"/>
      <c r="E24" s="38"/>
      <c r="F24" s="38"/>
      <c r="G24" s="38"/>
    </row>
    <row r="25" ht="15.75" customHeight="1">
      <c r="B25" s="38"/>
      <c r="C25" s="38"/>
      <c r="D25" s="38"/>
      <c r="E25" s="38"/>
      <c r="F25" s="38"/>
      <c r="G25" s="38"/>
    </row>
    <row r="26" ht="15.75" customHeight="1">
      <c r="B26" s="38"/>
      <c r="C26" s="38"/>
      <c r="D26" s="38"/>
      <c r="E26" s="38"/>
      <c r="F26" s="38"/>
      <c r="G26" s="38"/>
    </row>
    <row r="27" ht="15.75" customHeight="1">
      <c r="B27" s="38"/>
      <c r="C27" s="38"/>
      <c r="D27" s="38"/>
      <c r="E27" s="38"/>
      <c r="F27" s="38"/>
      <c r="G27" s="38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J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34.71"/>
    <col customWidth="1" min="3" max="3" width="39.29"/>
    <col customWidth="1" min="4" max="4" width="14.86"/>
    <col customWidth="1" min="5" max="5" width="15.14"/>
    <col customWidth="1" min="6" max="26" width="8.71"/>
  </cols>
  <sheetData>
    <row r="1">
      <c r="B1" s="1"/>
      <c r="C1" s="1"/>
      <c r="D1" s="1"/>
    </row>
    <row r="2">
      <c r="B2" s="2" t="s">
        <v>2</v>
      </c>
      <c r="C2" s="2" t="s">
        <v>3</v>
      </c>
      <c r="D2" s="1"/>
      <c r="E2" s="1"/>
    </row>
    <row r="3">
      <c r="A3" s="3" t="s">
        <v>4</v>
      </c>
      <c r="B3" s="5" t="s">
        <v>5</v>
      </c>
      <c r="C3" s="5" t="s">
        <v>6</v>
      </c>
      <c r="D3" s="1"/>
    </row>
    <row r="4">
      <c r="A4" s="3"/>
      <c r="B4" s="5" t="s">
        <v>7</v>
      </c>
      <c r="C4" s="5" t="s">
        <v>8</v>
      </c>
      <c r="D4" s="1"/>
    </row>
    <row r="5">
      <c r="A5" s="3" t="s">
        <v>9</v>
      </c>
      <c r="B5" s="5" t="s">
        <v>10</v>
      </c>
      <c r="C5" s="5" t="s">
        <v>11</v>
      </c>
      <c r="D5" s="1"/>
    </row>
    <row r="6">
      <c r="A6" s="3"/>
      <c r="B6" s="5" t="s">
        <v>12</v>
      </c>
      <c r="C6" s="5" t="s">
        <v>13</v>
      </c>
      <c r="D6" s="1"/>
    </row>
    <row r="7">
      <c r="A7" s="3" t="s">
        <v>15</v>
      </c>
      <c r="B7" s="8">
        <v>0.0</v>
      </c>
      <c r="C7" s="8">
        <v>0.0</v>
      </c>
      <c r="D7" s="1"/>
    </row>
    <row r="8">
      <c r="A8" s="3" t="s">
        <v>17</v>
      </c>
      <c r="B8" s="8">
        <v>0.0</v>
      </c>
      <c r="C8" s="5" t="s">
        <v>18</v>
      </c>
      <c r="D8" s="1"/>
    </row>
    <row r="9">
      <c r="A9" s="3" t="s">
        <v>19</v>
      </c>
      <c r="B9" s="8">
        <v>0.0</v>
      </c>
      <c r="C9" s="5" t="s">
        <v>20</v>
      </c>
      <c r="D9" s="1"/>
    </row>
    <row r="10">
      <c r="A10" s="3" t="s">
        <v>21</v>
      </c>
      <c r="B10" s="10" t="s">
        <v>22</v>
      </c>
      <c r="C10" s="5" t="s">
        <v>32</v>
      </c>
      <c r="D10" s="1"/>
    </row>
    <row r="11">
      <c r="A11" s="3" t="s">
        <v>33</v>
      </c>
      <c r="B11" s="10" t="s">
        <v>22</v>
      </c>
      <c r="C11" s="5" t="s">
        <v>32</v>
      </c>
      <c r="D11" s="1"/>
    </row>
    <row r="12">
      <c r="A12" s="3" t="s">
        <v>34</v>
      </c>
      <c r="B12" s="5" t="s">
        <v>32</v>
      </c>
      <c r="C12" s="10" t="s">
        <v>22</v>
      </c>
      <c r="D12" s="1"/>
    </row>
    <row r="13">
      <c r="A13" s="3" t="s">
        <v>35</v>
      </c>
      <c r="B13" s="5" t="s">
        <v>32</v>
      </c>
      <c r="C13" s="10" t="s">
        <v>22</v>
      </c>
      <c r="D13" s="1"/>
    </row>
    <row r="14">
      <c r="A14" s="3" t="s">
        <v>37</v>
      </c>
      <c r="B14" s="10" t="s">
        <v>32</v>
      </c>
      <c r="C14" s="5" t="s">
        <v>22</v>
      </c>
      <c r="D14" s="1"/>
    </row>
    <row r="15">
      <c r="A15" s="3" t="s">
        <v>38</v>
      </c>
      <c r="B15" s="5" t="s">
        <v>32</v>
      </c>
      <c r="C15" s="10" t="s">
        <v>22</v>
      </c>
      <c r="D15" s="1"/>
    </row>
    <row r="16">
      <c r="A16" s="14" t="s">
        <v>40</v>
      </c>
      <c r="B16" s="18" t="s">
        <v>60</v>
      </c>
      <c r="C16" s="18" t="s">
        <v>62</v>
      </c>
      <c r="D16" s="1"/>
    </row>
    <row r="17">
      <c r="A17" s="20"/>
      <c r="B17" s="18" t="s">
        <v>64</v>
      </c>
      <c r="C17" s="18" t="s">
        <v>65</v>
      </c>
    </row>
    <row r="18">
      <c r="A18" s="24"/>
      <c r="B18" s="26" t="s">
        <v>67</v>
      </c>
      <c r="C18" s="27" t="s">
        <v>68</v>
      </c>
    </row>
    <row r="19" ht="36.75" customHeight="1">
      <c r="A19" s="14" t="s">
        <v>69</v>
      </c>
      <c r="B19" s="29" t="s">
        <v>70</v>
      </c>
      <c r="C19" s="29" t="s">
        <v>71</v>
      </c>
    </row>
    <row r="20">
      <c r="A20" s="24"/>
      <c r="B20" s="31" t="s">
        <v>72</v>
      </c>
      <c r="C20" s="33" t="s">
        <v>73</v>
      </c>
    </row>
    <row r="21" ht="51.75" customHeight="1">
      <c r="A21" s="14" t="s">
        <v>74</v>
      </c>
      <c r="B21" s="29" t="s">
        <v>75</v>
      </c>
      <c r="C21" s="29" t="s">
        <v>76</v>
      </c>
    </row>
    <row r="22" ht="15.75" customHeight="1">
      <c r="A22" s="20"/>
      <c r="B22" s="31" t="s">
        <v>77</v>
      </c>
      <c r="C22" s="33" t="s">
        <v>78</v>
      </c>
    </row>
    <row r="23" ht="15.75" customHeight="1">
      <c r="A23" s="24"/>
      <c r="B23" s="31" t="s">
        <v>79</v>
      </c>
      <c r="C23" s="33" t="s">
        <v>80</v>
      </c>
    </row>
    <row r="24" ht="54.75" customHeight="1">
      <c r="A24" s="14" t="s">
        <v>81</v>
      </c>
      <c r="B24" s="29" t="s">
        <v>82</v>
      </c>
      <c r="C24" s="29" t="s">
        <v>76</v>
      </c>
    </row>
    <row r="25" ht="15.75" customHeight="1">
      <c r="A25" s="20"/>
      <c r="B25" s="31" t="s">
        <v>83</v>
      </c>
      <c r="C25" s="33" t="s">
        <v>84</v>
      </c>
    </row>
    <row r="26" ht="15.75" customHeight="1">
      <c r="A26" s="24"/>
      <c r="B26" s="31" t="s">
        <v>85</v>
      </c>
      <c r="C26" s="33" t="s">
        <v>80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C34" s="36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1:A23"/>
    <mergeCell ref="A19:A20"/>
    <mergeCell ref="A16:A18"/>
    <mergeCell ref="A24:A26"/>
  </mergeCells>
  <printOptions/>
  <pageMargins bottom="0.75" footer="0.0" header="0.0" left="0.7" right="0.7" top="0.75"/>
  <pageSetup paperSize="9" orientation="portrait"/>
  <drawing r:id="rId1"/>
</worksheet>
</file>