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\SharePoint\Finstar Asia&amp;Pacific Team Sit - Sto 6\Finance\"/>
    </mc:Choice>
  </mc:AlternateContent>
  <bookViews>
    <workbookView xWindow="0" yWindow="0" windowWidth="10800" windowHeight="6648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D21" i="1"/>
  <c r="B21" i="1"/>
  <c r="C21" i="1"/>
  <c r="D20" i="1"/>
  <c r="D27" i="1"/>
  <c r="C27" i="1"/>
  <c r="C32" i="1"/>
  <c r="D10" i="1"/>
  <c r="B10" i="1"/>
  <c r="C10" i="1"/>
  <c r="D29" i="1" l="1"/>
  <c r="C29" i="1"/>
  <c r="D8" i="1" l="1"/>
  <c r="C8" i="1"/>
  <c r="B8" i="1"/>
  <c r="D9" i="3" l="1"/>
  <c r="C9" i="3"/>
  <c r="B9" i="3"/>
  <c r="B26" i="2"/>
  <c r="C26" i="2"/>
  <c r="D26" i="2"/>
  <c r="D25" i="2"/>
  <c r="C25" i="2"/>
  <c r="B25" i="2"/>
  <c r="D24" i="2"/>
  <c r="C24" i="2"/>
  <c r="D5" i="2"/>
  <c r="C5" i="2"/>
  <c r="B5" i="2"/>
  <c r="C20" i="1" l="1"/>
  <c r="D35" i="1" l="1"/>
  <c r="C35" i="1"/>
  <c r="B20" i="1"/>
  <c r="D15" i="1"/>
  <c r="B29" i="1" l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H108" i="5"/>
  <c r="CY108" i="5" s="1"/>
  <c r="F108" i="5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H106" i="5"/>
  <c r="F106" i="5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E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DF97" i="5" s="1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C95" i="5" s="1"/>
  <c r="G95" i="5" s="1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FT90" i="5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F90" i="5"/>
  <c r="E90" i="5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H85" i="5"/>
  <c r="ET85" i="5" s="1"/>
  <c r="F85" i="5"/>
  <c r="DN85" i="5" s="1"/>
  <c r="N84" i="5"/>
  <c r="F84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ED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EX81" i="5" s="1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DJ81" i="5" s="1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ER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C78" i="5" s="1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FA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FD74" i="5" s="1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T71" i="5"/>
  <c r="CS71" i="5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D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EU66" i="5" s="1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EE66" i="5" s="1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H63" i="5"/>
  <c r="F63" i="5"/>
  <c r="AO62" i="5"/>
  <c r="AN62" i="5"/>
  <c r="AM62" i="5"/>
  <c r="N62" i="5"/>
  <c r="F62" i="5"/>
  <c r="AM61" i="5"/>
  <c r="N61" i="5"/>
  <c r="F61" i="5"/>
  <c r="N60" i="5"/>
  <c r="F60" i="5"/>
  <c r="EM59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FI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EJ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Z51" i="5"/>
  <c r="BJ51" i="5"/>
  <c r="N51" i="5"/>
  <c r="CT51" i="5" s="1"/>
  <c r="H51" i="5"/>
  <c r="E51" i="5"/>
  <c r="F51" i="5" s="1"/>
  <c r="DJ51" i="5" s="1"/>
  <c r="BA50" i="5"/>
  <c r="N50" i="5"/>
  <c r="H50" i="5"/>
  <c r="E50" i="5"/>
  <c r="F50" i="5" s="1"/>
  <c r="N49" i="5"/>
  <c r="BK49" i="5" s="1"/>
  <c r="H49" i="5"/>
  <c r="E49" i="5"/>
  <c r="F49" i="5" s="1"/>
  <c r="CH48" i="5"/>
  <c r="BM48" i="5"/>
  <c r="N48" i="5"/>
  <c r="H48" i="5"/>
  <c r="E48" i="5"/>
  <c r="F48" i="5" s="1"/>
  <c r="DD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BU45" i="5"/>
  <c r="BH45" i="5"/>
  <c r="AY45" i="5"/>
  <c r="AS45" i="5"/>
  <c r="N45" i="5"/>
  <c r="F45" i="5"/>
  <c r="CF44" i="5"/>
  <c r="CE44" i="5"/>
  <c r="BV44" i="5"/>
  <c r="BO44" i="5"/>
  <c r="BK44" i="5"/>
  <c r="BC44" i="5"/>
  <c r="AU44" i="5"/>
  <c r="AT44" i="5"/>
  <c r="N44" i="5"/>
  <c r="CN44" i="5" s="1"/>
  <c r="F44" i="5"/>
  <c r="CO43" i="5"/>
  <c r="CL43" i="5"/>
  <c r="CE43" i="5"/>
  <c r="CD43" i="5"/>
  <c r="BV43" i="5"/>
  <c r="BS43" i="5"/>
  <c r="BK43" i="5"/>
  <c r="BJ43" i="5"/>
  <c r="BC43" i="5"/>
  <c r="BA43" i="5"/>
  <c r="AT43" i="5"/>
  <c r="AO43" i="5"/>
  <c r="N43" i="5"/>
  <c r="CP43" i="5" s="1"/>
  <c r="F43" i="5"/>
  <c r="N42" i="5"/>
  <c r="CT42" i="5" s="1"/>
  <c r="F42" i="5"/>
  <c r="CS41" i="5"/>
  <c r="BS41" i="5"/>
  <c r="ES41" i="5" s="1"/>
  <c r="N41" i="5"/>
  <c r="H41" i="5"/>
  <c r="F41" i="5"/>
  <c r="CH40" i="5"/>
  <c r="BM40" i="5"/>
  <c r="N40" i="5"/>
  <c r="H40" i="5"/>
  <c r="DH40" i="5" s="1"/>
  <c r="F40" i="5"/>
  <c r="CY40" i="5" s="1"/>
  <c r="BS39" i="5"/>
  <c r="BL39" i="5"/>
  <c r="N39" i="5"/>
  <c r="CN39" i="5" s="1"/>
  <c r="H39" i="5"/>
  <c r="DC39" i="5" s="1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CD35" i="5"/>
  <c r="BM35" i="5"/>
  <c r="AW35" i="5"/>
  <c r="AO35" i="5"/>
  <c r="N35" i="5"/>
  <c r="BN35" i="5" s="1"/>
  <c r="F35" i="5"/>
  <c r="CS34" i="5"/>
  <c r="CJ34" i="5"/>
  <c r="CG34" i="5"/>
  <c r="BU34" i="5"/>
  <c r="BT34" i="5"/>
  <c r="BI34" i="5"/>
  <c r="BD34" i="5"/>
  <c r="AS34" i="5"/>
  <c r="AO34" i="5"/>
  <c r="N34" i="5"/>
  <c r="CR34" i="5" s="1"/>
  <c r="F34" i="5"/>
  <c r="CN33" i="5"/>
  <c r="AY33" i="5"/>
  <c r="N33" i="5"/>
  <c r="F33" i="5"/>
  <c r="AV32" i="5"/>
  <c r="N32" i="5"/>
  <c r="F32" i="5"/>
  <c r="G32" i="5" s="1"/>
  <c r="CS31" i="5"/>
  <c r="CQ31" i="5"/>
  <c r="CK31" i="5"/>
  <c r="CJ31" i="5"/>
  <c r="CE31" i="5"/>
  <c r="CC31" i="5"/>
  <c r="BX31" i="5"/>
  <c r="BU31" i="5"/>
  <c r="BP31" i="5"/>
  <c r="BO31" i="5"/>
  <c r="BI31" i="5"/>
  <c r="BH31" i="5"/>
  <c r="BC31" i="5"/>
  <c r="AZ31" i="5"/>
  <c r="AU31" i="5"/>
  <c r="AS31" i="5"/>
  <c r="AN31" i="5"/>
  <c r="AM31" i="5"/>
  <c r="N31" i="5"/>
  <c r="CT31" i="5" s="1"/>
  <c r="F31" i="5"/>
  <c r="G31" i="5" s="1"/>
  <c r="BV30" i="5"/>
  <c r="BF30" i="5"/>
  <c r="N30" i="5"/>
  <c r="F30" i="5"/>
  <c r="N29" i="5"/>
  <c r="BU29" i="5" s="1"/>
  <c r="F29" i="5"/>
  <c r="N28" i="5"/>
  <c r="CQ28" i="5" s="1"/>
  <c r="F28" i="5"/>
  <c r="CH27" i="5"/>
  <c r="BP27" i="5"/>
  <c r="AW27" i="5"/>
  <c r="N27" i="5"/>
  <c r="F27" i="5"/>
  <c r="G27" i="5" s="1"/>
  <c r="N26" i="5"/>
  <c r="CL26" i="5" s="1"/>
  <c r="H26" i="5"/>
  <c r="DB26" i="5" s="1"/>
  <c r="F26" i="5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H21" i="5"/>
  <c r="F21" i="5"/>
  <c r="N20" i="5"/>
  <c r="BS20" i="5" s="1"/>
  <c r="F20" i="5"/>
  <c r="H20" i="5" s="1"/>
  <c r="BF19" i="5"/>
  <c r="N19" i="5"/>
  <c r="CL19" i="5" s="1"/>
  <c r="F19" i="5"/>
  <c r="CM18" i="5"/>
  <c r="CI18" i="5"/>
  <c r="BX18" i="5"/>
  <c r="BV18" i="5"/>
  <c r="BK18" i="5"/>
  <c r="BG18" i="5"/>
  <c r="AV18" i="5"/>
  <c r="AR18" i="5"/>
  <c r="N18" i="5"/>
  <c r="CR18" i="5" s="1"/>
  <c r="F18" i="5"/>
  <c r="CS17" i="5"/>
  <c r="CC17" i="5"/>
  <c r="CA17" i="5"/>
  <c r="BQ17" i="5"/>
  <c r="BK17" i="5"/>
  <c r="BH17" i="5"/>
  <c r="AW17" i="5"/>
  <c r="AO17" i="5"/>
  <c r="AM17" i="5"/>
  <c r="N17" i="5"/>
  <c r="CN17" i="5" s="1"/>
  <c r="F17" i="5"/>
  <c r="N16" i="5"/>
  <c r="CG16" i="5" s="1"/>
  <c r="F16" i="5"/>
  <c r="CR15" i="5"/>
  <c r="CH15" i="5"/>
  <c r="CF15" i="5"/>
  <c r="BV15" i="5"/>
  <c r="BP15" i="5"/>
  <c r="BF15" i="5"/>
  <c r="BB15" i="5"/>
  <c r="AO15" i="5"/>
  <c r="AN15" i="5"/>
  <c r="N15" i="5"/>
  <c r="CT15" i="5" s="1"/>
  <c r="F15" i="5"/>
  <c r="N14" i="5"/>
  <c r="F14" i="5"/>
  <c r="N13" i="5"/>
  <c r="CS13" i="5" s="1"/>
  <c r="F13" i="5"/>
  <c r="CE12" i="5"/>
  <c r="BD12" i="5"/>
  <c r="N12" i="5"/>
  <c r="CF12" i="5" s="1"/>
  <c r="F12" i="5"/>
  <c r="AX11" i="5"/>
  <c r="N11" i="5"/>
  <c r="CT11" i="5" s="1"/>
  <c r="F11" i="5"/>
  <c r="CR10" i="5"/>
  <c r="CP10" i="5"/>
  <c r="CK10" i="5"/>
  <c r="CB10" i="5"/>
  <c r="BZ10" i="5"/>
  <c r="BT10" i="5"/>
  <c r="BN10" i="5"/>
  <c r="BF10" i="5"/>
  <c r="BE10" i="5"/>
  <c r="AT10" i="5"/>
  <c r="AP10" i="5"/>
  <c r="AN10" i="5"/>
  <c r="N10" i="5"/>
  <c r="CG10" i="5" s="1"/>
  <c r="F10" i="5"/>
  <c r="CS9" i="5"/>
  <c r="CR9" i="5"/>
  <c r="CM9" i="5"/>
  <c r="CJ9" i="5"/>
  <c r="CG9" i="5"/>
  <c r="CC9" i="5"/>
  <c r="BY9" i="5"/>
  <c r="BX9" i="5"/>
  <c r="BS9" i="5"/>
  <c r="BQ9" i="5"/>
  <c r="BO9" i="5"/>
  <c r="BI9" i="5"/>
  <c r="BH9" i="5"/>
  <c r="BD9" i="5"/>
  <c r="BA9" i="5"/>
  <c r="AW9" i="5"/>
  <c r="AV9" i="5"/>
  <c r="AQ9" i="5"/>
  <c r="AN9" i="5"/>
  <c r="AM9" i="5"/>
  <c r="N9" i="5"/>
  <c r="CN9" i="5" s="1"/>
  <c r="F9" i="5"/>
  <c r="CT8" i="5"/>
  <c r="BH8" i="5"/>
  <c r="N8" i="5"/>
  <c r="F8" i="5"/>
  <c r="N7" i="5"/>
  <c r="CG7" i="5" s="1"/>
  <c r="F7" i="5"/>
  <c r="CS6" i="5"/>
  <c r="CO6" i="5"/>
  <c r="CN6" i="5"/>
  <c r="CI6" i="5"/>
  <c r="CE6" i="5"/>
  <c r="CC6" i="5"/>
  <c r="BX6" i="5"/>
  <c r="BT6" i="5"/>
  <c r="BS6" i="5"/>
  <c r="BM6" i="5"/>
  <c r="BI6" i="5"/>
  <c r="BH6" i="5"/>
  <c r="BC6" i="5"/>
  <c r="AY6" i="5"/>
  <c r="AW6" i="5"/>
  <c r="AR6" i="5"/>
  <c r="AN6" i="5"/>
  <c r="AM6" i="5"/>
  <c r="N6" i="5"/>
  <c r="CT6" i="5" s="1"/>
  <c r="F6" i="5"/>
  <c r="CM5" i="5"/>
  <c r="CE5" i="5"/>
  <c r="BG5" i="5"/>
  <c r="AY5" i="5"/>
  <c r="N5" i="5"/>
  <c r="CT5" i="5" s="1"/>
  <c r="F5" i="5"/>
  <c r="CT4" i="5"/>
  <c r="CL4" i="5"/>
  <c r="CH4" i="5"/>
  <c r="BZ4" i="5"/>
  <c r="BW4" i="5"/>
  <c r="BR4" i="5"/>
  <c r="BO4" i="5"/>
  <c r="BN4" i="5"/>
  <c r="BF4" i="5"/>
  <c r="BB4" i="5"/>
  <c r="AT4" i="5"/>
  <c r="AN4" i="5"/>
  <c r="N4" i="5"/>
  <c r="CS4" i="5" s="1"/>
  <c r="F4" i="5"/>
  <c r="N3" i="5"/>
  <c r="CD3" i="5" s="1"/>
  <c r="F3" i="5"/>
  <c r="CC2" i="5"/>
  <c r="BA2" i="5"/>
  <c r="N2" i="5"/>
  <c r="BQ2" i="5" s="1"/>
  <c r="F2" i="5"/>
  <c r="D36" i="1"/>
  <c r="C36" i="1"/>
  <c r="B7" i="1"/>
  <c r="C7" i="1" s="1"/>
  <c r="D7" i="1" s="1"/>
  <c r="B6" i="1"/>
  <c r="C6" i="1" s="1"/>
  <c r="D6" i="1" s="1"/>
  <c r="D34" i="1"/>
  <c r="C34" i="1"/>
  <c r="BM7" i="5" l="1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AO11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CL46" i="5"/>
  <c r="CP46" i="5"/>
  <c r="FP46" i="5" s="1"/>
  <c r="BU46" i="5"/>
  <c r="AZ46" i="5"/>
  <c r="CG46" i="5"/>
  <c r="BL46" i="5"/>
  <c r="AO46" i="5"/>
  <c r="BJ46" i="5"/>
  <c r="CR46" i="5"/>
  <c r="BA46" i="5"/>
  <c r="DE67" i="5"/>
  <c r="CD4" i="5"/>
  <c r="CM4" i="5"/>
  <c r="BO5" i="5"/>
  <c r="AW7" i="5"/>
  <c r="BU7" i="5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BQ19" i="5"/>
  <c r="AS22" i="5"/>
  <c r="BF22" i="5"/>
  <c r="BU22" i="5"/>
  <c r="CJ22" i="5"/>
  <c r="H23" i="5"/>
  <c r="AV25" i="5"/>
  <c r="BQ25" i="5"/>
  <c r="CO25" i="5"/>
  <c r="AM27" i="5"/>
  <c r="BE27" i="5"/>
  <c r="BY27" i="5"/>
  <c r="CS27" i="5"/>
  <c r="BC28" i="5"/>
  <c r="AV29" i="5"/>
  <c r="BA37" i="5"/>
  <c r="DH41" i="5"/>
  <c r="DQ41" i="5"/>
  <c r="CT45" i="5"/>
  <c r="CN45" i="5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CG19" i="5"/>
  <c r="BV19" i="5"/>
  <c r="BL19" i="5"/>
  <c r="BA19" i="5"/>
  <c r="AP19" i="5"/>
  <c r="CO19" i="5"/>
  <c r="CD19" i="5"/>
  <c r="BT19" i="5"/>
  <c r="BI19" i="5"/>
  <c r="AX19" i="5"/>
  <c r="AM19" i="5"/>
  <c r="CQ21" i="5"/>
  <c r="CT21" i="5"/>
  <c r="BC21" i="5"/>
  <c r="EC21" i="5" s="1"/>
  <c r="CI21" i="5"/>
  <c r="AR21" i="5"/>
  <c r="BN22" i="5"/>
  <c r="CB22" i="5"/>
  <c r="CP22" i="5"/>
  <c r="BF25" i="5"/>
  <c r="CI28" i="5"/>
  <c r="BS28" i="5"/>
  <c r="AY28" i="5"/>
  <c r="CF28" i="5"/>
  <c r="BK28" i="5"/>
  <c r="AR28" i="5"/>
  <c r="DR28" i="5" s="1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AO29" i="5"/>
  <c r="CK29" i="5"/>
  <c r="DA35" i="5"/>
  <c r="H35" i="5"/>
  <c r="CR37" i="5"/>
  <c r="CM37" i="5"/>
  <c r="CG37" i="5"/>
  <c r="FG37" i="5" s="1"/>
  <c r="BZ37" i="5"/>
  <c r="BR37" i="5"/>
  <c r="BK37" i="5"/>
  <c r="BE37" i="5"/>
  <c r="AW37" i="5"/>
  <c r="AN37" i="5"/>
  <c r="CS37" i="5"/>
  <c r="CL37" i="5"/>
  <c r="FL37" i="5" s="1"/>
  <c r="CE37" i="5"/>
  <c r="BW37" i="5"/>
  <c r="BQ37" i="5"/>
  <c r="BJ37" i="5"/>
  <c r="EJ37" i="5" s="1"/>
  <c r="BB37" i="5"/>
  <c r="EB37" i="5" s="1"/>
  <c r="AU37" i="5"/>
  <c r="AM37" i="5"/>
  <c r="CK37" i="5"/>
  <c r="FK37" i="5" s="1"/>
  <c r="BV37" i="5"/>
  <c r="EV37" i="5" s="1"/>
  <c r="BG37" i="5"/>
  <c r="AT37" i="5"/>
  <c r="CH37" i="5"/>
  <c r="FH37" i="5" s="1"/>
  <c r="BU37" i="5"/>
  <c r="BF37" i="5"/>
  <c r="AO37" i="5"/>
  <c r="CQ37" i="5"/>
  <c r="AO7" i="5"/>
  <c r="CS7" i="5"/>
  <c r="AY11" i="5"/>
  <c r="CN12" i="5"/>
  <c r="AN13" i="5"/>
  <c r="CL13" i="5"/>
  <c r="BU14" i="5"/>
  <c r="BF16" i="5"/>
  <c r="CS16" i="5"/>
  <c r="AS19" i="5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DB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G29" i="5"/>
  <c r="AW29" i="5"/>
  <c r="BX29" i="5"/>
  <c r="BQ32" i="5"/>
  <c r="BE32" i="5"/>
  <c r="DL35" i="5"/>
  <c r="BM37" i="5"/>
  <c r="CP37" i="5"/>
  <c r="CF46" i="5"/>
  <c r="CG50" i="5"/>
  <c r="BQ50" i="5"/>
  <c r="DY91" i="5"/>
  <c r="DF91" i="5"/>
  <c r="FB91" i="5"/>
  <c r="AU15" i="5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AS40" i="5"/>
  <c r="CS40" i="5"/>
  <c r="BN40" i="5"/>
  <c r="AR40" i="5"/>
  <c r="CJ40" i="5"/>
  <c r="CR48" i="5"/>
  <c r="CB48" i="5"/>
  <c r="AZ48" i="5"/>
  <c r="BU48" i="5"/>
  <c r="EU48" i="5" s="1"/>
  <c r="AR48" i="5"/>
  <c r="CP48" i="5"/>
  <c r="FP48" i="5" s="1"/>
  <c r="FT74" i="5"/>
  <c r="EN74" i="5"/>
  <c r="FL90" i="5"/>
  <c r="FD90" i="5"/>
  <c r="EN90" i="5"/>
  <c r="DH90" i="5"/>
  <c r="DJ103" i="5"/>
  <c r="CY104" i="5"/>
  <c r="AZ15" i="5"/>
  <c r="BL15" i="5"/>
  <c r="CA15" i="5"/>
  <c r="FA15" i="5" s="1"/>
  <c r="CQ15" i="5"/>
  <c r="BA17" i="5"/>
  <c r="BS17" i="5"/>
  <c r="CM17" i="5"/>
  <c r="AN18" i="5"/>
  <c r="BC18" i="5"/>
  <c r="BR18" i="5"/>
  <c r="CF18" i="5"/>
  <c r="CT18" i="5"/>
  <c r="AS23" i="5"/>
  <c r="CO23" i="5"/>
  <c r="AT24" i="5"/>
  <c r="CP24" i="5"/>
  <c r="DE26" i="5"/>
  <c r="CI33" i="5"/>
  <c r="BX33" i="5"/>
  <c r="BK33" i="5"/>
  <c r="CS39" i="5"/>
  <c r="CG39" i="5"/>
  <c r="BD39" i="5"/>
  <c r="ED39" i="5" s="1"/>
  <c r="BY39" i="5"/>
  <c r="AW39" i="5"/>
  <c r="BB40" i="5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BT31" i="5"/>
  <c r="CA31" i="5"/>
  <c r="CI31" i="5"/>
  <c r="CO31" i="5"/>
  <c r="AN34" i="5"/>
  <c r="BA34" i="5"/>
  <c r="BM34" i="5"/>
  <c r="CC34" i="5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DK15" i="5"/>
  <c r="H15" i="5"/>
  <c r="DN15" i="5" s="1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DE15" i="5"/>
  <c r="CT3" i="5"/>
  <c r="AX3" i="5"/>
  <c r="AN5" i="5"/>
  <c r="AV5" i="5"/>
  <c r="BD5" i="5"/>
  <c r="BL5" i="5"/>
  <c r="EL5" i="5" s="1"/>
  <c r="BT5" i="5"/>
  <c r="CB5" i="5"/>
  <c r="CJ5" i="5"/>
  <c r="CR5" i="5"/>
  <c r="AQ6" i="5"/>
  <c r="AV6" i="5"/>
  <c r="BA6" i="5"/>
  <c r="BG6" i="5"/>
  <c r="BL6" i="5"/>
  <c r="BQ6" i="5"/>
  <c r="BW6" i="5"/>
  <c r="CB6" i="5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DI15" i="5"/>
  <c r="G19" i="5"/>
  <c r="EU16" i="5"/>
  <c r="G18" i="5"/>
  <c r="H19" i="5"/>
  <c r="CQ20" i="5"/>
  <c r="CS20" i="5"/>
  <c r="BX20" i="5"/>
  <c r="BC20" i="5"/>
  <c r="CI20" i="5"/>
  <c r="BM20" i="5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DU15" i="5"/>
  <c r="EK15" i="5"/>
  <c r="EW15" i="5"/>
  <c r="CQ16" i="5"/>
  <c r="CT16" i="5"/>
  <c r="CO16" i="5"/>
  <c r="CJ16" i="5"/>
  <c r="CD16" i="5"/>
  <c r="BY16" i="5"/>
  <c r="BT16" i="5"/>
  <c r="BN16" i="5"/>
  <c r="BI16" i="5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FR18" i="5"/>
  <c r="BH20" i="5"/>
  <c r="G21" i="5"/>
  <c r="CX23" i="5"/>
  <c r="H24" i="5"/>
  <c r="DE24" i="5" s="1"/>
  <c r="DI24" i="5"/>
  <c r="CP26" i="5"/>
  <c r="CM26" i="5"/>
  <c r="FM26" i="5" s="1"/>
  <c r="BW26" i="5"/>
  <c r="BG26" i="5"/>
  <c r="BF26" i="5"/>
  <c r="CD26" i="5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BL18" i="5"/>
  <c r="EL18" i="5" s="1"/>
  <c r="BS18" i="5"/>
  <c r="CA18" i="5"/>
  <c r="CH18" i="5"/>
  <c r="CN18" i="5"/>
  <c r="AN19" i="5"/>
  <c r="AT19" i="5"/>
  <c r="AZ19" i="5"/>
  <c r="BE19" i="5"/>
  <c r="BJ19" i="5"/>
  <c r="BP19" i="5"/>
  <c r="BU19" i="5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EY23" i="5"/>
  <c r="BT23" i="5"/>
  <c r="BT24" i="5"/>
  <c r="ET24" i="5" s="1"/>
  <c r="CY24" i="5"/>
  <c r="DJ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CM28" i="5"/>
  <c r="CA28" i="5"/>
  <c r="BP28" i="5"/>
  <c r="BG28" i="5"/>
  <c r="AU28" i="5"/>
  <c r="AZ28" i="5"/>
  <c r="BO28" i="5"/>
  <c r="CE28" i="5"/>
  <c r="CY28" i="5"/>
  <c r="AY30" i="5"/>
  <c r="CM30" i="5"/>
  <c r="FJ24" i="5"/>
  <c r="DC24" i="5"/>
  <c r="CQ32" i="5"/>
  <c r="CN32" i="5"/>
  <c r="CF32" i="5"/>
  <c r="BX32" i="5"/>
  <c r="BP32" i="5"/>
  <c r="BH32" i="5"/>
  <c r="AZ32" i="5"/>
  <c r="AR32" i="5"/>
  <c r="CR32" i="5"/>
  <c r="CG32" i="5"/>
  <c r="BU32" i="5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DG33" i="5"/>
  <c r="H33" i="5"/>
  <c r="CY33" i="5"/>
  <c r="AU18" i="5"/>
  <c r="BB18" i="5"/>
  <c r="BH18" i="5"/>
  <c r="BP18" i="5"/>
  <c r="BW18" i="5"/>
  <c r="EW18" i="5" s="1"/>
  <c r="CD18" i="5"/>
  <c r="CL18" i="5"/>
  <c r="AR19" i="5"/>
  <c r="AW19" i="5"/>
  <c r="BB19" i="5"/>
  <c r="BH19" i="5"/>
  <c r="BM19" i="5"/>
  <c r="BR19" i="5"/>
  <c r="BX19" i="5"/>
  <c r="CC19" i="5"/>
  <c r="CH19" i="5"/>
  <c r="CN19" i="5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BV26" i="5"/>
  <c r="CT26" i="5"/>
  <c r="DJ26" i="5"/>
  <c r="H30" i="5"/>
  <c r="DF30" i="5" s="1"/>
  <c r="DB30" i="5"/>
  <c r="DJ30" i="5"/>
  <c r="CK32" i="5"/>
  <c r="AR33" i="5"/>
  <c r="BH33" i="5"/>
  <c r="BW33" i="5"/>
  <c r="CO35" i="5"/>
  <c r="CL35" i="5"/>
  <c r="BV35" i="5"/>
  <c r="BF35" i="5"/>
  <c r="BE35" i="5"/>
  <c r="CC35" i="5"/>
  <c r="CT35" i="5"/>
  <c r="AX38" i="5"/>
  <c r="BV38" i="5"/>
  <c r="AN39" i="5"/>
  <c r="DN39" i="5" s="1"/>
  <c r="AV39" i="5"/>
  <c r="BC39" i="5"/>
  <c r="BI39" i="5"/>
  <c r="BQ39" i="5"/>
  <c r="BX39" i="5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CO41" i="5"/>
  <c r="CT47" i="5"/>
  <c r="CM47" i="5"/>
  <c r="CF47" i="5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AZ47" i="5"/>
  <c r="AR47" i="5"/>
  <c r="CN47" i="5"/>
  <c r="FN47" i="5" s="1"/>
  <c r="CH47" i="5"/>
  <c r="CA47" i="5"/>
  <c r="BS47" i="5"/>
  <c r="BL47" i="5"/>
  <c r="BF47" i="5"/>
  <c r="AX47" i="5"/>
  <c r="AO47" i="5"/>
  <c r="BP47" i="5"/>
  <c r="EP47" i="5" s="1"/>
  <c r="CR47" i="5"/>
  <c r="FR47" i="5" s="1"/>
  <c r="H34" i="5"/>
  <c r="DK34" i="5"/>
  <c r="CM38" i="5"/>
  <c r="FM38" i="5" s="1"/>
  <c r="CI38" i="5"/>
  <c r="BS38" i="5"/>
  <c r="BC38" i="5"/>
  <c r="AM38" i="5"/>
  <c r="BF38" i="5"/>
  <c r="CA38" i="5"/>
  <c r="CT38" i="5"/>
  <c r="FT38" i="5" s="1"/>
  <c r="CS49" i="5"/>
  <c r="CQ49" i="5"/>
  <c r="CI49" i="5"/>
  <c r="CA49" i="5"/>
  <c r="FA49" i="5" s="1"/>
  <c r="BS49" i="5"/>
  <c r="CT49" i="5"/>
  <c r="CH49" i="5"/>
  <c r="BW49" i="5"/>
  <c r="EW49" i="5" s="1"/>
  <c r="BN49" i="5"/>
  <c r="BF49" i="5"/>
  <c r="AX49" i="5"/>
  <c r="AN49" i="5"/>
  <c r="DN49" i="5" s="1"/>
  <c r="CM49" i="5"/>
  <c r="CD49" i="5"/>
  <c r="BR49" i="5"/>
  <c r="BJ49" i="5"/>
  <c r="EJ49" i="5" s="1"/>
  <c r="BB49" i="5"/>
  <c r="AT49" i="5"/>
  <c r="CL49" i="5"/>
  <c r="BZ49" i="5"/>
  <c r="EZ49" i="5" s="1"/>
  <c r="BO49" i="5"/>
  <c r="BG49" i="5"/>
  <c r="AY49" i="5"/>
  <c r="AO49" i="5"/>
  <c r="DO49" i="5" s="1"/>
  <c r="BV49" i="5"/>
  <c r="CZ50" i="5"/>
  <c r="DP50" i="5"/>
  <c r="DH50" i="5"/>
  <c r="DC50" i="5"/>
  <c r="CM33" i="5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CT39" i="5"/>
  <c r="CQ39" i="5"/>
  <c r="CK39" i="5"/>
  <c r="CF39" i="5"/>
  <c r="FF39" i="5" s="1"/>
  <c r="CA39" i="5"/>
  <c r="BU39" i="5"/>
  <c r="EU39" i="5" s="1"/>
  <c r="BP39" i="5"/>
  <c r="BK39" i="5"/>
  <c r="BE39" i="5"/>
  <c r="EE39" i="5" s="1"/>
  <c r="AZ39" i="5"/>
  <c r="DZ39" i="5" s="1"/>
  <c r="AU39" i="5"/>
  <c r="AO39" i="5"/>
  <c r="DO39" i="5" s="1"/>
  <c r="AR39" i="5"/>
  <c r="AY39" i="5"/>
  <c r="BG39" i="5"/>
  <c r="BM39" i="5"/>
  <c r="BT39" i="5"/>
  <c r="ET39" i="5" s="1"/>
  <c r="CB39" i="5"/>
  <c r="CI39" i="5"/>
  <c r="CO39" i="5"/>
  <c r="FO39" i="5" s="1"/>
  <c r="EB40" i="5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BS33" i="5"/>
  <c r="CF33" i="5"/>
  <c r="CQ34" i="5"/>
  <c r="CN34" i="5"/>
  <c r="CF34" i="5"/>
  <c r="BX34" i="5"/>
  <c r="BP34" i="5"/>
  <c r="BH34" i="5"/>
  <c r="AZ34" i="5"/>
  <c r="AR34" i="5"/>
  <c r="AV34" i="5"/>
  <c r="BE34" i="5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FQ49" i="5"/>
  <c r="BC49" i="5"/>
  <c r="CP49" i="5"/>
  <c r="AS29" i="5"/>
  <c r="DS29" i="5" s="1"/>
  <c r="BA29" i="5"/>
  <c r="BI29" i="5"/>
  <c r="BQ29" i="5"/>
  <c r="BY29" i="5"/>
  <c r="EY29" i="5" s="1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BS37" i="5"/>
  <c r="BY37" i="5"/>
  <c r="CD37" i="5"/>
  <c r="FD37" i="5" s="1"/>
  <c r="CI37" i="5"/>
  <c r="CO37" i="5"/>
  <c r="CT37" i="5"/>
  <c r="FT39" i="5"/>
  <c r="BD40" i="5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G49" i="5"/>
  <c r="CX49" i="5"/>
  <c r="EK49" i="5"/>
  <c r="AX51" i="5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CB46" i="5"/>
  <c r="AN48" i="5"/>
  <c r="DN48" i="5" s="1"/>
  <c r="AW48" i="5"/>
  <c r="BE48" i="5"/>
  <c r="BL48" i="5"/>
  <c r="BR48" i="5"/>
  <c r="BZ48" i="5"/>
  <c r="CG48" i="5"/>
  <c r="CN48" i="5"/>
  <c r="FN48" i="5" s="1"/>
  <c r="CZ48" i="5"/>
  <c r="DE49" i="5"/>
  <c r="CS51" i="5"/>
  <c r="CQ51" i="5"/>
  <c r="FQ51" i="5" s="1"/>
  <c r="CI51" i="5"/>
  <c r="FI51" i="5" s="1"/>
  <c r="CA51" i="5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CH51" i="5"/>
  <c r="EK55" i="5"/>
  <c r="FL57" i="5"/>
  <c r="DG57" i="5"/>
  <c r="EI57" i="5"/>
  <c r="FS57" i="5"/>
  <c r="DM57" i="5"/>
  <c r="AN51" i="5"/>
  <c r="BF51" i="5"/>
  <c r="BV51" i="5"/>
  <c r="CL51" i="5"/>
  <c r="CY55" i="5"/>
  <c r="EQ57" i="5"/>
  <c r="AT48" i="5"/>
  <c r="BA48" i="5"/>
  <c r="BH48" i="5"/>
  <c r="BP48" i="5"/>
  <c r="EP48" i="5" s="1"/>
  <c r="BV48" i="5"/>
  <c r="EV48" i="5" s="1"/>
  <c r="CC48" i="5"/>
  <c r="CK48" i="5"/>
  <c r="DF49" i="5"/>
  <c r="FA51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L62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DN113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DC113" i="5"/>
  <c r="C79" i="5"/>
  <c r="C81" i="5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DK113" i="5" s="1"/>
  <c r="CW115" i="5"/>
  <c r="G5" i="5"/>
  <c r="H5" i="5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DB5" i="5"/>
  <c r="DR5" i="5"/>
  <c r="FN5" i="5"/>
  <c r="G17" i="5"/>
  <c r="H17" i="5"/>
  <c r="DC20" i="5"/>
  <c r="DH20" i="5"/>
  <c r="CX20" i="5"/>
  <c r="EM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U7" i="5"/>
  <c r="EI7" i="5"/>
  <c r="DO7" i="5"/>
  <c r="DC7" i="5"/>
  <c r="DL7" i="5"/>
  <c r="EN12" i="5"/>
  <c r="H12" i="5"/>
  <c r="ES12" i="5"/>
  <c r="DB12" i="5"/>
  <c r="CY12" i="5"/>
  <c r="EP12" i="5"/>
  <c r="G12" i="5"/>
  <c r="FB17" i="5"/>
  <c r="DB20" i="5"/>
  <c r="DQ21" i="5"/>
  <c r="DK21" i="5"/>
  <c r="DF21" i="5"/>
  <c r="DA21" i="5"/>
  <c r="DC21" i="5"/>
  <c r="FQ21" i="5"/>
  <c r="DJ21" i="5"/>
  <c r="DE21" i="5"/>
  <c r="CY21" i="5"/>
  <c r="DI21" i="5"/>
  <c r="CX21" i="5"/>
  <c r="DR21" i="5"/>
  <c r="FI21" i="5"/>
  <c r="AS2" i="5"/>
  <c r="BI2" i="5"/>
  <c r="BY2" i="5"/>
  <c r="CO2" i="5"/>
  <c r="AT3" i="5"/>
  <c r="BJ3" i="5"/>
  <c r="BZ3" i="5"/>
  <c r="CP3" i="5"/>
  <c r="FP3" i="5" s="1"/>
  <c r="G4" i="5"/>
  <c r="H4" i="5"/>
  <c r="DB4" i="5"/>
  <c r="DZ5" i="5"/>
  <c r="EP5" i="5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AQ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DC12" i="5"/>
  <c r="FT15" i="5"/>
  <c r="DP17" i="5"/>
  <c r="EU19" i="5"/>
  <c r="DT19" i="5"/>
  <c r="DG19" i="5"/>
  <c r="FC19" i="5"/>
  <c r="DL19" i="5"/>
  <c r="EA19" i="5"/>
  <c r="DG20" i="5"/>
  <c r="EX20" i="5"/>
  <c r="FS20" i="5"/>
  <c r="DB21" i="5"/>
  <c r="ES21" i="5"/>
  <c r="FN21" i="5"/>
  <c r="BD23" i="5"/>
  <c r="ED23" i="5" s="1"/>
  <c r="BD24" i="5"/>
  <c r="ED24" i="5" s="1"/>
  <c r="G11" i="5"/>
  <c r="H11" i="5"/>
  <c r="FL11" i="5"/>
  <c r="CX13" i="5"/>
  <c r="H13" i="5"/>
  <c r="FP13" i="5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FB25" i="5"/>
  <c r="DW25" i="5"/>
  <c r="DD25" i="5"/>
  <c r="DK25" i="5"/>
  <c r="H25" i="5"/>
  <c r="FP25" i="5"/>
  <c r="EU25" i="5"/>
  <c r="DT25" i="5"/>
  <c r="DI25" i="5"/>
  <c r="G25" i="5"/>
  <c r="DH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E16" i="5"/>
  <c r="FG16" i="5"/>
  <c r="FL16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F28" i="5"/>
  <c r="FT30" i="5"/>
  <c r="DB33" i="5"/>
  <c r="DR33" i="5"/>
  <c r="EH33" i="5"/>
  <c r="EX33" i="5"/>
  <c r="FS35" i="5"/>
  <c r="AM36" i="5"/>
  <c r="BC36" i="5"/>
  <c r="BS36" i="5"/>
  <c r="CI36" i="5"/>
  <c r="G37" i="5"/>
  <c r="DA37" i="5"/>
  <c r="DQ37" i="5"/>
  <c r="EG37" i="5"/>
  <c r="FL38" i="5"/>
  <c r="FD38" i="5"/>
  <c r="EV38" i="5"/>
  <c r="EF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EQ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BM50" i="5"/>
  <c r="BE50" i="5"/>
  <c r="AW50" i="5"/>
  <c r="AM50" i="5"/>
  <c r="BD50" i="5"/>
  <c r="ED50" i="5" s="1"/>
  <c r="BT50" i="5"/>
  <c r="CJ50" i="5"/>
  <c r="FJ50" i="5" s="1"/>
  <c r="FR52" i="5"/>
  <c r="EL52" i="5"/>
  <c r="DV52" i="5"/>
  <c r="H52" i="5"/>
  <c r="FQ52" i="5"/>
  <c r="FE52" i="5"/>
  <c r="EO52" i="5"/>
  <c r="EK52" i="5"/>
  <c r="DY52" i="5"/>
  <c r="DI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DV4" i="5" s="1"/>
  <c r="AZ4" i="5"/>
  <c r="BD4" i="5"/>
  <c r="BH4" i="5"/>
  <c r="BL4" i="5"/>
  <c r="EL4" i="5" s="1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EA5" i="5" s="1"/>
  <c r="BE5" i="5"/>
  <c r="EE5" i="5" s="1"/>
  <c r="BI5" i="5"/>
  <c r="BM5" i="5"/>
  <c r="BQ5" i="5"/>
  <c r="EQ5" i="5" s="1"/>
  <c r="BU5" i="5"/>
  <c r="EU5" i="5" s="1"/>
  <c r="BY5" i="5"/>
  <c r="CC5" i="5"/>
  <c r="FC5" i="5" s="1"/>
  <c r="CG5" i="5"/>
  <c r="CK5" i="5"/>
  <c r="FK5" i="5" s="1"/>
  <c r="CO5" i="5"/>
  <c r="CS5" i="5"/>
  <c r="FS5" i="5" s="1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CP6" i="5"/>
  <c r="FP6" i="5" s="1"/>
  <c r="DE6" i="5"/>
  <c r="DU6" i="5"/>
  <c r="DY6" i="5"/>
  <c r="EO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EP11" i="5" s="1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FO12" i="5" s="1"/>
  <c r="CK12" i="5"/>
  <c r="FK12" i="5" s="1"/>
  <c r="CG12" i="5"/>
  <c r="CC12" i="5"/>
  <c r="BY12" i="5"/>
  <c r="EY12" i="5" s="1"/>
  <c r="BU12" i="5"/>
  <c r="EU12" i="5" s="1"/>
  <c r="BQ12" i="5"/>
  <c r="BM12" i="5"/>
  <c r="BI12" i="5"/>
  <c r="BE12" i="5"/>
  <c r="BA12" i="5"/>
  <c r="AW12" i="5"/>
  <c r="AS12" i="5"/>
  <c r="DS12" i="5" s="1"/>
  <c r="AO12" i="5"/>
  <c r="DO12" i="5" s="1"/>
  <c r="AQ12" i="5"/>
  <c r="AV12" i="5"/>
  <c r="BB12" i="5"/>
  <c r="BG12" i="5"/>
  <c r="EG12" i="5" s="1"/>
  <c r="BL12" i="5"/>
  <c r="BR12" i="5"/>
  <c r="BW12" i="5"/>
  <c r="CB12" i="5"/>
  <c r="FB12" i="5" s="1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EH14" i="5"/>
  <c r="AR15" i="5"/>
  <c r="AX15" i="5"/>
  <c r="DX15" i="5" s="1"/>
  <c r="BC15" i="5"/>
  <c r="EC15" i="5" s="1"/>
  <c r="BH15" i="5"/>
  <c r="EH15" i="5" s="1"/>
  <c r="BN15" i="5"/>
  <c r="BS15" i="5"/>
  <c r="ES15" i="5" s="1"/>
  <c r="BX15" i="5"/>
  <c r="EX15" i="5" s="1"/>
  <c r="CD15" i="5"/>
  <c r="CI15" i="5"/>
  <c r="CN15" i="5"/>
  <c r="FN15" i="5" s="1"/>
  <c r="DB15" i="5"/>
  <c r="DG15" i="5"/>
  <c r="DR15" i="5"/>
  <c r="FI15" i="5"/>
  <c r="DA16" i="5"/>
  <c r="DL16" i="5"/>
  <c r="ER16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AS18" i="5"/>
  <c r="AM18" i="5"/>
  <c r="AT18" i="5"/>
  <c r="AY18" i="5"/>
  <c r="DY18" i="5" s="1"/>
  <c r="BD18" i="5"/>
  <c r="ED18" i="5" s="1"/>
  <c r="BJ18" i="5"/>
  <c r="BO18" i="5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EO18" i="5"/>
  <c r="FJ18" i="5"/>
  <c r="FR19" i="5"/>
  <c r="FN19" i="5"/>
  <c r="EX19" i="5"/>
  <c r="ET19" i="5"/>
  <c r="ED19" i="5"/>
  <c r="DV19" i="5"/>
  <c r="DF19" i="5"/>
  <c r="DB19" i="5"/>
  <c r="DM19" i="5"/>
  <c r="DS19" i="5"/>
  <c r="EY19" i="5"/>
  <c r="FO19" i="5"/>
  <c r="AM20" i="5"/>
  <c r="AU20" i="5"/>
  <c r="AZ20" i="5"/>
  <c r="DZ20" i="5" s="1"/>
  <c r="BE20" i="5"/>
  <c r="EE20" i="5" s="1"/>
  <c r="BK20" i="5"/>
  <c r="BP20" i="5"/>
  <c r="BU20" i="5"/>
  <c r="EU20" i="5" s="1"/>
  <c r="CA20" i="5"/>
  <c r="CF20" i="5"/>
  <c r="CK20" i="5"/>
  <c r="CY20" i="5"/>
  <c r="DD20" i="5"/>
  <c r="DJ20" i="5"/>
  <c r="FF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FA23" i="5"/>
  <c r="EG23" i="5"/>
  <c r="DU23" i="5"/>
  <c r="DA23" i="5"/>
  <c r="G23" i="5"/>
  <c r="DP23" i="5"/>
  <c r="EA23" i="5"/>
  <c r="FB23" i="5"/>
  <c r="FL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BZ26" i="5"/>
  <c r="CH26" i="5"/>
  <c r="FH26" i="5" s="1"/>
  <c r="DA26" i="5"/>
  <c r="DI26" i="5"/>
  <c r="DQ26" i="5"/>
  <c r="DY26" i="5"/>
  <c r="EG26" i="5"/>
  <c r="EW26" i="5"/>
  <c r="FE26" i="5"/>
  <c r="DF27" i="5"/>
  <c r="DE27" i="5"/>
  <c r="H27" i="5"/>
  <c r="ET27" i="5" s="1"/>
  <c r="EM27" i="5"/>
  <c r="FC27" i="5"/>
  <c r="CT28" i="5"/>
  <c r="FT28" i="5" s="1"/>
  <c r="CP28" i="5"/>
  <c r="CL28" i="5"/>
  <c r="CH28" i="5"/>
  <c r="CD28" i="5"/>
  <c r="FD28" i="5" s="1"/>
  <c r="BZ28" i="5"/>
  <c r="BV28" i="5"/>
  <c r="BR28" i="5"/>
  <c r="BN28" i="5"/>
  <c r="EN28" i="5" s="1"/>
  <c r="BJ28" i="5"/>
  <c r="BF28" i="5"/>
  <c r="EF28" i="5" s="1"/>
  <c r="BB28" i="5"/>
  <c r="AX28" i="5"/>
  <c r="DX28" i="5" s="1"/>
  <c r="AT28" i="5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AV28" i="5"/>
  <c r="DV28" i="5" s="1"/>
  <c r="BD28" i="5"/>
  <c r="BL28" i="5"/>
  <c r="EL28" i="5" s="1"/>
  <c r="BT28" i="5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A30" i="5"/>
  <c r="DI30" i="5"/>
  <c r="DQ30" i="5"/>
  <c r="DY30" i="5"/>
  <c r="EG30" i="5"/>
  <c r="EO30" i="5"/>
  <c r="EW30" i="5"/>
  <c r="FE30" i="5"/>
  <c r="H31" i="5"/>
  <c r="FQ32" i="5"/>
  <c r="DI32" i="5"/>
  <c r="DE32" i="5"/>
  <c r="CY32" i="5"/>
  <c r="DG32" i="5"/>
  <c r="DO32" i="5"/>
  <c r="EE32" i="5"/>
  <c r="EM32" i="5"/>
  <c r="EU32" i="5"/>
  <c r="FK32" i="5"/>
  <c r="FS32" i="5"/>
  <c r="CT33" i="5"/>
  <c r="FT33" i="5" s="1"/>
  <c r="CP33" i="5"/>
  <c r="CL33" i="5"/>
  <c r="CH33" i="5"/>
  <c r="CD33" i="5"/>
  <c r="FD33" i="5" s="1"/>
  <c r="BZ33" i="5"/>
  <c r="BV33" i="5"/>
  <c r="BR33" i="5"/>
  <c r="BN33" i="5"/>
  <c r="EN33" i="5" s="1"/>
  <c r="BJ33" i="5"/>
  <c r="BF33" i="5"/>
  <c r="BB33" i="5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BL33" i="5"/>
  <c r="EL33" i="5" s="1"/>
  <c r="BT33" i="5"/>
  <c r="CB33" i="5"/>
  <c r="CJ33" i="5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EV35" i="5"/>
  <c r="FL35" i="5"/>
  <c r="FT35" i="5"/>
  <c r="AX36" i="5"/>
  <c r="BF36" i="5"/>
  <c r="BN36" i="5"/>
  <c r="BV36" i="5"/>
  <c r="CD36" i="5"/>
  <c r="CL36" i="5"/>
  <c r="DD37" i="5"/>
  <c r="DL37" i="5"/>
  <c r="DT37" i="5"/>
  <c r="ER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AT40" i="5"/>
  <c r="DT40" i="5" s="1"/>
  <c r="AO40" i="5"/>
  <c r="DO40" i="5" s="1"/>
  <c r="AW40" i="5"/>
  <c r="DW40" i="5" s="1"/>
  <c r="BH40" i="5"/>
  <c r="BR40" i="5"/>
  <c r="ER40" i="5" s="1"/>
  <c r="CC40" i="5"/>
  <c r="FC40" i="5" s="1"/>
  <c r="CN40" i="5"/>
  <c r="AS41" i="5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J46" i="5"/>
  <c r="EU46" i="5"/>
  <c r="DA47" i="5"/>
  <c r="DK47" i="5"/>
  <c r="DV47" i="5"/>
  <c r="EG47" i="5"/>
  <c r="FB47" i="5"/>
  <c r="FR48" i="5"/>
  <c r="FF48" i="5"/>
  <c r="FB48" i="5"/>
  <c r="EX48" i="5"/>
  <c r="EL48" i="5"/>
  <c r="EH48" i="5"/>
  <c r="DZ48" i="5"/>
  <c r="DV48" i="5"/>
  <c r="DR48" i="5"/>
  <c r="DJ48" i="5"/>
  <c r="DF48" i="5"/>
  <c r="DB48" i="5"/>
  <c r="CX48" i="5"/>
  <c r="DM48" i="5"/>
  <c r="DH48" i="5"/>
  <c r="DC48" i="5"/>
  <c r="FS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FG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M37" i="5"/>
  <c r="EI37" i="5"/>
  <c r="EE37" i="5"/>
  <c r="EA37" i="5"/>
  <c r="DW37" i="5"/>
  <c r="DS37" i="5"/>
  <c r="DO37" i="5"/>
  <c r="DK37" i="5"/>
  <c r="DG37" i="5"/>
  <c r="DC37" i="5"/>
  <c r="CY37" i="5"/>
  <c r="FR37" i="5"/>
  <c r="DN37" i="5"/>
  <c r="DJ37" i="5"/>
  <c r="DF37" i="5"/>
  <c r="DB37" i="5"/>
  <c r="CX37" i="5"/>
  <c r="CZ37" i="5"/>
  <c r="DH37" i="5"/>
  <c r="DP37" i="5"/>
  <c r="DX37" i="5"/>
  <c r="EF37" i="5"/>
  <c r="EN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H47" i="5"/>
  <c r="FD47" i="5"/>
  <c r="EV47" i="5"/>
  <c r="ER47" i="5"/>
  <c r="EF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FL6" i="5"/>
  <c r="AP7" i="5"/>
  <c r="DP7" i="5" s="1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DV14" i="5"/>
  <c r="EQ14" i="5"/>
  <c r="CZ16" i="5"/>
  <c r="DK16" i="5"/>
  <c r="EF16" i="5"/>
  <c r="EQ16" i="5"/>
  <c r="DB18" i="5"/>
  <c r="DM18" i="5"/>
  <c r="DW18" i="5"/>
  <c r="EH18" i="5"/>
  <c r="ES18" i="5"/>
  <c r="EX18" i="5"/>
  <c r="FI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BT21" i="5"/>
  <c r="ET21" i="5" s="1"/>
  <c r="CE21" i="5"/>
  <c r="FE21" i="5" s="1"/>
  <c r="CP21" i="5"/>
  <c r="FT24" i="5"/>
  <c r="DB28" i="5"/>
  <c r="DJ28" i="5"/>
  <c r="DZ28" i="5"/>
  <c r="EP28" i="5"/>
  <c r="EX28" i="5"/>
  <c r="FN28" i="5"/>
  <c r="DJ33" i="5"/>
  <c r="DZ33" i="5"/>
  <c r="FF33" i="5"/>
  <c r="FN33" i="5"/>
  <c r="AU36" i="5"/>
  <c r="BK36" i="5"/>
  <c r="CA36" i="5"/>
  <c r="CQ36" i="5"/>
  <c r="DI37" i="5"/>
  <c r="DY37" i="5"/>
  <c r="EO37" i="5"/>
  <c r="EW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CY2" i="5"/>
  <c r="EU2" i="5"/>
  <c r="FG2" i="5"/>
  <c r="H3" i="5"/>
  <c r="CZ3" i="5"/>
  <c r="DL3" i="5"/>
  <c r="DT3" i="5"/>
  <c r="EJ3" i="5"/>
  <c r="EV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DP5" i="5" s="1"/>
  <c r="AT5" i="5"/>
  <c r="AX5" i="5"/>
  <c r="DX5" i="5" s="1"/>
  <c r="BB5" i="5"/>
  <c r="BF5" i="5"/>
  <c r="EF5" i="5" s="1"/>
  <c r="BJ5" i="5"/>
  <c r="BN5" i="5"/>
  <c r="EN5" i="5" s="1"/>
  <c r="BR5" i="5"/>
  <c r="BV5" i="5"/>
  <c r="EV5" i="5" s="1"/>
  <c r="BZ5" i="5"/>
  <c r="CD5" i="5"/>
  <c r="FD5" i="5" s="1"/>
  <c r="CH5" i="5"/>
  <c r="CL5" i="5"/>
  <c r="FL5" i="5" s="1"/>
  <c r="CP5" i="5"/>
  <c r="DB6" i="5"/>
  <c r="DF6" i="5"/>
  <c r="DR6" i="5"/>
  <c r="DV6" i="5"/>
  <c r="EH6" i="5"/>
  <c r="EL6" i="5"/>
  <c r="EX6" i="5"/>
  <c r="FB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FQ8" i="5" s="1"/>
  <c r="DA8" i="5"/>
  <c r="DF8" i="5"/>
  <c r="DV8" i="5"/>
  <c r="EA8" i="5"/>
  <c r="EG8" i="5"/>
  <c r="FB8" i="5"/>
  <c r="FG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BJ14" i="5"/>
  <c r="BF14" i="5"/>
  <c r="EF14" i="5" s="1"/>
  <c r="BB14" i="5"/>
  <c r="AX14" i="5"/>
  <c r="AT14" i="5"/>
  <c r="AN14" i="5"/>
  <c r="DN14" i="5" s="1"/>
  <c r="AS14" i="5"/>
  <c r="AY14" i="5"/>
  <c r="BD14" i="5"/>
  <c r="BI14" i="5"/>
  <c r="EI14" i="5" s="1"/>
  <c r="BO14" i="5"/>
  <c r="BT14" i="5"/>
  <c r="BY14" i="5"/>
  <c r="EY14" i="5" s="1"/>
  <c r="CE14" i="5"/>
  <c r="CJ14" i="5"/>
  <c r="CO14" i="5"/>
  <c r="CX14" i="5"/>
  <c r="DC14" i="5"/>
  <c r="ED14" i="5"/>
  <c r="EN14" i="5"/>
  <c r="FO14" i="5"/>
  <c r="FT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N16" i="5"/>
  <c r="FJ16" i="5"/>
  <c r="FF16" i="5"/>
  <c r="FB16" i="5"/>
  <c r="EX16" i="5"/>
  <c r="ET16" i="5"/>
  <c r="EP16" i="5"/>
  <c r="EL16" i="5"/>
  <c r="EH16" i="5"/>
  <c r="ED16" i="5"/>
  <c r="DZ16" i="5"/>
  <c r="DV16" i="5"/>
  <c r="DR16" i="5"/>
  <c r="DN16" i="5"/>
  <c r="DJ16" i="5"/>
  <c r="DF16" i="5"/>
  <c r="DB16" i="5"/>
  <c r="CX16" i="5"/>
  <c r="DC16" i="5"/>
  <c r="DH16" i="5"/>
  <c r="DM16" i="5"/>
  <c r="DS16" i="5"/>
  <c r="DX16" i="5"/>
  <c r="EI16" i="5"/>
  <c r="EN16" i="5"/>
  <c r="EY16" i="5"/>
  <c r="FD16" i="5"/>
  <c r="FO16" i="5"/>
  <c r="FT16" i="5"/>
  <c r="FT18" i="5"/>
  <c r="CY18" i="5"/>
  <c r="DE18" i="5"/>
  <c r="DJ18" i="5"/>
  <c r="DO18" i="5"/>
  <c r="DU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M20" i="5"/>
  <c r="DI20" i="5"/>
  <c r="DE20" i="5"/>
  <c r="DA20" i="5"/>
  <c r="G20" i="5"/>
  <c r="AO20" i="5"/>
  <c r="DO20" i="5" s="1"/>
  <c r="AV20" i="5"/>
  <c r="BA20" i="5"/>
  <c r="BG20" i="5"/>
  <c r="EG20" i="5" s="1"/>
  <c r="BL20" i="5"/>
  <c r="EL20" i="5" s="1"/>
  <c r="BQ20" i="5"/>
  <c r="BW20" i="5"/>
  <c r="CB20" i="5"/>
  <c r="CG20" i="5"/>
  <c r="CM20" i="5"/>
  <c r="FM20" i="5" s="1"/>
  <c r="CR20" i="5"/>
  <c r="CZ20" i="5"/>
  <c r="DF20" i="5"/>
  <c r="DK20" i="5"/>
  <c r="DP20" i="5"/>
  <c r="DV20" i="5"/>
  <c r="EA20" i="5"/>
  <c r="EQ20" i="5"/>
  <c r="EV20" i="5"/>
  <c r="FR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B23" i="5"/>
  <c r="DG23" i="5"/>
  <c r="DL23" i="5"/>
  <c r="DR23" i="5"/>
  <c r="EB23" i="5"/>
  <c r="EH23" i="5"/>
  <c r="EM23" i="5"/>
  <c r="ER23" i="5"/>
  <c r="EX23" i="5"/>
  <c r="FC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CO26" i="5"/>
  <c r="CK26" i="5"/>
  <c r="FK26" i="5" s="1"/>
  <c r="CG26" i="5"/>
  <c r="FG26" i="5" s="1"/>
  <c r="CC26" i="5"/>
  <c r="BY26" i="5"/>
  <c r="BU26" i="5"/>
  <c r="EU26" i="5" s="1"/>
  <c r="BQ26" i="5"/>
  <c r="EQ26" i="5" s="1"/>
  <c r="BM26" i="5"/>
  <c r="BI26" i="5"/>
  <c r="BE26" i="5"/>
  <c r="EE26" i="5" s="1"/>
  <c r="BA26" i="5"/>
  <c r="EA26" i="5" s="1"/>
  <c r="AW26" i="5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ET28" i="5"/>
  <c r="FB28" i="5"/>
  <c r="FQ29" i="5"/>
  <c r="DI29" i="5"/>
  <c r="DE29" i="5"/>
  <c r="DA29" i="5"/>
  <c r="CY29" i="5"/>
  <c r="DG29" i="5"/>
  <c r="DO29" i="5"/>
  <c r="DW29" i="5"/>
  <c r="EE29" i="5"/>
  <c r="EM29" i="5"/>
  <c r="EU29" i="5"/>
  <c r="FC29" i="5"/>
  <c r="FK29" i="5"/>
  <c r="FS29" i="5"/>
  <c r="CS30" i="5"/>
  <c r="FS30" i="5" s="1"/>
  <c r="CO30" i="5"/>
  <c r="FO30" i="5" s="1"/>
  <c r="CK30" i="5"/>
  <c r="FK30" i="5" s="1"/>
  <c r="CG30" i="5"/>
  <c r="CC30" i="5"/>
  <c r="FC30" i="5" s="1"/>
  <c r="BY30" i="5"/>
  <c r="BU30" i="5"/>
  <c r="EU30" i="5" s="1"/>
  <c r="BQ30" i="5"/>
  <c r="BM30" i="5"/>
  <c r="EM30" i="5" s="1"/>
  <c r="BI30" i="5"/>
  <c r="BE30" i="5"/>
  <c r="EE30" i="5" s="1"/>
  <c r="BA30" i="5"/>
  <c r="AW30" i="5"/>
  <c r="DW30" i="5" s="1"/>
  <c r="AS30" i="5"/>
  <c r="DS30" i="5" s="1"/>
  <c r="AN30" i="5"/>
  <c r="DN30" i="5" s="1"/>
  <c r="CR30" i="5"/>
  <c r="FR30" i="5" s="1"/>
  <c r="CN30" i="5"/>
  <c r="FN30" i="5" s="1"/>
  <c r="CJ30" i="5"/>
  <c r="FJ30" i="5" s="1"/>
  <c r="CF30" i="5"/>
  <c r="FF30" i="5" s="1"/>
  <c r="CB30" i="5"/>
  <c r="FB30" i="5" s="1"/>
  <c r="BX30" i="5"/>
  <c r="EX30" i="5" s="1"/>
  <c r="BT30" i="5"/>
  <c r="ET30" i="5" s="1"/>
  <c r="BP30" i="5"/>
  <c r="EP30" i="5" s="1"/>
  <c r="BL30" i="5"/>
  <c r="EL30" i="5" s="1"/>
  <c r="BH30" i="5"/>
  <c r="EH30" i="5" s="1"/>
  <c r="BD30" i="5"/>
  <c r="ED30" i="5" s="1"/>
  <c r="AZ30" i="5"/>
  <c r="DZ30" i="5" s="1"/>
  <c r="AV30" i="5"/>
  <c r="DV30" i="5" s="1"/>
  <c r="AR30" i="5"/>
  <c r="DR30" i="5" s="1"/>
  <c r="AM30" i="5"/>
  <c r="DM30" i="5" s="1"/>
  <c r="AU30" i="5"/>
  <c r="DU30" i="5" s="1"/>
  <c r="BC30" i="5"/>
  <c r="EC30" i="5" s="1"/>
  <c r="BK30" i="5"/>
  <c r="EK30" i="5" s="1"/>
  <c r="BS30" i="5"/>
  <c r="ES30" i="5" s="1"/>
  <c r="CA30" i="5"/>
  <c r="FA30" i="5" s="1"/>
  <c r="CI30" i="5"/>
  <c r="FI30" i="5" s="1"/>
  <c r="CQ30" i="5"/>
  <c r="FQ30" i="5" s="1"/>
  <c r="CY31" i="5"/>
  <c r="DG31" i="5"/>
  <c r="EE31" i="5"/>
  <c r="EM31" i="5"/>
  <c r="FK31" i="5"/>
  <c r="FS31" i="5"/>
  <c r="CZ32" i="5"/>
  <c r="DH32" i="5"/>
  <c r="CX33" i="5"/>
  <c r="DF33" i="5"/>
  <c r="DN33" i="5"/>
  <c r="DV33" i="5"/>
  <c r="ED33" i="5"/>
  <c r="ET33" i="5"/>
  <c r="FB33" i="5"/>
  <c r="FJ33" i="5"/>
  <c r="FQ34" i="5"/>
  <c r="DI34" i="5"/>
  <c r="DE34" i="5"/>
  <c r="DA34" i="5"/>
  <c r="CY34" i="5"/>
  <c r="DG34" i="5"/>
  <c r="DO34" i="5"/>
  <c r="DW34" i="5"/>
  <c r="EE34" i="5"/>
  <c r="EM34" i="5"/>
  <c r="EU34" i="5"/>
  <c r="FC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FC36" i="5" s="1"/>
  <c r="G36" i="5"/>
  <c r="AY36" i="5"/>
  <c r="BG36" i="5"/>
  <c r="BO36" i="5"/>
  <c r="BW36" i="5"/>
  <c r="CE36" i="5"/>
  <c r="CM36" i="5"/>
  <c r="FJ36" i="5"/>
  <c r="DE37" i="5"/>
  <c r="DM37" i="5"/>
  <c r="DU37" i="5"/>
  <c r="EC37" i="5"/>
  <c r="EK37" i="5"/>
  <c r="ES37" i="5"/>
  <c r="FA37" i="5"/>
  <c r="FI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V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DU44" i="5"/>
  <c r="CY44" i="5"/>
  <c r="G44" i="5"/>
  <c r="FJ44" i="5"/>
  <c r="FI45" i="5"/>
  <c r="EW45" i="5"/>
  <c r="EO45" i="5"/>
  <c r="DI45" i="5"/>
  <c r="EE45" i="5"/>
  <c r="DD45" i="5"/>
  <c r="H45" i="5"/>
  <c r="DQ45" i="5" s="1"/>
  <c r="FO45" i="5"/>
  <c r="EY45" i="5"/>
  <c r="ED45" i="5"/>
  <c r="DN45" i="5"/>
  <c r="DC45" i="5"/>
  <c r="G45" i="5"/>
  <c r="DL45" i="5"/>
  <c r="EH45" i="5"/>
  <c r="FN45" i="5"/>
  <c r="DE46" i="5"/>
  <c r="DP46" i="5"/>
  <c r="EA46" i="5"/>
  <c r="EV46" i="5"/>
  <c r="FG46" i="5"/>
  <c r="DE47" i="5"/>
  <c r="DO47" i="5"/>
  <c r="DZ47" i="5"/>
  <c r="EK47" i="5"/>
  <c r="FF47" i="5"/>
  <c r="G48" i="5"/>
  <c r="CY48" i="5"/>
  <c r="DI48" i="5"/>
  <c r="DT48" i="5"/>
  <c r="EE48" i="5"/>
  <c r="EZ48" i="5"/>
  <c r="FK48" i="5"/>
  <c r="FT49" i="5"/>
  <c r="FP49" i="5"/>
  <c r="FL49" i="5"/>
  <c r="FH49" i="5"/>
  <c r="FD49" i="5"/>
  <c r="EV49" i="5"/>
  <c r="ER49" i="5"/>
  <c r="EN49" i="5"/>
  <c r="EF49" i="5"/>
  <c r="EB49" i="5"/>
  <c r="DX49" i="5"/>
  <c r="DT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EG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M50" i="5"/>
  <c r="DI50" i="5"/>
  <c r="DE50" i="5"/>
  <c r="DA50" i="5"/>
  <c r="G50" i="5"/>
  <c r="FS50" i="5"/>
  <c r="FK50" i="5"/>
  <c r="FC50" i="5"/>
  <c r="EU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EQ50" i="5"/>
  <c r="FG50" i="5"/>
  <c r="FT51" i="5"/>
  <c r="FP51" i="5"/>
  <c r="FL51" i="5"/>
  <c r="FH51" i="5"/>
  <c r="FD51" i="5"/>
  <c r="EZ51" i="5"/>
  <c r="EV51" i="5"/>
  <c r="ER51" i="5"/>
  <c r="EN51" i="5"/>
  <c r="EJ51" i="5"/>
  <c r="EF51" i="5"/>
  <c r="EB51" i="5"/>
  <c r="DX51" i="5"/>
  <c r="DT51" i="5"/>
  <c r="DP51" i="5"/>
  <c r="DL51" i="5"/>
  <c r="DH51" i="5"/>
  <c r="DD51" i="5"/>
  <c r="CZ51" i="5"/>
  <c r="FS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N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DW26" i="5"/>
  <c r="EI26" i="5"/>
  <c r="EM26" i="5"/>
  <c r="EY26" i="5"/>
  <c r="FC26" i="5"/>
  <c r="FO26" i="5"/>
  <c r="FS26" i="5"/>
  <c r="CZ28" i="5"/>
  <c r="DD28" i="5"/>
  <c r="DH28" i="5"/>
  <c r="DL28" i="5"/>
  <c r="DP28" i="5"/>
  <c r="DT28" i="5"/>
  <c r="EB28" i="5"/>
  <c r="EJ28" i="5"/>
  <c r="ER28" i="5"/>
  <c r="EV28" i="5"/>
  <c r="EZ28" i="5"/>
  <c r="FH28" i="5"/>
  <c r="FL28" i="5"/>
  <c r="FP28" i="5"/>
  <c r="DP29" i="5"/>
  <c r="AT29" i="5"/>
  <c r="DT29" i="5" s="1"/>
  <c r="AX29" i="5"/>
  <c r="DX29" i="5" s="1"/>
  <c r="BB29" i="5"/>
  <c r="EB29" i="5" s="1"/>
  <c r="BF29" i="5"/>
  <c r="EF29" i="5" s="1"/>
  <c r="BJ29" i="5"/>
  <c r="EJ29" i="5" s="1"/>
  <c r="BN29" i="5"/>
  <c r="EN29" i="5" s="1"/>
  <c r="BR29" i="5"/>
  <c r="ER29" i="5" s="1"/>
  <c r="BV29" i="5"/>
  <c r="EV29" i="5" s="1"/>
  <c r="BZ29" i="5"/>
  <c r="EZ29" i="5" s="1"/>
  <c r="CD29" i="5"/>
  <c r="FD29" i="5" s="1"/>
  <c r="CH29" i="5"/>
  <c r="FH29" i="5" s="1"/>
  <c r="CL29" i="5"/>
  <c r="FL29" i="5" s="1"/>
  <c r="CP29" i="5"/>
  <c r="FP29" i="5" s="1"/>
  <c r="CT29" i="5"/>
  <c r="FT29" i="5" s="1"/>
  <c r="CY30" i="5"/>
  <c r="DC30" i="5"/>
  <c r="DG30" i="5"/>
  <c r="DK30" i="5"/>
  <c r="DO30" i="5"/>
  <c r="EA30" i="5"/>
  <c r="EI30" i="5"/>
  <c r="EQ30" i="5"/>
  <c r="EY30" i="5"/>
  <c r="FG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B33" i="5"/>
  <c r="EF33" i="5"/>
  <c r="EJ33" i="5"/>
  <c r="ER33" i="5"/>
  <c r="EV33" i="5"/>
  <c r="EZ33" i="5"/>
  <c r="FH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M41" i="5"/>
  <c r="EI41" i="5"/>
  <c r="EE41" i="5"/>
  <c r="EA41" i="5"/>
  <c r="DS41" i="5"/>
  <c r="DK41" i="5"/>
  <c r="DG41" i="5"/>
  <c r="DC41" i="5"/>
  <c r="CY41" i="5"/>
  <c r="G41" i="5"/>
  <c r="CX41" i="5"/>
  <c r="DD41" i="5"/>
  <c r="DI41" i="5"/>
  <c r="DT41" i="5"/>
  <c r="ED41" i="5"/>
  <c r="EZ41" i="5"/>
  <c r="H42" i="5"/>
  <c r="FJ42" i="5" s="1"/>
  <c r="FG42" i="5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EX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N15" i="5"/>
  <c r="ER15" i="5"/>
  <c r="EV15" i="5"/>
  <c r="FD15" i="5"/>
  <c r="FH15" i="5"/>
  <c r="FL15" i="5"/>
  <c r="FP15" i="5"/>
  <c r="AQ16" i="5"/>
  <c r="DQ16" i="5" s="1"/>
  <c r="AU16" i="5"/>
  <c r="DU16" i="5" s="1"/>
  <c r="AY16" i="5"/>
  <c r="DY16" i="5" s="1"/>
  <c r="BC16" i="5"/>
  <c r="EC16" i="5" s="1"/>
  <c r="BG16" i="5"/>
  <c r="EG16" i="5" s="1"/>
  <c r="BK16" i="5"/>
  <c r="EK16" i="5" s="1"/>
  <c r="BO16" i="5"/>
  <c r="EO16" i="5" s="1"/>
  <c r="BS16" i="5"/>
  <c r="ES16" i="5" s="1"/>
  <c r="BW16" i="5"/>
  <c r="EW16" i="5" s="1"/>
  <c r="CA16" i="5"/>
  <c r="FA16" i="5" s="1"/>
  <c r="CE16" i="5"/>
  <c r="FE16" i="5" s="1"/>
  <c r="CI16" i="5"/>
  <c r="FI16" i="5" s="1"/>
  <c r="CM16" i="5"/>
  <c r="FM16" i="5" s="1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J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R26" i="5"/>
  <c r="EV26" i="5"/>
  <c r="EZ26" i="5"/>
  <c r="FD26" i="5"/>
  <c r="FL26" i="5"/>
  <c r="FP26" i="5"/>
  <c r="AU27" i="5"/>
  <c r="DU27" i="5" s="1"/>
  <c r="AY27" i="5"/>
  <c r="DY27" i="5" s="1"/>
  <c r="BC27" i="5"/>
  <c r="BG27" i="5"/>
  <c r="BK27" i="5"/>
  <c r="EK27" i="5" s="1"/>
  <c r="BO27" i="5"/>
  <c r="EO27" i="5" s="1"/>
  <c r="BS27" i="5"/>
  <c r="BW27" i="5"/>
  <c r="EW27" i="5" s="1"/>
  <c r="CA27" i="5"/>
  <c r="FA27" i="5" s="1"/>
  <c r="CE27" i="5"/>
  <c r="FE27" i="5" s="1"/>
  <c r="CI27" i="5"/>
  <c r="CM27" i="5"/>
  <c r="G28" i="5"/>
  <c r="DA28" i="5"/>
  <c r="DE28" i="5"/>
  <c r="DI28" i="5"/>
  <c r="DM28" i="5"/>
  <c r="DQ28" i="5"/>
  <c r="DU28" i="5"/>
  <c r="DY28" i="5"/>
  <c r="EC28" i="5"/>
  <c r="EG28" i="5"/>
  <c r="EK28" i="5"/>
  <c r="EO28" i="5"/>
  <c r="ES28" i="5"/>
  <c r="EW28" i="5"/>
  <c r="FA28" i="5"/>
  <c r="FE28" i="5"/>
  <c r="FI28" i="5"/>
  <c r="FM28" i="5"/>
  <c r="AM29" i="5"/>
  <c r="DM29" i="5" s="1"/>
  <c r="DQ29" i="5"/>
  <c r="AU29" i="5"/>
  <c r="DU29" i="5" s="1"/>
  <c r="AY29" i="5"/>
  <c r="DY29" i="5" s="1"/>
  <c r="BC29" i="5"/>
  <c r="EC29" i="5" s="1"/>
  <c r="BG29" i="5"/>
  <c r="EG29" i="5" s="1"/>
  <c r="BK29" i="5"/>
  <c r="EK29" i="5" s="1"/>
  <c r="BO29" i="5"/>
  <c r="EO29" i="5" s="1"/>
  <c r="BS29" i="5"/>
  <c r="ES29" i="5" s="1"/>
  <c r="BW29" i="5"/>
  <c r="EW29" i="5" s="1"/>
  <c r="CA29" i="5"/>
  <c r="FA29" i="5" s="1"/>
  <c r="CE29" i="5"/>
  <c r="FE29" i="5" s="1"/>
  <c r="CI29" i="5"/>
  <c r="FI29" i="5" s="1"/>
  <c r="CM29" i="5"/>
  <c r="FM29" i="5" s="1"/>
  <c r="CX29" i="5"/>
  <c r="DB29" i="5"/>
  <c r="DF29" i="5"/>
  <c r="DJ29" i="5"/>
  <c r="DN29" i="5"/>
  <c r="DR29" i="5"/>
  <c r="DV29" i="5"/>
  <c r="DZ29" i="5"/>
  <c r="ED29" i="5"/>
  <c r="EH29" i="5"/>
  <c r="EL29" i="5"/>
  <c r="EP29" i="5"/>
  <c r="ET29" i="5"/>
  <c r="EX29" i="5"/>
  <c r="FB29" i="5"/>
  <c r="FF29" i="5"/>
  <c r="FJ29" i="5"/>
  <c r="FN29" i="5"/>
  <c r="G30" i="5"/>
  <c r="CZ30" i="5"/>
  <c r="DD30" i="5"/>
  <c r="DH30" i="5"/>
  <c r="DL30" i="5"/>
  <c r="DP30" i="5"/>
  <c r="DT30" i="5"/>
  <c r="DX30" i="5"/>
  <c r="EF30" i="5"/>
  <c r="EJ30" i="5"/>
  <c r="EN30" i="5"/>
  <c r="ER30" i="5"/>
  <c r="EV30" i="5"/>
  <c r="EZ30" i="5"/>
  <c r="FD30" i="5"/>
  <c r="FL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DZ32" i="5"/>
  <c r="ED32" i="5"/>
  <c r="EH32" i="5"/>
  <c r="EL32" i="5"/>
  <c r="EP32" i="5"/>
  <c r="ET32" i="5"/>
  <c r="EX32" i="5"/>
  <c r="FB32" i="5"/>
  <c r="FF32" i="5"/>
  <c r="FJ32" i="5"/>
  <c r="FN32" i="5"/>
  <c r="G33" i="5"/>
  <c r="DA33" i="5"/>
  <c r="DE33" i="5"/>
  <c r="DI33" i="5"/>
  <c r="DM33" i="5"/>
  <c r="DQ33" i="5"/>
  <c r="DU33" i="5"/>
  <c r="DY33" i="5"/>
  <c r="EC33" i="5"/>
  <c r="EG33" i="5"/>
  <c r="EK33" i="5"/>
  <c r="EO33" i="5"/>
  <c r="ES33" i="5"/>
  <c r="EW33" i="5"/>
  <c r="FA33" i="5"/>
  <c r="FE33" i="5"/>
  <c r="FI33" i="5"/>
  <c r="FM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H34" i="5"/>
  <c r="EL34" i="5"/>
  <c r="EP34" i="5"/>
  <c r="ET34" i="5"/>
  <c r="EX34" i="5"/>
  <c r="FB34" i="5"/>
  <c r="FF34" i="5"/>
  <c r="FJ34" i="5"/>
  <c r="FN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K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EM39" i="5"/>
  <c r="EX39" i="5"/>
  <c r="FC39" i="5"/>
  <c r="FN39" i="5"/>
  <c r="FS39" i="5"/>
  <c r="CZ40" i="5"/>
  <c r="DE40" i="5"/>
  <c r="DK40" i="5"/>
  <c r="DP40" i="5"/>
  <c r="EA40" i="5"/>
  <c r="EF40" i="5"/>
  <c r="EV40" i="5"/>
  <c r="FA40" i="5"/>
  <c r="FG40" i="5"/>
  <c r="CZ41" i="5"/>
  <c r="DE41" i="5"/>
  <c r="DJ41" i="5"/>
  <c r="EF41" i="5"/>
  <c r="EP41" i="5"/>
  <c r="FA41" i="5"/>
  <c r="FF41" i="5"/>
  <c r="FL41" i="5"/>
  <c r="G42" i="5"/>
  <c r="DL42" i="5"/>
  <c r="DQ42" i="5"/>
  <c r="FC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FK44" i="5" s="1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DR40" i="5"/>
  <c r="DZ40" i="5"/>
  <c r="ED40" i="5"/>
  <c r="EH40" i="5"/>
  <c r="EP40" i="5"/>
  <c r="ET40" i="5"/>
  <c r="EX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DZ46" i="5"/>
  <c r="ED46" i="5"/>
  <c r="EL46" i="5"/>
  <c r="EP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CY60" i="5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G82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FR76" i="5"/>
  <c r="DA77" i="5"/>
  <c r="DV77" i="5"/>
  <c r="EQ77" i="5"/>
  <c r="FM77" i="5"/>
  <c r="G78" i="5"/>
  <c r="DC78" i="5"/>
  <c r="DX78" i="5"/>
  <c r="ET78" i="5"/>
  <c r="FO78" i="5"/>
  <c r="G79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G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FH76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DE76" i="5"/>
  <c r="FQ76" i="5"/>
  <c r="C83" i="5"/>
  <c r="G83" i="5" s="1"/>
  <c r="EJ93" i="5"/>
  <c r="H76" i="5"/>
  <c r="DH76" i="5" s="1"/>
  <c r="CX76" i="5"/>
  <c r="ED76" i="5"/>
  <c r="EX76" i="5"/>
  <c r="FJ76" i="5"/>
  <c r="H84" i="5"/>
  <c r="DC84" i="5"/>
  <c r="FP93" i="5"/>
  <c r="FT85" i="5"/>
  <c r="H86" i="5"/>
  <c r="H89" i="5"/>
  <c r="DI89" i="5" s="1"/>
  <c r="EF102" i="5"/>
  <c r="FA104" i="5"/>
  <c r="C85" i="5"/>
  <c r="G85" i="5" s="1"/>
  <c r="DK86" i="5"/>
  <c r="DF87" i="5"/>
  <c r="H87" i="5"/>
  <c r="DB87" i="5" s="1"/>
  <c r="DQ87" i="5"/>
  <c r="DI87" i="5"/>
  <c r="DA87" i="5"/>
  <c r="CY87" i="5"/>
  <c r="DL87" i="5"/>
  <c r="CZ87" i="5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D96" i="5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DF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A88" i="5"/>
  <c r="DI88" i="5"/>
  <c r="DQ88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CY88" i="5"/>
  <c r="DC88" i="5"/>
  <c r="DG88" i="5"/>
  <c r="DK88" i="5"/>
  <c r="C102" i="5"/>
  <c r="G102" i="5" s="1"/>
  <c r="CX103" i="5"/>
  <c r="DF103" i="5"/>
  <c r="DH105" i="5"/>
  <c r="DI111" i="5"/>
  <c r="H111" i="5"/>
  <c r="DE111" i="5" s="1"/>
  <c r="DL111" i="5"/>
  <c r="DH111" i="5"/>
  <c r="DD111" i="5"/>
  <c r="DC111" i="5"/>
  <c r="DJ111" i="5"/>
  <c r="DB111" i="5"/>
  <c r="DG111" i="5"/>
  <c r="CY111" i="5"/>
  <c r="CZ88" i="5"/>
  <c r="DD88" i="5"/>
  <c r="DH88" i="5"/>
  <c r="DL88" i="5"/>
  <c r="DP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M112" i="5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E31" i="5" l="1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AP114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D33" i="1"/>
  <c r="C33" i="1"/>
  <c r="C31" i="1"/>
  <c r="D28" i="1"/>
  <c r="C28" i="1"/>
  <c r="B28" i="1"/>
  <c r="CY114" i="5" l="1"/>
  <c r="DB114" i="5"/>
  <c r="DI114" i="5"/>
  <c r="DE114" i="5"/>
  <c r="DP111" i="5"/>
  <c r="DP114" i="5" s="1"/>
  <c r="DJ114" i="5"/>
  <c r="DJ115" i="5" s="1"/>
  <c r="DD114" i="5"/>
  <c r="CX114" i="5"/>
  <c r="CX115" i="5" s="1"/>
  <c r="DF114" i="5"/>
  <c r="DK114" i="5"/>
  <c r="DK115" i="5" s="1"/>
  <c r="DH114" i="5"/>
  <c r="DC114" i="5"/>
  <c r="DC115" i="5" s="1"/>
  <c r="DG114" i="5"/>
  <c r="DG115" i="5" s="1"/>
  <c r="DA114" i="5"/>
  <c r="DL114" i="5"/>
  <c r="DL115" i="5" s="1"/>
  <c r="CZ114" i="5"/>
  <c r="CZ115" i="5" s="1"/>
  <c r="DA115" i="5" l="1"/>
  <c r="DF115" i="5"/>
  <c r="DH115" i="5"/>
  <c r="DD115" i="5"/>
  <c r="DI115" i="5"/>
  <c r="DB115" i="5"/>
  <c r="DP118" i="5"/>
  <c r="C5" i="1" s="1"/>
  <c r="CY115" i="5"/>
  <c r="DE115" i="5"/>
  <c r="D20" i="2" l="1"/>
  <c r="D18" i="2"/>
  <c r="B21" i="2"/>
  <c r="B22" i="2" s="1"/>
  <c r="C15" i="2"/>
  <c r="C21" i="2" s="1"/>
  <c r="C22" i="2" s="1"/>
  <c r="C30" i="1"/>
  <c r="D21" i="2" l="1"/>
  <c r="D22" i="2" s="1"/>
  <c r="B23" i="2"/>
  <c r="B24" i="2" s="1"/>
  <c r="C23" i="2" l="1"/>
  <c r="D23" i="2"/>
  <c r="AM105" i="5"/>
  <c r="AM100" i="5" l="1"/>
  <c r="DM105" i="5"/>
  <c r="DM100" i="5" l="1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AT62" i="5"/>
  <c r="AR61" i="5"/>
  <c r="DR61" i="5" l="1"/>
  <c r="DQ118" i="5"/>
  <c r="D5" i="1" s="1"/>
  <c r="DQ115" i="5"/>
  <c r="DT62" i="5"/>
  <c r="DT63" i="5"/>
  <c r="AR100" i="5" l="1"/>
  <c r="AN110" i="5"/>
  <c r="DN110" i="5" s="1"/>
  <c r="AM69" i="5"/>
  <c r="AR105" i="5"/>
  <c r="AN68" i="5"/>
  <c r="AO68" i="5"/>
  <c r="AO110" i="5"/>
  <c r="DO110" i="5" s="1"/>
  <c r="DO68" i="5" l="1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DM114" i="5" s="1"/>
  <c r="DM115" i="5" s="1"/>
  <c r="AS70" i="5"/>
  <c r="DS70" i="5" s="1"/>
  <c r="AO71" i="5"/>
  <c r="DR70" i="5"/>
  <c r="DO71" i="5" l="1"/>
  <c r="AO112" i="5"/>
  <c r="AO113" i="5"/>
  <c r="AS105" i="5"/>
  <c r="DR110" i="5"/>
  <c r="AT69" i="5"/>
  <c r="DN70" i="5"/>
  <c r="DN114" i="5" s="1"/>
  <c r="DN115" i="5" s="1"/>
  <c r="AN114" i="5"/>
  <c r="AN115" i="5" s="1"/>
  <c r="DT69" i="5" l="1"/>
  <c r="AS100" i="5"/>
  <c r="DO113" i="5"/>
  <c r="AO114" i="5"/>
  <c r="AS68" i="5"/>
  <c r="DO112" i="5"/>
  <c r="DS105" i="5"/>
  <c r="AS60" i="5"/>
  <c r="DS60" i="5" l="1"/>
  <c r="DS100" i="5"/>
  <c r="AP115" i="5"/>
  <c r="DO114" i="5"/>
  <c r="DS68" i="5"/>
  <c r="AR98" i="5"/>
  <c r="AR88" i="5"/>
  <c r="AR86" i="5"/>
  <c r="DR86" i="5" l="1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5" i="1" s="1"/>
  <c r="DP115" i="5"/>
  <c r="AR84" i="5"/>
  <c r="AR108" i="5"/>
  <c r="DR108" i="5" l="1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4" i="5"/>
  <c r="EU111" i="5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4" i="1" l="1"/>
  <c r="D44" i="1" l="1"/>
  <c r="D45" i="1" s="1"/>
  <c r="D46" i="1" s="1"/>
  <c r="D47" i="1" s="1"/>
  <c r="B45" i="1"/>
  <c r="B46" i="1" s="1"/>
  <c r="B47" i="1" s="1"/>
  <c r="B48" i="1" s="1"/>
  <c r="C44" i="1"/>
  <c r="B49" i="1" l="1"/>
  <c r="C45" i="1"/>
  <c r="C46" i="1" s="1"/>
  <c r="C47" i="1" s="1"/>
  <c r="C48" i="1" l="1"/>
  <c r="C49" i="1" s="1"/>
  <c r="C51" i="1" s="1"/>
  <c r="D48" i="1" l="1"/>
  <c r="D49" i="1" s="1"/>
  <c r="D51" i="1" s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<sst xmlns="http://schemas.openxmlformats.org/spreadsheetml/2006/main" count="747" uniqueCount="222">
  <si>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</si>
  <si>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</si>
  <si>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</si>
  <si>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</si>
  <si>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</si>
  <si>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</si>
  <si>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</si>
  <si>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</si>
  <si>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</si>
  <si>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</si>
  <si>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</si>
  <si>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</si>
  <si>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</si>
  <si>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</si>
  <si>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</si>
  <si>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</si>
  <si>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</si>
  <si>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</si>
  <si>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</si>
  <si>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</si>
  <si>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</si>
  <si>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</si>
  <si>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</si>
  <si>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</si>
  <si>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</si>
  <si>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</si>
  <si>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</si>
  <si>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</si>
  <si>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</si>
  <si>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</si>
  <si>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</si>
  <si>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</si>
  <si>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</si>
  <si>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</si>
  <si>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</si>
  <si>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</si>
  <si>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</si>
  <si>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</si>
  <si>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</si>
  <si>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</si>
  <si>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</si>
  <si>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</si>
  <si>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</si>
  <si>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</si>
  <si>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Accessories for Printeer</t>
  </si>
  <si>
    <t>Base on Quotation but a little more as price can change</t>
  </si>
  <si>
    <t>Estimate that at least 2,000m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</si>
  <si>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</si>
  <si>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</si>
  <si>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</si>
  <si>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</si>
  <si>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</si>
  <si>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</si>
  <si>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</si>
  <si>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</si>
  <si>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</si>
  <si>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</si>
  <si>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</si>
  <si>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</si>
  <si>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</si>
  <si>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</si>
  <si>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</si>
  <si>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</si>
  <si>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</si>
  <si>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</si>
  <si>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</si>
  <si>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</si>
  <si>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</si>
  <si>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</si>
  <si>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</si>
  <si>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</si>
  <si>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</si>
  <si>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</si>
  <si>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</si>
  <si>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</si>
  <si>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</si>
  <si>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</si>
  <si>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</si>
  <si>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</si>
  <si>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</si>
  <si>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</si>
  <si>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</si>
  <si>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</si>
  <si>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</si>
  <si>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</si>
  <si>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</si>
  <si>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</si>
  <si>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</si>
  <si>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</si>
  <si>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</si>
  <si>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</si>
  <si>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</si>
  <si>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</si>
  <si>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</si>
  <si>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</si>
  <si>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</si>
  <si>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</si>
  <si>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</si>
  <si>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</si>
  <si>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</si>
  <si>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</si>
  <si>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</si>
  <si>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</si>
  <si>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</si>
  <si>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</si>
  <si>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</si>
  <si>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</si>
  <si>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</si>
  <si>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</si>
  <si>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</si>
  <si>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</si>
  <si>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</si>
  <si>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</si>
  <si>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</si>
  <si>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</si>
  <si>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</si>
  <si>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</si>
  <si>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</si>
  <si>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</si>
  <si>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</si>
  <si>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</si>
  <si>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</si>
  <si>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</si>
  <si>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</si>
  <si>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</si>
  <si>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</si>
  <si>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</si>
  <si>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</si>
  <si>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</si>
  <si>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</si>
  <si>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</si>
  <si>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</si>
  <si>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</si>
  <si>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</si>
  <si>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</si>
  <si>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</si>
  <si>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</si>
  <si>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</si>
  <si>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</si>
  <si>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</si>
  <si>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</si>
  <si>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</si>
  <si>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</si>
  <si>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</si>
  <si>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</si>
  <si>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</si>
  <si>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</si>
  <si>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</si>
  <si>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</si>
  <si>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</si>
  <si>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</si>
  <si>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</si>
  <si>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</si>
  <si>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</si>
  <si>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</si>
  <si>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</si>
  <si>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</si>
  <si>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</si>
  <si>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</si>
  <si>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</si>
  <si>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</si>
  <si>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</si>
  <si>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</si>
  <si>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</si>
  <si>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</si>
  <si>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</si>
  <si>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</si>
  <si>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</si>
  <si>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</si>
  <si>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</si>
  <si>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</si>
  <si>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</si>
  <si>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</si>
  <si>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</si>
  <si>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</si>
  <si>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</si>
  <si>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</si>
  <si>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</si>
  <si>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</si>
  <si>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</si>
  <si>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</si>
  <si>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</si>
  <si>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</si>
  <si>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</si>
  <si>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</si>
  <si>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</si>
  <si>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</si>
  <si>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</si>
  <si>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</si>
  <si>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</si>
  <si>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</si>
  <si>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</si>
  <si>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</si>
  <si>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</si>
  <si>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</si>
  <si>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</si>
  <si>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</si>
  <si>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All sums are in myanmar Kyats (MMK)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</si>
  <si>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</si>
  <si>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</si>
  <si>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</si>
  <si>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</si>
  <si>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</si>
  <si>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</si>
  <si>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All sums are in USD</t>
  </si>
  <si>
    <t>Establishing DCL (last installment)</t>
  </si>
  <si>
    <t>Fine9</t>
  </si>
  <si>
    <t>Establishing Pawnshop</t>
  </si>
  <si>
    <t>Monies influx required USD</t>
  </si>
  <si>
    <t>For April - Call Center -USD 22 per sqft including cabling, wiring, CCTV and furniture
For May- LGC- USD22 per sqft including cabling, wiring, CCTV and furniture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</si>
  <si>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</si>
  <si>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</si>
  <si>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</si>
  <si>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</si>
  <si>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</si>
  <si>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For March and April - 3 rooms at MAC Tower (Keier Group) + Pawnshop
For April - 5 rooms at MAC Tower (Keier Group) + Pawnshop
For May - 160sq.m@USD30@6 months @exchange rate MMK1,200 +1 room at MAC Tower (Keier Group)+ Pawnshop</t>
  </si>
  <si>
    <t>To buy Pantry corner, Water Cooler, Coffee Maker (If want)</t>
  </si>
  <si>
    <t>Blue Ocean Call Center rental</t>
  </si>
  <si>
    <t>Operators' Workplaces  + Servers Colocation</t>
  </si>
  <si>
    <t xml:space="preserve">Office Renovation + Furniture </t>
  </si>
  <si>
    <t>Legal advisors support</t>
  </si>
  <si>
    <t>For March - Pawnshop licensing + MFI establishing (2nd installment)+ legal opinions (funding schemes, pawnshop)
For April - Pawnshop licensing + Legal opinion (credit cooperatives + MFI licensing via JV)
For May - MFI licensing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</si>
</sst>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3" fontId="0" fillId="7" borderId="0" xfId="0" applyNumberFormat="1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vertical="center"/>
    </xf>
    <xf numFmtId="165" fontId="0" fillId="0" borderId="3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2" fillId="0" borderId="2" xfId="0" applyFont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65" fontId="2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2" fillId="14" borderId="23" xfId="1" applyNumberFormat="1" applyFont="1" applyFill="1" applyBorder="1"/>
    <xf numFmtId="165" fontId="2" fillId="14" borderId="24" xfId="1" applyNumberFormat="1" applyFont="1" applyFill="1" applyBorder="1"/>
    <xf numFmtId="165" fontId="2" fillId="14" borderId="25" xfId="1" applyNumberFormat="1" applyFont="1" applyFill="1" applyBorder="1"/>
    <xf numFmtId="0" fontId="0" fillId="0" borderId="27" xfId="0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2" fillId="0" borderId="29" xfId="0" applyFont="1" applyBorder="1"/>
    <xf numFmtId="165" fontId="2" fillId="0" borderId="30" xfId="1" applyNumberFormat="1" applyFont="1" applyBorder="1"/>
    <xf numFmtId="165" fontId="2" fillId="0" borderId="24" xfId="1" applyNumberFormat="1" applyFont="1" applyBorder="1"/>
    <xf numFmtId="165" fontId="2" fillId="0" borderId="25" xfId="1" applyNumberFormat="1" applyFont="1" applyBorder="1"/>
    <xf numFmtId="0" fontId="2" fillId="0" borderId="19" xfId="0" applyFont="1" applyBorder="1"/>
    <xf numFmtId="0" fontId="2" fillId="14" borderId="32" xfId="0" applyFont="1" applyFill="1" applyBorder="1"/>
    <xf numFmtId="0" fontId="2" fillId="14" borderId="33" xfId="0" applyFont="1" applyFill="1" applyBorder="1"/>
    <xf numFmtId="0" fontId="0" fillId="0" borderId="12" xfId="0" applyFont="1" applyBorder="1"/>
    <xf numFmtId="168" fontId="2" fillId="14" borderId="34" xfId="1" applyNumberFormat="1" applyFont="1" applyFill="1" applyBorder="1" applyAlignment="1">
      <alignment vertical="center"/>
    </xf>
    <xf numFmtId="168" fontId="2" fillId="14" borderId="21" xfId="1" applyNumberFormat="1" applyFont="1" applyFill="1" applyBorder="1" applyAlignment="1">
      <alignment vertical="center"/>
    </xf>
    <xf numFmtId="168" fontId="2" fillId="14" borderId="22" xfId="1" applyNumberFormat="1" applyFont="1" applyFill="1" applyBorder="1" applyAlignment="1">
      <alignment vertical="center"/>
    </xf>
    <xf numFmtId="165" fontId="1" fillId="0" borderId="4" xfId="1" applyNumberFormat="1" applyFont="1" applyBorder="1"/>
    <xf numFmtId="165" fontId="1" fillId="0" borderId="5" xfId="1" applyNumberFormat="1" applyFont="1" applyBorder="1"/>
    <xf numFmtId="165" fontId="1" fillId="0" borderId="6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69" fontId="1" fillId="0" borderId="6" xfId="1" applyNumberFormat="1" applyFont="1" applyBorder="1"/>
    <xf numFmtId="165" fontId="0" fillId="0" borderId="3" xfId="1" applyNumberFormat="1" applyFont="1" applyBorder="1" applyAlignment="1">
      <alignment vertical="center"/>
    </xf>
    <xf numFmtId="170" fontId="2" fillId="0" borderId="5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21" xfId="1" applyNumberFormat="1" applyFont="1" applyBorder="1" applyAlignment="1">
      <alignment vertical="center"/>
    </xf>
    <xf numFmtId="165" fontId="2" fillId="0" borderId="24" xfId="1" applyNumberFormat="1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165" fontId="2" fillId="3" borderId="24" xfId="1" applyNumberFormat="1" applyFont="1" applyFill="1" applyBorder="1" applyAlignment="1">
      <alignment vertical="center"/>
    </xf>
    <xf numFmtId="168" fontId="2" fillId="3" borderId="13" xfId="1" applyNumberFormat="1" applyFont="1" applyFill="1" applyBorder="1" applyAlignment="1">
      <alignment vertical="center"/>
    </xf>
    <xf numFmtId="170" fontId="2" fillId="0" borderId="14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vertical="center"/>
    </xf>
    <xf numFmtId="165" fontId="0" fillId="0" borderId="16" xfId="1" applyNumberFormat="1" applyFont="1" applyFill="1" applyBorder="1" applyAlignment="1">
      <alignment horizontal="left" vertical="center"/>
    </xf>
    <xf numFmtId="165" fontId="0" fillId="0" borderId="16" xfId="1" applyNumberFormat="1" applyFont="1" applyFill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20" xfId="1" applyNumberFormat="1" applyFont="1" applyBorder="1" applyAlignment="1">
      <alignment vertical="center"/>
    </xf>
    <xf numFmtId="165" fontId="2" fillId="0" borderId="30" xfId="1" applyNumberFormat="1" applyFont="1" applyBorder="1" applyAlignment="1">
      <alignment vertical="center"/>
    </xf>
    <xf numFmtId="165" fontId="2" fillId="0" borderId="31" xfId="1" applyNumberFormat="1" applyFont="1" applyBorder="1" applyAlignment="1">
      <alignment vertical="center"/>
    </xf>
    <xf numFmtId="165" fontId="2" fillId="3" borderId="30" xfId="1" applyNumberFormat="1" applyFont="1" applyFill="1" applyBorder="1" applyAlignment="1">
      <alignment vertical="center"/>
    </xf>
    <xf numFmtId="168" fontId="2" fillId="3" borderId="31" xfId="1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170" fontId="2" fillId="0" borderId="35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vertical="center"/>
    </xf>
    <xf numFmtId="165" fontId="0" fillId="0" borderId="9" xfId="1" applyNumberFormat="1" applyFont="1" applyFill="1" applyBorder="1" applyAlignment="1">
      <alignment horizontal="left" vertical="center"/>
    </xf>
    <xf numFmtId="165" fontId="0" fillId="0" borderId="9" xfId="1" applyNumberFormat="1" applyFont="1" applyFill="1" applyBorder="1" applyAlignment="1">
      <alignment vertical="center"/>
    </xf>
    <xf numFmtId="165" fontId="0" fillId="0" borderId="9" xfId="1" applyNumberFormat="1" applyFont="1" applyBorder="1" applyAlignment="1">
      <alignment vertical="center"/>
    </xf>
    <xf numFmtId="165" fontId="0" fillId="0" borderId="37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0" fillId="0" borderId="38" xfId="1" applyNumberFormat="1" applyFont="1" applyBorder="1" applyAlignment="1">
      <alignment vertical="center"/>
    </xf>
    <xf numFmtId="165" fontId="2" fillId="0" borderId="36" xfId="1" applyNumberFormat="1" applyFont="1" applyBorder="1" applyAlignment="1">
      <alignment vertical="center"/>
    </xf>
    <xf numFmtId="165" fontId="2" fillId="0" borderId="37" xfId="1" applyNumberFormat="1" applyFont="1" applyBorder="1" applyAlignment="1">
      <alignment vertical="center"/>
    </xf>
    <xf numFmtId="165" fontId="2" fillId="3" borderId="36" xfId="1" applyNumberFormat="1" applyFont="1" applyFill="1" applyBorder="1" applyAlignment="1">
      <alignment vertical="center"/>
    </xf>
    <xf numFmtId="168" fontId="2" fillId="3" borderId="37" xfId="1" applyNumberFormat="1" applyFont="1" applyFill="1" applyBorder="1" applyAlignment="1">
      <alignment vertical="center"/>
    </xf>
    <xf numFmtId="165" fontId="2" fillId="0" borderId="2" xfId="1" applyNumberFormat="1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164" fontId="4" fillId="0" borderId="18" xfId="3" applyNumberFormat="1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170" fontId="2" fillId="0" borderId="6" xfId="1" applyNumberFormat="1" applyFont="1" applyBorder="1" applyAlignment="1">
      <alignment horizontal="center" vertical="center"/>
    </xf>
    <xf numFmtId="0" fontId="2" fillId="15" borderId="28" xfId="0" applyFont="1" applyFill="1" applyBorder="1" applyAlignment="1">
      <alignment horizontal="left" vertical="center" wrapText="1"/>
    </xf>
    <xf numFmtId="0" fontId="0" fillId="15" borderId="28" xfId="0" applyFont="1" applyFill="1" applyBorder="1" applyAlignment="1">
      <alignment vertical="center"/>
    </xf>
    <xf numFmtId="0" fontId="0" fillId="0" borderId="19" xfId="0" applyBorder="1"/>
    <xf numFmtId="171" fontId="0" fillId="0" borderId="19" xfId="4" applyNumberFormat="1" applyFont="1" applyBorder="1"/>
    <xf numFmtId="0" fontId="0" fillId="0" borderId="17" xfId="0" applyBorder="1"/>
    <xf numFmtId="171" fontId="0" fillId="0" borderId="17" xfId="4" applyNumberFormat="1" applyFont="1" applyBorder="1"/>
    <xf numFmtId="0" fontId="0" fillId="0" borderId="41" xfId="0" applyBorder="1"/>
    <xf numFmtId="171" fontId="0" fillId="0" borderId="41" xfId="4" applyNumberFormat="1" applyFont="1" applyBorder="1"/>
    <xf numFmtId="169" fontId="0" fillId="0" borderId="15" xfId="4" applyNumberFormat="1" applyFont="1" applyBorder="1"/>
    <xf numFmtId="169" fontId="0" fillId="0" borderId="3" xfId="4" applyNumberFormat="1" applyFont="1" applyBorder="1"/>
    <xf numFmtId="169" fontId="0" fillId="0" borderId="8" xfId="4" applyNumberFormat="1" applyFont="1" applyBorder="1"/>
    <xf numFmtId="169" fontId="0" fillId="0" borderId="42" xfId="4" applyNumberFormat="1" applyFont="1" applyBorder="1"/>
    <xf numFmtId="169" fontId="0" fillId="0" borderId="43" xfId="4" applyNumberFormat="1" applyFont="1" applyBorder="1"/>
    <xf numFmtId="169" fontId="0" fillId="0" borderId="44" xfId="4" applyNumberFormat="1" applyFont="1" applyBorder="1"/>
    <xf numFmtId="169" fontId="0" fillId="0" borderId="31" xfId="4" applyNumberFormat="1" applyFont="1" applyBorder="1"/>
    <xf numFmtId="169" fontId="0" fillId="0" borderId="13" xfId="4" applyNumberFormat="1" applyFont="1" applyBorder="1"/>
    <xf numFmtId="169" fontId="0" fillId="0" borderId="37" xfId="4" applyNumberFormat="1" applyFont="1" applyBorder="1"/>
    <xf numFmtId="169" fontId="2" fillId="15" borderId="39" xfId="1" applyNumberFormat="1" applyFont="1" applyFill="1" applyBorder="1" applyAlignment="1">
      <alignment vertical="center"/>
    </xf>
    <xf numFmtId="169" fontId="2" fillId="15" borderId="26" xfId="1" applyNumberFormat="1" applyFont="1" applyFill="1" applyBorder="1" applyAlignment="1">
      <alignment vertical="center"/>
    </xf>
    <xf numFmtId="169" fontId="2" fillId="15" borderId="40" xfId="1" applyNumberFormat="1" applyFont="1" applyFill="1" applyBorder="1" applyAlignment="1">
      <alignment vertical="center"/>
    </xf>
    <xf numFmtId="172" fontId="0" fillId="0" borderId="4" xfId="1" applyNumberFormat="1" applyFont="1" applyBorder="1"/>
    <xf numFmtId="172" fontId="1" fillId="0" borderId="5" xfId="1" applyNumberFormat="1" applyFont="1" applyBorder="1"/>
    <xf numFmtId="173" fontId="1" fillId="0" borderId="4" xfId="1" applyNumberFormat="1" applyFont="1" applyBorder="1"/>
    <xf numFmtId="173" fontId="1" fillId="0" borderId="5" xfId="1" applyNumberFormat="1" applyFont="1" applyBorder="1"/>
    <xf numFmtId="173" fontId="1" fillId="0" borderId="6" xfId="1" applyNumberFormat="1" applyFont="1" applyBorder="1"/>
    <xf numFmtId="0" fontId="2" fillId="3" borderId="7" xfId="0" applyFont="1" applyFill="1" applyBorder="1"/>
    <xf numFmtId="173" fontId="2" fillId="3" borderId="4" xfId="1" applyNumberFormat="1" applyFont="1" applyFill="1" applyBorder="1"/>
    <xf numFmtId="173" fontId="2" fillId="3" borderId="5" xfId="1" applyNumberFormat="1" applyFont="1" applyFill="1" applyBorder="1"/>
    <xf numFmtId="173" fontId="2" fillId="3" borderId="6" xfId="1" applyNumberFormat="1" applyFont="1" applyFill="1" applyBorder="1"/>
    <xf numFmtId="164" fontId="0" fillId="0" borderId="18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>
        <row r="116">
          <cell r="AP116">
            <v>89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tabSelected="1" zoomScaleNormal="100" workbookViewId="0">
      <selection activeCell="C52" sqref="C52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4" width="14" style="3" bestFit="1" customWidth="1"/>
    <col min="5" max="5" width="66.68359375" style="7" customWidth="1"/>
    <col min="6" max="6" width="9.26171875" style="5" bestFit="1" customWidth="1"/>
    <col min="7" max="16384" width="9.15625" style="5"/>
  </cols>
  <sheetData>
    <row r="1" spans="1:5" ht="14.4" x14ac:dyDescent="0.55000000000000004">
      <c r="A1" s="1" t="s">
        <v>0</v>
      </c>
      <c r="B1" s="36"/>
      <c r="C1" s="36"/>
      <c r="D1" s="36"/>
      <c r="E1" s="37"/>
    </row>
    <row r="2" spans="1:5" ht="14.4" x14ac:dyDescent="0.55000000000000004">
      <c r="A2" s="1" t="s">
        <v>200</v>
      </c>
      <c r="B2" s="36"/>
      <c r="C2" s="36"/>
      <c r="D2" s="36"/>
      <c r="E2" s="37"/>
    </row>
    <row r="3" spans="1:5" ht="14.7" thickBot="1" x14ac:dyDescent="0.6">
      <c r="A3" s="38" t="s">
        <v>197</v>
      </c>
      <c r="B3" s="36"/>
      <c r="C3" s="36"/>
      <c r="D3" s="39"/>
      <c r="E3" s="37"/>
    </row>
    <row r="4" spans="1:5" ht="14.7" thickBot="1" x14ac:dyDescent="0.6">
      <c r="A4" s="99" t="s">
        <v>1</v>
      </c>
      <c r="B4" s="87">
        <v>42430</v>
      </c>
      <c r="C4" s="79">
        <v>42461</v>
      </c>
      <c r="D4" s="112">
        <v>42491</v>
      </c>
      <c r="E4" s="124" t="s">
        <v>28</v>
      </c>
    </row>
    <row r="5" spans="1:5" ht="14.4" x14ac:dyDescent="0.55000000000000004">
      <c r="A5" s="100" t="s">
        <v>3</v>
      </c>
      <c r="B5" s="88">
        <f>'HeadCount Plan'!DO118</f>
        <v>24161760</v>
      </c>
      <c r="C5" s="80">
        <f>'HeadCount Plan'!DP118</f>
        <v>50851319.99999997</v>
      </c>
      <c r="D5" s="113">
        <f>'HeadCount Plan'!DQ118</f>
        <v>62375939.999999955</v>
      </c>
      <c r="E5" s="125" t="s">
        <v>51</v>
      </c>
    </row>
    <row r="6" spans="1:5" s="6" customFormat="1" ht="14.4" x14ac:dyDescent="0.55000000000000004">
      <c r="A6" s="101" t="s">
        <v>6</v>
      </c>
      <c r="B6" s="89">
        <f>130000+130000+130000</f>
        <v>390000</v>
      </c>
      <c r="C6" s="41">
        <f>B6</f>
        <v>390000</v>
      </c>
      <c r="D6" s="114">
        <f>C6</f>
        <v>390000</v>
      </c>
      <c r="E6" s="102" t="s">
        <v>211</v>
      </c>
    </row>
    <row r="7" spans="1:5" ht="14.4" x14ac:dyDescent="0.55000000000000004">
      <c r="A7" s="102" t="s">
        <v>16</v>
      </c>
      <c r="B7" s="90">
        <f>25000+25000+25000</f>
        <v>75000</v>
      </c>
      <c r="C7" s="42">
        <f>B7</f>
        <v>75000</v>
      </c>
      <c r="D7" s="115">
        <f>C7</f>
        <v>75000</v>
      </c>
      <c r="E7" s="102" t="s">
        <v>211</v>
      </c>
    </row>
    <row r="8" spans="1:5" ht="14.4" x14ac:dyDescent="0.55000000000000004">
      <c r="A8" s="103" t="s">
        <v>36</v>
      </c>
      <c r="B8" s="90">
        <f>3000000*2*1.05</f>
        <v>6300000</v>
      </c>
      <c r="C8" s="42">
        <f>5000*2*1200*1.05</f>
        <v>12600000</v>
      </c>
      <c r="D8" s="42">
        <f>5000*2*1200*1.05</f>
        <v>12600000</v>
      </c>
      <c r="E8" s="126" t="s">
        <v>190</v>
      </c>
    </row>
    <row r="9" spans="1:5" ht="14.4" x14ac:dyDescent="0.55000000000000004">
      <c r="A9" s="102"/>
      <c r="B9" s="90"/>
      <c r="C9" s="42"/>
      <c r="D9" s="115"/>
      <c r="E9" s="127"/>
    </row>
    <row r="10" spans="1:5" ht="57.6" x14ac:dyDescent="0.55000000000000004">
      <c r="A10" s="104" t="s">
        <v>2</v>
      </c>
      <c r="B10" s="91">
        <f>(2800+620)*1200</f>
        <v>4104000</v>
      </c>
      <c r="C10" s="40">
        <f>(2800+1800+620)*1200</f>
        <v>6264000</v>
      </c>
      <c r="D10" s="116">
        <f>(1600*3*6+800+620)*1200</f>
        <v>36264000</v>
      </c>
      <c r="E10" s="104" t="s">
        <v>215</v>
      </c>
    </row>
    <row r="11" spans="1:5" ht="14.4" x14ac:dyDescent="0.55000000000000004">
      <c r="A11" s="104" t="s">
        <v>4</v>
      </c>
      <c r="B11" s="91">
        <v>60000</v>
      </c>
      <c r="C11" s="40">
        <v>150000</v>
      </c>
      <c r="D11" s="116">
        <v>150000</v>
      </c>
      <c r="E11" s="105"/>
    </row>
    <row r="12" spans="1:5" ht="14.4" x14ac:dyDescent="0.55000000000000004">
      <c r="A12" s="104" t="s">
        <v>5</v>
      </c>
      <c r="B12" s="91">
        <v>100000</v>
      </c>
      <c r="C12" s="40">
        <v>100000</v>
      </c>
      <c r="D12" s="116">
        <v>100000</v>
      </c>
      <c r="E12" s="105"/>
    </row>
    <row r="13" spans="1:5" ht="14.4" x14ac:dyDescent="0.55000000000000004">
      <c r="A13" s="104" t="s">
        <v>7</v>
      </c>
      <c r="B13" s="91">
        <v>150000</v>
      </c>
      <c r="C13" s="40">
        <v>150000</v>
      </c>
      <c r="D13" s="116">
        <v>150000</v>
      </c>
      <c r="E13" s="105"/>
    </row>
    <row r="14" spans="1:5" ht="14.4" x14ac:dyDescent="0.55000000000000004">
      <c r="A14" s="104" t="s">
        <v>25</v>
      </c>
      <c r="B14" s="91">
        <v>300000</v>
      </c>
      <c r="C14" s="40">
        <v>650000</v>
      </c>
      <c r="D14" s="116">
        <v>200000</v>
      </c>
      <c r="E14" s="105" t="s">
        <v>212</v>
      </c>
    </row>
    <row r="15" spans="1:5" ht="14.4" x14ac:dyDescent="0.55000000000000004">
      <c r="A15" s="104" t="s">
        <v>14</v>
      </c>
      <c r="B15" s="91"/>
      <c r="C15" s="40"/>
      <c r="D15" s="116">
        <f>800*1200</f>
        <v>960000</v>
      </c>
      <c r="E15" s="105" t="s">
        <v>192</v>
      </c>
    </row>
    <row r="16" spans="1:5" ht="14.4" x14ac:dyDescent="0.55000000000000004">
      <c r="A16" s="104" t="s">
        <v>15</v>
      </c>
      <c r="B16" s="91"/>
      <c r="C16" s="40">
        <v>0</v>
      </c>
      <c r="D16" s="116">
        <v>0</v>
      </c>
      <c r="E16" s="105"/>
    </row>
    <row r="17" spans="1:5" ht="14.4" x14ac:dyDescent="0.55000000000000004">
      <c r="A17" s="104" t="s">
        <v>26</v>
      </c>
      <c r="B17" s="91">
        <v>50000</v>
      </c>
      <c r="C17" s="40">
        <v>50000</v>
      </c>
      <c r="D17" s="116">
        <v>50000</v>
      </c>
      <c r="E17" s="105"/>
    </row>
    <row r="18" spans="1:5" ht="14.4" x14ac:dyDescent="0.55000000000000004">
      <c r="A18" s="105" t="s">
        <v>30</v>
      </c>
      <c r="B18" s="91">
        <v>500000</v>
      </c>
      <c r="C18" s="40"/>
      <c r="D18" s="116"/>
      <c r="E18" s="105"/>
    </row>
    <row r="19" spans="1:5" ht="14.4" x14ac:dyDescent="0.55000000000000004">
      <c r="A19" s="104" t="s">
        <v>193</v>
      </c>
      <c r="B19" s="91"/>
      <c r="C19" s="40">
        <v>300000</v>
      </c>
      <c r="D19" s="116">
        <v>500000</v>
      </c>
      <c r="E19" s="105"/>
    </row>
    <row r="20" spans="1:5" ht="43.2" x14ac:dyDescent="0.55000000000000004">
      <c r="A20" s="102" t="s">
        <v>32</v>
      </c>
      <c r="B20" s="90">
        <f>(5*100*50)+(50*10000)+12000</f>
        <v>537000</v>
      </c>
      <c r="C20" s="42">
        <f>1000*1200</f>
        <v>1200000</v>
      </c>
      <c r="D20" s="115">
        <f>3000*1200</f>
        <v>3600000</v>
      </c>
      <c r="E20" s="164" t="s">
        <v>213</v>
      </c>
    </row>
    <row r="21" spans="1:5" ht="72" x14ac:dyDescent="0.55000000000000004">
      <c r="A21" s="104" t="s">
        <v>220</v>
      </c>
      <c r="B21" s="91">
        <f>(1500+1260+4500)*1200</f>
        <v>8712000</v>
      </c>
      <c r="C21" s="40">
        <f>(6000+4500+4000)*1200</f>
        <v>17400000</v>
      </c>
      <c r="D21" s="116">
        <f>10000*1200</f>
        <v>12000000</v>
      </c>
      <c r="E21" s="104" t="s">
        <v>221</v>
      </c>
    </row>
    <row r="22" spans="1:5" ht="28.8" x14ac:dyDescent="0.55000000000000004">
      <c r="A22" s="106" t="s">
        <v>21</v>
      </c>
      <c r="B22" s="91"/>
      <c r="C22" s="40">
        <v>379000</v>
      </c>
      <c r="D22" s="116"/>
      <c r="E22" s="104" t="s">
        <v>31</v>
      </c>
    </row>
    <row r="23" spans="1:5" ht="14.4" x14ac:dyDescent="0.55000000000000004">
      <c r="A23" s="104" t="s">
        <v>22</v>
      </c>
      <c r="B23" s="91"/>
      <c r="C23" s="40">
        <v>900000</v>
      </c>
      <c r="D23" s="116"/>
      <c r="E23" s="105" t="s">
        <v>23</v>
      </c>
    </row>
    <row r="24" spans="1:5" ht="28.8" x14ac:dyDescent="0.55000000000000004">
      <c r="A24" s="102" t="s">
        <v>219</v>
      </c>
      <c r="B24" s="90"/>
      <c r="C24" s="42">
        <f>800*20*1200</f>
        <v>19200000</v>
      </c>
      <c r="D24" s="42">
        <f>800*20*1200</f>
        <v>19200000</v>
      </c>
      <c r="E24" s="102" t="s">
        <v>209</v>
      </c>
    </row>
    <row r="25" spans="1:5" ht="14.4" x14ac:dyDescent="0.55000000000000004">
      <c r="A25" s="104" t="s">
        <v>24</v>
      </c>
      <c r="B25" s="91"/>
      <c r="C25" s="40"/>
      <c r="D25" s="116"/>
      <c r="E25" s="128"/>
    </row>
    <row r="26" spans="1:5" ht="14.4" x14ac:dyDescent="0.55000000000000004">
      <c r="A26" s="104" t="s">
        <v>9</v>
      </c>
      <c r="B26" s="91"/>
      <c r="C26" s="40">
        <v>5500000</v>
      </c>
      <c r="D26" s="116">
        <v>2000000</v>
      </c>
      <c r="E26" s="105" t="s">
        <v>216</v>
      </c>
    </row>
    <row r="27" spans="1:5" ht="14.4" x14ac:dyDescent="0.55000000000000004">
      <c r="A27" s="104" t="s">
        <v>217</v>
      </c>
      <c r="B27" s="91"/>
      <c r="C27" s="40">
        <f>(3*500 +1500)*1200</f>
        <v>3600000</v>
      </c>
      <c r="D27" s="40">
        <f>(5*500 +1500)*1200</f>
        <v>4800000</v>
      </c>
      <c r="E27" s="105" t="s">
        <v>218</v>
      </c>
    </row>
    <row r="28" spans="1:5" ht="14.4" x14ac:dyDescent="0.55000000000000004">
      <c r="A28" s="104" t="s">
        <v>44</v>
      </c>
      <c r="B28" s="91">
        <f>150*4*1200</f>
        <v>720000</v>
      </c>
      <c r="C28" s="40">
        <f>150*4*1200</f>
        <v>720000</v>
      </c>
      <c r="D28" s="116">
        <f>150*4*1200</f>
        <v>720000</v>
      </c>
      <c r="E28" s="105" t="s">
        <v>45</v>
      </c>
    </row>
    <row r="29" spans="1:5" ht="14.4" x14ac:dyDescent="0.55000000000000004">
      <c r="A29" s="104" t="s">
        <v>10</v>
      </c>
      <c r="B29" s="90">
        <f>3*750*1200</f>
        <v>2700000</v>
      </c>
      <c r="C29" s="42">
        <f>'HeadCount Plan'!AP115*550*1200</f>
        <v>12540000</v>
      </c>
      <c r="D29" s="115">
        <f>'HeadCount Plan'!AQ115*550*1200</f>
        <v>4620000</v>
      </c>
      <c r="E29" s="105" t="s">
        <v>210</v>
      </c>
    </row>
    <row r="30" spans="1:5" ht="14.4" x14ac:dyDescent="0.55000000000000004">
      <c r="A30" s="104" t="s">
        <v>27</v>
      </c>
      <c r="B30" s="90"/>
      <c r="C30" s="42">
        <f>3500*1200</f>
        <v>4200000</v>
      </c>
      <c r="D30" s="116"/>
      <c r="E30" s="105" t="s">
        <v>214</v>
      </c>
    </row>
    <row r="31" spans="1:5" ht="14.4" x14ac:dyDescent="0.55000000000000004">
      <c r="A31" s="102" t="s">
        <v>39</v>
      </c>
      <c r="B31" s="90"/>
      <c r="C31" s="42">
        <f>3500000+159000</f>
        <v>3659000</v>
      </c>
      <c r="D31" s="115"/>
      <c r="E31" s="127" t="s">
        <v>46</v>
      </c>
    </row>
    <row r="32" spans="1:5" ht="14.4" x14ac:dyDescent="0.55000000000000004">
      <c r="A32" s="102" t="s">
        <v>33</v>
      </c>
      <c r="B32" s="90"/>
      <c r="C32" s="42">
        <f>5000*120%*1200</f>
        <v>7200000</v>
      </c>
      <c r="D32" s="115"/>
      <c r="E32" s="127" t="s">
        <v>47</v>
      </c>
    </row>
    <row r="33" spans="1:5" ht="28.8" x14ac:dyDescent="0.55000000000000004">
      <c r="A33" s="104" t="s">
        <v>35</v>
      </c>
      <c r="B33" s="90"/>
      <c r="C33" s="42">
        <f>(800000+500000+60000+2000000)+(1675*1200)</f>
        <v>5370000</v>
      </c>
      <c r="D33" s="115">
        <f>800000+(1675*1200)</f>
        <v>2810000</v>
      </c>
      <c r="E33" s="104" t="s">
        <v>48</v>
      </c>
    </row>
    <row r="34" spans="1:5" ht="14.4" x14ac:dyDescent="0.55000000000000004">
      <c r="A34" s="102" t="s">
        <v>34</v>
      </c>
      <c r="B34" s="90"/>
      <c r="C34" s="42">
        <f>1250*1200</f>
        <v>1500000</v>
      </c>
      <c r="D34" s="115">
        <f>1250*1200</f>
        <v>1500000</v>
      </c>
      <c r="E34" s="102" t="s">
        <v>191</v>
      </c>
    </row>
    <row r="35" spans="1:5" ht="14.4" x14ac:dyDescent="0.55000000000000004">
      <c r="A35" s="104" t="s">
        <v>40</v>
      </c>
      <c r="B35" s="91"/>
      <c r="C35" s="40">
        <f>6000000+(1000*1200)</f>
        <v>7200000</v>
      </c>
      <c r="D35" s="115">
        <f>1000*1200</f>
        <v>1200000</v>
      </c>
      <c r="E35" s="105" t="s">
        <v>49</v>
      </c>
    </row>
    <row r="36" spans="1:5" ht="14.7" thickBot="1" x14ac:dyDescent="0.6">
      <c r="A36" s="107" t="s">
        <v>42</v>
      </c>
      <c r="B36" s="92"/>
      <c r="C36" s="81">
        <f>1000*1200</f>
        <v>1200000</v>
      </c>
      <c r="D36" s="117">
        <f>1000*1200</f>
        <v>1200000</v>
      </c>
      <c r="E36" s="129" t="s">
        <v>50</v>
      </c>
    </row>
    <row r="37" spans="1:5" ht="14.4" hidden="1" x14ac:dyDescent="0.55000000000000004">
      <c r="A37" s="108"/>
      <c r="B37" s="93"/>
      <c r="C37" s="78"/>
      <c r="D37" s="118"/>
      <c r="E37" s="130"/>
    </row>
    <row r="38" spans="1:5" ht="14.4" hidden="1" x14ac:dyDescent="0.55000000000000004">
      <c r="A38" s="104"/>
      <c r="B38" s="91"/>
      <c r="C38" s="40"/>
      <c r="D38" s="116"/>
      <c r="E38" s="105"/>
    </row>
    <row r="39" spans="1:5" ht="14.4" hidden="1" x14ac:dyDescent="0.55000000000000004">
      <c r="A39" s="104"/>
      <c r="B39" s="91"/>
      <c r="C39" s="40"/>
      <c r="D39" s="116"/>
      <c r="E39" s="105"/>
    </row>
    <row r="40" spans="1:5" ht="14.4" hidden="1" x14ac:dyDescent="0.55000000000000004">
      <c r="A40" s="104"/>
      <c r="B40" s="91"/>
      <c r="C40" s="40"/>
      <c r="D40" s="116"/>
      <c r="E40" s="105"/>
    </row>
    <row r="41" spans="1:5" ht="14.4" hidden="1" x14ac:dyDescent="0.55000000000000004">
      <c r="A41" s="104"/>
      <c r="B41" s="91"/>
      <c r="C41" s="40"/>
      <c r="D41" s="116"/>
      <c r="E41" s="105"/>
    </row>
    <row r="42" spans="1:5" ht="14.4" hidden="1" x14ac:dyDescent="0.55000000000000004">
      <c r="A42" s="104"/>
      <c r="B42" s="91"/>
      <c r="C42" s="40"/>
      <c r="D42" s="116"/>
      <c r="E42" s="105"/>
    </row>
    <row r="43" spans="1:5" ht="14.7" hidden="1" thickBot="1" x14ac:dyDescent="0.6">
      <c r="A43" s="109"/>
      <c r="B43" s="94"/>
      <c r="C43" s="82"/>
      <c r="D43" s="119"/>
      <c r="E43" s="131"/>
    </row>
    <row r="44" spans="1:5" ht="14.4" x14ac:dyDescent="0.55000000000000004">
      <c r="A44" s="61" t="s">
        <v>18</v>
      </c>
      <c r="B44" s="95">
        <f>SUM(B5:B43)</f>
        <v>48859760</v>
      </c>
      <c r="C44" s="83">
        <f>SUM(C5:C43)</f>
        <v>163348319.99999997</v>
      </c>
      <c r="D44" s="120">
        <f>SUM(D5:D43)</f>
        <v>167464939.99999994</v>
      </c>
      <c r="E44" s="125"/>
    </row>
    <row r="45" spans="1:5" ht="14.7" thickBot="1" x14ac:dyDescent="0.6">
      <c r="A45" s="65" t="s">
        <v>17</v>
      </c>
      <c r="B45" s="96">
        <f>B44*5%</f>
        <v>2442988</v>
      </c>
      <c r="C45" s="84">
        <f>C44*5%</f>
        <v>8167415.9999999991</v>
      </c>
      <c r="D45" s="121">
        <f>D44*5%</f>
        <v>8373246.9999999972</v>
      </c>
      <c r="E45" s="129" t="s">
        <v>37</v>
      </c>
    </row>
    <row r="46" spans="1:5" ht="14.4" x14ac:dyDescent="0.55000000000000004">
      <c r="A46" s="110" t="s">
        <v>195</v>
      </c>
      <c r="B46" s="97">
        <f>SUM(B44:B45)</f>
        <v>51302748</v>
      </c>
      <c r="C46" s="85">
        <f t="shared" ref="C46:D46" si="0">SUM(C44:C45)</f>
        <v>171515735.99999997</v>
      </c>
      <c r="D46" s="122">
        <f t="shared" si="0"/>
        <v>175838186.99999994</v>
      </c>
      <c r="E46" s="132"/>
    </row>
    <row r="47" spans="1:5" ht="14.7" thickBot="1" x14ac:dyDescent="0.6">
      <c r="A47" s="111" t="s">
        <v>196</v>
      </c>
      <c r="B47" s="98">
        <f>B46/1200</f>
        <v>42752.29</v>
      </c>
      <c r="C47" s="86">
        <f t="shared" ref="C47:D47" si="1">C46/1200</f>
        <v>142929.77999999997</v>
      </c>
      <c r="D47" s="123">
        <f t="shared" si="1"/>
        <v>146531.82249999995</v>
      </c>
      <c r="E47" s="133"/>
    </row>
    <row r="48" spans="1:5" ht="14.7" thickBot="1" x14ac:dyDescent="0.6">
      <c r="A48" s="68" t="s">
        <v>202</v>
      </c>
      <c r="B48" s="155">
        <f>(31400-B47)*1200</f>
        <v>-13622748.000000002</v>
      </c>
      <c r="C48" s="156">
        <f>B48-C46</f>
        <v>-185138483.99999997</v>
      </c>
      <c r="D48" s="156">
        <f>C48-D46</f>
        <v>-360976670.99999988</v>
      </c>
    </row>
    <row r="49" spans="1:4" ht="14.7" thickBot="1" x14ac:dyDescent="0.6">
      <c r="A49" s="68" t="s">
        <v>203</v>
      </c>
      <c r="B49" s="157">
        <f>B48/1200</f>
        <v>-11352.29</v>
      </c>
      <c r="C49" s="158">
        <f t="shared" ref="C49:D49" si="2">C48/1200</f>
        <v>-154282.06999999998</v>
      </c>
      <c r="D49" s="159">
        <f t="shared" si="2"/>
        <v>-300813.8924999999</v>
      </c>
    </row>
    <row r="50" spans="1:4" ht="14.4" thickBot="1" x14ac:dyDescent="0.6"/>
    <row r="51" spans="1:4" ht="14.7" thickBot="1" x14ac:dyDescent="0.6">
      <c r="A51" s="160" t="s">
        <v>208</v>
      </c>
      <c r="B51" s="161">
        <v>50000</v>
      </c>
      <c r="C51" s="162">
        <f>-C49-B51</f>
        <v>104282.06999999998</v>
      </c>
      <c r="D51" s="163">
        <f>-D49-C51-B51</f>
        <v>146531.82249999992</v>
      </c>
    </row>
  </sheetData>
  <pageMargins left="0.45" right="0.2" top="0.5" bottom="0.2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5" sqref="A25:D26"/>
    </sheetView>
  </sheetViews>
  <sheetFormatPr defaultRowHeight="14.4" x14ac:dyDescent="0.55000000000000004"/>
  <cols>
    <col min="1" max="1" width="42.20703125" bestFit="1" customWidth="1"/>
    <col min="2" max="2" width="13.26171875" style="2" bestFit="1" customWidth="1"/>
    <col min="3" max="3" width="12" style="2" bestFit="1" customWidth="1"/>
    <col min="4" max="4" width="12.578125" style="2" bestFit="1" customWidth="1"/>
  </cols>
  <sheetData>
    <row r="1" spans="1:4" x14ac:dyDescent="0.55000000000000004">
      <c r="A1" s="1" t="s">
        <v>0</v>
      </c>
    </row>
    <row r="2" spans="1:4" x14ac:dyDescent="0.55000000000000004">
      <c r="A2" s="1" t="s">
        <v>201</v>
      </c>
    </row>
    <row r="3" spans="1:4" ht="14.7" thickBot="1" x14ac:dyDescent="0.6">
      <c r="A3" s="34" t="s">
        <v>197</v>
      </c>
    </row>
    <row r="4" spans="1:4" ht="14.7" thickBot="1" x14ac:dyDescent="0.6">
      <c r="A4" s="48" t="s">
        <v>1</v>
      </c>
      <c r="B4" s="79">
        <v>42430</v>
      </c>
      <c r="C4" s="79">
        <v>42461</v>
      </c>
      <c r="D4" s="134">
        <v>42491</v>
      </c>
    </row>
    <row r="5" spans="1:4" x14ac:dyDescent="0.55000000000000004">
      <c r="A5" s="49" t="s">
        <v>2</v>
      </c>
      <c r="B5" s="46">
        <f>800*1200</f>
        <v>960000</v>
      </c>
      <c r="C5" s="43">
        <f t="shared" ref="C5:D5" si="0">800*1200</f>
        <v>960000</v>
      </c>
      <c r="D5" s="44">
        <f t="shared" si="0"/>
        <v>960000</v>
      </c>
    </row>
    <row r="6" spans="1:4" x14ac:dyDescent="0.55000000000000004">
      <c r="A6" s="50" t="s">
        <v>19</v>
      </c>
      <c r="B6" s="47"/>
      <c r="C6" s="35"/>
      <c r="D6" s="45"/>
    </row>
    <row r="7" spans="1:4" x14ac:dyDescent="0.55000000000000004">
      <c r="A7" s="50" t="s">
        <v>4</v>
      </c>
      <c r="B7" s="47">
        <v>60000</v>
      </c>
      <c r="C7" s="35">
        <v>60000</v>
      </c>
      <c r="D7" s="45">
        <v>60000</v>
      </c>
    </row>
    <row r="8" spans="1:4" x14ac:dyDescent="0.55000000000000004">
      <c r="A8" s="50" t="s">
        <v>5</v>
      </c>
      <c r="B8" s="47">
        <v>40000</v>
      </c>
      <c r="C8" s="35">
        <v>40000</v>
      </c>
      <c r="D8" s="45">
        <v>40000</v>
      </c>
    </row>
    <row r="9" spans="1:4" x14ac:dyDescent="0.55000000000000004">
      <c r="A9" s="50" t="s">
        <v>6</v>
      </c>
      <c r="B9" s="47"/>
      <c r="C9" s="35"/>
      <c r="D9" s="45"/>
    </row>
    <row r="10" spans="1:4" x14ac:dyDescent="0.55000000000000004">
      <c r="A10" s="50" t="s">
        <v>16</v>
      </c>
      <c r="B10" s="47"/>
      <c r="C10" s="35"/>
      <c r="D10" s="45"/>
    </row>
    <row r="11" spans="1:4" x14ac:dyDescent="0.55000000000000004">
      <c r="A11" s="50" t="s">
        <v>7</v>
      </c>
      <c r="B11" s="47">
        <v>150000</v>
      </c>
      <c r="C11" s="35">
        <v>150000</v>
      </c>
      <c r="D11" s="45">
        <v>150000</v>
      </c>
    </row>
    <row r="12" spans="1:4" x14ac:dyDescent="0.55000000000000004">
      <c r="A12" s="50" t="s">
        <v>8</v>
      </c>
      <c r="B12" s="47">
        <v>35000</v>
      </c>
      <c r="C12" s="35">
        <v>35000</v>
      </c>
      <c r="D12" s="45">
        <v>35000</v>
      </c>
    </row>
    <row r="13" spans="1:4" x14ac:dyDescent="0.55000000000000004">
      <c r="A13" s="50" t="s">
        <v>9</v>
      </c>
      <c r="B13" s="47"/>
      <c r="C13" s="35"/>
      <c r="D13" s="45"/>
    </row>
    <row r="14" spans="1:4" x14ac:dyDescent="0.55000000000000004">
      <c r="A14" s="50" t="s">
        <v>10</v>
      </c>
      <c r="B14" s="47"/>
      <c r="C14" s="35"/>
      <c r="D14" s="45"/>
    </row>
    <row r="15" spans="1:4" x14ac:dyDescent="0.55000000000000004">
      <c r="A15" s="50" t="s">
        <v>11</v>
      </c>
      <c r="B15" s="47"/>
      <c r="C15" s="35">
        <f>3500*1200</f>
        <v>4200000</v>
      </c>
      <c r="D15" s="45"/>
    </row>
    <row r="16" spans="1:4" x14ac:dyDescent="0.55000000000000004">
      <c r="A16" s="50" t="s">
        <v>12</v>
      </c>
      <c r="B16" s="47"/>
      <c r="C16" s="35"/>
      <c r="D16" s="45"/>
    </row>
    <row r="17" spans="1:4" x14ac:dyDescent="0.55000000000000004">
      <c r="A17" s="50" t="s">
        <v>13</v>
      </c>
      <c r="B17" s="47"/>
      <c r="C17" s="35"/>
      <c r="D17" s="45"/>
    </row>
    <row r="18" spans="1:4" x14ac:dyDescent="0.55000000000000004">
      <c r="A18" s="50" t="s">
        <v>14</v>
      </c>
      <c r="B18" s="47"/>
      <c r="C18" s="35"/>
      <c r="D18" s="45">
        <f>400*1200</f>
        <v>480000</v>
      </c>
    </row>
    <row r="19" spans="1:4" x14ac:dyDescent="0.55000000000000004">
      <c r="A19" s="50" t="s">
        <v>15</v>
      </c>
      <c r="B19" s="47">
        <v>1000000</v>
      </c>
      <c r="C19" s="35">
        <v>1000000</v>
      </c>
      <c r="D19" s="45">
        <v>1000000</v>
      </c>
    </row>
    <row r="20" spans="1:4" ht="14.7" thickBot="1" x14ac:dyDescent="0.6">
      <c r="A20" s="57" t="s">
        <v>20</v>
      </c>
      <c r="B20" s="58"/>
      <c r="C20" s="59"/>
      <c r="D20" s="60">
        <f>1200*100000*0.1%</f>
        <v>120000</v>
      </c>
    </row>
    <row r="21" spans="1:4" x14ac:dyDescent="0.55000000000000004">
      <c r="A21" s="61" t="s">
        <v>18</v>
      </c>
      <c r="B21" s="62">
        <f>SUM(B5:B20)</f>
        <v>2245000</v>
      </c>
      <c r="C21" s="63">
        <f>SUM(C5:C20)</f>
        <v>6445000</v>
      </c>
      <c r="D21" s="64">
        <f>SUM(D5:D20)</f>
        <v>2845000</v>
      </c>
    </row>
    <row r="22" spans="1:4" ht="14.7" thickBot="1" x14ac:dyDescent="0.6">
      <c r="A22" s="65" t="s">
        <v>17</v>
      </c>
      <c r="B22" s="51">
        <f>B21*5%</f>
        <v>112250</v>
      </c>
      <c r="C22" s="52">
        <f t="shared" ref="C22:D22" si="1">C21*5%</f>
        <v>322250</v>
      </c>
      <c r="D22" s="53">
        <f t="shared" si="1"/>
        <v>142250</v>
      </c>
    </row>
    <row r="23" spans="1:4" x14ac:dyDescent="0.55000000000000004">
      <c r="A23" s="66" t="s">
        <v>198</v>
      </c>
      <c r="B23" s="54">
        <f>SUM(B21:B22)</f>
        <v>2357250</v>
      </c>
      <c r="C23" s="55">
        <f t="shared" ref="C23:D23" si="2">SUM(C21:C22)</f>
        <v>6767250</v>
      </c>
      <c r="D23" s="56">
        <f t="shared" si="2"/>
        <v>2987250</v>
      </c>
    </row>
    <row r="24" spans="1:4" ht="14.7" thickBot="1" x14ac:dyDescent="0.6">
      <c r="A24" s="67" t="s">
        <v>199</v>
      </c>
      <c r="B24" s="69">
        <f>B23/1200</f>
        <v>1964.375</v>
      </c>
      <c r="C24" s="70">
        <f t="shared" ref="C24:D24" si="3">C23/1200</f>
        <v>5639.375</v>
      </c>
      <c r="D24" s="71">
        <f t="shared" si="3"/>
        <v>2489.375</v>
      </c>
    </row>
    <row r="25" spans="1:4" ht="14.7" thickBot="1" x14ac:dyDescent="0.6">
      <c r="A25" s="68" t="s">
        <v>202</v>
      </c>
      <c r="B25" s="72">
        <f>(96385-B24)*1200</f>
        <v>113304750</v>
      </c>
      <c r="C25" s="73">
        <f>B25-C23</f>
        <v>106537500</v>
      </c>
      <c r="D25" s="74">
        <f>C25-D23</f>
        <v>103550250</v>
      </c>
    </row>
    <row r="26" spans="1:4" ht="14.7" thickBot="1" x14ac:dyDescent="0.6">
      <c r="A26" s="68" t="s">
        <v>203</v>
      </c>
      <c r="B26" s="75">
        <f>B25/1200</f>
        <v>94420.625</v>
      </c>
      <c r="C26" s="76">
        <f t="shared" ref="C26:D26" si="4">C25/1200</f>
        <v>88781.25</v>
      </c>
      <c r="D26" s="77">
        <f t="shared" si="4"/>
        <v>86291.875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defaultRowHeight="14.4" x14ac:dyDescent="0.55000000000000004"/>
  <cols>
    <col min="1" max="1" width="22.15625" customWidth="1"/>
    <col min="2" max="2" width="10.3125" bestFit="1" customWidth="1"/>
    <col min="3" max="4" width="9.7890625" bestFit="1" customWidth="1"/>
    <col min="5" max="5" width="27.523437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4" t="s">
        <v>204</v>
      </c>
    </row>
    <row r="4" spans="1:5" ht="14.7" thickBot="1" x14ac:dyDescent="0.6"/>
    <row r="5" spans="1:5" ht="14.7" thickBot="1" x14ac:dyDescent="0.6">
      <c r="A5" s="99" t="s">
        <v>1</v>
      </c>
      <c r="B5" s="87">
        <v>42430</v>
      </c>
      <c r="C5" s="79">
        <v>42461</v>
      </c>
      <c r="D5" s="112">
        <v>42491</v>
      </c>
      <c r="E5" s="124" t="s">
        <v>28</v>
      </c>
    </row>
    <row r="6" spans="1:5" x14ac:dyDescent="0.55000000000000004">
      <c r="A6" s="139" t="s">
        <v>43</v>
      </c>
      <c r="B6" s="143">
        <v>2000</v>
      </c>
      <c r="C6" s="144"/>
      <c r="D6" s="145"/>
      <c r="E6" s="140" t="s">
        <v>205</v>
      </c>
    </row>
    <row r="7" spans="1:5" x14ac:dyDescent="0.55000000000000004">
      <c r="A7" s="141" t="s">
        <v>206</v>
      </c>
      <c r="B7" s="146">
        <v>7500</v>
      </c>
      <c r="C7" s="147"/>
      <c r="D7" s="148"/>
      <c r="E7" s="142" t="s">
        <v>207</v>
      </c>
    </row>
    <row r="8" spans="1:5" ht="14.7" thickBot="1" x14ac:dyDescent="0.6">
      <c r="A8" s="137" t="s">
        <v>194</v>
      </c>
      <c r="B8" s="149"/>
      <c r="C8" s="150">
        <v>1500</v>
      </c>
      <c r="D8" s="151">
        <v>3000</v>
      </c>
      <c r="E8" s="138"/>
    </row>
    <row r="9" spans="1:5" ht="14.7" thickBot="1" x14ac:dyDescent="0.6">
      <c r="A9" s="135" t="s">
        <v>196</v>
      </c>
      <c r="B9" s="152">
        <f>SUM(B6:B8)</f>
        <v>9500</v>
      </c>
      <c r="C9" s="153">
        <f t="shared" ref="C9:D9" si="0">SUM(C6:C8)</f>
        <v>1500</v>
      </c>
      <c r="D9" s="154">
        <f t="shared" si="0"/>
        <v>3000</v>
      </c>
      <c r="E9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workbookViewId="0">
      <pane xSplit="3" ySplit="1" topLeftCell="L98" activePane="bottomRight" state="frozen"/>
      <selection pane="topRight" activeCell="D1" sqref="D1"/>
      <selection pane="bottomLeft" activeCell="A2" sqref="A2"/>
      <selection pane="bottomRight" activeCell="AP111" sqref="AP82:AP111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3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52</v>
      </c>
      <c r="B1" s="9" t="s">
        <v>53</v>
      </c>
      <c r="C1" s="9" t="s">
        <v>54</v>
      </c>
      <c r="D1" s="9" t="s">
        <v>55</v>
      </c>
      <c r="E1" s="10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41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/>
      <c r="Q1" s="9"/>
      <c r="R1" s="9"/>
      <c r="S1" s="9"/>
      <c r="T1" s="9"/>
      <c r="U1" s="9"/>
      <c r="V1" s="9"/>
      <c r="W1" s="9" t="s">
        <v>66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1">
        <v>42430</v>
      </c>
      <c r="AP1" s="11">
        <v>42461</v>
      </c>
      <c r="AQ1" s="11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67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68</v>
      </c>
      <c r="B2" t="s">
        <v>69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70</v>
      </c>
      <c r="J2" s="12" t="s">
        <v>71</v>
      </c>
      <c r="K2" s="12" t="s">
        <v>72</v>
      </c>
      <c r="L2" t="s">
        <v>73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17">
        <v>0</v>
      </c>
      <c r="AP2" s="17">
        <v>0</v>
      </c>
      <c r="AQ2" s="17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74</v>
      </c>
      <c r="B3" t="s">
        <v>69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70</v>
      </c>
      <c r="J3" s="12" t="s">
        <v>71</v>
      </c>
      <c r="K3" s="12" t="s">
        <v>72</v>
      </c>
      <c r="L3" t="s">
        <v>75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>
        <f t="shared" si="9"/>
        <v>1</v>
      </c>
      <c r="AP3">
        <f t="shared" si="9"/>
        <v>1</v>
      </c>
      <c r="AQ3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76</v>
      </c>
      <c r="B4" t="s">
        <v>69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70</v>
      </c>
      <c r="J4" s="12" t="s">
        <v>71</v>
      </c>
      <c r="K4" s="12" t="s">
        <v>72</v>
      </c>
      <c r="L4" t="s">
        <v>77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17">
        <v>0</v>
      </c>
      <c r="AP4" s="17">
        <v>0</v>
      </c>
      <c r="AQ4" s="17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78</v>
      </c>
      <c r="B5" t="s">
        <v>69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70</v>
      </c>
      <c r="J5" s="12" t="s">
        <v>71</v>
      </c>
      <c r="K5" s="12" t="s">
        <v>72</v>
      </c>
      <c r="L5" t="s">
        <v>79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>
        <f t="shared" si="9"/>
        <v>0</v>
      </c>
      <c r="AP5">
        <f t="shared" si="9"/>
        <v>0</v>
      </c>
      <c r="AQ5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73</v>
      </c>
      <c r="B6" t="s">
        <v>69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70</v>
      </c>
      <c r="J6" s="18" t="s">
        <v>71</v>
      </c>
      <c r="K6" s="18" t="s">
        <v>80</v>
      </c>
      <c r="L6" t="s">
        <v>73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>
        <f t="shared" si="9"/>
        <v>1</v>
      </c>
      <c r="AP6">
        <f t="shared" si="9"/>
        <v>1</v>
      </c>
      <c r="AQ6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81</v>
      </c>
      <c r="B7" t="s">
        <v>69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70</v>
      </c>
      <c r="J7" s="18" t="s">
        <v>71</v>
      </c>
      <c r="K7" s="18" t="s">
        <v>80</v>
      </c>
      <c r="L7" t="s">
        <v>75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>
        <f t="shared" si="9"/>
        <v>1</v>
      </c>
      <c r="AP7">
        <f t="shared" si="9"/>
        <v>1</v>
      </c>
      <c r="AQ7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82</v>
      </c>
      <c r="B8" t="s">
        <v>69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70</v>
      </c>
      <c r="J8" s="18" t="s">
        <v>71</v>
      </c>
      <c r="K8" s="18" t="s">
        <v>80</v>
      </c>
      <c r="L8" t="s">
        <v>77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17">
        <v>1</v>
      </c>
      <c r="AP8" s="17">
        <v>1</v>
      </c>
      <c r="AQ8">
        <f t="shared" si="9"/>
        <v>1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448.8</v>
      </c>
      <c r="DP8" s="13">
        <f t="shared" si="4"/>
        <v>448.8</v>
      </c>
      <c r="DQ8" s="13">
        <f t="shared" si="4"/>
        <v>448.8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83</v>
      </c>
      <c r="B9" t="s">
        <v>69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70</v>
      </c>
      <c r="J9" s="18" t="s">
        <v>71</v>
      </c>
      <c r="K9" s="18" t="s">
        <v>80</v>
      </c>
      <c r="L9" t="s">
        <v>79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1</v>
      </c>
      <c r="AQ9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84</v>
      </c>
      <c r="B10" t="s">
        <v>69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70</v>
      </c>
      <c r="J10" s="18" t="s">
        <v>71</v>
      </c>
      <c r="K10" s="18" t="s">
        <v>80</v>
      </c>
      <c r="L10" t="s">
        <v>85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>
        <f t="shared" si="9"/>
        <v>1</v>
      </c>
      <c r="AP10">
        <f t="shared" si="9"/>
        <v>1</v>
      </c>
      <c r="AQ10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86</v>
      </c>
      <c r="B11" t="s">
        <v>69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70</v>
      </c>
      <c r="J11" s="18" t="s">
        <v>71</v>
      </c>
      <c r="K11" s="18" t="s">
        <v>80</v>
      </c>
      <c r="L11" t="s">
        <v>87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>
        <f t="shared" si="9"/>
        <v>1</v>
      </c>
      <c r="AP11">
        <f t="shared" si="9"/>
        <v>1</v>
      </c>
      <c r="AQ1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88</v>
      </c>
      <c r="B12" t="s">
        <v>69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70</v>
      </c>
      <c r="J12" s="18" t="s">
        <v>71</v>
      </c>
      <c r="K12" s="18" t="s">
        <v>80</v>
      </c>
      <c r="L12" t="s">
        <v>89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>
        <f t="shared" si="9"/>
        <v>0</v>
      </c>
      <c r="AQ12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90</v>
      </c>
      <c r="B13" t="s">
        <v>69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70</v>
      </c>
      <c r="J13" s="18" t="s">
        <v>71</v>
      </c>
      <c r="K13" s="18" t="s">
        <v>80</v>
      </c>
      <c r="L13" t="s">
        <v>89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>
        <f t="shared" si="9"/>
        <v>0</v>
      </c>
      <c r="AP13" s="17"/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90</v>
      </c>
      <c r="B14" t="s">
        <v>69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70</v>
      </c>
      <c r="J14" s="18" t="s">
        <v>71</v>
      </c>
      <c r="K14" s="18" t="s">
        <v>80</v>
      </c>
      <c r="L14" t="s">
        <v>89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>
        <f t="shared" si="9"/>
        <v>0</v>
      </c>
      <c r="AP14" s="17"/>
      <c r="AQ14" s="17"/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90</v>
      </c>
      <c r="B15" t="s">
        <v>69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70</v>
      </c>
      <c r="J15" s="18" t="s">
        <v>71</v>
      </c>
      <c r="K15" s="18" t="s">
        <v>80</v>
      </c>
      <c r="L15" t="s">
        <v>89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>
        <f t="shared" si="9"/>
        <v>0</v>
      </c>
      <c r="AQ15" s="17"/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91</v>
      </c>
      <c r="B16" t="s">
        <v>69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70</v>
      </c>
      <c r="J16" s="18" t="s">
        <v>71</v>
      </c>
      <c r="K16" s="18" t="s">
        <v>80</v>
      </c>
      <c r="L16" t="s">
        <v>92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17">
        <v>1</v>
      </c>
      <c r="AP16">
        <f t="shared" si="9"/>
        <v>1</v>
      </c>
      <c r="AQ16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93</v>
      </c>
      <c r="B17" t="s">
        <v>69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70</v>
      </c>
      <c r="J17" s="18" t="s">
        <v>71</v>
      </c>
      <c r="K17" s="18" t="s">
        <v>80</v>
      </c>
      <c r="L17" t="s">
        <v>77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>
        <f t="shared" si="9"/>
        <v>0</v>
      </c>
      <c r="AP17" s="17">
        <v>1</v>
      </c>
      <c r="AQ17">
        <v>1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3187.5</v>
      </c>
      <c r="DQ17" s="13">
        <f t="shared" si="14"/>
        <v>3187.5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94</v>
      </c>
      <c r="B18" t="s">
        <v>69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70</v>
      </c>
      <c r="J18" s="18" t="s">
        <v>71</v>
      </c>
      <c r="K18" s="18" t="s">
        <v>80</v>
      </c>
      <c r="L18" t="s">
        <v>92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95</v>
      </c>
      <c r="B19" t="s">
        <v>69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70</v>
      </c>
      <c r="J19" s="18" t="s">
        <v>71</v>
      </c>
      <c r="K19" s="18" t="s">
        <v>80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>
        <v>1</v>
      </c>
      <c r="AP19">
        <f t="shared" si="19"/>
        <v>1</v>
      </c>
      <c r="AQ19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96</v>
      </c>
      <c r="B20" t="s">
        <v>69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70</v>
      </c>
      <c r="J20" s="18" t="s">
        <v>97</v>
      </c>
      <c r="K20" s="18" t="s">
        <v>80</v>
      </c>
      <c r="L20" t="s">
        <v>92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>
        <f t="shared" si="19"/>
        <v>0</v>
      </c>
      <c r="AP20">
        <v>1</v>
      </c>
      <c r="AQ20" s="17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98</v>
      </c>
      <c r="B21" t="s">
        <v>69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70</v>
      </c>
      <c r="J21" s="18" t="s">
        <v>97</v>
      </c>
      <c r="K21" s="18" t="s">
        <v>80</v>
      </c>
      <c r="L21" t="s">
        <v>92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>
        <f t="shared" si="19"/>
        <v>0</v>
      </c>
      <c r="AP21">
        <v>1</v>
      </c>
      <c r="AQ21" s="17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99</v>
      </c>
      <c r="B22" t="s">
        <v>69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70</v>
      </c>
      <c r="J22" s="18" t="s">
        <v>71</v>
      </c>
      <c r="K22" s="18" t="s">
        <v>80</v>
      </c>
      <c r="L22" t="s">
        <v>79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>
        <f t="shared" si="19"/>
        <v>0</v>
      </c>
      <c r="AP22" s="17"/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100</v>
      </c>
      <c r="B23" t="s">
        <v>69</v>
      </c>
      <c r="C23" s="13">
        <v>2</v>
      </c>
      <c r="D23" s="13">
        <v>800</v>
      </c>
      <c r="E23" s="14">
        <v>0.2</v>
      </c>
      <c r="F23" s="13">
        <f t="shared" si="0"/>
        <v>960</v>
      </c>
      <c r="G23" s="13">
        <f t="shared" si="1"/>
        <v>1920</v>
      </c>
      <c r="H23" s="15">
        <f>[1]Parameters!$N$2*F23</f>
        <v>19.2</v>
      </c>
      <c r="I23" s="18" t="s">
        <v>70</v>
      </c>
      <c r="J23" s="18" t="s">
        <v>71</v>
      </c>
      <c r="K23" s="18" t="s">
        <v>80</v>
      </c>
      <c r="L23" t="s">
        <v>92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>
        <f t="shared" si="19"/>
        <v>0</v>
      </c>
      <c r="AP23">
        <v>1</v>
      </c>
      <c r="AQ23" s="17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979.2</v>
      </c>
      <c r="DQ23" s="13">
        <f t="shared" si="14"/>
        <v>979.2</v>
      </c>
      <c r="DR23" s="13">
        <f t="shared" si="14"/>
        <v>1958.4</v>
      </c>
      <c r="DS23" s="13">
        <f t="shared" si="14"/>
        <v>1958.4</v>
      </c>
      <c r="DT23" s="13">
        <f t="shared" si="14"/>
        <v>1958.4</v>
      </c>
      <c r="DU23" s="13">
        <f t="shared" si="14"/>
        <v>1958.4</v>
      </c>
      <c r="DV23" s="13">
        <f t="shared" si="14"/>
        <v>1958.4</v>
      </c>
      <c r="DW23" s="13">
        <f t="shared" si="14"/>
        <v>1958.4</v>
      </c>
      <c r="DX23" s="13">
        <f t="shared" si="14"/>
        <v>1958.4</v>
      </c>
      <c r="DY23" s="13">
        <f t="shared" si="14"/>
        <v>1958.4</v>
      </c>
      <c r="DZ23" s="13">
        <f t="shared" si="14"/>
        <v>1958.4</v>
      </c>
      <c r="EA23" s="13">
        <f t="shared" si="14"/>
        <v>1958.4</v>
      </c>
      <c r="EB23" s="13">
        <f t="shared" si="14"/>
        <v>1958.4</v>
      </c>
      <c r="EC23" s="13">
        <f t="shared" si="15"/>
        <v>1958.4</v>
      </c>
      <c r="ED23" s="13">
        <f t="shared" si="15"/>
        <v>1958.4</v>
      </c>
      <c r="EE23" s="13">
        <f t="shared" si="15"/>
        <v>1958.4</v>
      </c>
      <c r="EF23" s="13">
        <f t="shared" si="15"/>
        <v>1958.4</v>
      </c>
      <c r="EG23" s="13">
        <f t="shared" si="15"/>
        <v>1958.4</v>
      </c>
      <c r="EH23" s="13">
        <f t="shared" si="15"/>
        <v>1958.4</v>
      </c>
      <c r="EI23" s="13">
        <f t="shared" si="15"/>
        <v>1958.4</v>
      </c>
      <c r="EJ23" s="13">
        <f t="shared" si="15"/>
        <v>1958.4</v>
      </c>
      <c r="EK23" s="13">
        <f t="shared" si="15"/>
        <v>1958.4</v>
      </c>
      <c r="EL23" s="13">
        <f t="shared" si="15"/>
        <v>1958.4</v>
      </c>
      <c r="EM23" s="13">
        <f t="shared" si="15"/>
        <v>1958.4</v>
      </c>
      <c r="EN23" s="13">
        <f t="shared" si="15"/>
        <v>1958.4</v>
      </c>
      <c r="EO23" s="13">
        <f t="shared" si="15"/>
        <v>1958.4</v>
      </c>
      <c r="EP23" s="13">
        <f t="shared" si="15"/>
        <v>1958.4</v>
      </c>
      <c r="EQ23" s="13">
        <f t="shared" si="15"/>
        <v>1958.4</v>
      </c>
      <c r="ER23" s="13">
        <f t="shared" si="15"/>
        <v>1958.4</v>
      </c>
      <c r="ES23" s="13">
        <f t="shared" si="16"/>
        <v>1958.4</v>
      </c>
      <c r="ET23" s="13">
        <f t="shared" si="16"/>
        <v>1958.4</v>
      </c>
      <c r="EU23" s="13">
        <f t="shared" si="16"/>
        <v>1958.4</v>
      </c>
      <c r="EV23" s="13">
        <f t="shared" si="16"/>
        <v>1958.4</v>
      </c>
      <c r="EW23" s="13">
        <f t="shared" si="16"/>
        <v>1958.4</v>
      </c>
      <c r="EX23" s="13">
        <f t="shared" si="16"/>
        <v>1958.4</v>
      </c>
      <c r="EY23" s="13">
        <f t="shared" si="16"/>
        <v>1958.4</v>
      </c>
      <c r="EZ23" s="13">
        <f t="shared" si="16"/>
        <v>1958.4</v>
      </c>
      <c r="FA23" s="13">
        <f t="shared" si="16"/>
        <v>1958.4</v>
      </c>
      <c r="FB23" s="13">
        <f t="shared" si="16"/>
        <v>1958.4</v>
      </c>
      <c r="FC23" s="13">
        <f t="shared" si="16"/>
        <v>1958.4</v>
      </c>
      <c r="FD23" s="13">
        <f t="shared" si="16"/>
        <v>1958.4</v>
      </c>
      <c r="FE23" s="13">
        <f t="shared" si="16"/>
        <v>1958.4</v>
      </c>
      <c r="FF23" s="13">
        <f t="shared" si="16"/>
        <v>1958.4</v>
      </c>
      <c r="FG23" s="13">
        <f t="shared" si="16"/>
        <v>1958.4</v>
      </c>
      <c r="FH23" s="13">
        <f t="shared" si="16"/>
        <v>1958.4</v>
      </c>
      <c r="FI23" s="13">
        <f t="shared" si="17"/>
        <v>1958.4</v>
      </c>
      <c r="FJ23" s="13">
        <f t="shared" si="17"/>
        <v>1958.4</v>
      </c>
      <c r="FK23" s="13">
        <f t="shared" si="17"/>
        <v>1958.4</v>
      </c>
      <c r="FL23" s="13">
        <f t="shared" si="17"/>
        <v>1958.4</v>
      </c>
      <c r="FM23" s="13">
        <f t="shared" si="17"/>
        <v>1958.4</v>
      </c>
      <c r="FN23" s="13">
        <f t="shared" si="17"/>
        <v>1958.4</v>
      </c>
      <c r="FO23" s="13">
        <f t="shared" si="17"/>
        <v>1958.4</v>
      </c>
      <c r="FP23" s="13">
        <f t="shared" si="17"/>
        <v>1958.4</v>
      </c>
      <c r="FQ23" s="13">
        <f t="shared" si="17"/>
        <v>1958.4</v>
      </c>
      <c r="FR23" s="13">
        <f t="shared" si="17"/>
        <v>1958.4</v>
      </c>
      <c r="FS23" s="13">
        <f t="shared" si="17"/>
        <v>1958.4</v>
      </c>
      <c r="FT23" s="13">
        <f t="shared" si="17"/>
        <v>1958.4</v>
      </c>
    </row>
    <row r="24" spans="1:176" ht="15" customHeight="1" x14ac:dyDescent="0.55000000000000004">
      <c r="A24" s="18" t="s">
        <v>101</v>
      </c>
      <c r="B24" t="s">
        <v>69</v>
      </c>
      <c r="C24" s="13">
        <v>2</v>
      </c>
      <c r="D24" s="13">
        <v>800</v>
      </c>
      <c r="E24" s="14">
        <v>0.2</v>
      </c>
      <c r="F24" s="13">
        <f t="shared" si="0"/>
        <v>960</v>
      </c>
      <c r="G24" s="13">
        <f t="shared" si="1"/>
        <v>1920</v>
      </c>
      <c r="H24" s="15">
        <f>[1]Parameters!$N$2*F24</f>
        <v>19.2</v>
      </c>
      <c r="I24" s="18" t="s">
        <v>70</v>
      </c>
      <c r="J24" s="18" t="s">
        <v>97</v>
      </c>
      <c r="K24" s="18" t="s">
        <v>80</v>
      </c>
      <c r="L24" t="s">
        <v>92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>
        <f t="shared" si="19"/>
        <v>0</v>
      </c>
      <c r="AP24">
        <v>1</v>
      </c>
      <c r="AQ24" s="17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979.2</v>
      </c>
      <c r="DQ24" s="13">
        <f t="shared" si="14"/>
        <v>979.2</v>
      </c>
      <c r="DR24" s="13">
        <f t="shared" si="14"/>
        <v>1958.4</v>
      </c>
      <c r="DS24" s="13">
        <f t="shared" si="14"/>
        <v>1958.4</v>
      </c>
      <c r="DT24" s="13">
        <f t="shared" si="14"/>
        <v>1958.4</v>
      </c>
      <c r="DU24" s="13">
        <f t="shared" si="14"/>
        <v>1958.4</v>
      </c>
      <c r="DV24" s="13">
        <f t="shared" si="14"/>
        <v>1958.4</v>
      </c>
      <c r="DW24" s="13">
        <f t="shared" si="14"/>
        <v>1958.4</v>
      </c>
      <c r="DX24" s="13">
        <f t="shared" si="14"/>
        <v>1958.4</v>
      </c>
      <c r="DY24" s="13">
        <f t="shared" si="14"/>
        <v>1958.4</v>
      </c>
      <c r="DZ24" s="13">
        <f t="shared" si="14"/>
        <v>1958.4</v>
      </c>
      <c r="EA24" s="13">
        <f t="shared" si="14"/>
        <v>1958.4</v>
      </c>
      <c r="EB24" s="13">
        <f t="shared" si="14"/>
        <v>1958.4</v>
      </c>
      <c r="EC24" s="13">
        <f t="shared" si="15"/>
        <v>1958.4</v>
      </c>
      <c r="ED24" s="13">
        <f t="shared" si="15"/>
        <v>1958.4</v>
      </c>
      <c r="EE24" s="13">
        <f t="shared" si="15"/>
        <v>1958.4</v>
      </c>
      <c r="EF24" s="13">
        <f t="shared" si="15"/>
        <v>1958.4</v>
      </c>
      <c r="EG24" s="13">
        <f t="shared" si="15"/>
        <v>1958.4</v>
      </c>
      <c r="EH24" s="13">
        <f t="shared" si="15"/>
        <v>1958.4</v>
      </c>
      <c r="EI24" s="13">
        <f t="shared" si="15"/>
        <v>1958.4</v>
      </c>
      <c r="EJ24" s="13">
        <f t="shared" si="15"/>
        <v>1958.4</v>
      </c>
      <c r="EK24" s="13">
        <f t="shared" si="15"/>
        <v>1958.4</v>
      </c>
      <c r="EL24" s="13">
        <f t="shared" si="15"/>
        <v>1958.4</v>
      </c>
      <c r="EM24" s="13">
        <f t="shared" si="15"/>
        <v>1958.4</v>
      </c>
      <c r="EN24" s="13">
        <f t="shared" si="15"/>
        <v>1958.4</v>
      </c>
      <c r="EO24" s="13">
        <f t="shared" si="15"/>
        <v>1958.4</v>
      </c>
      <c r="EP24" s="13">
        <f t="shared" si="15"/>
        <v>1958.4</v>
      </c>
      <c r="EQ24" s="13">
        <f t="shared" si="15"/>
        <v>1958.4</v>
      </c>
      <c r="ER24" s="13">
        <f t="shared" si="15"/>
        <v>1958.4</v>
      </c>
      <c r="ES24" s="13">
        <f t="shared" si="16"/>
        <v>1958.4</v>
      </c>
      <c r="ET24" s="13">
        <f t="shared" si="16"/>
        <v>1958.4</v>
      </c>
      <c r="EU24" s="13">
        <f t="shared" si="16"/>
        <v>1958.4</v>
      </c>
      <c r="EV24" s="13">
        <f t="shared" si="16"/>
        <v>1958.4</v>
      </c>
      <c r="EW24" s="13">
        <f t="shared" si="16"/>
        <v>1958.4</v>
      </c>
      <c r="EX24" s="13">
        <f t="shared" si="16"/>
        <v>1958.4</v>
      </c>
      <c r="EY24" s="13">
        <f t="shared" si="16"/>
        <v>1958.4</v>
      </c>
      <c r="EZ24" s="13">
        <f t="shared" si="16"/>
        <v>1958.4</v>
      </c>
      <c r="FA24" s="13">
        <f t="shared" si="16"/>
        <v>1958.4</v>
      </c>
      <c r="FB24" s="13">
        <f t="shared" si="16"/>
        <v>1958.4</v>
      </c>
      <c r="FC24" s="13">
        <f t="shared" si="16"/>
        <v>1958.4</v>
      </c>
      <c r="FD24" s="13">
        <f t="shared" si="16"/>
        <v>1958.4</v>
      </c>
      <c r="FE24" s="13">
        <f t="shared" si="16"/>
        <v>1958.4</v>
      </c>
      <c r="FF24" s="13">
        <f t="shared" si="16"/>
        <v>1958.4</v>
      </c>
      <c r="FG24" s="13">
        <f t="shared" si="16"/>
        <v>1958.4</v>
      </c>
      <c r="FH24" s="13">
        <f t="shared" si="16"/>
        <v>1958.4</v>
      </c>
      <c r="FI24" s="13">
        <f t="shared" si="17"/>
        <v>1958.4</v>
      </c>
      <c r="FJ24" s="13">
        <f t="shared" si="17"/>
        <v>1958.4</v>
      </c>
      <c r="FK24" s="13">
        <f t="shared" si="17"/>
        <v>1958.4</v>
      </c>
      <c r="FL24" s="13">
        <f t="shared" si="17"/>
        <v>1958.4</v>
      </c>
      <c r="FM24" s="13">
        <f t="shared" si="17"/>
        <v>1958.4</v>
      </c>
      <c r="FN24" s="13">
        <f t="shared" si="17"/>
        <v>1958.4</v>
      </c>
      <c r="FO24" s="13">
        <f t="shared" si="17"/>
        <v>1958.4</v>
      </c>
      <c r="FP24" s="13">
        <f t="shared" si="17"/>
        <v>1958.4</v>
      </c>
      <c r="FQ24" s="13">
        <f t="shared" si="17"/>
        <v>1958.4</v>
      </c>
      <c r="FR24" s="13">
        <f t="shared" si="17"/>
        <v>1958.4</v>
      </c>
      <c r="FS24" s="13">
        <f t="shared" si="17"/>
        <v>1958.4</v>
      </c>
      <c r="FT24" s="13">
        <f t="shared" si="17"/>
        <v>1958.4</v>
      </c>
    </row>
    <row r="25" spans="1:176" ht="15" customHeight="1" x14ac:dyDescent="0.55000000000000004">
      <c r="A25" s="18" t="s">
        <v>102</v>
      </c>
      <c r="B25" t="s">
        <v>69</v>
      </c>
      <c r="C25" s="13">
        <v>1</v>
      </c>
      <c r="D25" s="13">
        <v>2500</v>
      </c>
      <c r="E25" s="14">
        <v>0.2</v>
      </c>
      <c r="F25" s="13">
        <f t="shared" si="0"/>
        <v>3000</v>
      </c>
      <c r="G25" s="13">
        <f t="shared" si="1"/>
        <v>3000</v>
      </c>
      <c r="H25" s="15">
        <f>[1]Parameters!$N$2*F25</f>
        <v>60</v>
      </c>
      <c r="I25" s="18" t="s">
        <v>70</v>
      </c>
      <c r="J25" s="18" t="s">
        <v>71</v>
      </c>
      <c r="K25" s="18" t="s">
        <v>80</v>
      </c>
      <c r="L25" t="s">
        <v>92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>
        <f t="shared" si="19"/>
        <v>0</v>
      </c>
      <c r="AP25">
        <v>1</v>
      </c>
      <c r="AQ25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3060</v>
      </c>
      <c r="DQ25" s="13">
        <f t="shared" si="14"/>
        <v>3060</v>
      </c>
      <c r="DR25" s="13">
        <f t="shared" si="14"/>
        <v>3060</v>
      </c>
      <c r="DS25" s="13">
        <f t="shared" si="14"/>
        <v>3060</v>
      </c>
      <c r="DT25" s="13">
        <f t="shared" si="14"/>
        <v>3060</v>
      </c>
      <c r="DU25" s="13">
        <f t="shared" si="14"/>
        <v>3060</v>
      </c>
      <c r="DV25" s="13">
        <f t="shared" si="14"/>
        <v>3060</v>
      </c>
      <c r="DW25" s="13">
        <f t="shared" si="14"/>
        <v>3060</v>
      </c>
      <c r="DX25" s="13">
        <f t="shared" si="14"/>
        <v>3060</v>
      </c>
      <c r="DY25" s="13">
        <f t="shared" si="14"/>
        <v>3060</v>
      </c>
      <c r="DZ25" s="13">
        <f t="shared" si="14"/>
        <v>3060</v>
      </c>
      <c r="EA25" s="13">
        <f t="shared" si="14"/>
        <v>3060</v>
      </c>
      <c r="EB25" s="13">
        <f t="shared" si="14"/>
        <v>3060</v>
      </c>
      <c r="EC25" s="13">
        <f t="shared" si="15"/>
        <v>3060</v>
      </c>
      <c r="ED25" s="13">
        <f t="shared" si="15"/>
        <v>3060</v>
      </c>
      <c r="EE25" s="13">
        <f t="shared" si="15"/>
        <v>3060</v>
      </c>
      <c r="EF25" s="13">
        <f t="shared" si="15"/>
        <v>3060</v>
      </c>
      <c r="EG25" s="13">
        <f t="shared" si="15"/>
        <v>3060</v>
      </c>
      <c r="EH25" s="13">
        <f t="shared" si="15"/>
        <v>3060</v>
      </c>
      <c r="EI25" s="13">
        <f t="shared" si="15"/>
        <v>3060</v>
      </c>
      <c r="EJ25" s="13">
        <f t="shared" si="15"/>
        <v>3060</v>
      </c>
      <c r="EK25" s="13">
        <f t="shared" si="15"/>
        <v>3060</v>
      </c>
      <c r="EL25" s="13">
        <f t="shared" si="15"/>
        <v>3060</v>
      </c>
      <c r="EM25" s="13">
        <f t="shared" si="15"/>
        <v>3060</v>
      </c>
      <c r="EN25" s="13">
        <f t="shared" si="15"/>
        <v>3060</v>
      </c>
      <c r="EO25" s="13">
        <f t="shared" si="15"/>
        <v>3060</v>
      </c>
      <c r="EP25" s="13">
        <f t="shared" si="15"/>
        <v>3060</v>
      </c>
      <c r="EQ25" s="13">
        <f t="shared" si="15"/>
        <v>3060</v>
      </c>
      <c r="ER25" s="13">
        <f t="shared" si="15"/>
        <v>3060</v>
      </c>
      <c r="ES25" s="13">
        <f t="shared" si="16"/>
        <v>3060</v>
      </c>
      <c r="ET25" s="13">
        <f t="shared" si="16"/>
        <v>3060</v>
      </c>
      <c r="EU25" s="13">
        <f t="shared" si="16"/>
        <v>3060</v>
      </c>
      <c r="EV25" s="13">
        <f t="shared" si="16"/>
        <v>3060</v>
      </c>
      <c r="EW25" s="13">
        <f t="shared" si="16"/>
        <v>3060</v>
      </c>
      <c r="EX25" s="13">
        <f t="shared" si="16"/>
        <v>3060</v>
      </c>
      <c r="EY25" s="13">
        <f t="shared" si="16"/>
        <v>3060</v>
      </c>
      <c r="EZ25" s="13">
        <f t="shared" si="16"/>
        <v>3060</v>
      </c>
      <c r="FA25" s="13">
        <f t="shared" si="16"/>
        <v>3060</v>
      </c>
      <c r="FB25" s="13">
        <f t="shared" si="16"/>
        <v>3060</v>
      </c>
      <c r="FC25" s="13">
        <f t="shared" si="16"/>
        <v>3060</v>
      </c>
      <c r="FD25" s="13">
        <f t="shared" si="16"/>
        <v>3060</v>
      </c>
      <c r="FE25" s="13">
        <f t="shared" si="16"/>
        <v>3060</v>
      </c>
      <c r="FF25" s="13">
        <f t="shared" si="16"/>
        <v>3060</v>
      </c>
      <c r="FG25" s="13">
        <f t="shared" si="16"/>
        <v>3060</v>
      </c>
      <c r="FH25" s="13">
        <f t="shared" si="16"/>
        <v>3060</v>
      </c>
      <c r="FI25" s="13">
        <f t="shared" si="17"/>
        <v>3060</v>
      </c>
      <c r="FJ25" s="13">
        <f t="shared" si="17"/>
        <v>3060</v>
      </c>
      <c r="FK25" s="13">
        <f t="shared" si="17"/>
        <v>3060</v>
      </c>
      <c r="FL25" s="13">
        <f t="shared" si="17"/>
        <v>3060</v>
      </c>
      <c r="FM25" s="13">
        <f t="shared" si="17"/>
        <v>3060</v>
      </c>
      <c r="FN25" s="13">
        <f t="shared" si="17"/>
        <v>3060</v>
      </c>
      <c r="FO25" s="13">
        <f t="shared" si="17"/>
        <v>3060</v>
      </c>
      <c r="FP25" s="13">
        <f t="shared" si="17"/>
        <v>3060</v>
      </c>
      <c r="FQ25" s="13">
        <f t="shared" si="17"/>
        <v>3060</v>
      </c>
      <c r="FR25" s="13">
        <f t="shared" si="17"/>
        <v>3060</v>
      </c>
      <c r="FS25" s="13">
        <f t="shared" si="17"/>
        <v>3060</v>
      </c>
      <c r="FT25" s="13">
        <f t="shared" si="17"/>
        <v>3060</v>
      </c>
    </row>
    <row r="26" spans="1:176" ht="15" customHeight="1" x14ac:dyDescent="0.55000000000000004">
      <c r="A26" s="18" t="s">
        <v>103</v>
      </c>
      <c r="B26" t="s">
        <v>69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70</v>
      </c>
      <c r="J26" s="18" t="s">
        <v>71</v>
      </c>
      <c r="K26" s="18" t="s">
        <v>80</v>
      </c>
      <c r="L26" t="s">
        <v>92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>
        <f t="shared" si="19"/>
        <v>0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0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104</v>
      </c>
      <c r="B27" t="s">
        <v>69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70</v>
      </c>
      <c r="J27" s="18" t="s">
        <v>71</v>
      </c>
      <c r="K27" s="18" t="s">
        <v>80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105</v>
      </c>
      <c r="B28" t="s">
        <v>69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70</v>
      </c>
      <c r="J28" s="18" t="s">
        <v>71</v>
      </c>
      <c r="K28" s="18" t="s">
        <v>80</v>
      </c>
      <c r="L28" t="s">
        <v>92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>
        <f t="shared" si="19"/>
        <v>0</v>
      </c>
      <c r="AP28" s="17"/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105</v>
      </c>
      <c r="B29" t="s">
        <v>69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70</v>
      </c>
      <c r="J29" s="18" t="s">
        <v>71</v>
      </c>
      <c r="K29" s="18" t="s">
        <v>80</v>
      </c>
      <c r="L29" t="s">
        <v>92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106</v>
      </c>
      <c r="B30" t="s">
        <v>69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70</v>
      </c>
      <c r="J30" s="18" t="s">
        <v>71</v>
      </c>
      <c r="K30" s="18" t="s">
        <v>80</v>
      </c>
      <c r="L30" t="s">
        <v>75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>
        <f t="shared" si="19"/>
        <v>0</v>
      </c>
      <c r="AQ30" s="17"/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106</v>
      </c>
      <c r="B31" t="s">
        <v>69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70</v>
      </c>
      <c r="J31" s="18" t="s">
        <v>71</v>
      </c>
      <c r="K31" s="18" t="s">
        <v>80</v>
      </c>
      <c r="L31" t="s">
        <v>75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106</v>
      </c>
      <c r="B32" t="s">
        <v>69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70</v>
      </c>
      <c r="J32" s="18" t="s">
        <v>71</v>
      </c>
      <c r="K32" s="18" t="s">
        <v>80</v>
      </c>
      <c r="L32" t="s">
        <v>75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107</v>
      </c>
      <c r="B33" t="s">
        <v>69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70</v>
      </c>
      <c r="J33" s="18" t="s">
        <v>71</v>
      </c>
      <c r="K33" s="18" t="s">
        <v>80</v>
      </c>
      <c r="L33" t="s">
        <v>92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107</v>
      </c>
      <c r="B34" t="s">
        <v>69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70</v>
      </c>
      <c r="J34" s="18" t="s">
        <v>71</v>
      </c>
      <c r="K34" s="18" t="s">
        <v>80</v>
      </c>
      <c r="L34" t="s">
        <v>92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107</v>
      </c>
      <c r="B35" t="s">
        <v>69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70</v>
      </c>
      <c r="J35" s="18" t="s">
        <v>71</v>
      </c>
      <c r="K35" s="18" t="s">
        <v>80</v>
      </c>
      <c r="L35" t="s">
        <v>92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107</v>
      </c>
      <c r="B36" t="s">
        <v>69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70</v>
      </c>
      <c r="J36" s="18" t="s">
        <v>71</v>
      </c>
      <c r="K36" s="18" t="s">
        <v>80</v>
      </c>
      <c r="L36" t="s">
        <v>92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108</v>
      </c>
      <c r="B37" t="s">
        <v>69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70</v>
      </c>
      <c r="J37" s="18" t="s">
        <v>71</v>
      </c>
      <c r="K37" s="18" t="s">
        <v>80</v>
      </c>
      <c r="L37" t="s">
        <v>79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>
        <f t="shared" si="28"/>
        <v>0</v>
      </c>
      <c r="AQ37">
        <v>1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690.02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108</v>
      </c>
      <c r="B38" t="s">
        <v>69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70</v>
      </c>
      <c r="J38" s="18" t="s">
        <v>71</v>
      </c>
      <c r="K38" s="18" t="s">
        <v>80</v>
      </c>
      <c r="L38" t="s">
        <v>79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108</v>
      </c>
      <c r="B39" t="s">
        <v>69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70</v>
      </c>
      <c r="J39" s="18" t="s">
        <v>71</v>
      </c>
      <c r="K39" s="18" t="s">
        <v>80</v>
      </c>
      <c r="L39" t="s">
        <v>79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108</v>
      </c>
      <c r="B40" t="s">
        <v>69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70</v>
      </c>
      <c r="J40" s="18" t="s">
        <v>71</v>
      </c>
      <c r="K40" s="18" t="s">
        <v>80</v>
      </c>
      <c r="L40" t="s">
        <v>79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108</v>
      </c>
      <c r="B41" t="s">
        <v>69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70</v>
      </c>
      <c r="J41" s="18" t="s">
        <v>71</v>
      </c>
      <c r="K41" s="18" t="s">
        <v>80</v>
      </c>
      <c r="L41" t="s">
        <v>79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109</v>
      </c>
      <c r="B42" t="s">
        <v>69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70</v>
      </c>
      <c r="J42" s="18" t="s">
        <v>71</v>
      </c>
      <c r="K42" s="18" t="s">
        <v>80</v>
      </c>
      <c r="L42" t="s">
        <v>87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>
        <f t="shared" si="28"/>
        <v>0</v>
      </c>
      <c r="AP42">
        <v>1</v>
      </c>
      <c r="AQ42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109</v>
      </c>
      <c r="B43" t="s">
        <v>69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70</v>
      </c>
      <c r="J43" s="18" t="s">
        <v>71</v>
      </c>
      <c r="K43" s="18" t="s">
        <v>80</v>
      </c>
      <c r="L43" t="s">
        <v>87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109</v>
      </c>
      <c r="B44" t="s">
        <v>69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70</v>
      </c>
      <c r="J44" s="18" t="s">
        <v>71</v>
      </c>
      <c r="K44" s="18" t="s">
        <v>80</v>
      </c>
      <c r="L44" t="s">
        <v>87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109</v>
      </c>
      <c r="B45" t="s">
        <v>69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70</v>
      </c>
      <c r="J45" s="18" t="s">
        <v>71</v>
      </c>
      <c r="K45" s="18" t="s">
        <v>80</v>
      </c>
      <c r="L45" t="s">
        <v>87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109</v>
      </c>
      <c r="B46" t="s">
        <v>69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70</v>
      </c>
      <c r="J46" s="18" t="s">
        <v>71</v>
      </c>
      <c r="K46" s="18" t="s">
        <v>80</v>
      </c>
      <c r="L46" t="s">
        <v>87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110</v>
      </c>
      <c r="B47" t="s">
        <v>69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70</v>
      </c>
      <c r="J47" s="18" t="s">
        <v>71</v>
      </c>
      <c r="K47" s="18" t="s">
        <v>80</v>
      </c>
      <c r="L47" t="s">
        <v>79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111</v>
      </c>
      <c r="B48" t="s">
        <v>69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70</v>
      </c>
      <c r="J48" s="18" t="s">
        <v>71</v>
      </c>
      <c r="K48" s="18" t="s">
        <v>80</v>
      </c>
      <c r="L48" t="s">
        <v>79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112</v>
      </c>
      <c r="B49" t="s">
        <v>69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70</v>
      </c>
      <c r="J49" s="18" t="s">
        <v>71</v>
      </c>
      <c r="K49" s="18" t="s">
        <v>80</v>
      </c>
      <c r="L49" t="s">
        <v>79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113</v>
      </c>
      <c r="B50" t="s">
        <v>69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70</v>
      </c>
      <c r="J50" s="18" t="s">
        <v>71</v>
      </c>
      <c r="K50" s="18" t="s">
        <v>80</v>
      </c>
      <c r="L50" t="s">
        <v>77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114</v>
      </c>
      <c r="B51" t="s">
        <v>69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70</v>
      </c>
      <c r="J51" s="18" t="s">
        <v>71</v>
      </c>
      <c r="K51" s="18" t="s">
        <v>80</v>
      </c>
      <c r="L51" t="s">
        <v>92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115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116</v>
      </c>
      <c r="J52" s="20" t="s">
        <v>97</v>
      </c>
      <c r="K52" s="21" t="s">
        <v>80</v>
      </c>
      <c r="L52" t="s">
        <v>117</v>
      </c>
      <c r="M52" s="11">
        <v>42309</v>
      </c>
      <c r="N52" s="11">
        <f t="shared" si="8"/>
        <v>42430</v>
      </c>
      <c r="O52" t="s">
        <v>118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13">
        <f>'[1]Acquisition &amp; support costs'!AP31</f>
        <v>0</v>
      </c>
      <c r="AP52" s="13"/>
      <c r="AQ52" s="13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119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116</v>
      </c>
      <c r="J53" s="20" t="s">
        <v>97</v>
      </c>
      <c r="K53" s="21" t="s">
        <v>80</v>
      </c>
      <c r="L53" t="s">
        <v>117</v>
      </c>
      <c r="M53" s="11">
        <v>42309</v>
      </c>
      <c r="N53" s="11">
        <f t="shared" si="8"/>
        <v>42430</v>
      </c>
      <c r="O53" t="s">
        <v>120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13">
        <f>'[1]Acquisition &amp; support costs'!AP32</f>
        <v>0</v>
      </c>
      <c r="AP53" s="13"/>
      <c r="AQ53" s="13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121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116</v>
      </c>
      <c r="J54" s="20" t="s">
        <v>97</v>
      </c>
      <c r="K54" s="21" t="s">
        <v>80</v>
      </c>
      <c r="L54" t="s">
        <v>117</v>
      </c>
      <c r="M54" s="11">
        <v>42309</v>
      </c>
      <c r="N54" s="11">
        <f t="shared" si="8"/>
        <v>42430</v>
      </c>
      <c r="O54" t="s">
        <v>122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13">
        <f>'[1]Acquisition &amp; support costs'!AP33</f>
        <v>0</v>
      </c>
      <c r="AP54" s="13"/>
      <c r="AQ54" s="13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123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116</v>
      </c>
      <c r="J55" s="20" t="s">
        <v>97</v>
      </c>
      <c r="K55" s="21" t="s">
        <v>80</v>
      </c>
      <c r="L55" t="s">
        <v>117</v>
      </c>
      <c r="M55" s="11">
        <v>42309</v>
      </c>
      <c r="N55" s="11">
        <f t="shared" si="8"/>
        <v>42430</v>
      </c>
      <c r="O55" t="s">
        <v>120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13">
        <f>'[1]Acquisition &amp; support costs'!AP34</f>
        <v>0</v>
      </c>
      <c r="AP55" s="13"/>
      <c r="AQ55" s="13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124</v>
      </c>
      <c r="C56" s="13">
        <f t="shared" si="42"/>
        <v>1</v>
      </c>
      <c r="D56" s="13">
        <v>1100</v>
      </c>
      <c r="E56" s="14">
        <f>[1]Parameters!$E$3</f>
        <v>0.17</v>
      </c>
      <c r="F56" s="13">
        <f t="shared" si="0"/>
        <v>1287</v>
      </c>
      <c r="G56" s="13">
        <f t="shared" si="1"/>
        <v>1287</v>
      </c>
      <c r="H56" s="15">
        <f>[1]Parameters!$N$2</f>
        <v>0.02</v>
      </c>
      <c r="I56" s="20" t="s">
        <v>116</v>
      </c>
      <c r="J56" s="20" t="s">
        <v>97</v>
      </c>
      <c r="K56" s="21" t="s">
        <v>80</v>
      </c>
      <c r="L56" t="s">
        <v>117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13">
        <f>'[1]Acquisition &amp; support costs'!AP114</f>
        <v>0</v>
      </c>
      <c r="AP56" s="13">
        <v>1</v>
      </c>
      <c r="AQ56" s="13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1287.02</v>
      </c>
      <c r="DQ56" s="13">
        <f t="shared" si="34"/>
        <v>1287.02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125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116</v>
      </c>
      <c r="J57" s="20" t="s">
        <v>97</v>
      </c>
      <c r="K57" s="21" t="s">
        <v>80</v>
      </c>
      <c r="L57" t="s">
        <v>117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13">
        <f>'[1]Acquisition &amp; support costs'!AP115</f>
        <v>0</v>
      </c>
      <c r="AP57" s="13"/>
      <c r="AQ57" s="13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126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116</v>
      </c>
      <c r="J58" s="20" t="s">
        <v>97</v>
      </c>
      <c r="K58" s="21" t="s">
        <v>80</v>
      </c>
      <c r="L58" t="s">
        <v>117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13">
        <f>'[1]Acquisition &amp; support costs'!AP116</f>
        <v>0</v>
      </c>
      <c r="AP58" s="13"/>
      <c r="AQ58" s="13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127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116</v>
      </c>
      <c r="J59" s="20" t="s">
        <v>97</v>
      </c>
      <c r="K59" s="21" t="s">
        <v>80</v>
      </c>
      <c r="L59" t="s">
        <v>117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13">
        <f>'[1]Acquisition &amp; support costs'!AP117</f>
        <v>0</v>
      </c>
      <c r="AP59" s="13"/>
      <c r="AQ59" s="13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128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116</v>
      </c>
      <c r="J60" s="20" t="s">
        <v>97</v>
      </c>
      <c r="K60" s="21" t="s">
        <v>80</v>
      </c>
      <c r="L60" t="s">
        <v>117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13">
        <f>'[1]Acquisition &amp; support costs'!AP200</f>
        <v>0</v>
      </c>
      <c r="AP60" s="13"/>
      <c r="AQ60" s="13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129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116</v>
      </c>
      <c r="J61" s="20" t="s">
        <v>97</v>
      </c>
      <c r="K61" s="21" t="s">
        <v>80</v>
      </c>
      <c r="L61" t="s">
        <v>117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13">
        <f>'[1]Acquisition &amp; support costs'!AP201</f>
        <v>0</v>
      </c>
      <c r="AP61" s="13"/>
      <c r="AQ61" s="13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130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116</v>
      </c>
      <c r="J62" s="20" t="s">
        <v>97</v>
      </c>
      <c r="K62" s="21" t="s">
        <v>80</v>
      </c>
      <c r="L62" t="s">
        <v>117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13">
        <f>'[1]Acquisition &amp; support costs'!AP202</f>
        <v>0</v>
      </c>
      <c r="AP62" s="13"/>
      <c r="AQ62" s="13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131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116</v>
      </c>
      <c r="J63" s="20" t="s">
        <v>97</v>
      </c>
      <c r="K63" s="21" t="s">
        <v>80</v>
      </c>
      <c r="L63" t="s">
        <v>117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13">
        <f>'[1]Acquisition &amp; support costs'!AP203</f>
        <v>0</v>
      </c>
      <c r="AP63" s="13"/>
      <c r="AQ63" s="13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132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116</v>
      </c>
      <c r="J64" s="20" t="s">
        <v>97</v>
      </c>
      <c r="K64" s="21" t="s">
        <v>80</v>
      </c>
      <c r="L64" t="s">
        <v>117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13">
        <f>'[1]Acquisition &amp; support costs'!AP283</f>
        <v>0</v>
      </c>
      <c r="AP64" s="13"/>
      <c r="AQ64" s="13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133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116</v>
      </c>
      <c r="J65" s="20" t="s">
        <v>97</v>
      </c>
      <c r="K65" s="21" t="s">
        <v>80</v>
      </c>
      <c r="L65" t="s">
        <v>117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13">
        <f>'[1]Acquisition &amp; support costs'!AP284</f>
        <v>0</v>
      </c>
      <c r="AP65" s="13"/>
      <c r="AQ65" s="13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134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116</v>
      </c>
      <c r="J66" s="20" t="s">
        <v>97</v>
      </c>
      <c r="K66" s="21" t="s">
        <v>80</v>
      </c>
      <c r="L66" t="s">
        <v>117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13">
        <f>'[1]Acquisition &amp; support costs'!AP285</f>
        <v>0</v>
      </c>
      <c r="AP66" s="13"/>
      <c r="AQ66" s="13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135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116</v>
      </c>
      <c r="J67" s="20" t="s">
        <v>97</v>
      </c>
      <c r="K67" s="21" t="s">
        <v>80</v>
      </c>
      <c r="L67" t="s">
        <v>117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13">
        <f>'[1]Acquisition &amp; support costs'!AP286</f>
        <v>0</v>
      </c>
      <c r="AP67" s="13"/>
      <c r="AQ67" s="13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136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116</v>
      </c>
      <c r="J68" s="23" t="s">
        <v>97</v>
      </c>
      <c r="K68" s="24" t="s">
        <v>80</v>
      </c>
      <c r="L68" t="s">
        <v>117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13">
        <f>'[1]Acquisition &amp; support costs'!AO365</f>
        <v>0</v>
      </c>
      <c r="AP68" s="13"/>
      <c r="AQ68" s="13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137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116</v>
      </c>
      <c r="J69" s="23" t="s">
        <v>97</v>
      </c>
      <c r="K69" s="24" t="s">
        <v>80</v>
      </c>
      <c r="L69" t="s">
        <v>117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13">
        <f>'[1]Acquisition &amp; support costs'!AO366</f>
        <v>0</v>
      </c>
      <c r="AP69" s="13"/>
      <c r="AQ69" s="13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138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116</v>
      </c>
      <c r="J70" s="23" t="s">
        <v>97</v>
      </c>
      <c r="K70" s="24" t="s">
        <v>80</v>
      </c>
      <c r="L70" t="s">
        <v>117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13">
        <f>'[1]Acquisition &amp; support costs'!AO367</f>
        <v>0</v>
      </c>
      <c r="AP70" s="13"/>
      <c r="AQ70" s="13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139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116</v>
      </c>
      <c r="J71" s="23" t="s">
        <v>97</v>
      </c>
      <c r="K71" s="24" t="s">
        <v>80</v>
      </c>
      <c r="L71" t="s">
        <v>117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13">
        <f>'[1]Acquisition &amp; support costs'!AO368</f>
        <v>0</v>
      </c>
      <c r="AP71" s="13"/>
      <c r="AQ71" s="13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140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116</v>
      </c>
      <c r="J72" s="25" t="s">
        <v>141</v>
      </c>
      <c r="K72" s="25" t="s">
        <v>80</v>
      </c>
      <c r="L72" t="s">
        <v>77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13">
        <f>'[1]Acquisition &amp; support costs'!AP24</f>
        <v>0</v>
      </c>
      <c r="AP72" s="13"/>
      <c r="AQ72" s="13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142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116</v>
      </c>
      <c r="J73" s="25" t="s">
        <v>143</v>
      </c>
      <c r="K73" s="25" t="s">
        <v>80</v>
      </c>
      <c r="L73" t="s">
        <v>77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13">
        <f>'[1]Acquisition &amp; support costs'!AP25</f>
        <v>0</v>
      </c>
      <c r="AP73" s="13"/>
      <c r="AQ73" s="13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144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116</v>
      </c>
      <c r="J74" s="25" t="s">
        <v>143</v>
      </c>
      <c r="K74" s="25" t="s">
        <v>80</v>
      </c>
      <c r="L74" t="s">
        <v>77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13">
        <f>'[1]Acquisition &amp; support costs'!AP26</f>
        <v>0</v>
      </c>
      <c r="AP74" s="13"/>
      <c r="AQ74" s="13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145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116</v>
      </c>
      <c r="J75" s="25" t="s">
        <v>143</v>
      </c>
      <c r="K75" s="25" t="s">
        <v>80</v>
      </c>
      <c r="L75" t="s">
        <v>77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13">
        <f>'[1]Acquisition &amp; support costs'!AP27</f>
        <v>0</v>
      </c>
      <c r="AP75" s="13"/>
      <c r="AQ75" s="13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146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116</v>
      </c>
      <c r="J76" s="25" t="s">
        <v>71</v>
      </c>
      <c r="K76" s="25" t="s">
        <v>80</v>
      </c>
      <c r="L76" t="s">
        <v>77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13">
        <f>'[1]Acquisition &amp; support costs'!AP28</f>
        <v>0</v>
      </c>
      <c r="AP76" s="13"/>
      <c r="AQ76" s="13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147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116</v>
      </c>
      <c r="J77" s="25" t="s">
        <v>141</v>
      </c>
      <c r="K77" s="25" t="s">
        <v>80</v>
      </c>
      <c r="L77" t="s">
        <v>77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13">
        <f>'[1]Acquisition &amp; support costs'!AP29</f>
        <v>0</v>
      </c>
      <c r="AP77" s="13"/>
      <c r="AQ77" s="13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148</v>
      </c>
      <c r="C78" s="13">
        <f t="shared" si="42"/>
        <v>1</v>
      </c>
      <c r="D78" s="13">
        <v>750</v>
      </c>
      <c r="E78" s="14">
        <f>[1]Parameters!$E$3</f>
        <v>0.17</v>
      </c>
      <c r="F78" s="13">
        <f t="shared" si="45"/>
        <v>877.5</v>
      </c>
      <c r="G78" s="13">
        <f t="shared" si="46"/>
        <v>877.5</v>
      </c>
      <c r="H78" s="15">
        <f>[1]Parameters!$N$2</f>
        <v>0.02</v>
      </c>
      <c r="I78" s="25" t="s">
        <v>116</v>
      </c>
      <c r="J78" s="25" t="s">
        <v>141</v>
      </c>
      <c r="K78" s="25" t="s">
        <v>80</v>
      </c>
      <c r="L78" t="s">
        <v>77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13">
        <f>'[1]Acquisition &amp; support costs'!AP107</f>
        <v>0</v>
      </c>
      <c r="AP78" s="13">
        <v>1</v>
      </c>
      <c r="AQ78" s="13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877.52</v>
      </c>
      <c r="DQ78" s="13">
        <f t="shared" si="47"/>
        <v>877.52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149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116</v>
      </c>
      <c r="J79" s="25" t="s">
        <v>141</v>
      </c>
      <c r="K79" s="25" t="s">
        <v>80</v>
      </c>
      <c r="L79" t="s">
        <v>77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13">
        <f>'[1]Acquisition &amp; support costs'!AP108</f>
        <v>0</v>
      </c>
      <c r="AP79" s="13">
        <v>3</v>
      </c>
      <c r="AQ79" s="13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150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116</v>
      </c>
      <c r="J80" s="25" t="s">
        <v>141</v>
      </c>
      <c r="K80" s="25" t="s">
        <v>80</v>
      </c>
      <c r="L80" t="s">
        <v>77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13">
        <f>'[1]Acquisition &amp; support costs'!AP109</f>
        <v>0</v>
      </c>
      <c r="AP80" s="13">
        <v>1</v>
      </c>
      <c r="AQ80" s="13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151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116</v>
      </c>
      <c r="J81" s="25" t="s">
        <v>141</v>
      </c>
      <c r="K81" s="25" t="s">
        <v>80</v>
      </c>
      <c r="L81" t="s">
        <v>77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13">
        <f>'[1]Acquisition &amp; support costs'!AP110</f>
        <v>0</v>
      </c>
      <c r="AP81" s="13">
        <v>1</v>
      </c>
      <c r="AQ81" s="13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152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116</v>
      </c>
      <c r="J82" s="25" t="s">
        <v>71</v>
      </c>
      <c r="K82" s="25" t="s">
        <v>80</v>
      </c>
      <c r="L82" t="s">
        <v>77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13">
        <f>'[1]Acquisition &amp; support costs'!AP111</f>
        <v>0</v>
      </c>
      <c r="AP82" s="13">
        <v>1</v>
      </c>
      <c r="AQ82" s="13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153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116</v>
      </c>
      <c r="J83" s="25" t="s">
        <v>141</v>
      </c>
      <c r="K83" s="25" t="s">
        <v>80</v>
      </c>
      <c r="L83" t="s">
        <v>77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13">
        <f>'[1]Acquisition &amp; support costs'!AP112</f>
        <v>0</v>
      </c>
      <c r="AP83" s="13"/>
      <c r="AQ83" s="13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154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116</v>
      </c>
      <c r="J84" s="25" t="s">
        <v>141</v>
      </c>
      <c r="K84" s="25" t="s">
        <v>80</v>
      </c>
      <c r="L84" t="s">
        <v>77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13">
        <f>'[1]Acquisition &amp; support costs'!AP193</f>
        <v>0</v>
      </c>
      <c r="AP84" s="13"/>
      <c r="AQ84" s="13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155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116</v>
      </c>
      <c r="J85" s="25" t="s">
        <v>141</v>
      </c>
      <c r="K85" s="25" t="s">
        <v>80</v>
      </c>
      <c r="L85" t="s">
        <v>77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13">
        <f>'[1]Acquisition &amp; support costs'!AP194</f>
        <v>0</v>
      </c>
      <c r="AP85" s="13"/>
      <c r="AQ85" s="13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156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116</v>
      </c>
      <c r="J86" s="25" t="s">
        <v>141</v>
      </c>
      <c r="K86" s="25" t="s">
        <v>80</v>
      </c>
      <c r="L86" t="s">
        <v>77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13">
        <f>'[1]Acquisition &amp; support costs'!AP195</f>
        <v>0</v>
      </c>
      <c r="AP86" s="26"/>
      <c r="AQ86" s="26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157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116</v>
      </c>
      <c r="J87" s="25" t="s">
        <v>158</v>
      </c>
      <c r="K87" s="25" t="s">
        <v>80</v>
      </c>
      <c r="L87" t="s">
        <v>77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13">
        <f>'[1]Acquisition &amp; support costs'!AP196</f>
        <v>0</v>
      </c>
      <c r="AP87" s="26"/>
      <c r="AQ87" s="26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159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116</v>
      </c>
      <c r="J88" s="25" t="s">
        <v>158</v>
      </c>
      <c r="K88" s="25" t="s">
        <v>80</v>
      </c>
      <c r="L88" t="s">
        <v>77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13">
        <f>'[1]Acquisition &amp; support costs'!AP197</f>
        <v>0</v>
      </c>
      <c r="AP88" s="26"/>
      <c r="AQ88" s="26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160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116</v>
      </c>
      <c r="J89" s="25" t="s">
        <v>71</v>
      </c>
      <c r="K89" s="25" t="s">
        <v>80</v>
      </c>
      <c r="L89" t="s">
        <v>77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13">
        <f>'[1]Acquisition &amp; support costs'!AP198</f>
        <v>0</v>
      </c>
      <c r="AP89" s="13"/>
      <c r="AQ89" s="13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161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116</v>
      </c>
      <c r="J90" s="25" t="s">
        <v>141</v>
      </c>
      <c r="K90" s="25" t="s">
        <v>80</v>
      </c>
      <c r="L90" t="s">
        <v>77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13">
        <f>'[1]Acquisition &amp; support costs'!AP276</f>
        <v>0</v>
      </c>
      <c r="AP90" s="13"/>
      <c r="AQ90" s="13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162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116</v>
      </c>
      <c r="J91" s="25" t="s">
        <v>141</v>
      </c>
      <c r="K91" s="25" t="s">
        <v>80</v>
      </c>
      <c r="L91" t="s">
        <v>77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13">
        <f>'[1]Acquisition &amp; support costs'!AP277</f>
        <v>0</v>
      </c>
      <c r="AP91" s="13"/>
      <c r="AQ91" s="13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163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116</v>
      </c>
      <c r="J92" s="25" t="s">
        <v>141</v>
      </c>
      <c r="K92" s="25" t="s">
        <v>80</v>
      </c>
      <c r="L92" t="s">
        <v>77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13">
        <f>'[1]Acquisition &amp; support costs'!AP278</f>
        <v>0</v>
      </c>
      <c r="AP92" s="13"/>
      <c r="AQ92" s="13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164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116</v>
      </c>
      <c r="J93" s="25" t="s">
        <v>141</v>
      </c>
      <c r="K93" s="25" t="s">
        <v>80</v>
      </c>
      <c r="L93" t="s">
        <v>77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13">
        <f>'[1]Acquisition &amp; support costs'!AP279</f>
        <v>0</v>
      </c>
      <c r="AP93" s="13"/>
      <c r="AQ93" s="13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165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116</v>
      </c>
      <c r="J94" s="25" t="s">
        <v>71</v>
      </c>
      <c r="K94" s="25" t="s">
        <v>80</v>
      </c>
      <c r="L94" t="s">
        <v>77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13">
        <f>'[1]Acquisition &amp; support costs'!AP280</f>
        <v>0</v>
      </c>
      <c r="AP94" s="13"/>
      <c r="AQ94" s="13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166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116</v>
      </c>
      <c r="J95" s="25" t="s">
        <v>141</v>
      </c>
      <c r="K95" s="25" t="s">
        <v>80</v>
      </c>
      <c r="L95" t="s">
        <v>77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13">
        <f>'[1]Acquisition &amp; support costs'!AP281</f>
        <v>0</v>
      </c>
      <c r="AP95" s="13"/>
      <c r="AQ95" s="13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167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116</v>
      </c>
      <c r="J96" s="17" t="s">
        <v>97</v>
      </c>
      <c r="K96" s="17" t="s">
        <v>80</v>
      </c>
      <c r="L96" t="s">
        <v>79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13">
        <f>'[1]Acquisition &amp; support costs'!AP30</f>
        <v>0</v>
      </c>
      <c r="AP96" s="13"/>
      <c r="AQ96" s="13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168</v>
      </c>
      <c r="C97" s="13">
        <f t="shared" si="42"/>
        <v>1</v>
      </c>
      <c r="D97" s="13">
        <v>1100</v>
      </c>
      <c r="E97" s="14">
        <f>[1]Parameters!$E$3</f>
        <v>0.17</v>
      </c>
      <c r="F97" s="13">
        <f t="shared" si="45"/>
        <v>1287</v>
      </c>
      <c r="G97" s="13">
        <f t="shared" si="46"/>
        <v>1287</v>
      </c>
      <c r="H97" s="15">
        <f>[1]Parameters!$N$2</f>
        <v>0.02</v>
      </c>
      <c r="I97" s="17" t="s">
        <v>116</v>
      </c>
      <c r="J97" s="17" t="s">
        <v>97</v>
      </c>
      <c r="K97" s="17" t="s">
        <v>80</v>
      </c>
      <c r="L97" t="s">
        <v>79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13">
        <f>'[1]Acquisition &amp; support costs'!AP113</f>
        <v>0</v>
      </c>
      <c r="AP97" s="13">
        <v>1</v>
      </c>
      <c r="AQ97" s="13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1287.02</v>
      </c>
      <c r="DQ97" s="13">
        <f t="shared" si="56"/>
        <v>1287.02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169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116</v>
      </c>
      <c r="J98" s="17" t="s">
        <v>97</v>
      </c>
      <c r="K98" s="17" t="s">
        <v>80</v>
      </c>
      <c r="L98" t="s">
        <v>79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13">
        <f>'[1]Acquisition &amp; support costs'!AP199</f>
        <v>0</v>
      </c>
      <c r="AP98" s="13"/>
      <c r="AQ98" s="26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170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116</v>
      </c>
      <c r="J99" s="17" t="s">
        <v>97</v>
      </c>
      <c r="K99" s="17" t="s">
        <v>80</v>
      </c>
      <c r="L99" t="s">
        <v>79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13">
        <f>'[1]Acquisition &amp; support costs'!AP282</f>
        <v>0</v>
      </c>
      <c r="AP99" s="13"/>
      <c r="AQ99" s="13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7" t="s">
        <v>171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7" t="s">
        <v>116</v>
      </c>
      <c r="J100" s="27" t="s">
        <v>97</v>
      </c>
      <c r="K100" s="27" t="s">
        <v>80</v>
      </c>
      <c r="L100" t="s">
        <v>79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13">
        <f>'[1]Acquisition &amp; support costs'!AO364</f>
        <v>0</v>
      </c>
      <c r="AP100" s="13"/>
      <c r="AQ100" s="13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8" t="s">
        <v>172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8" t="s">
        <v>116</v>
      </c>
      <c r="J101" s="28" t="s">
        <v>97</v>
      </c>
      <c r="K101" s="28" t="s">
        <v>80</v>
      </c>
      <c r="L101" t="s">
        <v>77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13">
        <f>'[1]Acquisition &amp; support costs'!AP35</f>
        <v>0</v>
      </c>
      <c r="AP101" s="13"/>
      <c r="AQ101" s="13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8" t="s">
        <v>173</v>
      </c>
      <c r="C102" s="13">
        <f t="shared" si="42"/>
        <v>1</v>
      </c>
      <c r="D102" s="13">
        <v>1100</v>
      </c>
      <c r="E102" s="14">
        <f>[1]Parameters!$E$3</f>
        <v>0.17</v>
      </c>
      <c r="F102" s="13">
        <f t="shared" si="45"/>
        <v>1287</v>
      </c>
      <c r="G102" s="13">
        <f t="shared" si="46"/>
        <v>1287</v>
      </c>
      <c r="H102" s="15">
        <f>[1]Parameters!$N$2</f>
        <v>0.02</v>
      </c>
      <c r="I102" s="28" t="s">
        <v>116</v>
      </c>
      <c r="J102" s="28" t="s">
        <v>97</v>
      </c>
      <c r="K102" s="28" t="s">
        <v>80</v>
      </c>
      <c r="L102" t="s">
        <v>77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13">
        <f>'[1]Acquisition &amp; support costs'!AP118</f>
        <v>0</v>
      </c>
      <c r="AP102" s="13"/>
      <c r="AQ102" s="13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1287.02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8" t="s">
        <v>174</v>
      </c>
      <c r="C103" s="13">
        <f t="shared" si="42"/>
        <v>45</v>
      </c>
      <c r="D103" s="13">
        <v>250</v>
      </c>
      <c r="E103" s="14">
        <v>0.05</v>
      </c>
      <c r="F103" s="13">
        <f t="shared" si="45"/>
        <v>262.5</v>
      </c>
      <c r="G103" s="13">
        <f t="shared" si="46"/>
        <v>11812.5</v>
      </c>
      <c r="H103" s="15">
        <f>[1]Parameters!$N$2*F103</f>
        <v>5.25</v>
      </c>
      <c r="I103" s="28" t="s">
        <v>116</v>
      </c>
      <c r="J103" s="28" t="s">
        <v>97</v>
      </c>
      <c r="K103" s="28" t="s">
        <v>80</v>
      </c>
      <c r="L103" t="s">
        <v>77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13">
        <f>'[1]Acquisition &amp; support costs'!AP204</f>
        <v>0</v>
      </c>
      <c r="AP103" s="13"/>
      <c r="AQ103" s="13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535.5</v>
      </c>
      <c r="DS103" s="13">
        <f t="shared" si="53"/>
        <v>803.25</v>
      </c>
      <c r="DT103" s="13">
        <f t="shared" si="53"/>
        <v>1071</v>
      </c>
      <c r="DU103" s="13">
        <f t="shared" si="53"/>
        <v>1338.75</v>
      </c>
      <c r="DV103" s="13">
        <f t="shared" si="53"/>
        <v>1338.75</v>
      </c>
      <c r="DW103" s="13">
        <f t="shared" si="53"/>
        <v>1606.5</v>
      </c>
      <c r="DX103" s="13">
        <f t="shared" si="53"/>
        <v>1874.25</v>
      </c>
      <c r="DY103" s="13">
        <f t="shared" si="53"/>
        <v>1874.25</v>
      </c>
      <c r="DZ103" s="13">
        <f t="shared" si="53"/>
        <v>2142</v>
      </c>
      <c r="EA103" s="13">
        <f t="shared" si="53"/>
        <v>2409.75</v>
      </c>
      <c r="EB103" s="13">
        <f t="shared" si="64"/>
        <v>2409.75</v>
      </c>
      <c r="EC103" s="13">
        <f t="shared" si="57"/>
        <v>2677.5</v>
      </c>
      <c r="ED103" s="13">
        <f t="shared" si="57"/>
        <v>2945.25</v>
      </c>
      <c r="EE103" s="13">
        <f t="shared" si="57"/>
        <v>2945.25</v>
      </c>
      <c r="EF103" s="13">
        <f t="shared" si="57"/>
        <v>3213</v>
      </c>
      <c r="EG103" s="13">
        <f t="shared" si="57"/>
        <v>3480.75</v>
      </c>
      <c r="EH103" s="13">
        <f t="shared" si="57"/>
        <v>3480.75</v>
      </c>
      <c r="EI103" s="13">
        <f t="shared" si="57"/>
        <v>3748.5</v>
      </c>
      <c r="EJ103" s="13">
        <f t="shared" si="57"/>
        <v>4016.25</v>
      </c>
      <c r="EK103" s="13">
        <f t="shared" si="57"/>
        <v>4284</v>
      </c>
      <c r="EL103" s="13">
        <f t="shared" si="57"/>
        <v>4551.75</v>
      </c>
      <c r="EM103" s="13">
        <f t="shared" si="57"/>
        <v>5087.25</v>
      </c>
      <c r="EN103" s="13">
        <f t="shared" si="57"/>
        <v>5355</v>
      </c>
      <c r="EO103" s="13">
        <f t="shared" si="57"/>
        <v>5622.75</v>
      </c>
      <c r="EP103" s="13">
        <f t="shared" si="57"/>
        <v>5890.5</v>
      </c>
      <c r="EQ103" s="13">
        <f t="shared" si="57"/>
        <v>6158.25</v>
      </c>
      <c r="ER103" s="13">
        <f t="shared" si="57"/>
        <v>6693.75</v>
      </c>
      <c r="ES103" s="13">
        <f t="shared" si="62"/>
        <v>6961.5</v>
      </c>
      <c r="ET103" s="13">
        <f t="shared" si="62"/>
        <v>7229.25</v>
      </c>
      <c r="EU103" s="13">
        <f t="shared" si="62"/>
        <v>7764.75</v>
      </c>
      <c r="EV103" s="13">
        <f t="shared" si="62"/>
        <v>8032.5</v>
      </c>
      <c r="EW103" s="13">
        <f t="shared" si="62"/>
        <v>8300.25</v>
      </c>
      <c r="EX103" s="13">
        <f t="shared" si="62"/>
        <v>8835.75</v>
      </c>
      <c r="EY103" s="13">
        <f t="shared" si="62"/>
        <v>9103.5</v>
      </c>
      <c r="EZ103" s="13">
        <f t="shared" si="61"/>
        <v>9371.25</v>
      </c>
      <c r="FA103" s="13">
        <f t="shared" si="61"/>
        <v>9906.75</v>
      </c>
      <c r="FB103" s="13">
        <f t="shared" si="61"/>
        <v>10174.5</v>
      </c>
      <c r="FC103" s="13">
        <f t="shared" si="61"/>
        <v>10442.25</v>
      </c>
      <c r="FD103" s="13">
        <f t="shared" si="60"/>
        <v>10977.75</v>
      </c>
      <c r="FE103" s="13">
        <f t="shared" si="60"/>
        <v>11245.5</v>
      </c>
      <c r="FF103" s="13">
        <f t="shared" si="59"/>
        <v>11781</v>
      </c>
      <c r="FG103" s="13">
        <f t="shared" si="59"/>
        <v>12048.75</v>
      </c>
      <c r="FH103" s="13">
        <f t="shared" si="59"/>
        <v>12048.75</v>
      </c>
      <c r="FI103" s="13">
        <f t="shared" si="59"/>
        <v>12316.5</v>
      </c>
      <c r="FJ103" s="13">
        <f t="shared" si="59"/>
        <v>12316.5</v>
      </c>
      <c r="FK103" s="13">
        <f t="shared" si="59"/>
        <v>12584.25</v>
      </c>
      <c r="FL103" s="13">
        <f t="shared" si="59"/>
        <v>12584.25</v>
      </c>
      <c r="FM103" s="13">
        <f t="shared" si="59"/>
        <v>12852</v>
      </c>
      <c r="FN103" s="13">
        <f t="shared" si="59"/>
        <v>12852</v>
      </c>
      <c r="FO103" s="13">
        <f t="shared" si="54"/>
        <v>13119.75</v>
      </c>
      <c r="FP103" s="13">
        <f t="shared" si="51"/>
        <v>13119.75</v>
      </c>
      <c r="FQ103" s="13">
        <f t="shared" si="51"/>
        <v>13119.75</v>
      </c>
      <c r="FR103" s="13">
        <f t="shared" si="51"/>
        <v>13387.5</v>
      </c>
      <c r="FS103" s="13">
        <f t="shared" si="51"/>
        <v>13387.5</v>
      </c>
      <c r="FT103" s="13">
        <f t="shared" si="51"/>
        <v>13387.5</v>
      </c>
    </row>
    <row r="104" spans="1:176" ht="15" customHeight="1" x14ac:dyDescent="0.55000000000000004">
      <c r="A104" s="28" t="s">
        <v>175</v>
      </c>
      <c r="C104" s="13">
        <f t="shared" si="42"/>
        <v>0</v>
      </c>
      <c r="D104" s="13">
        <v>1100</v>
      </c>
      <c r="E104" s="14">
        <f>[1]Parameters!$E$3</f>
        <v>0.17</v>
      </c>
      <c r="F104" s="13">
        <f t="shared" si="45"/>
        <v>1287</v>
      </c>
      <c r="G104" s="13">
        <f>C104*F104</f>
        <v>0</v>
      </c>
      <c r="H104" s="15">
        <f>[1]Parameters!$N$2</f>
        <v>0.02</v>
      </c>
      <c r="I104" s="28" t="s">
        <v>116</v>
      </c>
      <c r="J104" s="28" t="s">
        <v>97</v>
      </c>
      <c r="K104" s="28" t="s">
        <v>80</v>
      </c>
      <c r="L104" t="s">
        <v>77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13">
        <f>'[1]Acquisition &amp; support costs'!AP287</f>
        <v>0</v>
      </c>
      <c r="AP104" s="13"/>
      <c r="AQ104" s="13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9" t="s">
        <v>176</v>
      </c>
      <c r="C105" s="13">
        <f t="shared" si="42"/>
        <v>0</v>
      </c>
      <c r="D105" s="13">
        <v>1100</v>
      </c>
      <c r="E105" s="14">
        <f>[1]Parameters!$E$3</f>
        <v>0.17</v>
      </c>
      <c r="F105" s="13">
        <f t="shared" si="45"/>
        <v>1287</v>
      </c>
      <c r="G105" s="13">
        <f t="shared" si="46"/>
        <v>0</v>
      </c>
      <c r="H105" s="15">
        <f>[1]Parameters!$N$2</f>
        <v>0.02</v>
      </c>
      <c r="I105" s="29" t="s">
        <v>116</v>
      </c>
      <c r="J105" s="29" t="s">
        <v>97</v>
      </c>
      <c r="K105" s="29" t="s">
        <v>80</v>
      </c>
      <c r="L105" t="s">
        <v>77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13">
        <f>'[1]Acquisition &amp; support costs'!AO369</f>
        <v>0</v>
      </c>
      <c r="AP105" s="13"/>
      <c r="AQ105" s="13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8" t="s">
        <v>177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8" t="s">
        <v>116</v>
      </c>
      <c r="J106" s="28" t="s">
        <v>97</v>
      </c>
      <c r="K106" s="28" t="s">
        <v>80</v>
      </c>
      <c r="L106" t="s">
        <v>92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13">
        <f>'[1]Acquisition &amp; support costs'!AP36</f>
        <v>0</v>
      </c>
      <c r="AP106" s="13"/>
      <c r="AQ106" s="13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8" t="s">
        <v>178</v>
      </c>
      <c r="C107" s="13">
        <f t="shared" si="42"/>
        <v>1</v>
      </c>
      <c r="D107" s="13">
        <v>1100</v>
      </c>
      <c r="E107" s="14">
        <f>[1]Parameters!$E$3</f>
        <v>0.17</v>
      </c>
      <c r="F107" s="13">
        <f t="shared" si="45"/>
        <v>1287</v>
      </c>
      <c r="G107" s="13">
        <f t="shared" si="46"/>
        <v>1287</v>
      </c>
      <c r="H107" s="15">
        <f>[1]Parameters!$N$2</f>
        <v>0.02</v>
      </c>
      <c r="I107" s="28" t="s">
        <v>116</v>
      </c>
      <c r="J107" s="28" t="s">
        <v>97</v>
      </c>
      <c r="K107" s="28" t="s">
        <v>80</v>
      </c>
      <c r="L107" t="s">
        <v>77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13">
        <f>'[1]Acquisition &amp; support costs'!AP119</f>
        <v>0</v>
      </c>
      <c r="AP107" s="13">
        <v>1</v>
      </c>
      <c r="AQ107" s="13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1287.02</v>
      </c>
      <c r="DQ107" s="13">
        <f t="shared" si="53"/>
        <v>1287.02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8" t="s">
        <v>179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8" t="s">
        <v>116</v>
      </c>
      <c r="J108" s="28" t="s">
        <v>97</v>
      </c>
      <c r="K108" s="28" t="s">
        <v>80</v>
      </c>
      <c r="L108" t="s">
        <v>77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13">
        <f>'[1]Acquisition &amp; support costs'!AP205</f>
        <v>0</v>
      </c>
      <c r="AP108" s="13"/>
      <c r="AQ108" s="13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8" t="s">
        <v>180</v>
      </c>
      <c r="C109" s="13">
        <f t="shared" si="42"/>
        <v>0</v>
      </c>
      <c r="D109" s="13">
        <v>1100</v>
      </c>
      <c r="E109" s="14">
        <f>[1]Parameters!$E$3</f>
        <v>0.17</v>
      </c>
      <c r="F109" s="13">
        <f t="shared" si="45"/>
        <v>1287</v>
      </c>
      <c r="G109" s="13">
        <f t="shared" si="46"/>
        <v>0</v>
      </c>
      <c r="H109" s="15">
        <f>[1]Parameters!$N$2</f>
        <v>0.02</v>
      </c>
      <c r="I109" s="28" t="s">
        <v>116</v>
      </c>
      <c r="J109" s="28" t="s">
        <v>97</v>
      </c>
      <c r="K109" s="28" t="s">
        <v>80</v>
      </c>
      <c r="L109" t="s">
        <v>77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13">
        <f>'[1]Acquisition &amp; support costs'!AP288</f>
        <v>0</v>
      </c>
      <c r="AP109" s="13"/>
      <c r="AQ109" s="13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9" t="s">
        <v>181</v>
      </c>
      <c r="C110" s="13">
        <f t="shared" si="42"/>
        <v>0</v>
      </c>
      <c r="D110" s="13">
        <v>1100</v>
      </c>
      <c r="E110" s="14">
        <f>[1]Parameters!$E$3</f>
        <v>0.17</v>
      </c>
      <c r="F110" s="13">
        <f t="shared" si="45"/>
        <v>1287</v>
      </c>
      <c r="G110" s="13">
        <f t="shared" si="46"/>
        <v>0</v>
      </c>
      <c r="H110" s="15">
        <f>[1]Parameters!$N$2</f>
        <v>0.02</v>
      </c>
      <c r="I110" s="29" t="s">
        <v>116</v>
      </c>
      <c r="J110" s="29" t="s">
        <v>97</v>
      </c>
      <c r="K110" s="29" t="s">
        <v>80</v>
      </c>
      <c r="L110" t="s">
        <v>77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13">
        <f>'[1]Acquisition &amp; support costs'!AO370</f>
        <v>0</v>
      </c>
      <c r="AP110" s="13"/>
      <c r="AQ110" s="13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30" t="s">
        <v>182</v>
      </c>
      <c r="B111" t="s">
        <v>69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30" t="s">
        <v>70</v>
      </c>
      <c r="J111" s="30" t="s">
        <v>71</v>
      </c>
      <c r="K111" s="30" t="s">
        <v>80</v>
      </c>
      <c r="L111" t="s">
        <v>85</v>
      </c>
      <c r="M111" s="11">
        <v>42248</v>
      </c>
      <c r="N111" s="11">
        <f t="shared" si="48"/>
        <v>42430</v>
      </c>
      <c r="O111" t="s">
        <v>183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13">
        <v>0</v>
      </c>
      <c r="AP111" s="13">
        <f>CEILING(SUMIF($J$2:$J$110,"ML/LGC",AP$2:AP$110)/'[1]Main parameters'!$B$87,1)</f>
        <v>1</v>
      </c>
      <c r="AQ111" s="13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30" t="s">
        <v>184</v>
      </c>
      <c r="B112" t="s">
        <v>69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30" t="s">
        <v>70</v>
      </c>
      <c r="J112" s="30" t="s">
        <v>97</v>
      </c>
      <c r="K112" s="30" t="s">
        <v>80</v>
      </c>
      <c r="L112" t="s">
        <v>85</v>
      </c>
      <c r="M112" s="11">
        <v>42339</v>
      </c>
      <c r="N112" s="11">
        <f t="shared" si="48"/>
        <v>42430</v>
      </c>
      <c r="O112" t="s">
        <v>183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13">
        <f>CEILING(SUMIF($J$2:$J$110,"CC",AO$2:AO$110)/'[1]Main parameters'!$B$87,1)</f>
        <v>0</v>
      </c>
      <c r="AP112" s="13"/>
      <c r="AQ112" s="13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185</v>
      </c>
      <c r="B113" t="s">
        <v>69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70</v>
      </c>
      <c r="J113" s="18" t="s">
        <v>71</v>
      </c>
      <c r="K113" s="31" t="s">
        <v>80</v>
      </c>
      <c r="L113" t="s">
        <v>87</v>
      </c>
      <c r="M113" s="11">
        <v>42248</v>
      </c>
      <c r="N113" s="11">
        <f t="shared" si="48"/>
        <v>42430</v>
      </c>
      <c r="O113" t="s">
        <v>186</v>
      </c>
      <c r="AN113" s="32"/>
      <c r="AO113">
        <f>CEILING(SUM(AO52:AO71,AO73:AO76,AO79:AO83,AO85:AO89,AO91:AO110)/'[1]Main parameters'!$B$88,1)</f>
        <v>0</v>
      </c>
      <c r="AP113" s="17"/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 t="shared" ref="AM114:BR114" si="67">SUM(AM2:AM113)</f>
        <v>0</v>
      </c>
      <c r="AN114">
        <f t="shared" si="67"/>
        <v>0</v>
      </c>
      <c r="AO114">
        <f t="shared" si="67"/>
        <v>8</v>
      </c>
      <c r="AP114">
        <f t="shared" si="67"/>
        <v>27</v>
      </c>
      <c r="AQ114">
        <f t="shared" si="67"/>
        <v>34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20134.8</v>
      </c>
      <c r="DP114" s="8">
        <f t="shared" si="69"/>
        <v>42376.099999999977</v>
      </c>
      <c r="DQ114" s="8">
        <f t="shared" si="69"/>
        <v>51979.949999999961</v>
      </c>
      <c r="DR114">
        <f t="shared" si="69"/>
        <v>61785.224999999999</v>
      </c>
      <c r="DS114">
        <f t="shared" si="69"/>
        <v>65650.595000000001</v>
      </c>
      <c r="DT114">
        <f t="shared" si="69"/>
        <v>75934.974999999991</v>
      </c>
      <c r="DU114">
        <f t="shared" si="69"/>
        <v>78442.899999999994</v>
      </c>
      <c r="DV114">
        <f t="shared" si="69"/>
        <v>81409.824999999997</v>
      </c>
      <c r="DW114">
        <f t="shared" si="69"/>
        <v>85033.375</v>
      </c>
      <c r="DX114">
        <f t="shared" si="69"/>
        <v>87018.549999999988</v>
      </c>
      <c r="DY114">
        <f t="shared" si="69"/>
        <v>89383.674999999988</v>
      </c>
      <c r="DZ114">
        <f t="shared" si="69"/>
        <v>92575</v>
      </c>
      <c r="EA114">
        <f t="shared" si="69"/>
        <v>99131.294999999969</v>
      </c>
      <c r="EB114">
        <f t="shared" si="69"/>
        <v>100782.41999999997</v>
      </c>
      <c r="EC114">
        <f t="shared" si="69"/>
        <v>104275.91999999998</v>
      </c>
      <c r="ED114">
        <f t="shared" si="69"/>
        <v>106261.09499999999</v>
      </c>
      <c r="EE114">
        <f t="shared" ref="EE114:FJ114" si="70">SUM(EE2:EE113)</f>
        <v>108304.91999999997</v>
      </c>
      <c r="EF114">
        <f t="shared" si="70"/>
        <v>110745.26999999997</v>
      </c>
      <c r="EG114">
        <f t="shared" si="70"/>
        <v>113936.59499999997</v>
      </c>
      <c r="EH114">
        <f t="shared" si="70"/>
        <v>116301.71999999997</v>
      </c>
      <c r="EI114">
        <f t="shared" si="70"/>
        <v>118233.34499999999</v>
      </c>
      <c r="EJ114">
        <f t="shared" si="70"/>
        <v>122097.86999999998</v>
      </c>
      <c r="EK114">
        <f t="shared" si="70"/>
        <v>126457.09499999999</v>
      </c>
      <c r="EL114">
        <f t="shared" si="70"/>
        <v>130960.39499999997</v>
      </c>
      <c r="EM114">
        <f t="shared" si="70"/>
        <v>138980.38999999996</v>
      </c>
      <c r="EN114">
        <f t="shared" si="70"/>
        <v>144847.93999999997</v>
      </c>
      <c r="EO114">
        <f t="shared" si="70"/>
        <v>150086.91499999998</v>
      </c>
      <c r="EP114">
        <f t="shared" si="70"/>
        <v>154344.13999999998</v>
      </c>
      <c r="EQ114">
        <f t="shared" si="70"/>
        <v>158640.89000000001</v>
      </c>
      <c r="ER114">
        <f t="shared" si="70"/>
        <v>163205.39000000001</v>
      </c>
      <c r="ES114">
        <f t="shared" si="70"/>
        <v>168476.24</v>
      </c>
      <c r="ET114">
        <f t="shared" si="70"/>
        <v>172772.99</v>
      </c>
      <c r="EU114">
        <f t="shared" si="70"/>
        <v>177337.49000000002</v>
      </c>
      <c r="EV114">
        <f t="shared" si="70"/>
        <v>183820.86499999999</v>
      </c>
      <c r="EW114">
        <f t="shared" si="70"/>
        <v>187837.11499999996</v>
      </c>
      <c r="EX114">
        <f t="shared" si="70"/>
        <v>193044.215</v>
      </c>
      <c r="EY114">
        <f t="shared" si="70"/>
        <v>200962.45499999999</v>
      </c>
      <c r="EZ114">
        <f t="shared" si="70"/>
        <v>206531.65500000003</v>
      </c>
      <c r="FA114">
        <f t="shared" si="70"/>
        <v>211283.58</v>
      </c>
      <c r="FB114">
        <f t="shared" si="70"/>
        <v>215767.75499999998</v>
      </c>
      <c r="FC114">
        <f t="shared" si="70"/>
        <v>223135.98</v>
      </c>
      <c r="FD114">
        <f t="shared" si="70"/>
        <v>227700.48000000001</v>
      </c>
      <c r="FE114">
        <f t="shared" si="70"/>
        <v>232309.60499999998</v>
      </c>
      <c r="FF114">
        <f t="shared" si="70"/>
        <v>237061.53</v>
      </c>
      <c r="FG114">
        <f t="shared" si="70"/>
        <v>242898.47999999998</v>
      </c>
      <c r="FH114">
        <f t="shared" si="70"/>
        <v>244544.505</v>
      </c>
      <c r="FI114">
        <f t="shared" si="70"/>
        <v>246383.05499999999</v>
      </c>
      <c r="FJ114">
        <f t="shared" si="70"/>
        <v>247561.155</v>
      </c>
      <c r="FK114">
        <f t="shared" ref="FK114:FU114" si="71">SUM(FK2:FK113)</f>
        <v>248502.10500000001</v>
      </c>
      <c r="FL114">
        <f t="shared" si="71"/>
        <v>250148.13</v>
      </c>
      <c r="FM114">
        <f t="shared" si="71"/>
        <v>251089.08</v>
      </c>
      <c r="FN114">
        <f t="shared" si="71"/>
        <v>251874.48</v>
      </c>
      <c r="FO114">
        <f t="shared" si="71"/>
        <v>252534.93</v>
      </c>
      <c r="FP114">
        <f t="shared" si="71"/>
        <v>253320.33</v>
      </c>
      <c r="FQ114">
        <f t="shared" si="71"/>
        <v>254180.95499999999</v>
      </c>
      <c r="FR114">
        <f t="shared" si="71"/>
        <v>254841.405</v>
      </c>
      <c r="FS114">
        <f t="shared" si="71"/>
        <v>255234.10499999998</v>
      </c>
      <c r="FT114">
        <f t="shared" si="71"/>
        <v>255234.10499999998</v>
      </c>
      <c r="FU114">
        <f t="shared" si="71"/>
        <v>0</v>
      </c>
    </row>
    <row r="115" spans="1:177" x14ac:dyDescent="0.55000000000000004">
      <c r="B115" s="2"/>
      <c r="L115" t="s">
        <v>189</v>
      </c>
      <c r="AL115" t="s">
        <v>187</v>
      </c>
      <c r="AM115" t="e">
        <f>AM114-AL114</f>
        <v>#VALUE!</v>
      </c>
      <c r="AN115">
        <f t="shared" ref="AN115:AP115" si="72">AN114-AM114</f>
        <v>0</v>
      </c>
      <c r="AO115">
        <v>3</v>
      </c>
      <c r="AP115">
        <f t="shared" si="72"/>
        <v>19</v>
      </c>
      <c r="AQ115">
        <f>AQ114-AP114</f>
        <v>7</v>
      </c>
      <c r="AR115">
        <f t="shared" ref="AR115:DC115" si="73">AR114-AQ114</f>
        <v>29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20134.8</v>
      </c>
      <c r="DP115" s="8">
        <f t="shared" si="74"/>
        <v>22241.299999999977</v>
      </c>
      <c r="DQ115" s="8">
        <f t="shared" si="74"/>
        <v>9603.849999999984</v>
      </c>
      <c r="DR115">
        <f t="shared" si="74"/>
        <v>9805.2750000000378</v>
      </c>
      <c r="DS115">
        <f t="shared" si="74"/>
        <v>3865.3700000000026</v>
      </c>
      <c r="DT115">
        <f t="shared" si="74"/>
        <v>10284.37999999999</v>
      </c>
      <c r="DU115">
        <f t="shared" si="74"/>
        <v>2507.9250000000029</v>
      </c>
      <c r="DV115">
        <f t="shared" si="74"/>
        <v>2966.9250000000029</v>
      </c>
      <c r="DW115">
        <f t="shared" si="74"/>
        <v>3623.5500000000029</v>
      </c>
      <c r="DX115">
        <f t="shared" si="74"/>
        <v>1985.1749999999884</v>
      </c>
      <c r="DY115">
        <f t="shared" si="74"/>
        <v>2365.125</v>
      </c>
      <c r="DZ115">
        <f t="shared" si="74"/>
        <v>3191.3250000000116</v>
      </c>
      <c r="EA115">
        <f t="shared" si="74"/>
        <v>6556.2949999999691</v>
      </c>
      <c r="EB115">
        <f t="shared" si="74"/>
        <v>1651.125</v>
      </c>
      <c r="EC115">
        <f t="shared" si="74"/>
        <v>3493.5000000000146</v>
      </c>
      <c r="ED115">
        <f t="shared" si="74"/>
        <v>1985.1750000000029</v>
      </c>
      <c r="EE115">
        <f t="shared" si="74"/>
        <v>2043.8249999999825</v>
      </c>
      <c r="EF115">
        <f t="shared" si="74"/>
        <v>2440.3500000000058</v>
      </c>
      <c r="EG115">
        <f t="shared" si="74"/>
        <v>3191.3249999999971</v>
      </c>
      <c r="EH115">
        <f t="shared" si="74"/>
        <v>2365.125</v>
      </c>
      <c r="EI115">
        <f t="shared" si="74"/>
        <v>1931.6250000000146</v>
      </c>
      <c r="EJ115">
        <f t="shared" si="74"/>
        <v>3864.5249999999942</v>
      </c>
      <c r="EK115">
        <f t="shared" si="74"/>
        <v>4359.2250000000058</v>
      </c>
      <c r="EL115">
        <f t="shared" si="74"/>
        <v>4503.2999999999884</v>
      </c>
      <c r="EM115">
        <f t="shared" si="74"/>
        <v>8019.9949999999808</v>
      </c>
      <c r="EN115">
        <f t="shared" si="74"/>
        <v>5867.5500000000175</v>
      </c>
      <c r="EO115">
        <f t="shared" si="74"/>
        <v>5238.9750000000058</v>
      </c>
      <c r="EP115">
        <f t="shared" si="74"/>
        <v>4257.2250000000058</v>
      </c>
      <c r="EQ115">
        <f t="shared" si="74"/>
        <v>4296.7500000000291</v>
      </c>
      <c r="ER115">
        <f t="shared" si="74"/>
        <v>4564.5</v>
      </c>
      <c r="ES115">
        <f t="shared" si="74"/>
        <v>5270.8499999999767</v>
      </c>
      <c r="ET115">
        <f t="shared" si="74"/>
        <v>4296.75</v>
      </c>
      <c r="EU115">
        <f t="shared" si="74"/>
        <v>4564.5000000000291</v>
      </c>
      <c r="EV115">
        <f t="shared" si="74"/>
        <v>6483.3749999999709</v>
      </c>
      <c r="EW115">
        <f t="shared" si="74"/>
        <v>4016.2499999999709</v>
      </c>
      <c r="EX115">
        <f t="shared" si="74"/>
        <v>5207.1000000000349</v>
      </c>
      <c r="EY115">
        <f t="shared" si="74"/>
        <v>7918.2399999999907</v>
      </c>
      <c r="EZ115">
        <f t="shared" si="74"/>
        <v>5569.2000000000407</v>
      </c>
      <c r="FA115">
        <f t="shared" si="74"/>
        <v>4751.9249999999593</v>
      </c>
      <c r="FB115">
        <f t="shared" si="74"/>
        <v>4484.1749999999884</v>
      </c>
      <c r="FC115">
        <f t="shared" si="74"/>
        <v>7368.2250000000349</v>
      </c>
      <c r="FD115">
        <f t="shared" si="74"/>
        <v>4564.5</v>
      </c>
      <c r="FE115">
        <f t="shared" si="74"/>
        <v>4609.1249999999709</v>
      </c>
      <c r="FF115">
        <f t="shared" si="74"/>
        <v>4751.9250000000175</v>
      </c>
      <c r="FG115">
        <f t="shared" si="74"/>
        <v>5836.9499999999825</v>
      </c>
      <c r="FH115">
        <f t="shared" si="74"/>
        <v>1646.0250000000233</v>
      </c>
      <c r="FI115">
        <f t="shared" si="74"/>
        <v>1838.5499999999884</v>
      </c>
      <c r="FJ115">
        <f t="shared" si="74"/>
        <v>1178.1000000000058</v>
      </c>
      <c r="FK115">
        <f t="shared" si="74"/>
        <v>940.95000000001164</v>
      </c>
      <c r="FL115">
        <f t="shared" si="74"/>
        <v>1646.0249999999942</v>
      </c>
      <c r="FM115">
        <f t="shared" si="74"/>
        <v>940.94999999998254</v>
      </c>
      <c r="FN115">
        <f t="shared" si="74"/>
        <v>785.40000000002328</v>
      </c>
      <c r="FO115">
        <f t="shared" si="74"/>
        <v>660.44999999998254</v>
      </c>
      <c r="FP115">
        <f t="shared" ref="FP115:FU115" si="75">FP114-FO114</f>
        <v>785.39999999999418</v>
      </c>
      <c r="FQ115">
        <f t="shared" si="75"/>
        <v>860.625</v>
      </c>
      <c r="FR115">
        <f t="shared" si="75"/>
        <v>660.45000000001164</v>
      </c>
      <c r="FS115">
        <f t="shared" si="75"/>
        <v>392.69999999998254</v>
      </c>
      <c r="FT115">
        <f t="shared" si="75"/>
        <v>0</v>
      </c>
      <c r="FU115">
        <f t="shared" si="75"/>
        <v>-255234.10499999998</v>
      </c>
    </row>
    <row r="116" spans="1:177" hidden="1" x14ac:dyDescent="0.55000000000000004">
      <c r="A116" s="17" t="s">
        <v>169</v>
      </c>
      <c r="DO116" s="8"/>
      <c r="DP116" s="8"/>
      <c r="DQ116" s="8"/>
    </row>
    <row r="117" spans="1:177" hidden="1" x14ac:dyDescent="0.55000000000000004">
      <c r="A117" t="s">
        <v>188</v>
      </c>
      <c r="DO117" s="8"/>
      <c r="DP117" s="8"/>
      <c r="DQ117" s="8"/>
    </row>
    <row r="118" spans="1:177" x14ac:dyDescent="0.55000000000000004">
      <c r="DO118" s="8">
        <f>DO114*1200</f>
        <v>24161760</v>
      </c>
      <c r="DP118" s="8">
        <f t="shared" ref="DP118:FT118" si="76">DP114*1200</f>
        <v>50851319.99999997</v>
      </c>
      <c r="DQ118" s="8">
        <f t="shared" si="76"/>
        <v>62375939.999999955</v>
      </c>
      <c r="DR118">
        <f t="shared" si="76"/>
        <v>74142270</v>
      </c>
      <c r="DS118">
        <f t="shared" si="76"/>
        <v>78780714</v>
      </c>
      <c r="DT118">
        <f t="shared" si="76"/>
        <v>91121969.999999985</v>
      </c>
      <c r="DU118">
        <f t="shared" si="76"/>
        <v>94131480</v>
      </c>
      <c r="DV118">
        <f t="shared" si="76"/>
        <v>97691790</v>
      </c>
      <c r="DW118">
        <f t="shared" si="76"/>
        <v>102040050</v>
      </c>
      <c r="DX118">
        <f t="shared" si="76"/>
        <v>104422259.99999999</v>
      </c>
      <c r="DY118">
        <f t="shared" si="76"/>
        <v>107260409.99999999</v>
      </c>
      <c r="DZ118">
        <f t="shared" si="76"/>
        <v>111090000</v>
      </c>
      <c r="EA118">
        <f t="shared" si="76"/>
        <v>118957553.99999997</v>
      </c>
      <c r="EB118">
        <f t="shared" si="76"/>
        <v>120938903.99999997</v>
      </c>
      <c r="EC118">
        <f t="shared" si="76"/>
        <v>125131103.99999999</v>
      </c>
      <c r="ED118">
        <f t="shared" si="76"/>
        <v>127513313.99999999</v>
      </c>
      <c r="EE118">
        <f t="shared" si="76"/>
        <v>129965903.99999997</v>
      </c>
      <c r="EF118">
        <f t="shared" si="76"/>
        <v>132894323.99999997</v>
      </c>
      <c r="EG118">
        <f t="shared" si="76"/>
        <v>136723913.99999997</v>
      </c>
      <c r="EH118">
        <f t="shared" si="76"/>
        <v>139562063.99999997</v>
      </c>
      <c r="EI118">
        <f t="shared" si="76"/>
        <v>141880013.99999997</v>
      </c>
      <c r="EJ118">
        <f t="shared" si="76"/>
        <v>146517443.99999997</v>
      </c>
      <c r="EK118">
        <f t="shared" si="76"/>
        <v>151748513.99999997</v>
      </c>
      <c r="EL118">
        <f t="shared" si="76"/>
        <v>157152473.99999997</v>
      </c>
      <c r="EM118">
        <f t="shared" si="76"/>
        <v>166776467.99999994</v>
      </c>
      <c r="EN118">
        <f t="shared" si="76"/>
        <v>173817527.99999997</v>
      </c>
      <c r="EO118">
        <f t="shared" si="76"/>
        <v>180104297.99999997</v>
      </c>
      <c r="EP118">
        <f t="shared" si="76"/>
        <v>185212967.99999997</v>
      </c>
      <c r="EQ118">
        <f t="shared" si="76"/>
        <v>190369068.00000003</v>
      </c>
      <c r="ER118">
        <f t="shared" si="76"/>
        <v>195846468.00000003</v>
      </c>
      <c r="ES118">
        <f t="shared" si="76"/>
        <v>202171488</v>
      </c>
      <c r="ET118">
        <f t="shared" si="76"/>
        <v>207327588</v>
      </c>
      <c r="EU118">
        <f t="shared" si="76"/>
        <v>212804988.00000003</v>
      </c>
      <c r="EV118">
        <f t="shared" si="76"/>
        <v>220585038</v>
      </c>
      <c r="EW118">
        <f t="shared" si="76"/>
        <v>225404537.99999994</v>
      </c>
      <c r="EX118">
        <f t="shared" si="76"/>
        <v>231653058</v>
      </c>
      <c r="EY118">
        <f t="shared" si="76"/>
        <v>241154945.99999997</v>
      </c>
      <c r="EZ118">
        <f t="shared" si="76"/>
        <v>247837986.00000003</v>
      </c>
      <c r="FA118">
        <f t="shared" si="76"/>
        <v>253540295.99999997</v>
      </c>
      <c r="FB118">
        <f t="shared" si="76"/>
        <v>258921305.99999997</v>
      </c>
      <c r="FC118">
        <f t="shared" si="76"/>
        <v>267763176</v>
      </c>
      <c r="FD118">
        <f t="shared" si="76"/>
        <v>273240576</v>
      </c>
      <c r="FE118">
        <f t="shared" si="76"/>
        <v>278771526</v>
      </c>
      <c r="FF118">
        <f t="shared" si="76"/>
        <v>284473836</v>
      </c>
      <c r="FG118">
        <f t="shared" si="76"/>
        <v>291478176</v>
      </c>
      <c r="FH118">
        <f t="shared" si="76"/>
        <v>293453406</v>
      </c>
      <c r="FI118">
        <f t="shared" si="76"/>
        <v>295659666</v>
      </c>
      <c r="FJ118">
        <f t="shared" si="76"/>
        <v>297073386</v>
      </c>
      <c r="FK118">
        <f t="shared" si="76"/>
        <v>298202526</v>
      </c>
      <c r="FL118">
        <f t="shared" si="76"/>
        <v>300177756</v>
      </c>
      <c r="FM118">
        <f t="shared" si="76"/>
        <v>301306896</v>
      </c>
      <c r="FN118">
        <f t="shared" si="76"/>
        <v>302249376</v>
      </c>
      <c r="FO118">
        <f t="shared" si="76"/>
        <v>303041916</v>
      </c>
      <c r="FP118">
        <f t="shared" si="76"/>
        <v>303984396</v>
      </c>
      <c r="FQ118">
        <f t="shared" si="76"/>
        <v>305017146</v>
      </c>
      <c r="FR118">
        <f t="shared" si="76"/>
        <v>305809686</v>
      </c>
      <c r="FS118">
        <f t="shared" si="76"/>
        <v>306280926</v>
      </c>
      <c r="FT118">
        <f t="shared" si="76"/>
        <v>306280926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E67416-B88C-46C3-845C-27900914D8BD}"/>
</file>

<file path=customXml/itemProps2.xml><?xml version="1.0" encoding="utf-8"?>
<ds:datastoreItem xmlns:ds="http://schemas.openxmlformats.org/officeDocument/2006/customXml" ds:itemID="{A14B51CA-2DC4-4910-B750-B0258F4F776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9de6a297-4883-49b5-b734-272fd15c37c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2016-03-18T03:15:41Z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