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ton\Documents\Video Game Console Sales\"/>
    </mc:Choice>
  </mc:AlternateContent>
  <xr:revisionPtr revIDLastSave="0" documentId="13_ncr:1_{4B1947C5-14DF-48D3-850F-B2EEFDB5F378}" xr6:coauthVersionLast="47" xr6:coauthVersionMax="47" xr10:uidLastSave="{00000000-0000-0000-0000-000000000000}"/>
  <bookViews>
    <workbookView xWindow="-120" yWindow="-120" windowWidth="24240" windowHeight="13020" firstSheet="2" activeTab="2" xr2:uid="{00000000-000D-0000-FFFF-FFFF00000000}"/>
  </bookViews>
  <sheets>
    <sheet name="Working Sheet" sheetId="1" state="hidden" r:id="rId1"/>
    <sheet name="Pivot Table" sheetId="2" state="hidden" r:id="rId2"/>
    <sheet name="Dashboard" sheetId="3" r:id="rId3"/>
  </sheets>
  <definedNames>
    <definedName name="SegmentaciónDeDatos_Firm">#N/A</definedName>
    <definedName name="SegmentaciónDeDatos_Price_brackets">#N/A</definedName>
    <definedName name="SegmentaciónDeDatos_Type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M2" i="1"/>
  <c r="K2" i="1" s="1"/>
  <c r="P2" i="1" s="1"/>
  <c r="M3" i="1"/>
  <c r="K3" i="1" s="1"/>
  <c r="P3" i="1" s="1"/>
  <c r="M4" i="1"/>
  <c r="K4" i="1" s="1"/>
  <c r="P4" i="1" s="1"/>
  <c r="M5" i="1"/>
  <c r="K5" i="1" s="1"/>
  <c r="P5" i="1" s="1"/>
  <c r="M6" i="1"/>
  <c r="K6" i="1" s="1"/>
  <c r="P6" i="1" s="1"/>
  <c r="M7" i="1"/>
  <c r="K7" i="1" s="1"/>
  <c r="P7" i="1" s="1"/>
  <c r="M8" i="1"/>
  <c r="K8" i="1" s="1"/>
  <c r="P8" i="1" s="1"/>
  <c r="M9" i="1"/>
  <c r="K9" i="1" s="1"/>
  <c r="P9" i="1" s="1"/>
  <c r="M10" i="1"/>
  <c r="K10" i="1" s="1"/>
  <c r="P10" i="1" s="1"/>
  <c r="M11" i="1"/>
  <c r="K11" i="1" s="1"/>
  <c r="P11" i="1" s="1"/>
  <c r="M12" i="1"/>
  <c r="K12" i="1" s="1"/>
  <c r="P12" i="1" s="1"/>
  <c r="M13" i="1"/>
  <c r="K13" i="1" s="1"/>
  <c r="P13" i="1" s="1"/>
  <c r="M14" i="1"/>
  <c r="K14" i="1" s="1"/>
  <c r="P14" i="1" s="1"/>
  <c r="M15" i="1"/>
  <c r="K15" i="1" s="1"/>
  <c r="P15" i="1" s="1"/>
  <c r="M16" i="1"/>
  <c r="K16" i="1" s="1"/>
  <c r="P16" i="1" s="1"/>
  <c r="M17" i="1"/>
  <c r="K17" i="1" s="1"/>
  <c r="P17" i="1" s="1"/>
  <c r="M18" i="1"/>
  <c r="K18" i="1" s="1"/>
  <c r="P18" i="1" s="1"/>
  <c r="M19" i="1"/>
  <c r="K19" i="1" s="1"/>
  <c r="P19" i="1" s="1"/>
  <c r="M20" i="1"/>
  <c r="K20" i="1" s="1"/>
  <c r="P20" i="1" s="1"/>
  <c r="M21" i="1"/>
  <c r="K21" i="1" s="1"/>
  <c r="P21" i="1" s="1"/>
  <c r="M22" i="1"/>
  <c r="K22" i="1" s="1"/>
  <c r="P22" i="1" s="1"/>
  <c r="M23" i="1"/>
  <c r="K23" i="1" s="1"/>
  <c r="P23" i="1" s="1"/>
  <c r="M24" i="1"/>
  <c r="K24" i="1" s="1"/>
  <c r="P24" i="1" s="1"/>
  <c r="M25" i="1"/>
  <c r="K25" i="1" s="1"/>
  <c r="P25" i="1" s="1"/>
  <c r="M26" i="1"/>
  <c r="K26" i="1" s="1"/>
  <c r="P26" i="1" s="1"/>
  <c r="M27" i="1"/>
  <c r="K27" i="1" s="1"/>
  <c r="P27" i="1" s="1"/>
  <c r="M28" i="1"/>
  <c r="K28" i="1" s="1"/>
  <c r="P28" i="1" s="1"/>
  <c r="M29" i="1"/>
  <c r="K29" i="1" s="1"/>
  <c r="P29" i="1" s="1"/>
  <c r="M30" i="1"/>
  <c r="K30" i="1" s="1"/>
  <c r="P30" i="1" s="1"/>
  <c r="M31" i="1"/>
  <c r="K31" i="1" s="1"/>
  <c r="P31" i="1" s="1"/>
  <c r="M32" i="1"/>
  <c r="K32" i="1" s="1"/>
  <c r="P32" i="1" s="1"/>
  <c r="M33" i="1"/>
  <c r="K33" i="1" s="1"/>
  <c r="P33" i="1" s="1"/>
  <c r="M34" i="1"/>
  <c r="K34" i="1" s="1"/>
  <c r="P34" i="1" s="1"/>
  <c r="M35" i="1"/>
  <c r="K35" i="1" s="1"/>
  <c r="P35" i="1" s="1"/>
  <c r="M36" i="1"/>
  <c r="K36" i="1" s="1"/>
  <c r="P36" i="1" s="1"/>
  <c r="M37" i="1"/>
  <c r="K37" i="1" s="1"/>
  <c r="P37" i="1" s="1"/>
  <c r="M38" i="1"/>
  <c r="K38" i="1" s="1"/>
  <c r="P38" i="1" s="1"/>
  <c r="M39" i="1"/>
  <c r="K39" i="1" s="1"/>
  <c r="P39" i="1" s="1"/>
  <c r="M40" i="1"/>
  <c r="K40" i="1" s="1"/>
  <c r="P40" i="1" s="1"/>
  <c r="M41" i="1"/>
  <c r="K41" i="1" s="1"/>
  <c r="P41" i="1" s="1"/>
  <c r="M42" i="1"/>
  <c r="K42" i="1" s="1"/>
  <c r="P42" i="1" s="1"/>
  <c r="M43" i="1"/>
  <c r="K43" i="1" s="1"/>
  <c r="P43" i="1" s="1"/>
  <c r="M44" i="1"/>
  <c r="K44" i="1" s="1"/>
  <c r="P44" i="1" s="1"/>
  <c r="M45" i="1"/>
  <c r="K45" i="1" s="1"/>
  <c r="P45" i="1" s="1"/>
  <c r="M46" i="1"/>
  <c r="K46" i="1" s="1"/>
  <c r="P46" i="1" s="1"/>
  <c r="M47" i="1"/>
  <c r="K47" i="1" s="1"/>
  <c r="P47" i="1" s="1"/>
  <c r="M48" i="1"/>
  <c r="K48" i="1" s="1"/>
  <c r="P48" i="1" s="1"/>
  <c r="M49" i="1"/>
  <c r="K49" i="1" s="1"/>
  <c r="P49" i="1" s="1"/>
  <c r="M50" i="1"/>
  <c r="K50" i="1" s="1"/>
  <c r="P50" i="1" s="1"/>
  <c r="M51" i="1"/>
  <c r="K51" i="1" s="1"/>
  <c r="P51" i="1" s="1"/>
  <c r="M52" i="1"/>
  <c r="K52" i="1" s="1"/>
  <c r="P52" i="1" s="1"/>
  <c r="M53" i="1"/>
  <c r="K53" i="1" s="1"/>
  <c r="P53" i="1" s="1"/>
  <c r="M54" i="1"/>
  <c r="K54" i="1" s="1"/>
  <c r="P54" i="1" s="1"/>
  <c r="M55" i="1"/>
  <c r="K55" i="1" s="1"/>
  <c r="P55" i="1" s="1"/>
  <c r="M56" i="1"/>
  <c r="K56" i="1" s="1"/>
  <c r="P56" i="1" s="1"/>
  <c r="M57" i="1"/>
  <c r="K57" i="1" s="1"/>
  <c r="P57" i="1" s="1"/>
  <c r="M58" i="1"/>
  <c r="K58" i="1" s="1"/>
  <c r="P58" i="1" s="1"/>
  <c r="M59" i="1"/>
  <c r="K59" i="1" s="1"/>
  <c r="P59" i="1" s="1"/>
  <c r="M60" i="1"/>
  <c r="K60" i="1" s="1"/>
  <c r="P60" i="1" s="1"/>
  <c r="M61" i="1"/>
  <c r="K61" i="1" s="1"/>
  <c r="P61" i="1" s="1"/>
  <c r="M62" i="1"/>
  <c r="K62" i="1" s="1"/>
  <c r="P62" i="1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N59" i="1" l="1"/>
  <c r="N55" i="1"/>
  <c r="N47" i="1"/>
  <c r="N39" i="1"/>
  <c r="N31" i="1"/>
  <c r="N23" i="1"/>
  <c r="N15" i="1"/>
  <c r="N11" i="1"/>
  <c r="N3" i="1"/>
  <c r="N62" i="1"/>
  <c r="N54" i="1"/>
  <c r="N46" i="1"/>
  <c r="N42" i="1"/>
  <c r="N34" i="1"/>
  <c r="N26" i="1"/>
  <c r="N18" i="1"/>
  <c r="N14" i="1"/>
  <c r="N6" i="1"/>
  <c r="N61" i="1"/>
  <c r="N57" i="1"/>
  <c r="N53" i="1"/>
  <c r="N49" i="1"/>
  <c r="N45" i="1"/>
  <c r="N41" i="1"/>
  <c r="N37" i="1"/>
  <c r="N33" i="1"/>
  <c r="N29" i="1"/>
  <c r="N25" i="1"/>
  <c r="N21" i="1"/>
  <c r="N17" i="1"/>
  <c r="N13" i="1"/>
  <c r="N9" i="1"/>
  <c r="N5" i="1"/>
  <c r="N51" i="1"/>
  <c r="N43" i="1"/>
  <c r="N35" i="1"/>
  <c r="N27" i="1"/>
  <c r="N19" i="1"/>
  <c r="N7" i="1"/>
  <c r="N58" i="1"/>
  <c r="N50" i="1"/>
  <c r="N38" i="1"/>
  <c r="N30" i="1"/>
  <c r="N22" i="1"/>
  <c r="N10" i="1"/>
  <c r="N2" i="1"/>
  <c r="N60" i="1"/>
  <c r="N56" i="1"/>
  <c r="N52" i="1"/>
  <c r="N48" i="1"/>
  <c r="N44" i="1"/>
  <c r="N40" i="1"/>
  <c r="N36" i="1"/>
  <c r="N32" i="1"/>
  <c r="N28" i="1"/>
  <c r="N24" i="1"/>
  <c r="N20" i="1"/>
  <c r="N16" i="1"/>
  <c r="N12" i="1"/>
  <c r="N8" i="1"/>
  <c r="N4" i="1"/>
</calcChain>
</file>

<file path=xl/sharedStrings.xml><?xml version="1.0" encoding="utf-8"?>
<sst xmlns="http://schemas.openxmlformats.org/spreadsheetml/2006/main" count="452" uniqueCount="135">
  <si>
    <t>Platform</t>
  </si>
  <si>
    <t>Type</t>
  </si>
  <si>
    <t>Firm</t>
  </si>
  <si>
    <t>Released</t>
  </si>
  <si>
    <t>Discontinued</t>
  </si>
  <si>
    <t>Generation</t>
  </si>
  <si>
    <t>Quantity</t>
  </si>
  <si>
    <t>Magnavox Odyssey</t>
  </si>
  <si>
    <t>Home</t>
  </si>
  <si>
    <t>Magnavox</t>
  </si>
  <si>
    <t>First</t>
  </si>
  <si>
    <t>Reported</t>
  </si>
  <si>
    <t>Fairchild Channel F</t>
  </si>
  <si>
    <t>Fairchild Camera and Instrument</t>
  </si>
  <si>
    <t>Second</t>
  </si>
  <si>
    <t>Coleco Telstar</t>
  </si>
  <si>
    <t>Dedicated</t>
  </si>
  <si>
    <t>Coleco</t>
  </si>
  <si>
    <t>Approximate</t>
  </si>
  <si>
    <t>Atari 2600</t>
  </si>
  <si>
    <t>Atari</t>
  </si>
  <si>
    <t>Color TV-Game</t>
  </si>
  <si>
    <t>Nintendo</t>
  </si>
  <si>
    <t>Magnavox Odyssey 2</t>
  </si>
  <si>
    <t>Magnavox/Philips</t>
  </si>
  <si>
    <t>Intellivision</t>
  </si>
  <si>
    <t>Mattel</t>
  </si>
  <si>
    <t>Game &amp; Watch</t>
  </si>
  <si>
    <t>Handheld</t>
  </si>
  <si>
    <t>Atari 5200</t>
  </si>
  <si>
    <t>ColecoVision</t>
  </si>
  <si>
    <t>NES/Famicom</t>
  </si>
  <si>
    <t>Third</t>
  </si>
  <si>
    <t>Sega Master System</t>
  </si>
  <si>
    <t>Sega</t>
  </si>
  <si>
    <t>Estimated</t>
  </si>
  <si>
    <t>Atari 7800</t>
  </si>
  <si>
    <t>Famicom Disk System</t>
  </si>
  <si>
    <t>Home console add-on</t>
  </si>
  <si>
    <t>PC Engine/TurboGrafx-16</t>
  </si>
  <si>
    <t>NEC/Hudson Soft</t>
  </si>
  <si>
    <t>Fourth</t>
  </si>
  <si>
    <t>PC Engine CD-ROM</t>
  </si>
  <si>
    <t>NEC</t>
  </si>
  <si>
    <t>Sega Mega Drive/Genesis</t>
  </si>
  <si>
    <t>Atari Lynx</t>
  </si>
  <si>
    <t>Game Boy y Game Boy Color</t>
  </si>
  <si>
    <t>PC Engine GT/TurboExpress</t>
  </si>
  <si>
    <t>Philips CD-i</t>
  </si>
  <si>
    <t>Philips</t>
  </si>
  <si>
    <t>Sega Game Gear</t>
  </si>
  <si>
    <t>SNES/Super Famicom</t>
  </si>
  <si>
    <t>Neo Geo AES</t>
  </si>
  <si>
    <t>SNK</t>
  </si>
  <si>
    <t>Sega CD</t>
  </si>
  <si>
    <t>3DO Interactive Multiplayer</t>
  </si>
  <si>
    <t>Panasonic/Sanyo/GoldStar</t>
  </si>
  <si>
    <t>Fifth</t>
  </si>
  <si>
    <t>Sega Pico</t>
  </si>
  <si>
    <t>Neo Geo CD</t>
  </si>
  <si>
    <t>32X</t>
  </si>
  <si>
    <t>PC-FX</t>
  </si>
  <si>
    <t>PlayStation</t>
  </si>
  <si>
    <t>Sony</t>
  </si>
  <si>
    <t>Sega Saturn</t>
  </si>
  <si>
    <t>Genesis Nomad</t>
  </si>
  <si>
    <t>Virtual Boy</t>
  </si>
  <si>
    <t>Tabletop portable</t>
  </si>
  <si>
    <t>Nintendo 64</t>
  </si>
  <si>
    <t>Neo Geo Pocket</t>
  </si>
  <si>
    <t>Dreamcast</t>
  </si>
  <si>
    <t>Sixth</t>
  </si>
  <si>
    <t>WonderSwan</t>
  </si>
  <si>
    <t>Bandai</t>
  </si>
  <si>
    <t>PlayStation 2</t>
  </si>
  <si>
    <t>Game Boy Advance</t>
  </si>
  <si>
    <t>GameCube</t>
  </si>
  <si>
    <t>Xbox</t>
  </si>
  <si>
    <t>Microsoft</t>
  </si>
  <si>
    <t>N-Gage</t>
  </si>
  <si>
    <t>Nokia</t>
  </si>
  <si>
    <t>Nintendo DS</t>
  </si>
  <si>
    <t>Seventh</t>
  </si>
  <si>
    <t>PlayStation Portable</t>
  </si>
  <si>
    <t>Xbox 360</t>
  </si>
  <si>
    <t>PlayStation 3</t>
  </si>
  <si>
    <t>Wii</t>
  </si>
  <si>
    <t>Nintendo 3DS</t>
  </si>
  <si>
    <t>Eighth</t>
  </si>
  <si>
    <t>PlayStation Vita</t>
  </si>
  <si>
    <t>Wii U</t>
  </si>
  <si>
    <t>PlayStation 4</t>
  </si>
  <si>
    <t>Present</t>
  </si>
  <si>
    <t>Xbox One</t>
  </si>
  <si>
    <t>NES Classic Edition</t>
  </si>
  <si>
    <t>Nintendo Switch</t>
  </si>
  <si>
    <t>SNES Classic Edition</t>
  </si>
  <si>
    <t>Oculus Quest</t>
  </si>
  <si>
    <t>VR Headset</t>
  </si>
  <si>
    <t>Oculus</t>
  </si>
  <si>
    <t>PlayStation 5</t>
  </si>
  <si>
    <t>Ninth</t>
  </si>
  <si>
    <t>Quest 2</t>
  </si>
  <si>
    <t>Reality Labs/Meta</t>
  </si>
  <si>
    <t>Xbox Series X/S</t>
  </si>
  <si>
    <t>Steam Deck</t>
  </si>
  <si>
    <t>Valve</t>
  </si>
  <si>
    <t>Lifespan (years)</t>
  </si>
  <si>
    <t>Units sold (millions)</t>
  </si>
  <si>
    <t>Adjusted price (USD)</t>
  </si>
  <si>
    <t>Introductory price (USD)</t>
  </si>
  <si>
    <t>-</t>
  </si>
  <si>
    <t>CPI</t>
  </si>
  <si>
    <t>Update factor</t>
  </si>
  <si>
    <t>Current CPI</t>
  </si>
  <si>
    <t>Etiquetas de columna</t>
  </si>
  <si>
    <t>Total general</t>
  </si>
  <si>
    <t>Etiquetas de fila</t>
  </si>
  <si>
    <t>Cuenta de Platform</t>
  </si>
  <si>
    <t>Hybrid</t>
  </si>
  <si>
    <t>Suma de Units sold (millions)</t>
  </si>
  <si>
    <t>Promedio de Lifespan (years)</t>
  </si>
  <si>
    <t>Units per year (millions)</t>
  </si>
  <si>
    <t>Income (USD)</t>
  </si>
  <si>
    <t>Adjusted income (USD)</t>
  </si>
  <si>
    <t>Price brackets</t>
  </si>
  <si>
    <t>Suma de Units per year (millions)</t>
  </si>
  <si>
    <t>Suma de Income (USD)</t>
  </si>
  <si>
    <t>Suma de Adjusted income (USD)</t>
  </si>
  <si>
    <t>(+600)</t>
  </si>
  <si>
    <t>(0-200]</t>
  </si>
  <si>
    <t>(200-400]</t>
  </si>
  <si>
    <t>(400-600]</t>
  </si>
  <si>
    <t>Income</t>
  </si>
  <si>
    <t>Adjusted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</si>
</sst>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/>
    <xf numFmtId="2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1" applyNumberFormat="1" applyFont="1"/>
    <xf numFmtId="165" fontId="0" fillId="0" borderId="0" xfId="0" applyNumberFormat="1"/>
    <xf numFmtId="0" fontId="0" fillId="2" borderId="0" xfId="0" applyFill="1"/>
    <xf numFmtId="0" fontId="0" fillId="3" borderId="0" xfId="0" applyFill="1"/>
  </cellXfs>
  <cellStyles count="2">
    <cellStyle name="Millares" xfId="1" builtinId="3"/>
    <cellStyle name="Normal" xfId="0" builtinId="0"/>
  </cellStyles>
  <dxfs count="16">
    <dxf>
      <numFmt numFmtId="165" formatCode="_-* #,##0_-;\-* #,##0_-;_-* &quot;-&quot;??_-;_-@_-"/>
    </dxf>
    <dxf>
      <numFmt numFmtId="166" formatCode="_-* #,##0.0_-;\-* #,##0.0_-;_-* &quot;-&quot;??_-;_-@_-"/>
    </dxf>
    <dxf>
      <numFmt numFmtId="2" formatCode="0.00"/>
    </dxf>
    <dxf>
      <numFmt numFmtId="165" formatCode="_-* #,##0_-;\-* #,##0_-;_-* &quot;-&quot;??_-;_-@_-"/>
    </dxf>
    <dxf>
      <numFmt numFmtId="166" formatCode="_-* #,##0.0_-;\-* #,##0.0_-;_-* &quot;-&quot;??_-;_-@_-"/>
    </dxf>
    <dxf>
      <numFmt numFmtId="164" formatCode="0.000"/>
    </dxf>
    <dxf>
      <numFmt numFmtId="164" formatCode="0.000"/>
    </dxf>
    <dxf>
      <numFmt numFmtId="165" formatCode="_-* #,##0_-;\-* #,##0_-;_-* &quot;-&quot;??_-;_-@_-"/>
    </dxf>
    <dxf>
      <numFmt numFmtId="2" formatCode="0.00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4" formatCode="0.000"/>
    </dxf>
    <dxf>
      <numFmt numFmtId="164" formatCode="0.000"/>
    </dxf>
    <dxf>
      <numFmt numFmtId="164" formatCode="0.000"/>
    </dxf>
    <dxf>
      <numFmt numFmtId="2" formatCode="0.00"/>
    </dxf>
    <dxf>
      <numFmt numFmtId="0" formatCode="General"/>
    </dxf>
  </dxfs>
  <tableStyles count="0" defaultTableStyle="TableStyleMedium2" defaultPivotStyle="PivotStyleLight16"/>
  <colors>
    <mruColors>
      <color rgb="FF606C38"/>
      <color rgb="FF14213D"/>
      <color rgb="FF94D2BD"/>
      <color rgb="FF85756E"/>
      <color rgb="FFFF784F"/>
      <color rgb="FFA93F55"/>
      <color rgb="FF0471A6"/>
      <color rgb="FFFCA311"/>
      <color rgb="FF9B2226"/>
      <color rgb="FFFFF9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No. 4 - Video Game Consoles Dashboard.xlsx]Pivot Table!Pivot1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>
                <a:solidFill>
                  <a:schemeClr val="tx2">
                    <a:lumMod val="50000"/>
                  </a:schemeClr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Consoles</a:t>
            </a:r>
            <a:r>
              <a:rPr lang="es-ES" baseline="0">
                <a:solidFill>
                  <a:schemeClr val="tx2">
                    <a:lumMod val="50000"/>
                  </a:schemeClr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 by type</a:t>
            </a:r>
            <a:endParaRPr lang="es-ES">
              <a:solidFill>
                <a:schemeClr val="tx2">
                  <a:lumMod val="50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Dedicated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Table'!$A$5:$A$14</c:f>
              <c:strCache>
                <c:ptCount val="9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  <c:pt idx="3">
                  <c:v>Fourth</c:v>
                </c:pt>
                <c:pt idx="4">
                  <c:v>Fifth</c:v>
                </c:pt>
                <c:pt idx="5">
                  <c:v>Sixth</c:v>
                </c:pt>
                <c:pt idx="6">
                  <c:v>Seventh</c:v>
                </c:pt>
                <c:pt idx="7">
                  <c:v>Eighth</c:v>
                </c:pt>
                <c:pt idx="8">
                  <c:v>Ninth</c:v>
                </c:pt>
              </c:strCache>
            </c:strRef>
          </c:cat>
          <c:val>
            <c:numRef>
              <c:f>'Pivot Table'!$B$5:$B$14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8-4294-8162-7B5B4CE9D925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Handheld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Table'!$A$5:$A$14</c:f>
              <c:strCache>
                <c:ptCount val="9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  <c:pt idx="3">
                  <c:v>Fourth</c:v>
                </c:pt>
                <c:pt idx="4">
                  <c:v>Fifth</c:v>
                </c:pt>
                <c:pt idx="5">
                  <c:v>Sixth</c:v>
                </c:pt>
                <c:pt idx="6">
                  <c:v>Seventh</c:v>
                </c:pt>
                <c:pt idx="7">
                  <c:v>Eighth</c:v>
                </c:pt>
                <c:pt idx="8">
                  <c:v>Ninth</c:v>
                </c:pt>
              </c:strCache>
            </c:strRef>
          </c:cat>
          <c:val>
            <c:numRef>
              <c:f>'Pivot Table'!$C$5:$C$14</c:f>
              <c:numCache>
                <c:formatCode>General</c:formatCode>
                <c:ptCount val="9"/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A-4DD3-9CD8-73A6ED21FF26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Home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Table'!$A$5:$A$14</c:f>
              <c:strCache>
                <c:ptCount val="9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  <c:pt idx="3">
                  <c:v>Fourth</c:v>
                </c:pt>
                <c:pt idx="4">
                  <c:v>Fifth</c:v>
                </c:pt>
                <c:pt idx="5">
                  <c:v>Sixth</c:v>
                </c:pt>
                <c:pt idx="6">
                  <c:v>Seventh</c:v>
                </c:pt>
                <c:pt idx="7">
                  <c:v>Eighth</c:v>
                </c:pt>
                <c:pt idx="8">
                  <c:v>Ninth</c:v>
                </c:pt>
              </c:strCache>
            </c:strRef>
          </c:cat>
          <c:val>
            <c:numRef>
              <c:f>'Pivot Table'!$D$5:$D$14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FA-4DD3-9CD8-73A6ED21FF26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Home console add-on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Table'!$A$5:$A$14</c:f>
              <c:strCache>
                <c:ptCount val="9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  <c:pt idx="3">
                  <c:v>Fourth</c:v>
                </c:pt>
                <c:pt idx="4">
                  <c:v>Fifth</c:v>
                </c:pt>
                <c:pt idx="5">
                  <c:v>Sixth</c:v>
                </c:pt>
                <c:pt idx="6">
                  <c:v>Seventh</c:v>
                </c:pt>
                <c:pt idx="7">
                  <c:v>Eighth</c:v>
                </c:pt>
                <c:pt idx="8">
                  <c:v>Ninth</c:v>
                </c:pt>
              </c:strCache>
            </c:strRef>
          </c:cat>
          <c:val>
            <c:numRef>
              <c:f>'Pivot Table'!$E$5:$E$14</c:f>
              <c:numCache>
                <c:formatCode>General</c:formatCode>
                <c:ptCount val="9"/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FA-4DD3-9CD8-73A6ED21FF26}"/>
            </c:ext>
          </c:extLst>
        </c:ser>
        <c:ser>
          <c:idx val="4"/>
          <c:order val="4"/>
          <c:tx>
            <c:strRef>
              <c:f>'Pivot Table'!$F$3:$F$4</c:f>
              <c:strCache>
                <c:ptCount val="1"/>
                <c:pt idx="0">
                  <c:v>Tabletop portable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Table'!$A$5:$A$14</c:f>
              <c:strCache>
                <c:ptCount val="9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  <c:pt idx="3">
                  <c:v>Fourth</c:v>
                </c:pt>
                <c:pt idx="4">
                  <c:v>Fifth</c:v>
                </c:pt>
                <c:pt idx="5">
                  <c:v>Sixth</c:v>
                </c:pt>
                <c:pt idx="6">
                  <c:v>Seventh</c:v>
                </c:pt>
                <c:pt idx="7">
                  <c:v>Eighth</c:v>
                </c:pt>
                <c:pt idx="8">
                  <c:v>Ninth</c:v>
                </c:pt>
              </c:strCache>
            </c:strRef>
          </c:cat>
          <c:val>
            <c:numRef>
              <c:f>'Pivot Table'!$F$5:$F$14</c:f>
              <c:numCache>
                <c:formatCode>General</c:formatCode>
                <c:ptCount val="9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FA-4DD3-9CD8-73A6ED21FF26}"/>
            </c:ext>
          </c:extLst>
        </c:ser>
        <c:ser>
          <c:idx val="5"/>
          <c:order val="5"/>
          <c:tx>
            <c:strRef>
              <c:f>'Pivot Table'!$G$3:$G$4</c:f>
              <c:strCache>
                <c:ptCount val="1"/>
                <c:pt idx="0">
                  <c:v>VR Headset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Table'!$A$5:$A$14</c:f>
              <c:strCache>
                <c:ptCount val="9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  <c:pt idx="3">
                  <c:v>Fourth</c:v>
                </c:pt>
                <c:pt idx="4">
                  <c:v>Fifth</c:v>
                </c:pt>
                <c:pt idx="5">
                  <c:v>Sixth</c:v>
                </c:pt>
                <c:pt idx="6">
                  <c:v>Seventh</c:v>
                </c:pt>
                <c:pt idx="7">
                  <c:v>Eighth</c:v>
                </c:pt>
                <c:pt idx="8">
                  <c:v>Ninth</c:v>
                </c:pt>
              </c:strCache>
            </c:strRef>
          </c:cat>
          <c:val>
            <c:numRef>
              <c:f>'Pivot Table'!$G$5:$G$14</c:f>
              <c:numCache>
                <c:formatCode>General</c:formatCode>
                <c:ptCount val="9"/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FA-4DD3-9CD8-73A6ED21FF26}"/>
            </c:ext>
          </c:extLst>
        </c:ser>
        <c:ser>
          <c:idx val="6"/>
          <c:order val="6"/>
          <c:tx>
            <c:strRef>
              <c:f>'Pivot Table'!$H$3:$H$4</c:f>
              <c:strCache>
                <c:ptCount val="1"/>
                <c:pt idx="0">
                  <c:v>Hybrid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Table'!$A$5:$A$14</c:f>
              <c:strCache>
                <c:ptCount val="9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  <c:pt idx="3">
                  <c:v>Fourth</c:v>
                </c:pt>
                <c:pt idx="4">
                  <c:v>Fifth</c:v>
                </c:pt>
                <c:pt idx="5">
                  <c:v>Sixth</c:v>
                </c:pt>
                <c:pt idx="6">
                  <c:v>Seventh</c:v>
                </c:pt>
                <c:pt idx="7">
                  <c:v>Eighth</c:v>
                </c:pt>
                <c:pt idx="8">
                  <c:v>Ninth</c:v>
                </c:pt>
              </c:strCache>
            </c:strRef>
          </c:cat>
          <c:val>
            <c:numRef>
              <c:f>'Pivot Table'!$H$5:$H$14</c:f>
              <c:numCache>
                <c:formatCode>General</c:formatCode>
                <c:ptCount val="9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0FA-4DD3-9CD8-73A6ED21FF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300807616"/>
        <c:axId val="300805696"/>
      </c:barChart>
      <c:catAx>
        <c:axId val="30080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0805696"/>
        <c:crosses val="autoZero"/>
        <c:auto val="1"/>
        <c:lblAlgn val="ctr"/>
        <c:lblOffset val="100"/>
        <c:noMultiLvlLbl val="0"/>
      </c:catAx>
      <c:valAx>
        <c:axId val="3008056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0080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[Project No. 4 - Video Game Consoles Dashboard.xlsx]Pivot Table!Pivot8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>
                <a:solidFill>
                  <a:schemeClr val="tx2">
                    <a:lumMod val="50000"/>
                  </a:schemeClr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Income over time (USD)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tx2">
                <a:lumMod val="50000"/>
              </a:schemeClr>
            </a:solidFill>
            <a:round/>
          </a:ln>
          <a:effectLst/>
        </c:spPr>
        <c:marker>
          <c:symbol val="circle"/>
          <c:size val="4"/>
          <c:spPr>
            <a:solidFill>
              <a:schemeClr val="tx2">
                <a:lumMod val="50000"/>
              </a:schemeClr>
            </a:solidFill>
            <a:ln w="9525" cap="flat" cmpd="sng" algn="ctr">
              <a:solidFill>
                <a:schemeClr val="tx2">
                  <a:lumMod val="5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tx2">
                <a:lumMod val="50000"/>
              </a:schemeClr>
            </a:solidFill>
            <a:round/>
          </a:ln>
          <a:effectLst/>
        </c:spPr>
        <c:marker>
          <c:symbol val="circle"/>
          <c:size val="4"/>
          <c:spPr>
            <a:solidFill>
              <a:schemeClr val="tx2">
                <a:lumMod val="50000"/>
              </a:schemeClr>
            </a:solidFill>
            <a:ln w="9525" cap="flat" cmpd="sng" algn="ctr">
              <a:solidFill>
                <a:schemeClr val="tx2">
                  <a:lumMod val="5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 cmpd="sng" algn="ctr">
            <a:solidFill>
              <a:schemeClr val="tx2">
                <a:lumMod val="50000"/>
              </a:schemeClr>
            </a:solidFill>
            <a:round/>
          </a:ln>
          <a:effectLst/>
        </c:spPr>
        <c:marker>
          <c:symbol val="circle"/>
          <c:size val="4"/>
          <c:spPr>
            <a:solidFill>
              <a:schemeClr val="tx2">
                <a:lumMod val="50000"/>
              </a:schemeClr>
            </a:solidFill>
            <a:ln w="9525" cap="flat" cmpd="sng" algn="ctr">
              <a:solidFill>
                <a:schemeClr val="tx2">
                  <a:lumMod val="5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Table'!$AP$3</c:f>
              <c:strCache>
                <c:ptCount val="1"/>
                <c:pt idx="0">
                  <c:v>Income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'Pivot Table'!$AO$4:$AO$13</c:f>
              <c:strCache>
                <c:ptCount val="9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  <c:pt idx="3">
                  <c:v>Fourth</c:v>
                </c:pt>
                <c:pt idx="4">
                  <c:v>Fifth</c:v>
                </c:pt>
                <c:pt idx="5">
                  <c:v>Sixth</c:v>
                </c:pt>
                <c:pt idx="6">
                  <c:v>Seventh</c:v>
                </c:pt>
                <c:pt idx="7">
                  <c:v>Eighth</c:v>
                </c:pt>
                <c:pt idx="8">
                  <c:v>Ninth</c:v>
                </c:pt>
              </c:strCache>
            </c:strRef>
          </c:cat>
          <c:val>
            <c:numRef>
              <c:f>'Pivot Table'!$AP$4:$AP$13</c:f>
              <c:numCache>
                <c:formatCode>_-* #,##0_-;\-* #,##0_-;_-* "-"??_-;_-@_-</c:formatCode>
                <c:ptCount val="9"/>
                <c:pt idx="0">
                  <c:v>34982500</c:v>
                </c:pt>
                <c:pt idx="1">
                  <c:v>7560982500</c:v>
                </c:pt>
                <c:pt idx="2">
                  <c:v>13881870000</c:v>
                </c:pt>
                <c:pt idx="3">
                  <c:v>33710542400</c:v>
                </c:pt>
                <c:pt idx="4">
                  <c:v>42910354200</c:v>
                </c:pt>
                <c:pt idx="5">
                  <c:v>68710315000</c:v>
                </c:pt>
                <c:pt idx="6">
                  <c:v>137572259500</c:v>
                </c:pt>
                <c:pt idx="7">
                  <c:v>144005659700</c:v>
                </c:pt>
                <c:pt idx="8">
                  <c:v>26636300000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32-4BCB-BBB3-7A6AD1E1E535}"/>
            </c:ext>
          </c:extLst>
        </c:ser>
        <c:ser>
          <c:idx val="1"/>
          <c:order val="1"/>
          <c:tx>
            <c:strRef>
              <c:f>'Pivot Table'!$AQ$3</c:f>
              <c:strCache>
                <c:ptCount val="1"/>
                <c:pt idx="0">
                  <c:v>Adjusted income</c:v>
                </c:pt>
              </c:strCache>
            </c:strRef>
          </c:tx>
          <c:spPr>
            <a:ln w="22225" cap="rnd" cmpd="sng" algn="ctr">
              <a:solidFill>
                <a:schemeClr val="tx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2">
                  <a:lumMod val="50000"/>
                </a:schemeClr>
              </a:solidFill>
              <a:ln w="9525" cap="flat" cmpd="sng" algn="ctr">
                <a:solidFill>
                  <a:schemeClr val="tx2">
                    <a:lumMod val="50000"/>
                  </a:schemeClr>
                </a:solidFill>
                <a:round/>
              </a:ln>
              <a:effectLst/>
            </c:spPr>
          </c:marker>
          <c:cat>
            <c:strRef>
              <c:f>'Pivot Table'!$AO$4:$AO$13</c:f>
              <c:strCache>
                <c:ptCount val="9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  <c:pt idx="3">
                  <c:v>Fourth</c:v>
                </c:pt>
                <c:pt idx="4">
                  <c:v>Fifth</c:v>
                </c:pt>
                <c:pt idx="5">
                  <c:v>Sixth</c:v>
                </c:pt>
                <c:pt idx="6">
                  <c:v>Seventh</c:v>
                </c:pt>
                <c:pt idx="7">
                  <c:v>Eighth</c:v>
                </c:pt>
                <c:pt idx="8">
                  <c:v>Ninth</c:v>
                </c:pt>
              </c:strCache>
            </c:strRef>
          </c:cat>
          <c:val>
            <c:numRef>
              <c:f>'Pivot Table'!$AQ$4:$AQ$13</c:f>
              <c:numCache>
                <c:formatCode>_-* #,##0_-;\-* #,##0_-;_-* "-"??_-;_-@_-</c:formatCode>
                <c:ptCount val="9"/>
                <c:pt idx="0">
                  <c:v>250807075.2969121</c:v>
                </c:pt>
                <c:pt idx="1">
                  <c:v>35107195717.06601</c:v>
                </c:pt>
                <c:pt idx="2">
                  <c:v>38328909021.380257</c:v>
                </c:pt>
                <c:pt idx="3">
                  <c:v>78425718042.740372</c:v>
                </c:pt>
                <c:pt idx="4">
                  <c:v>84336291340.328705</c:v>
                </c:pt>
                <c:pt idx="5">
                  <c:v>118512977088.8423</c:v>
                </c:pt>
                <c:pt idx="6">
                  <c:v>210007360625.58691</c:v>
                </c:pt>
                <c:pt idx="7">
                  <c:v>184733025884.48978</c:v>
                </c:pt>
                <c:pt idx="8">
                  <c:v>30833775338.292679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32-4BCB-BBB3-7A6AD1E1E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300803776"/>
        <c:axId val="300801376"/>
      </c:lineChart>
      <c:catAx>
        <c:axId val="30080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0801376"/>
        <c:crosses val="autoZero"/>
        <c:auto val="1"/>
        <c:lblAlgn val="ctr"/>
        <c:lblOffset val="100"/>
        <c:noMultiLvlLbl val="0"/>
      </c:catAx>
      <c:valAx>
        <c:axId val="300801376"/>
        <c:scaling>
          <c:orientation val="minMax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08037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[Project No. 4 - Video Game Consoles Dashboard.xlsx]Pivot Table!Pivot5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>
                <a:solidFill>
                  <a:schemeClr val="tx2">
                    <a:lumMod val="50000"/>
                  </a:schemeClr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Income</a:t>
            </a:r>
            <a:r>
              <a:rPr lang="es-ES" baseline="0">
                <a:solidFill>
                  <a:schemeClr val="tx2">
                    <a:lumMod val="50000"/>
                  </a:schemeClr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 (USD)</a:t>
            </a:r>
            <a:endParaRPr lang="es-ES">
              <a:solidFill>
                <a:schemeClr val="tx2">
                  <a:lumMod val="50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solidFill>
                <a:schemeClr val="tx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3333333333333329E-2"/>
              <c:y val="-7.2642372214414566E-17"/>
            </c:manualLayout>
          </c:layout>
          <c:spPr>
            <a:noFill/>
            <a:ln>
              <a:solidFill>
                <a:schemeClr val="tx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666666666666667"/>
              <c:y val="3.16988558772206E-2"/>
            </c:manualLayout>
          </c:layout>
          <c:spPr>
            <a:noFill/>
            <a:ln>
              <a:solidFill>
                <a:schemeClr val="tx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8333333333333334E-2"/>
              <c:y val="7.1322425723746349E-2"/>
            </c:manualLayout>
          </c:layout>
          <c:spPr>
            <a:noFill/>
            <a:ln>
              <a:solidFill>
                <a:schemeClr val="tx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6666666666666666E-2"/>
              <c:y val="-1.5849427938610373E-2"/>
            </c:manualLayout>
          </c:layout>
          <c:spPr>
            <a:noFill/>
            <a:ln>
              <a:solidFill>
                <a:schemeClr val="tx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0555555555555575E-2"/>
              <c:y val="-3.962356984652575E-3"/>
            </c:manualLayout>
          </c:layout>
          <c:spPr>
            <a:noFill/>
            <a:ln>
              <a:solidFill>
                <a:schemeClr val="tx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0555555555555575E-2"/>
              <c:y val="-4.3585926831178318E-2"/>
            </c:manualLayout>
          </c:layout>
          <c:spPr>
            <a:noFill/>
            <a:ln>
              <a:solidFill>
                <a:schemeClr val="tx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0555555555555555E-2"/>
              <c:y val="-8.3209496677704109E-2"/>
            </c:manualLayout>
          </c:layout>
          <c:spPr>
            <a:noFill/>
            <a:ln>
              <a:solidFill>
                <a:schemeClr val="tx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5555555555555558E-3"/>
              <c:y val="-9.1134210647009217E-2"/>
            </c:manualLayout>
          </c:layout>
          <c:spPr>
            <a:noFill/>
            <a:ln>
              <a:solidFill>
                <a:schemeClr val="tx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166666666666666E-2"/>
              <c:y val="-7.5284782708398917E-2"/>
            </c:manualLayout>
          </c:layout>
          <c:spPr>
            <a:noFill/>
            <a:ln>
              <a:solidFill>
                <a:schemeClr val="tx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solidFill>
                <a:schemeClr val="tx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3333333333333329E-2"/>
              <c:y val="-7.2642372214414566E-17"/>
            </c:manualLayout>
          </c:layout>
          <c:spPr>
            <a:noFill/>
            <a:ln>
              <a:solidFill>
                <a:schemeClr val="tx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666666666666667"/>
              <c:y val="3.16988558772206E-2"/>
            </c:manualLayout>
          </c:layout>
          <c:spPr>
            <a:noFill/>
            <a:ln>
              <a:solidFill>
                <a:schemeClr val="tx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8333333333333334E-2"/>
              <c:y val="7.1322425723746349E-2"/>
            </c:manualLayout>
          </c:layout>
          <c:spPr>
            <a:noFill/>
            <a:ln>
              <a:solidFill>
                <a:schemeClr val="tx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6666666666666666E-2"/>
              <c:y val="-1.5849427938610373E-2"/>
            </c:manualLayout>
          </c:layout>
          <c:spPr>
            <a:noFill/>
            <a:ln>
              <a:solidFill>
                <a:schemeClr val="tx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0555555555555575E-2"/>
              <c:y val="-3.962356984652575E-3"/>
            </c:manualLayout>
          </c:layout>
          <c:spPr>
            <a:noFill/>
            <a:ln>
              <a:solidFill>
                <a:schemeClr val="tx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0555555555555575E-2"/>
              <c:y val="-4.3585926831178318E-2"/>
            </c:manualLayout>
          </c:layout>
          <c:spPr>
            <a:noFill/>
            <a:ln>
              <a:solidFill>
                <a:schemeClr val="tx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0555555555555555E-2"/>
              <c:y val="-8.3209496677704109E-2"/>
            </c:manualLayout>
          </c:layout>
          <c:spPr>
            <a:noFill/>
            <a:ln>
              <a:solidFill>
                <a:schemeClr val="tx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5555555555555558E-3"/>
              <c:y val="-9.1134210647009217E-2"/>
            </c:manualLayout>
          </c:layout>
          <c:spPr>
            <a:noFill/>
            <a:ln>
              <a:solidFill>
                <a:schemeClr val="tx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166666666666666E-2"/>
              <c:y val="-7.5284782708398917E-2"/>
            </c:manualLayout>
          </c:layout>
          <c:spPr>
            <a:noFill/>
            <a:ln>
              <a:solidFill>
                <a:schemeClr val="tx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solidFill>
                <a:schemeClr val="tx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3333333333333329E-2"/>
              <c:y val="-7.2642372214414566E-17"/>
            </c:manualLayout>
          </c:layout>
          <c:spPr>
            <a:noFill/>
            <a:ln>
              <a:solidFill>
                <a:schemeClr val="tx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666666666666667"/>
              <c:y val="3.16988558772206E-2"/>
            </c:manualLayout>
          </c:layout>
          <c:spPr>
            <a:noFill/>
            <a:ln>
              <a:solidFill>
                <a:schemeClr val="tx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8333333333333334E-2"/>
              <c:y val="7.1322425723746349E-2"/>
            </c:manualLayout>
          </c:layout>
          <c:spPr>
            <a:noFill/>
            <a:ln>
              <a:solidFill>
                <a:schemeClr val="tx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6666666666666666E-2"/>
              <c:y val="-1.5849427938610373E-2"/>
            </c:manualLayout>
          </c:layout>
          <c:spPr>
            <a:noFill/>
            <a:ln>
              <a:solidFill>
                <a:schemeClr val="tx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0555555555555575E-2"/>
              <c:y val="-3.962356984652575E-3"/>
            </c:manualLayout>
          </c:layout>
          <c:spPr>
            <a:noFill/>
            <a:ln>
              <a:solidFill>
                <a:schemeClr val="tx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0555555555555575E-2"/>
              <c:y val="-4.3585926831178318E-2"/>
            </c:manualLayout>
          </c:layout>
          <c:spPr>
            <a:noFill/>
            <a:ln>
              <a:solidFill>
                <a:schemeClr val="tx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0555555555555555E-2"/>
              <c:y val="-8.3209496677704109E-2"/>
            </c:manualLayout>
          </c:layout>
          <c:spPr>
            <a:noFill/>
            <a:ln>
              <a:solidFill>
                <a:schemeClr val="tx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5555555555555558E-3"/>
              <c:y val="-9.1134210647009217E-2"/>
            </c:manualLayout>
          </c:layout>
          <c:spPr>
            <a:noFill/>
            <a:ln>
              <a:solidFill>
                <a:schemeClr val="tx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166666666666666E-2"/>
              <c:y val="-7.5284782708398917E-2"/>
            </c:manualLayout>
          </c:layout>
          <c:spPr>
            <a:noFill/>
            <a:ln>
              <a:solidFill>
                <a:schemeClr val="tx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'Pivot Table'!$Y$3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7B-4E4D-A864-80D30B4303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7B-4E4D-A864-80D30B4303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7B-4E4D-A864-80D30B4303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F7B-4E4D-A864-80D30B4303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F7B-4E4D-A864-80D30B43032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F7B-4E4D-A864-80D30B43032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F7B-4E4D-A864-80D30B43032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F7B-4E4D-A864-80D30B43032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F7B-4E4D-A864-80D30B430329}"/>
              </c:ext>
            </c:extLst>
          </c:dPt>
          <c:dLbls>
            <c:dLbl>
              <c:idx val="0"/>
              <c:layout>
                <c:manualLayout>
                  <c:x val="8.3333333333333329E-2"/>
                  <c:y val="-7.2642372214414566E-17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7B-4E4D-A864-80D30B430329}"/>
                </c:ext>
              </c:extLst>
            </c:dLbl>
            <c:dLbl>
              <c:idx val="1"/>
              <c:layout>
                <c:manualLayout>
                  <c:x val="0.11666666666666667"/>
                  <c:y val="3.1698855877220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F7B-4E4D-A864-80D30B430329}"/>
                </c:ext>
              </c:extLst>
            </c:dLbl>
            <c:dLbl>
              <c:idx val="2"/>
              <c:layout>
                <c:manualLayout>
                  <c:x val="-5.8333333333333334E-2"/>
                  <c:y val="7.132242572374634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F7B-4E4D-A864-80D30B430329}"/>
                </c:ext>
              </c:extLst>
            </c:dLbl>
            <c:dLbl>
              <c:idx val="3"/>
              <c:layout>
                <c:manualLayout>
                  <c:x val="-6.6666666666666666E-2"/>
                  <c:y val="-1.584942793861037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F7B-4E4D-A864-80D30B430329}"/>
                </c:ext>
              </c:extLst>
            </c:dLbl>
            <c:dLbl>
              <c:idx val="4"/>
              <c:layout>
                <c:manualLayout>
                  <c:x val="-8.0555555555555575E-2"/>
                  <c:y val="-3.962356984652575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F7B-4E4D-A864-80D30B430329}"/>
                </c:ext>
              </c:extLst>
            </c:dLbl>
            <c:dLbl>
              <c:idx val="5"/>
              <c:layout>
                <c:manualLayout>
                  <c:x val="-8.0555555555555575E-2"/>
                  <c:y val="-4.358592683117831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F7B-4E4D-A864-80D30B430329}"/>
                </c:ext>
              </c:extLst>
            </c:dLbl>
            <c:dLbl>
              <c:idx val="6"/>
              <c:layout>
                <c:manualLayout>
                  <c:x val="-3.0555555555555555E-2"/>
                  <c:y val="-8.320949667770410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F7B-4E4D-A864-80D30B430329}"/>
                </c:ext>
              </c:extLst>
            </c:dLbl>
            <c:dLbl>
              <c:idx val="7"/>
              <c:layout>
                <c:manualLayout>
                  <c:x val="5.5555555555555558E-3"/>
                  <c:y val="-9.113421064700921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F7B-4E4D-A864-80D30B430329}"/>
                </c:ext>
              </c:extLst>
            </c:dLbl>
            <c:dLbl>
              <c:idx val="8"/>
              <c:layout>
                <c:manualLayout>
                  <c:x val="9.166666666666666E-2"/>
                  <c:y val="-7.528478270839891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F7B-4E4D-A864-80D30B430329}"/>
                </c:ext>
              </c:extLst>
            </c:dLbl>
            <c:spPr>
              <a:noFill/>
              <a:ln>
                <a:solidFill>
                  <a:schemeClr val="tx2">
                    <a:lumMod val="5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2">
                      <a:lumMod val="50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Table'!$X$4:$X$13</c:f>
              <c:strCache>
                <c:ptCount val="9"/>
                <c:pt idx="0">
                  <c:v>Eighth</c:v>
                </c:pt>
                <c:pt idx="1">
                  <c:v>Seventh</c:v>
                </c:pt>
                <c:pt idx="2">
                  <c:v>Sixth</c:v>
                </c:pt>
                <c:pt idx="3">
                  <c:v>Fifth</c:v>
                </c:pt>
                <c:pt idx="4">
                  <c:v>Fourth</c:v>
                </c:pt>
                <c:pt idx="5">
                  <c:v>Ninth</c:v>
                </c:pt>
                <c:pt idx="6">
                  <c:v>Third</c:v>
                </c:pt>
                <c:pt idx="7">
                  <c:v>Second</c:v>
                </c:pt>
                <c:pt idx="8">
                  <c:v>First</c:v>
                </c:pt>
              </c:strCache>
            </c:strRef>
          </c:cat>
          <c:val>
            <c:numRef>
              <c:f>'Pivot Table'!$Y$4:$Y$13</c:f>
              <c:numCache>
                <c:formatCode>_-* #,##0_-;\-* #,##0_-;_-* "-"??_-;_-@_-</c:formatCode>
                <c:ptCount val="9"/>
                <c:pt idx="0">
                  <c:v>144005659700</c:v>
                </c:pt>
                <c:pt idx="1">
                  <c:v>137572259500</c:v>
                </c:pt>
                <c:pt idx="2">
                  <c:v>68710315000</c:v>
                </c:pt>
                <c:pt idx="3">
                  <c:v>42910354200</c:v>
                </c:pt>
                <c:pt idx="4">
                  <c:v>33710542400</c:v>
                </c:pt>
                <c:pt idx="5">
                  <c:v>26636300000</c:v>
                </c:pt>
                <c:pt idx="6">
                  <c:v>13881870000</c:v>
                </c:pt>
                <c:pt idx="7">
                  <c:v>7560982500</c:v>
                </c:pt>
                <c:pt idx="8">
                  <c:v>34982500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F7B-4E4D-A864-80D30B4303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[Project No. 4 - Video Game Consoles Dashboard.xlsx]Pivot Table!Pivot6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>
                <a:solidFill>
                  <a:schemeClr val="tx2">
                    <a:lumMod val="50000"/>
                  </a:schemeClr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Adjusted</a:t>
            </a:r>
            <a:r>
              <a:rPr lang="es-ES" baseline="0">
                <a:solidFill>
                  <a:schemeClr val="tx2">
                    <a:lumMod val="50000"/>
                  </a:schemeClr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 income (USD)</a:t>
            </a:r>
            <a:endParaRPr lang="es-ES">
              <a:solidFill>
                <a:schemeClr val="tx2">
                  <a:lumMod val="50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solidFill>
                <a:schemeClr val="tx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611111111111111E-2"/>
              <c:y val="-4.071246166777477E-3"/>
            </c:manualLayout>
          </c:layout>
          <c:spPr>
            <a:noFill/>
            <a:ln>
              <a:solidFill>
                <a:schemeClr val="tx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3888888888888787E-2"/>
              <c:y val="6.5139938668439631E-2"/>
            </c:manualLayout>
          </c:layout>
          <c:spPr>
            <a:noFill/>
            <a:ln>
              <a:solidFill>
                <a:schemeClr val="tx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1111111111111109E-2"/>
              <c:y val="7.3282431001994441E-2"/>
            </c:manualLayout>
          </c:layout>
          <c:spPr>
            <a:noFill/>
            <a:ln>
              <a:solidFill>
                <a:schemeClr val="tx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6666666666666666E-2"/>
              <c:y val="1.2213738500332506E-2"/>
            </c:manualLayout>
          </c:layout>
          <c:spPr>
            <a:noFill/>
            <a:ln>
              <a:solidFill>
                <a:schemeClr val="tx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9444444444444448E-2"/>
              <c:y val="-2.4427477000664864E-2"/>
            </c:manualLayout>
          </c:layout>
          <c:spPr>
            <a:noFill/>
            <a:ln>
              <a:solidFill>
                <a:schemeClr val="tx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0555555555555561E-2"/>
              <c:y val="-4.4783707834552253E-2"/>
            </c:manualLayout>
          </c:layout>
          <c:spPr>
            <a:noFill/>
            <a:ln>
              <a:solidFill>
                <a:schemeClr val="tx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2222222222222223E-2"/>
              <c:y val="-8.9567415669104505E-2"/>
            </c:manualLayout>
          </c:layout>
          <c:spPr>
            <a:noFill/>
            <a:ln>
              <a:solidFill>
                <a:schemeClr val="tx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6666666666666666E-2"/>
              <c:y val="-7.3282431001994622E-2"/>
            </c:manualLayout>
          </c:layout>
          <c:spPr>
            <a:noFill/>
            <a:ln>
              <a:solidFill>
                <a:schemeClr val="tx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6111111111111059E-2"/>
              <c:y val="-6.9211184835217113E-2"/>
            </c:manualLayout>
          </c:layout>
          <c:spPr>
            <a:noFill/>
            <a:ln>
              <a:solidFill>
                <a:schemeClr val="tx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solidFill>
                <a:schemeClr val="tx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611111111111111E-2"/>
              <c:y val="-4.071246166777477E-3"/>
            </c:manualLayout>
          </c:layout>
          <c:spPr>
            <a:noFill/>
            <a:ln>
              <a:solidFill>
                <a:schemeClr val="tx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3888888888888787E-2"/>
              <c:y val="6.5139938668439631E-2"/>
            </c:manualLayout>
          </c:layout>
          <c:spPr>
            <a:noFill/>
            <a:ln>
              <a:solidFill>
                <a:schemeClr val="tx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1111111111111109E-2"/>
              <c:y val="7.3282431001994441E-2"/>
            </c:manualLayout>
          </c:layout>
          <c:spPr>
            <a:noFill/>
            <a:ln>
              <a:solidFill>
                <a:schemeClr val="tx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6666666666666666E-2"/>
              <c:y val="1.2213738500332506E-2"/>
            </c:manualLayout>
          </c:layout>
          <c:spPr>
            <a:noFill/>
            <a:ln>
              <a:solidFill>
                <a:schemeClr val="tx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9444444444444448E-2"/>
              <c:y val="-2.4427477000664864E-2"/>
            </c:manualLayout>
          </c:layout>
          <c:spPr>
            <a:noFill/>
            <a:ln>
              <a:solidFill>
                <a:schemeClr val="tx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0555555555555561E-2"/>
              <c:y val="-4.4783707834552253E-2"/>
            </c:manualLayout>
          </c:layout>
          <c:spPr>
            <a:noFill/>
            <a:ln>
              <a:solidFill>
                <a:schemeClr val="tx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2222222222222223E-2"/>
              <c:y val="-8.9567415669104505E-2"/>
            </c:manualLayout>
          </c:layout>
          <c:spPr>
            <a:noFill/>
            <a:ln>
              <a:solidFill>
                <a:schemeClr val="tx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6666666666666666E-2"/>
              <c:y val="-7.3282431001994622E-2"/>
            </c:manualLayout>
          </c:layout>
          <c:spPr>
            <a:noFill/>
            <a:ln>
              <a:solidFill>
                <a:schemeClr val="tx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6111111111111059E-2"/>
              <c:y val="-6.9211184835217113E-2"/>
            </c:manualLayout>
          </c:layout>
          <c:spPr>
            <a:noFill/>
            <a:ln>
              <a:solidFill>
                <a:schemeClr val="tx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solidFill>
                <a:schemeClr val="tx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611111111111111E-2"/>
              <c:y val="-4.071246166777477E-3"/>
            </c:manualLayout>
          </c:layout>
          <c:spPr>
            <a:noFill/>
            <a:ln>
              <a:solidFill>
                <a:schemeClr val="tx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3888888888888787E-2"/>
              <c:y val="6.5139938668439631E-2"/>
            </c:manualLayout>
          </c:layout>
          <c:spPr>
            <a:noFill/>
            <a:ln>
              <a:solidFill>
                <a:schemeClr val="tx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1111111111111109E-2"/>
              <c:y val="7.3282431001994441E-2"/>
            </c:manualLayout>
          </c:layout>
          <c:spPr>
            <a:noFill/>
            <a:ln>
              <a:solidFill>
                <a:schemeClr val="tx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6666666666666666E-2"/>
              <c:y val="1.2213738500332506E-2"/>
            </c:manualLayout>
          </c:layout>
          <c:spPr>
            <a:noFill/>
            <a:ln>
              <a:solidFill>
                <a:schemeClr val="tx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9444444444444448E-2"/>
              <c:y val="-2.4427477000664864E-2"/>
            </c:manualLayout>
          </c:layout>
          <c:spPr>
            <a:noFill/>
            <a:ln>
              <a:solidFill>
                <a:schemeClr val="tx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0555555555555561E-2"/>
              <c:y val="-4.4783707834552253E-2"/>
            </c:manualLayout>
          </c:layout>
          <c:spPr>
            <a:noFill/>
            <a:ln>
              <a:solidFill>
                <a:schemeClr val="tx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2222222222222223E-2"/>
              <c:y val="-8.9567415669104505E-2"/>
            </c:manualLayout>
          </c:layout>
          <c:spPr>
            <a:noFill/>
            <a:ln>
              <a:solidFill>
                <a:schemeClr val="tx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6666666666666666E-2"/>
              <c:y val="-7.3282431001994622E-2"/>
            </c:manualLayout>
          </c:layout>
          <c:spPr>
            <a:noFill/>
            <a:ln>
              <a:solidFill>
                <a:schemeClr val="tx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6111111111111059E-2"/>
              <c:y val="-6.9211184835217113E-2"/>
            </c:manualLayout>
          </c:layout>
          <c:spPr>
            <a:noFill/>
            <a:ln>
              <a:solidFill>
                <a:schemeClr val="tx2">
                  <a:lumMod val="50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'Pivot Table'!$AC$3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6A-4DC2-BFC8-6A496BDC1F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6A-4DC2-BFC8-6A496BDC1F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6A-4DC2-BFC8-6A496BDC1F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96A-4DC2-BFC8-6A496BDC1FC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96A-4DC2-BFC8-6A496BDC1FC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96A-4DC2-BFC8-6A496BDC1FC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96A-4DC2-BFC8-6A496BDC1FC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96A-4DC2-BFC8-6A496BDC1FC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96A-4DC2-BFC8-6A496BDC1FCC}"/>
              </c:ext>
            </c:extLst>
          </c:dPt>
          <c:dLbls>
            <c:dLbl>
              <c:idx val="0"/>
              <c:layout>
                <c:manualLayout>
                  <c:x val="8.611111111111111E-2"/>
                  <c:y val="-4.071246166777477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6A-4DC2-BFC8-6A496BDC1FCC}"/>
                </c:ext>
              </c:extLst>
            </c:dLbl>
            <c:dLbl>
              <c:idx val="1"/>
              <c:layout>
                <c:manualLayout>
                  <c:x val="6.3888888888888787E-2"/>
                  <c:y val="6.513993866843963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6A-4DC2-BFC8-6A496BDC1FCC}"/>
                </c:ext>
              </c:extLst>
            </c:dLbl>
            <c:dLbl>
              <c:idx val="2"/>
              <c:layout>
                <c:manualLayout>
                  <c:x val="-6.1111111111111109E-2"/>
                  <c:y val="7.328243100199444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6A-4DC2-BFC8-6A496BDC1FCC}"/>
                </c:ext>
              </c:extLst>
            </c:dLbl>
            <c:dLbl>
              <c:idx val="3"/>
              <c:layout>
                <c:manualLayout>
                  <c:x val="-6.6666666666666666E-2"/>
                  <c:y val="1.221373850033250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96A-4DC2-BFC8-6A496BDC1FCC}"/>
                </c:ext>
              </c:extLst>
            </c:dLbl>
            <c:dLbl>
              <c:idx val="4"/>
              <c:layout>
                <c:manualLayout>
                  <c:x val="-6.9444444444444448E-2"/>
                  <c:y val="-2.442747700066486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96A-4DC2-BFC8-6A496BDC1FCC}"/>
                </c:ext>
              </c:extLst>
            </c:dLbl>
            <c:dLbl>
              <c:idx val="5"/>
              <c:layout>
                <c:manualLayout>
                  <c:x val="-8.0555555555555561E-2"/>
                  <c:y val="-4.478370783455225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96A-4DC2-BFC8-6A496BDC1FCC}"/>
                </c:ext>
              </c:extLst>
            </c:dLbl>
            <c:dLbl>
              <c:idx val="6"/>
              <c:layout>
                <c:manualLayout>
                  <c:x val="-2.2222222222222223E-2"/>
                  <c:y val="-8.956741566910450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96A-4DC2-BFC8-6A496BDC1FCC}"/>
                </c:ext>
              </c:extLst>
            </c:dLbl>
            <c:dLbl>
              <c:idx val="7"/>
              <c:layout>
                <c:manualLayout>
                  <c:x val="-1.6666666666666666E-2"/>
                  <c:y val="-7.328243100199462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96A-4DC2-BFC8-6A496BDC1FCC}"/>
                </c:ext>
              </c:extLst>
            </c:dLbl>
            <c:dLbl>
              <c:idx val="8"/>
              <c:layout>
                <c:manualLayout>
                  <c:x val="3.6111111111111059E-2"/>
                  <c:y val="-6.921118483521711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96A-4DC2-BFC8-6A496BDC1FCC}"/>
                </c:ext>
              </c:extLst>
            </c:dLbl>
            <c:spPr>
              <a:noFill/>
              <a:ln>
                <a:solidFill>
                  <a:schemeClr val="tx2">
                    <a:lumMod val="5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2">
                      <a:lumMod val="50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Table'!$AB$4:$AB$13</c:f>
              <c:strCache>
                <c:ptCount val="9"/>
                <c:pt idx="0">
                  <c:v>Eighth</c:v>
                </c:pt>
                <c:pt idx="1">
                  <c:v>Seventh</c:v>
                </c:pt>
                <c:pt idx="2">
                  <c:v>Sixth</c:v>
                </c:pt>
                <c:pt idx="3">
                  <c:v>Fifth</c:v>
                </c:pt>
                <c:pt idx="4">
                  <c:v>Fourth</c:v>
                </c:pt>
                <c:pt idx="5">
                  <c:v>Ninth</c:v>
                </c:pt>
                <c:pt idx="6">
                  <c:v>Third</c:v>
                </c:pt>
                <c:pt idx="7">
                  <c:v>Second</c:v>
                </c:pt>
                <c:pt idx="8">
                  <c:v>First</c:v>
                </c:pt>
              </c:strCache>
            </c:strRef>
          </c:cat>
          <c:val>
            <c:numRef>
              <c:f>'Pivot Table'!$AC$4:$AC$13</c:f>
              <c:numCache>
                <c:formatCode>_-* #,##0_-;\-* #,##0_-;_-* "-"??_-;_-@_-</c:formatCode>
                <c:ptCount val="9"/>
                <c:pt idx="0">
                  <c:v>184733025884.48978</c:v>
                </c:pt>
                <c:pt idx="1">
                  <c:v>210007360625.58691</c:v>
                </c:pt>
                <c:pt idx="2">
                  <c:v>118512977088.8423</c:v>
                </c:pt>
                <c:pt idx="3">
                  <c:v>84336291340.328705</c:v>
                </c:pt>
                <c:pt idx="4">
                  <c:v>78425718042.740372</c:v>
                </c:pt>
                <c:pt idx="5">
                  <c:v>30833775338.292679</c:v>
                </c:pt>
                <c:pt idx="6">
                  <c:v>38328909021.380257</c:v>
                </c:pt>
                <c:pt idx="7">
                  <c:v>35107195717.06601</c:v>
                </c:pt>
                <c:pt idx="8">
                  <c:v>250807075.2969121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96A-4DC2-BFC8-6A496BDC1F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[Project No. 4 - Video Game Consoles Dashboard.xlsx]Pivot Table!Pivot7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>
                <a:solidFill>
                  <a:schemeClr val="tx2">
                    <a:lumMod val="50000"/>
                  </a:schemeClr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Consoles</a:t>
            </a:r>
            <a:r>
              <a:rPr lang="es-ES" baseline="0">
                <a:solidFill>
                  <a:schemeClr val="tx2">
                    <a:lumMod val="50000"/>
                  </a:schemeClr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 by p</a:t>
            </a:r>
            <a:r>
              <a:rPr lang="es-ES">
                <a:solidFill>
                  <a:schemeClr val="tx2">
                    <a:lumMod val="50000"/>
                  </a:schemeClr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rice</a:t>
            </a:r>
            <a:r>
              <a:rPr lang="es-ES" baseline="0">
                <a:solidFill>
                  <a:schemeClr val="tx2">
                    <a:lumMod val="50000"/>
                  </a:schemeClr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 brackets (USD)</a:t>
            </a:r>
            <a:endParaRPr lang="es-ES">
              <a:solidFill>
                <a:schemeClr val="tx2">
                  <a:lumMod val="50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Table'!$AG$3:$AG$4</c:f>
              <c:strCache>
                <c:ptCount val="1"/>
                <c:pt idx="0">
                  <c:v>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Table'!$AF$5:$AF$14</c:f>
              <c:strCache>
                <c:ptCount val="9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  <c:pt idx="3">
                  <c:v>Fourth</c:v>
                </c:pt>
                <c:pt idx="4">
                  <c:v>Fifth</c:v>
                </c:pt>
                <c:pt idx="5">
                  <c:v>Sixth</c:v>
                </c:pt>
                <c:pt idx="6">
                  <c:v>Seventh</c:v>
                </c:pt>
                <c:pt idx="7">
                  <c:v>Eighth</c:v>
                </c:pt>
                <c:pt idx="8">
                  <c:v>Ninth</c:v>
                </c:pt>
              </c:strCache>
            </c:strRef>
          </c:cat>
          <c:val>
            <c:numRef>
              <c:f>'Pivot Table'!$AG$5:$AG$14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2-4CB1-9398-20C03A0CC935}"/>
            </c:ext>
          </c:extLst>
        </c:ser>
        <c:ser>
          <c:idx val="1"/>
          <c:order val="1"/>
          <c:tx>
            <c:strRef>
              <c:f>'Pivot Table'!$AH$3:$AH$4</c:f>
              <c:strCache>
                <c:ptCount val="1"/>
                <c:pt idx="0">
                  <c:v>(0-200]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Table'!$AF$5:$AF$14</c:f>
              <c:strCache>
                <c:ptCount val="9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  <c:pt idx="3">
                  <c:v>Fourth</c:v>
                </c:pt>
                <c:pt idx="4">
                  <c:v>Fifth</c:v>
                </c:pt>
                <c:pt idx="5">
                  <c:v>Sixth</c:v>
                </c:pt>
                <c:pt idx="6">
                  <c:v>Seventh</c:v>
                </c:pt>
                <c:pt idx="7">
                  <c:v>Eighth</c:v>
                </c:pt>
                <c:pt idx="8">
                  <c:v>Ninth</c:v>
                </c:pt>
              </c:strCache>
            </c:strRef>
          </c:cat>
          <c:val>
            <c:numRef>
              <c:f>'Pivot Table'!$AH$5:$AH$14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08-46DD-9BA4-B0C4966306B1}"/>
            </c:ext>
          </c:extLst>
        </c:ser>
        <c:ser>
          <c:idx val="2"/>
          <c:order val="2"/>
          <c:tx>
            <c:strRef>
              <c:f>'Pivot Table'!$AI$3:$AI$4</c:f>
              <c:strCache>
                <c:ptCount val="1"/>
                <c:pt idx="0">
                  <c:v>(200-400]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Table'!$AF$5:$AF$14</c:f>
              <c:strCache>
                <c:ptCount val="9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  <c:pt idx="3">
                  <c:v>Fourth</c:v>
                </c:pt>
                <c:pt idx="4">
                  <c:v>Fifth</c:v>
                </c:pt>
                <c:pt idx="5">
                  <c:v>Sixth</c:v>
                </c:pt>
                <c:pt idx="6">
                  <c:v>Seventh</c:v>
                </c:pt>
                <c:pt idx="7">
                  <c:v>Eighth</c:v>
                </c:pt>
                <c:pt idx="8">
                  <c:v>Ninth</c:v>
                </c:pt>
              </c:strCache>
            </c:strRef>
          </c:cat>
          <c:val>
            <c:numRef>
              <c:f>'Pivot Table'!$AI$5:$AI$14</c:f>
              <c:numCache>
                <c:formatCode>General</c:formatCode>
                <c:ptCount val="9"/>
                <c:pt idx="1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08-46DD-9BA4-B0C4966306B1}"/>
            </c:ext>
          </c:extLst>
        </c:ser>
        <c:ser>
          <c:idx val="3"/>
          <c:order val="3"/>
          <c:tx>
            <c:strRef>
              <c:f>'Pivot Table'!$AJ$3:$AJ$4</c:f>
              <c:strCache>
                <c:ptCount val="1"/>
                <c:pt idx="0">
                  <c:v>(400-600]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Table'!$AF$5:$AF$14</c:f>
              <c:strCache>
                <c:ptCount val="9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  <c:pt idx="3">
                  <c:v>Fourth</c:v>
                </c:pt>
                <c:pt idx="4">
                  <c:v>Fifth</c:v>
                </c:pt>
                <c:pt idx="5">
                  <c:v>Sixth</c:v>
                </c:pt>
                <c:pt idx="6">
                  <c:v>Seventh</c:v>
                </c:pt>
                <c:pt idx="7">
                  <c:v>Eighth</c:v>
                </c:pt>
                <c:pt idx="8">
                  <c:v>Ninth</c:v>
                </c:pt>
              </c:strCache>
            </c:strRef>
          </c:cat>
          <c:val>
            <c:numRef>
              <c:f>'Pivot Table'!$AJ$5:$AJ$14</c:f>
              <c:numCache>
                <c:formatCode>General</c:formatCode>
                <c:ptCount val="9"/>
                <c:pt idx="6">
                  <c:v>1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308-46DD-9BA4-B0C4966306B1}"/>
            </c:ext>
          </c:extLst>
        </c:ser>
        <c:ser>
          <c:idx val="4"/>
          <c:order val="4"/>
          <c:tx>
            <c:strRef>
              <c:f>'Pivot Table'!$AK$3:$AK$4</c:f>
              <c:strCache>
                <c:ptCount val="1"/>
                <c:pt idx="0">
                  <c:v>(+600)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Table'!$AF$5:$AF$14</c:f>
              <c:strCache>
                <c:ptCount val="9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  <c:pt idx="3">
                  <c:v>Fourth</c:v>
                </c:pt>
                <c:pt idx="4">
                  <c:v>Fifth</c:v>
                </c:pt>
                <c:pt idx="5">
                  <c:v>Sixth</c:v>
                </c:pt>
                <c:pt idx="6">
                  <c:v>Seventh</c:v>
                </c:pt>
                <c:pt idx="7">
                  <c:v>Eighth</c:v>
                </c:pt>
                <c:pt idx="8">
                  <c:v>Ninth</c:v>
                </c:pt>
              </c:strCache>
            </c:strRef>
          </c:cat>
          <c:val>
            <c:numRef>
              <c:f>'Pivot Table'!$AK$5:$AK$14</c:f>
              <c:numCache>
                <c:formatCode>General</c:formatCode>
                <c:ptCount val="9"/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308-46DD-9BA4-B0C4966306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300800896"/>
        <c:axId val="300802816"/>
      </c:barChart>
      <c:catAx>
        <c:axId val="30080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0802816"/>
        <c:crosses val="autoZero"/>
        <c:auto val="1"/>
        <c:lblAlgn val="ctr"/>
        <c:lblOffset val="100"/>
        <c:noMultiLvlLbl val="0"/>
      </c:catAx>
      <c:valAx>
        <c:axId val="3008028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0080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[Project No. 4 - Video Game Consoles Dashboard.xlsx]Pivot Table!Pivot3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>
                <a:solidFill>
                  <a:schemeClr val="tx2">
                    <a:lumMod val="50000"/>
                  </a:schemeClr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Units</a:t>
            </a:r>
            <a:r>
              <a:rPr lang="es-ES" baseline="0">
                <a:solidFill>
                  <a:schemeClr val="tx2">
                    <a:lumMod val="50000"/>
                  </a:schemeClr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 sold (millions)</a:t>
            </a:r>
            <a:endParaRPr lang="es-ES">
              <a:solidFill>
                <a:schemeClr val="tx2">
                  <a:lumMod val="50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Table'!$Q$3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Table'!$P$4:$P$13</c:f>
              <c:strCache>
                <c:ptCount val="9"/>
                <c:pt idx="0">
                  <c:v>First</c:v>
                </c:pt>
                <c:pt idx="1">
                  <c:v>Ninth</c:v>
                </c:pt>
                <c:pt idx="2">
                  <c:v>Third</c:v>
                </c:pt>
                <c:pt idx="3">
                  <c:v>Second</c:v>
                </c:pt>
                <c:pt idx="4">
                  <c:v>Fifth</c:v>
                </c:pt>
                <c:pt idx="5">
                  <c:v>Fourth</c:v>
                </c:pt>
                <c:pt idx="6">
                  <c:v>Sixth</c:v>
                </c:pt>
                <c:pt idx="7">
                  <c:v>Eighth</c:v>
                </c:pt>
                <c:pt idx="8">
                  <c:v>Seventh</c:v>
                </c:pt>
              </c:strCache>
            </c:strRef>
          </c:cat>
          <c:val>
            <c:numRef>
              <c:f>'Pivot Table'!$Q$4:$Q$13</c:f>
              <c:numCache>
                <c:formatCode>0.000</c:formatCode>
                <c:ptCount val="9"/>
                <c:pt idx="0">
                  <c:v>4.3499999999999996</c:v>
                </c:pt>
                <c:pt idx="1">
                  <c:v>53.7</c:v>
                </c:pt>
                <c:pt idx="2">
                  <c:v>80.91</c:v>
                </c:pt>
                <c:pt idx="3">
                  <c:v>81.75</c:v>
                </c:pt>
                <c:pt idx="4">
                  <c:v>151.65</c:v>
                </c:pt>
                <c:pt idx="5">
                  <c:v>231.07</c:v>
                </c:pt>
                <c:pt idx="6">
                  <c:v>297.87</c:v>
                </c:pt>
                <c:pt idx="7">
                  <c:v>426</c:v>
                </c:pt>
                <c:pt idx="8">
                  <c:v>508.04999999999995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6-40A7-9867-084ACD6C48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19348447"/>
        <c:axId val="1719337887"/>
      </c:barChart>
      <c:catAx>
        <c:axId val="1719348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9337887"/>
        <c:crosses val="autoZero"/>
        <c:auto val="1"/>
        <c:lblAlgn val="ctr"/>
        <c:lblOffset val="100"/>
        <c:noMultiLvlLbl val="0"/>
      </c:catAx>
      <c:valAx>
        <c:axId val="1719337887"/>
        <c:scaling>
          <c:orientation val="minMax"/>
        </c:scaling>
        <c:delete val="1"/>
        <c:axPos val="b"/>
        <c:numFmt formatCode="0.000" sourceLinked="1"/>
        <c:majorTickMark val="none"/>
        <c:minorTickMark val="none"/>
        <c:tickLblPos val="nextTo"/>
        <c:crossAx val="171934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[Project No. 4 - Video Game Consoles Dashboard.xlsx]Pivot Table!Pivot4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>
                <a:solidFill>
                  <a:schemeClr val="tx2">
                    <a:lumMod val="50000"/>
                  </a:schemeClr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Units</a:t>
            </a:r>
            <a:r>
              <a:rPr lang="es-ES" baseline="0">
                <a:solidFill>
                  <a:schemeClr val="tx2">
                    <a:lumMod val="50000"/>
                  </a:schemeClr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 per year (millions)</a:t>
            </a:r>
            <a:endParaRPr lang="es-ES">
              <a:solidFill>
                <a:schemeClr val="tx2">
                  <a:lumMod val="50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Table'!$U$3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Table'!$T$4:$T$13</c:f>
              <c:strCache>
                <c:ptCount val="9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  <c:pt idx="3">
                  <c:v>Fifth</c:v>
                </c:pt>
                <c:pt idx="4">
                  <c:v>Fourth</c:v>
                </c:pt>
                <c:pt idx="5">
                  <c:v>Ninth</c:v>
                </c:pt>
                <c:pt idx="6">
                  <c:v>Sixth</c:v>
                </c:pt>
                <c:pt idx="7">
                  <c:v>Seventh</c:v>
                </c:pt>
                <c:pt idx="8">
                  <c:v>Eighth</c:v>
                </c:pt>
              </c:strCache>
            </c:strRef>
          </c:cat>
          <c:val>
            <c:numRef>
              <c:f>'Pivot Table'!$U$4:$U$13</c:f>
              <c:numCache>
                <c:formatCode>0.000</c:formatCode>
                <c:ptCount val="9"/>
                <c:pt idx="0">
                  <c:v>0.84940476190476177</c:v>
                </c:pt>
                <c:pt idx="1">
                  <c:v>4.3211309523809529</c:v>
                </c:pt>
                <c:pt idx="2">
                  <c:v>5.2350000000000003</c:v>
                </c:pt>
                <c:pt idx="3">
                  <c:v>16.227655677655676</c:v>
                </c:pt>
                <c:pt idx="4">
                  <c:v>18.279542429792432</c:v>
                </c:pt>
                <c:pt idx="5">
                  <c:v>18.966666666666669</c:v>
                </c:pt>
                <c:pt idx="6">
                  <c:v>32.097142857142856</c:v>
                </c:pt>
                <c:pt idx="7">
                  <c:v>45.518136363636366</c:v>
                </c:pt>
                <c:pt idx="8">
                  <c:v>61.054972222222226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D-4242-95A9-96A3D4BAE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62200303"/>
        <c:axId val="1620305519"/>
      </c:barChart>
      <c:catAx>
        <c:axId val="1562200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0305519"/>
        <c:crosses val="autoZero"/>
        <c:auto val="1"/>
        <c:lblAlgn val="ctr"/>
        <c:lblOffset val="100"/>
        <c:noMultiLvlLbl val="0"/>
      </c:catAx>
      <c:valAx>
        <c:axId val="1620305519"/>
        <c:scaling>
          <c:orientation val="minMax"/>
        </c:scaling>
        <c:delete val="1"/>
        <c:axPos val="b"/>
        <c:numFmt formatCode="0.000" sourceLinked="1"/>
        <c:majorTickMark val="none"/>
        <c:minorTickMark val="none"/>
        <c:tickLblPos val="nextTo"/>
        <c:crossAx val="156220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[Project No. 4 - Video Game Consoles Dashboard.xlsx]Pivot Table!Pivot2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2">
                    <a:lumMod val="50000"/>
                  </a:schemeClr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Average lifespan (years)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Table'!$M$3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Table'!$L$4:$L$13</c:f>
              <c:strCache>
                <c:ptCount val="9"/>
                <c:pt idx="0">
                  <c:v>Second</c:v>
                </c:pt>
                <c:pt idx="1">
                  <c:v>Seventh</c:v>
                </c:pt>
                <c:pt idx="2">
                  <c:v>Third</c:v>
                </c:pt>
                <c:pt idx="3">
                  <c:v>Fourth</c:v>
                </c:pt>
                <c:pt idx="4">
                  <c:v>Sixth</c:v>
                </c:pt>
                <c:pt idx="5">
                  <c:v>Eighth</c:v>
                </c:pt>
                <c:pt idx="6">
                  <c:v>Fifth</c:v>
                </c:pt>
                <c:pt idx="7">
                  <c:v>First</c:v>
                </c:pt>
                <c:pt idx="8">
                  <c:v>Ninth</c:v>
                </c:pt>
              </c:strCache>
            </c:strRef>
          </c:cat>
          <c:val>
            <c:numRef>
              <c:f>'Pivot Table'!$M$4:$M$13</c:f>
              <c:numCache>
                <c:formatCode>0.00</c:formatCode>
                <c:ptCount val="9"/>
                <c:pt idx="0">
                  <c:v>13.142857142857142</c:v>
                </c:pt>
                <c:pt idx="1">
                  <c:v>11.4</c:v>
                </c:pt>
                <c:pt idx="2">
                  <c:v>10.4</c:v>
                </c:pt>
                <c:pt idx="3">
                  <c:v>9</c:v>
                </c:pt>
                <c:pt idx="4">
                  <c:v>6.8571428571428568</c:v>
                </c:pt>
                <c:pt idx="5">
                  <c:v>5.9</c:v>
                </c:pt>
                <c:pt idx="6">
                  <c:v>5.4444444444444446</c:v>
                </c:pt>
                <c:pt idx="7">
                  <c:v>4.666666666666667</c:v>
                </c:pt>
                <c:pt idx="8">
                  <c:v>2.3333333333333335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8-48F7-BD74-5D13ED6DCF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19343647"/>
        <c:axId val="1719344607"/>
      </c:barChart>
      <c:catAx>
        <c:axId val="1719343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9344607"/>
        <c:crosses val="autoZero"/>
        <c:auto val="1"/>
        <c:lblAlgn val="ctr"/>
        <c:lblOffset val="100"/>
        <c:noMultiLvlLbl val="0"/>
      </c:catAx>
      <c:valAx>
        <c:axId val="1719344607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171934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36</xdr:row>
      <xdr:rowOff>0</xdr:rowOff>
    </xdr:from>
    <xdr:to>
      <xdr:col>35</xdr:col>
      <xdr:colOff>0</xdr:colOff>
      <xdr:row>53</xdr:row>
      <xdr:rowOff>0</xdr:rowOff>
    </xdr:to>
    <xdr:grpSp>
      <xdr:nvGrpSpPr>
        <xdr:cNvPr id="3" name="Grupo1" descr="Chart of consoles by type.">
          <a:extLst>
            <a:ext uri="{FF2B5EF4-FFF2-40B4-BE49-F238E27FC236}">
              <a16:creationId xmlns:a16="http://schemas.microsoft.com/office/drawing/2014/main" id="{4D3AB42B-29A7-5132-D103-213523EB750B}"/>
            </a:ext>
          </a:extLst>
        </xdr:cNvPr>
        <xdr:cNvGrpSpPr/>
      </xdr:nvGrpSpPr>
      <xdr:grpSpPr>
        <a:xfrm>
          <a:off x="6915150" y="7296150"/>
          <a:ext cx="4086225" cy="3238500"/>
          <a:chOff x="6705600" y="2276475"/>
          <a:chExt cx="5760000" cy="3240000"/>
        </a:xfrm>
      </xdr:grpSpPr>
      <xdr:sp macro="" textlink="">
        <xdr:nvSpPr>
          <xdr:cNvPr id="2" name="Fondo1">
            <a:extLst>
              <a:ext uri="{FF2B5EF4-FFF2-40B4-BE49-F238E27FC236}">
                <a16:creationId xmlns:a16="http://schemas.microsoft.com/office/drawing/2014/main" id="{7B39E47C-C951-070F-8C10-2935C22DEDCF}"/>
              </a:ext>
            </a:extLst>
          </xdr:cNvPr>
          <xdr:cNvSpPr/>
        </xdr:nvSpPr>
        <xdr:spPr>
          <a:xfrm>
            <a:off x="6705600" y="2276475"/>
            <a:ext cx="5760000" cy="3240000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101600" dist="508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graphicFrame macro="">
        <xdr:nvGraphicFramePr>
          <xdr:cNvPr id="4" name="Gráfico1">
            <a:extLst>
              <a:ext uri="{FF2B5EF4-FFF2-40B4-BE49-F238E27FC236}">
                <a16:creationId xmlns:a16="http://schemas.microsoft.com/office/drawing/2014/main" id="{B218094C-B44C-43A6-A426-7DFF85E0FB3E}"/>
              </a:ext>
            </a:extLst>
          </xdr:cNvPr>
          <xdr:cNvGraphicFramePr>
            <a:graphicFrameLocks/>
          </xdr:cNvGraphicFramePr>
        </xdr:nvGraphicFramePr>
        <xdr:xfrm>
          <a:off x="6886575" y="2505075"/>
          <a:ext cx="5400000" cy="2808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3</xdr:col>
      <xdr:colOff>0</xdr:colOff>
      <xdr:row>0</xdr:row>
      <xdr:rowOff>0</xdr:rowOff>
    </xdr:from>
    <xdr:to>
      <xdr:col>19</xdr:col>
      <xdr:colOff>0</xdr:colOff>
      <xdr:row>0</xdr:row>
      <xdr:rowOff>628649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3F62612-5B56-63A4-551D-0EBCA81413A4}"/>
            </a:ext>
          </a:extLst>
        </xdr:cNvPr>
        <xdr:cNvSpPr txBox="1"/>
      </xdr:nvSpPr>
      <xdr:spPr>
        <a:xfrm>
          <a:off x="942975" y="0"/>
          <a:ext cx="5029200" cy="6286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2800"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VIDEO GAME CONSOLES</a:t>
          </a:r>
        </a:p>
      </xdr:txBody>
    </xdr:sp>
    <xdr:clientData/>
  </xdr:twoCellAnchor>
  <xdr:twoCellAnchor>
    <xdr:from>
      <xdr:col>8</xdr:col>
      <xdr:colOff>0</xdr:colOff>
      <xdr:row>2</xdr:row>
      <xdr:rowOff>0</xdr:rowOff>
    </xdr:from>
    <xdr:to>
      <xdr:col>31</xdr:col>
      <xdr:colOff>0</xdr:colOff>
      <xdr:row>15</xdr:row>
      <xdr:rowOff>0</xdr:rowOff>
    </xdr:to>
    <xdr:grpSp>
      <xdr:nvGrpSpPr>
        <xdr:cNvPr id="9" name="Grupo8" descr="Chart of income over time.">
          <a:extLst>
            <a:ext uri="{FF2B5EF4-FFF2-40B4-BE49-F238E27FC236}">
              <a16:creationId xmlns:a16="http://schemas.microsoft.com/office/drawing/2014/main" id="{00868C7F-1D67-4DDD-BCAC-0B89FABB4C6C}"/>
            </a:ext>
          </a:extLst>
        </xdr:cNvPr>
        <xdr:cNvGrpSpPr/>
      </xdr:nvGrpSpPr>
      <xdr:grpSpPr>
        <a:xfrm>
          <a:off x="2514600" y="819150"/>
          <a:ext cx="7229475" cy="2476500"/>
          <a:chOff x="35394900" y="6334125"/>
          <a:chExt cx="6840000" cy="3240000"/>
        </a:xfrm>
      </xdr:grpSpPr>
      <xdr:sp macro="" textlink="">
        <xdr:nvSpPr>
          <xdr:cNvPr id="10" name="Fondo8">
            <a:extLst>
              <a:ext uri="{FF2B5EF4-FFF2-40B4-BE49-F238E27FC236}">
                <a16:creationId xmlns:a16="http://schemas.microsoft.com/office/drawing/2014/main" id="{DF7F1FF6-C4D5-9399-D0C8-DA0D6D6CE6CA}"/>
              </a:ext>
            </a:extLst>
          </xdr:cNvPr>
          <xdr:cNvSpPr/>
        </xdr:nvSpPr>
        <xdr:spPr>
          <a:xfrm>
            <a:off x="35394900" y="6334125"/>
            <a:ext cx="6840000" cy="3240000"/>
          </a:xfrm>
          <a:prstGeom prst="roundRect">
            <a:avLst/>
          </a:prstGeom>
          <a:solidFill>
            <a:sysClr val="window" lastClr="FFFFFF"/>
          </a:solidFill>
          <a:ln w="12700" cap="flat" cmpd="sng" algn="ctr">
            <a:noFill/>
            <a:prstDash val="solid"/>
            <a:miter lim="800000"/>
          </a:ln>
          <a:effectLst>
            <a:outerShdw blurRad="101600" dist="50800" dir="2700000" algn="tl" rotWithShape="0">
              <a:prstClr val="black">
                <a:alpha val="40000"/>
              </a:prstClr>
            </a:outerShdw>
          </a:effectLst>
        </xdr:spPr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endParaRPr>
          </a:p>
        </xdr:txBody>
      </xdr:sp>
      <xdr:graphicFrame macro="">
        <xdr:nvGraphicFramePr>
          <xdr:cNvPr id="11" name="Gráfico8">
            <a:extLst>
              <a:ext uri="{FF2B5EF4-FFF2-40B4-BE49-F238E27FC236}">
                <a16:creationId xmlns:a16="http://schemas.microsoft.com/office/drawing/2014/main" id="{70CAB4CA-53A8-010D-97A4-D8C9FB03454E}"/>
              </a:ext>
            </a:extLst>
          </xdr:cNvPr>
          <xdr:cNvGraphicFramePr/>
        </xdr:nvGraphicFramePr>
        <xdr:xfrm>
          <a:off x="35575875" y="6557962"/>
          <a:ext cx="6480000" cy="2808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8</xdr:col>
      <xdr:colOff>0</xdr:colOff>
      <xdr:row>16</xdr:row>
      <xdr:rowOff>0</xdr:rowOff>
    </xdr:from>
    <xdr:to>
      <xdr:col>19</xdr:col>
      <xdr:colOff>0</xdr:colOff>
      <xdr:row>35</xdr:row>
      <xdr:rowOff>0</xdr:rowOff>
    </xdr:to>
    <xdr:grpSp>
      <xdr:nvGrpSpPr>
        <xdr:cNvPr id="12" name="Grupo5" descr="Chart of percentage of income.">
          <a:extLst>
            <a:ext uri="{FF2B5EF4-FFF2-40B4-BE49-F238E27FC236}">
              <a16:creationId xmlns:a16="http://schemas.microsoft.com/office/drawing/2014/main" id="{E49C75F1-37EA-413A-B547-0958F03841FA}"/>
            </a:ext>
          </a:extLst>
        </xdr:cNvPr>
        <xdr:cNvGrpSpPr/>
      </xdr:nvGrpSpPr>
      <xdr:grpSpPr>
        <a:xfrm>
          <a:off x="2514600" y="3486150"/>
          <a:ext cx="3457575" cy="3619500"/>
          <a:chOff x="23717249" y="6496050"/>
          <a:chExt cx="5040000" cy="3240000"/>
        </a:xfrm>
      </xdr:grpSpPr>
      <xdr:sp macro="" textlink="">
        <xdr:nvSpPr>
          <xdr:cNvPr id="13" name="Fondo5">
            <a:extLst>
              <a:ext uri="{FF2B5EF4-FFF2-40B4-BE49-F238E27FC236}">
                <a16:creationId xmlns:a16="http://schemas.microsoft.com/office/drawing/2014/main" id="{3B33D91A-3DB5-DCB3-889A-8F7A3ED282A2}"/>
              </a:ext>
            </a:extLst>
          </xdr:cNvPr>
          <xdr:cNvSpPr/>
        </xdr:nvSpPr>
        <xdr:spPr>
          <a:xfrm>
            <a:off x="23717249" y="6496050"/>
            <a:ext cx="5040000" cy="3240000"/>
          </a:xfrm>
          <a:prstGeom prst="roundRect">
            <a:avLst/>
          </a:prstGeom>
          <a:solidFill>
            <a:sysClr val="window" lastClr="FFFFFF"/>
          </a:solidFill>
          <a:ln w="12700" cap="flat" cmpd="sng" algn="ctr">
            <a:noFill/>
            <a:prstDash val="solid"/>
            <a:miter lim="800000"/>
          </a:ln>
          <a:effectLst>
            <a:outerShdw blurRad="101600" dist="50800" dir="2700000" algn="tl" rotWithShape="0">
              <a:prstClr val="black">
                <a:alpha val="40000"/>
              </a:prstClr>
            </a:outerShdw>
          </a:effectLst>
        </xdr:spPr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endParaRPr>
          </a:p>
        </xdr:txBody>
      </xdr:sp>
      <xdr:graphicFrame macro="">
        <xdr:nvGraphicFramePr>
          <xdr:cNvPr id="14" name="Gráfico5">
            <a:extLst>
              <a:ext uri="{FF2B5EF4-FFF2-40B4-BE49-F238E27FC236}">
                <a16:creationId xmlns:a16="http://schemas.microsoft.com/office/drawing/2014/main" id="{4A58C2DE-378C-F9EB-597A-254BFFFA0F76}"/>
              </a:ext>
            </a:extLst>
          </xdr:cNvPr>
          <xdr:cNvGraphicFramePr/>
        </xdr:nvGraphicFramePr>
        <xdr:xfrm>
          <a:off x="23888700" y="6719885"/>
          <a:ext cx="4680000" cy="2808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20</xdr:col>
      <xdr:colOff>0</xdr:colOff>
      <xdr:row>16</xdr:row>
      <xdr:rowOff>0</xdr:rowOff>
    </xdr:from>
    <xdr:to>
      <xdr:col>31</xdr:col>
      <xdr:colOff>0</xdr:colOff>
      <xdr:row>35</xdr:row>
      <xdr:rowOff>0</xdr:rowOff>
    </xdr:to>
    <xdr:grpSp>
      <xdr:nvGrpSpPr>
        <xdr:cNvPr id="18" name="Grupo6" descr="Chart of percentage of adjusted income.">
          <a:extLst>
            <a:ext uri="{FF2B5EF4-FFF2-40B4-BE49-F238E27FC236}">
              <a16:creationId xmlns:a16="http://schemas.microsoft.com/office/drawing/2014/main" id="{C56532BC-387B-42CC-9348-A9BDD79200B2}"/>
            </a:ext>
          </a:extLst>
        </xdr:cNvPr>
        <xdr:cNvGrpSpPr/>
      </xdr:nvGrpSpPr>
      <xdr:grpSpPr>
        <a:xfrm>
          <a:off x="6286500" y="3486150"/>
          <a:ext cx="3457575" cy="3619500"/>
          <a:chOff x="28908375" y="6477000"/>
          <a:chExt cx="5040000" cy="3240000"/>
        </a:xfrm>
      </xdr:grpSpPr>
      <xdr:sp macro="" textlink="">
        <xdr:nvSpPr>
          <xdr:cNvPr id="19" name="Fondo6">
            <a:extLst>
              <a:ext uri="{FF2B5EF4-FFF2-40B4-BE49-F238E27FC236}">
                <a16:creationId xmlns:a16="http://schemas.microsoft.com/office/drawing/2014/main" id="{BC2F38B9-BD81-71FA-448C-C3E747C537B5}"/>
              </a:ext>
            </a:extLst>
          </xdr:cNvPr>
          <xdr:cNvSpPr/>
        </xdr:nvSpPr>
        <xdr:spPr>
          <a:xfrm>
            <a:off x="28908375" y="6477000"/>
            <a:ext cx="5040000" cy="3240000"/>
          </a:xfrm>
          <a:prstGeom prst="roundRect">
            <a:avLst/>
          </a:prstGeom>
          <a:solidFill>
            <a:sysClr val="window" lastClr="FFFFFF"/>
          </a:solidFill>
          <a:ln w="12700" cap="flat" cmpd="sng" algn="ctr">
            <a:noFill/>
            <a:prstDash val="solid"/>
            <a:miter lim="800000"/>
          </a:ln>
          <a:effectLst>
            <a:outerShdw blurRad="101600" dist="50800" dir="2700000" algn="tl" rotWithShape="0">
              <a:prstClr val="black">
                <a:alpha val="40000"/>
              </a:prstClr>
            </a:outerShdw>
          </a:effectLst>
        </xdr:spPr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endParaRPr>
          </a:p>
        </xdr:txBody>
      </xdr:sp>
      <xdr:graphicFrame macro="">
        <xdr:nvGraphicFramePr>
          <xdr:cNvPr id="20" name="Gráfico6">
            <a:extLst>
              <a:ext uri="{FF2B5EF4-FFF2-40B4-BE49-F238E27FC236}">
                <a16:creationId xmlns:a16="http://schemas.microsoft.com/office/drawing/2014/main" id="{1A27474D-0126-9B54-05AD-839D8FE75D9B}"/>
              </a:ext>
            </a:extLst>
          </xdr:cNvPr>
          <xdr:cNvGraphicFramePr/>
        </xdr:nvGraphicFramePr>
        <xdr:xfrm>
          <a:off x="29079825" y="6700837"/>
          <a:ext cx="4680000" cy="2808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8</xdr:col>
      <xdr:colOff>0</xdr:colOff>
      <xdr:row>36</xdr:row>
      <xdr:rowOff>0</xdr:rowOff>
    </xdr:from>
    <xdr:to>
      <xdr:col>21</xdr:col>
      <xdr:colOff>0</xdr:colOff>
      <xdr:row>53</xdr:row>
      <xdr:rowOff>0</xdr:rowOff>
    </xdr:to>
    <xdr:grpSp>
      <xdr:nvGrpSpPr>
        <xdr:cNvPr id="27" name="Grupo7" descr="Chart of consoles by price brackets.">
          <a:extLst>
            <a:ext uri="{FF2B5EF4-FFF2-40B4-BE49-F238E27FC236}">
              <a16:creationId xmlns:a16="http://schemas.microsoft.com/office/drawing/2014/main" id="{02F36E8D-B669-4578-BC44-4A5112667D65}"/>
            </a:ext>
          </a:extLst>
        </xdr:cNvPr>
        <xdr:cNvGrpSpPr/>
      </xdr:nvGrpSpPr>
      <xdr:grpSpPr>
        <a:xfrm>
          <a:off x="2514600" y="7296150"/>
          <a:ext cx="4086225" cy="3238500"/>
          <a:chOff x="39052500" y="2781300"/>
          <a:chExt cx="5400000" cy="3240000"/>
        </a:xfrm>
      </xdr:grpSpPr>
      <xdr:sp macro="" textlink="">
        <xdr:nvSpPr>
          <xdr:cNvPr id="28" name="Fondo7">
            <a:extLst>
              <a:ext uri="{FF2B5EF4-FFF2-40B4-BE49-F238E27FC236}">
                <a16:creationId xmlns:a16="http://schemas.microsoft.com/office/drawing/2014/main" id="{4016B879-C720-3B78-9EF9-53DC62D25226}"/>
              </a:ext>
            </a:extLst>
          </xdr:cNvPr>
          <xdr:cNvSpPr/>
        </xdr:nvSpPr>
        <xdr:spPr>
          <a:xfrm>
            <a:off x="39052500" y="2781300"/>
            <a:ext cx="5400000" cy="3240000"/>
          </a:xfrm>
          <a:prstGeom prst="roundRect">
            <a:avLst/>
          </a:prstGeom>
          <a:solidFill>
            <a:sysClr val="window" lastClr="FFFFFF"/>
          </a:solidFill>
          <a:ln w="12700" cap="flat" cmpd="sng" algn="ctr">
            <a:noFill/>
            <a:prstDash val="solid"/>
            <a:miter lim="800000"/>
          </a:ln>
          <a:effectLst>
            <a:outerShdw blurRad="101600" dist="50800" dir="2700000" algn="tl" rotWithShape="0">
              <a:prstClr val="black">
                <a:alpha val="40000"/>
              </a:prstClr>
            </a:outerShdw>
          </a:effectLst>
        </xdr:spPr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endParaRPr>
          </a:p>
        </xdr:txBody>
      </xdr:sp>
      <xdr:graphicFrame macro="">
        <xdr:nvGraphicFramePr>
          <xdr:cNvPr id="29" name="Gráfico7">
            <a:extLst>
              <a:ext uri="{FF2B5EF4-FFF2-40B4-BE49-F238E27FC236}">
                <a16:creationId xmlns:a16="http://schemas.microsoft.com/office/drawing/2014/main" id="{6EB82E3B-4289-1D6C-991E-B1DC6973B667}"/>
              </a:ext>
            </a:extLst>
          </xdr:cNvPr>
          <xdr:cNvGraphicFramePr/>
        </xdr:nvGraphicFramePr>
        <xdr:xfrm>
          <a:off x="39223950" y="3005137"/>
          <a:ext cx="5040000" cy="2808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>
    <xdr:from>
      <xdr:col>32</xdr:col>
      <xdr:colOff>0</xdr:colOff>
      <xdr:row>2</xdr:row>
      <xdr:rowOff>0</xdr:rowOff>
    </xdr:from>
    <xdr:to>
      <xdr:col>46</xdr:col>
      <xdr:colOff>0</xdr:colOff>
      <xdr:row>18</xdr:row>
      <xdr:rowOff>0</xdr:rowOff>
    </xdr:to>
    <xdr:grpSp>
      <xdr:nvGrpSpPr>
        <xdr:cNvPr id="33" name="Grupo3" descr="Chart of units sold.">
          <a:extLst>
            <a:ext uri="{FF2B5EF4-FFF2-40B4-BE49-F238E27FC236}">
              <a16:creationId xmlns:a16="http://schemas.microsoft.com/office/drawing/2014/main" id="{33915872-3C1E-4BC2-8F00-50AC5D3BE241}"/>
            </a:ext>
          </a:extLst>
        </xdr:cNvPr>
        <xdr:cNvGrpSpPr/>
      </xdr:nvGrpSpPr>
      <xdr:grpSpPr>
        <a:xfrm>
          <a:off x="10058400" y="819150"/>
          <a:ext cx="4400550" cy="3048000"/>
          <a:chOff x="12820650" y="6096000"/>
          <a:chExt cx="4320000" cy="3240000"/>
        </a:xfrm>
      </xdr:grpSpPr>
      <xdr:sp macro="" textlink="">
        <xdr:nvSpPr>
          <xdr:cNvPr id="34" name="Fondo3">
            <a:extLst>
              <a:ext uri="{FF2B5EF4-FFF2-40B4-BE49-F238E27FC236}">
                <a16:creationId xmlns:a16="http://schemas.microsoft.com/office/drawing/2014/main" id="{912DD646-22D4-3C23-B7A0-FE7CDF7C05C0}"/>
              </a:ext>
            </a:extLst>
          </xdr:cNvPr>
          <xdr:cNvSpPr/>
        </xdr:nvSpPr>
        <xdr:spPr>
          <a:xfrm>
            <a:off x="12820650" y="6096000"/>
            <a:ext cx="4320000" cy="3240000"/>
          </a:xfrm>
          <a:prstGeom prst="roundRect">
            <a:avLst/>
          </a:prstGeom>
          <a:solidFill>
            <a:sysClr val="window" lastClr="FFFFFF"/>
          </a:solidFill>
          <a:ln w="12700" cap="flat" cmpd="sng" algn="ctr">
            <a:noFill/>
            <a:prstDash val="solid"/>
            <a:miter lim="800000"/>
          </a:ln>
          <a:effectLst>
            <a:outerShdw blurRad="101600" dist="50800" dir="2700000" algn="tl" rotWithShape="0">
              <a:prstClr val="black">
                <a:alpha val="40000"/>
              </a:prstClr>
            </a:outerShdw>
          </a:effectLst>
        </xdr:spPr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endParaRPr>
          </a:p>
        </xdr:txBody>
      </xdr:sp>
      <xdr:graphicFrame macro="">
        <xdr:nvGraphicFramePr>
          <xdr:cNvPr id="35" name="Gráfico3">
            <a:extLst>
              <a:ext uri="{FF2B5EF4-FFF2-40B4-BE49-F238E27FC236}">
                <a16:creationId xmlns:a16="http://schemas.microsoft.com/office/drawing/2014/main" id="{FBDC5086-75CF-0693-37E0-2E5082434C57}"/>
              </a:ext>
            </a:extLst>
          </xdr:cNvPr>
          <xdr:cNvGraphicFramePr/>
        </xdr:nvGraphicFramePr>
        <xdr:xfrm>
          <a:off x="12992100" y="6319837"/>
          <a:ext cx="3960000" cy="2808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32</xdr:col>
      <xdr:colOff>0</xdr:colOff>
      <xdr:row>19</xdr:row>
      <xdr:rowOff>0</xdr:rowOff>
    </xdr:from>
    <xdr:to>
      <xdr:col>46</xdr:col>
      <xdr:colOff>0</xdr:colOff>
      <xdr:row>35</xdr:row>
      <xdr:rowOff>0</xdr:rowOff>
    </xdr:to>
    <xdr:grpSp>
      <xdr:nvGrpSpPr>
        <xdr:cNvPr id="39" name="Grupo4" descr="Chart of units sold per year.">
          <a:extLst>
            <a:ext uri="{FF2B5EF4-FFF2-40B4-BE49-F238E27FC236}">
              <a16:creationId xmlns:a16="http://schemas.microsoft.com/office/drawing/2014/main" id="{53ACF93B-7874-4720-B2D1-8D94D7931E26}"/>
            </a:ext>
          </a:extLst>
        </xdr:cNvPr>
        <xdr:cNvGrpSpPr/>
      </xdr:nvGrpSpPr>
      <xdr:grpSpPr>
        <a:xfrm>
          <a:off x="10058400" y="4057650"/>
          <a:ext cx="4400550" cy="3048000"/>
          <a:chOff x="18097500" y="6096000"/>
          <a:chExt cx="4320000" cy="3240000"/>
        </a:xfrm>
      </xdr:grpSpPr>
      <xdr:sp macro="" textlink="">
        <xdr:nvSpPr>
          <xdr:cNvPr id="40" name="Fondo4">
            <a:extLst>
              <a:ext uri="{FF2B5EF4-FFF2-40B4-BE49-F238E27FC236}">
                <a16:creationId xmlns:a16="http://schemas.microsoft.com/office/drawing/2014/main" id="{B3604D92-CC7C-5C2C-8CC2-3BEDA9FA266C}"/>
              </a:ext>
            </a:extLst>
          </xdr:cNvPr>
          <xdr:cNvSpPr/>
        </xdr:nvSpPr>
        <xdr:spPr>
          <a:xfrm>
            <a:off x="18097500" y="6096000"/>
            <a:ext cx="4320000" cy="3240000"/>
          </a:xfrm>
          <a:prstGeom prst="roundRect">
            <a:avLst/>
          </a:prstGeom>
          <a:solidFill>
            <a:sysClr val="window" lastClr="FFFFFF"/>
          </a:solidFill>
          <a:ln w="12700" cap="flat" cmpd="sng" algn="ctr">
            <a:noFill/>
            <a:prstDash val="solid"/>
            <a:miter lim="800000"/>
          </a:ln>
          <a:effectLst>
            <a:outerShdw blurRad="101600" dist="50800" dir="2700000" algn="tl" rotWithShape="0">
              <a:prstClr val="black">
                <a:alpha val="40000"/>
              </a:prstClr>
            </a:outerShdw>
          </a:effectLst>
        </xdr:spPr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endParaRPr>
          </a:p>
        </xdr:txBody>
      </xdr:sp>
      <xdr:graphicFrame macro="">
        <xdr:nvGraphicFramePr>
          <xdr:cNvPr id="41" name="Gráfico4">
            <a:extLst>
              <a:ext uri="{FF2B5EF4-FFF2-40B4-BE49-F238E27FC236}">
                <a16:creationId xmlns:a16="http://schemas.microsoft.com/office/drawing/2014/main" id="{D0A7E3CC-7714-67FB-F106-09ADBDCBD1D0}"/>
              </a:ext>
            </a:extLst>
          </xdr:cNvPr>
          <xdr:cNvGraphicFramePr/>
        </xdr:nvGraphicFramePr>
        <xdr:xfrm>
          <a:off x="18268950" y="6319837"/>
          <a:ext cx="3960000" cy="2808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>
    <xdr:from>
      <xdr:col>36</xdr:col>
      <xdr:colOff>0</xdr:colOff>
      <xdr:row>36</xdr:row>
      <xdr:rowOff>0</xdr:rowOff>
    </xdr:from>
    <xdr:to>
      <xdr:col>46</xdr:col>
      <xdr:colOff>0</xdr:colOff>
      <xdr:row>53</xdr:row>
      <xdr:rowOff>0</xdr:rowOff>
    </xdr:to>
    <xdr:grpSp>
      <xdr:nvGrpSpPr>
        <xdr:cNvPr id="51" name="Grupo2" descr="Chart of consoles average lifespan.">
          <a:extLst>
            <a:ext uri="{FF2B5EF4-FFF2-40B4-BE49-F238E27FC236}">
              <a16:creationId xmlns:a16="http://schemas.microsoft.com/office/drawing/2014/main" id="{AA8DC13B-01AD-41AE-82C7-23EDDFD487F3}"/>
            </a:ext>
          </a:extLst>
        </xdr:cNvPr>
        <xdr:cNvGrpSpPr/>
      </xdr:nvGrpSpPr>
      <xdr:grpSpPr>
        <a:xfrm>
          <a:off x="11315700" y="7296150"/>
          <a:ext cx="3143250" cy="3238500"/>
          <a:chOff x="8191500" y="5991225"/>
          <a:chExt cx="4320000" cy="3240000"/>
        </a:xfrm>
      </xdr:grpSpPr>
      <xdr:sp macro="" textlink="">
        <xdr:nvSpPr>
          <xdr:cNvPr id="52" name="Fondo2">
            <a:extLst>
              <a:ext uri="{FF2B5EF4-FFF2-40B4-BE49-F238E27FC236}">
                <a16:creationId xmlns:a16="http://schemas.microsoft.com/office/drawing/2014/main" id="{A64B742E-E857-A894-910A-B34765A4628C}"/>
              </a:ext>
            </a:extLst>
          </xdr:cNvPr>
          <xdr:cNvSpPr/>
        </xdr:nvSpPr>
        <xdr:spPr>
          <a:xfrm>
            <a:off x="8191500" y="5991225"/>
            <a:ext cx="4320000" cy="3240000"/>
          </a:xfrm>
          <a:prstGeom prst="roundRect">
            <a:avLst/>
          </a:prstGeom>
          <a:solidFill>
            <a:sysClr val="window" lastClr="FFFFFF"/>
          </a:solidFill>
          <a:ln w="12700" cap="flat" cmpd="sng" algn="ctr">
            <a:noFill/>
            <a:prstDash val="solid"/>
            <a:miter lim="800000"/>
          </a:ln>
          <a:effectLst>
            <a:outerShdw blurRad="101600" dist="50800" dir="2700000" algn="tl" rotWithShape="0">
              <a:prstClr val="black">
                <a:alpha val="40000"/>
              </a:prstClr>
            </a:outerShdw>
          </a:effectLst>
        </xdr:spPr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endParaRPr>
          </a:p>
        </xdr:txBody>
      </xdr:sp>
      <xdr:graphicFrame macro="">
        <xdr:nvGraphicFramePr>
          <xdr:cNvPr id="53" name="Gráfico2">
            <a:extLst>
              <a:ext uri="{FF2B5EF4-FFF2-40B4-BE49-F238E27FC236}">
                <a16:creationId xmlns:a16="http://schemas.microsoft.com/office/drawing/2014/main" id="{38CF84EC-6EE9-1F95-2138-D38B823B8EBF}"/>
              </a:ext>
            </a:extLst>
          </xdr:cNvPr>
          <xdr:cNvGraphicFramePr/>
        </xdr:nvGraphicFramePr>
        <xdr:xfrm>
          <a:off x="8362950" y="6215062"/>
          <a:ext cx="3960000" cy="2808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 editAs="oneCell">
    <xdr:from>
      <xdr:col>1</xdr:col>
      <xdr:colOff>0</xdr:colOff>
      <xdr:row>4</xdr:row>
      <xdr:rowOff>0</xdr:rowOff>
    </xdr:from>
    <xdr:to>
      <xdr:col>7</xdr:col>
      <xdr:colOff>0</xdr:colOff>
      <xdr:row>17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Type">
              <a:extLst>
                <a:ext uri="{FF2B5EF4-FFF2-40B4-BE49-F238E27FC236}">
                  <a16:creationId xmlns:a16="http://schemas.microsoft.com/office/drawing/2014/main" id="{F8E65F81-C8FD-CC7B-8979-78EEB30BE2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4325" y="1390650"/>
              <a:ext cx="1885950" cy="2476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18</xdr:row>
      <xdr:rowOff>0</xdr:rowOff>
    </xdr:from>
    <xdr:to>
      <xdr:col>6</xdr:col>
      <xdr:colOff>314324</xdr:colOff>
      <xdr:row>42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Firm">
              <a:extLst>
                <a:ext uri="{FF2B5EF4-FFF2-40B4-BE49-F238E27FC236}">
                  <a16:creationId xmlns:a16="http://schemas.microsoft.com/office/drawing/2014/main" id="{7BF3CA95-B87C-ECB8-B160-172648DD9C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rm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4325" y="4057650"/>
              <a:ext cx="1885949" cy="4381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43</xdr:row>
      <xdr:rowOff>0</xdr:rowOff>
    </xdr:from>
    <xdr:to>
      <xdr:col>6</xdr:col>
      <xdr:colOff>314324</xdr:colOff>
      <xdr:row>53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Price brackets">
              <a:extLst>
                <a:ext uri="{FF2B5EF4-FFF2-40B4-BE49-F238E27FC236}">
                  <a16:creationId xmlns:a16="http://schemas.microsoft.com/office/drawing/2014/main" id="{F04969FE-E493-1B6D-79B9-DF051819B1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ice bracket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4325" y="8629650"/>
              <a:ext cx="1885949" cy="1905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2</xdr:row>
      <xdr:rowOff>0</xdr:rowOff>
    </xdr:from>
    <xdr:to>
      <xdr:col>7</xdr:col>
      <xdr:colOff>0</xdr:colOff>
      <xdr:row>4</xdr:row>
      <xdr:rowOff>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341C2ECF-889A-90B9-1762-3FB6F3CBC116}"/>
            </a:ext>
          </a:extLst>
        </xdr:cNvPr>
        <xdr:cNvSpPr txBox="1"/>
      </xdr:nvSpPr>
      <xdr:spPr>
        <a:xfrm>
          <a:off x="314325" y="819150"/>
          <a:ext cx="18859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chemeClr val="tx2">
                  <a:lumMod val="50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Configuration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io Villena" refreshedDate="45038.877473611108" createdVersion="8" refreshedVersion="8" minRefreshableVersion="3" recordCount="61" xr:uid="{711387BC-5A4C-4623-8CA6-18B68745ED8B}">
  <cacheSource type="worksheet">
    <worksheetSource name="ConsoleData"/>
  </cacheSource>
  <cacheFields count="17">
    <cacheField name="Platform" numFmtId="0">
      <sharedItems/>
    </cacheField>
    <cacheField name="Type" numFmtId="0">
      <sharedItems count="8">
        <s v="Home"/>
        <s v="Dedicated"/>
        <s v="Handheld"/>
        <s v="Home console add-on"/>
        <s v="Tabletop portable"/>
        <s v="Hybrid"/>
        <s v="VR Headset"/>
        <s v="Hibrida" u="1"/>
      </sharedItems>
    </cacheField>
    <cacheField name="Firm" numFmtId="0">
      <sharedItems count="20">
        <s v="Magnavox"/>
        <s v="Fairchild Camera and Instrument"/>
        <s v="Coleco"/>
        <s v="Atari"/>
        <s v="Nintendo"/>
        <s v="Magnavox/Philips"/>
        <s v="Mattel"/>
        <s v="Sega"/>
        <s v="NEC/Hudson Soft"/>
        <s v="NEC"/>
        <s v="Philips"/>
        <s v="SNK"/>
        <s v="Panasonic/Sanyo/GoldStar"/>
        <s v="Sony"/>
        <s v="Bandai"/>
        <s v="Microsoft"/>
        <s v="Nokia"/>
        <s v="Oculus"/>
        <s v="Reality Labs/Meta"/>
        <s v="Valve"/>
      </sharedItems>
    </cacheField>
    <cacheField name="Released" numFmtId="0">
      <sharedItems containsSemiMixedTypes="0" containsString="0" containsNumber="1" containsInteger="1" minValue="1972" maxValue="2022"/>
    </cacheField>
    <cacheField name="Discontinued" numFmtId="0">
      <sharedItems containsMixedTypes="1" containsNumber="1" containsInteger="1" minValue="1975" maxValue="2021"/>
    </cacheField>
    <cacheField name="Generation" numFmtId="0">
      <sharedItems count="9">
        <s v="First"/>
        <s v="Second"/>
        <s v="Third"/>
        <s v="Fourth"/>
        <s v="Fifth"/>
        <s v="Sixth"/>
        <s v="Seventh"/>
        <s v="Eighth"/>
        <s v="Ninth"/>
      </sharedItems>
    </cacheField>
    <cacheField name="Lifespan (years)" numFmtId="0">
      <sharedItems containsSemiMixedTypes="0" containsString="0" containsNumber="1" containsInteger="1" minValue="1" maxValue="42"/>
    </cacheField>
    <cacheField name="Units sold (millions)" numFmtId="0">
      <sharedItems containsSemiMixedTypes="0" containsString="0" containsNumber="1" minValue="0.35" maxValue="155"/>
    </cacheField>
    <cacheField name="Quantity" numFmtId="0">
      <sharedItems/>
    </cacheField>
    <cacheField name="Introductory price (USD)" numFmtId="0">
      <sharedItems containsMixedTypes="1" containsNumber="1" minValue="59.99" maxValue="799"/>
    </cacheField>
    <cacheField name="Adjusted price (USD)" numFmtId="2">
      <sharedItems containsMixedTypes="1" containsNumber="1" minValue="75.023478639171671" maxValue="1748.8539811457579"/>
    </cacheField>
    <cacheField name="CPI" numFmtId="164">
      <sharedItems containsMixedTypes="1" containsNumber="1" minValue="42.1" maxValue="283.71600000000001"/>
    </cacheField>
    <cacheField name="Update factor" numFmtId="164">
      <sharedItems containsMixedTypes="1" containsNumber="1" minValue="1.0638666835849935" maxValue="7.1695011876484562"/>
    </cacheField>
    <cacheField name="Units per year (millions)" numFmtId="164">
      <sharedItems containsSemiMixedTypes="0" containsString="0" containsNumber="1" minValue="4.3749999999999997E-2" maxValue="20.425000000000001"/>
    </cacheField>
    <cacheField name="Income (USD)" numFmtId="165">
      <sharedItems containsMixedTypes="1" containsNumber="1" minValue="34982500" maxValue="46878828000"/>
    </cacheField>
    <cacheField name="Adjusted income (USD)" numFmtId="165">
      <sharedItems containsMixedTypes="1" containsNumber="1" minValue="250807075.2969121" maxValue="80394192068.965515"/>
    </cacheField>
    <cacheField name="Price brackets" numFmtId="2">
      <sharedItems count="5">
        <s v="(0-200]"/>
        <s v="-"/>
        <s v="(200-400]"/>
        <s v="(+600)"/>
        <s v="(400-600]"/>
      </sharedItems>
    </cacheField>
  </cacheFields>
  <extLst>
    <ext xmlns:x14="http://schemas.microsoft.com/office/spreadsheetml/2009/9/main" uri="{725AE2AE-9491-48be-B2B4-4EB974FC3084}">
      <x14:pivotCacheDefinition pivotCacheId="3694080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s v="Magnavox Odyssey"/>
    <x v="0"/>
    <x v="0"/>
    <n v="1972"/>
    <n v="1975"/>
    <x v="0"/>
    <n v="4"/>
    <n v="0.35"/>
    <s v="Reported"/>
    <n v="99.95"/>
    <n v="716.59164370546318"/>
    <n v="42.1"/>
    <n v="7.1695011876484562"/>
    <n v="8.7499999999999994E-2"/>
    <n v="34982500"/>
    <n v="250807075.2969121"/>
    <x v="0"/>
  </r>
  <r>
    <s v="Fairchild Channel F"/>
    <x v="0"/>
    <x v="1"/>
    <n v="1976"/>
    <n v="1983"/>
    <x v="1"/>
    <n v="8"/>
    <n v="0.35"/>
    <s v="Reported"/>
    <n v="169.95"/>
    <n v="884.43152068965514"/>
    <n v="58"/>
    <n v="5.2040689655172416"/>
    <n v="4.3749999999999997E-2"/>
    <n v="59482499.999999993"/>
    <n v="309551032.24137932"/>
    <x v="0"/>
  </r>
  <r>
    <s v="Coleco Telstar"/>
    <x v="1"/>
    <x v="2"/>
    <n v="1976"/>
    <n v="1978"/>
    <x v="0"/>
    <n v="3"/>
    <n v="1"/>
    <s v="Approximate"/>
    <s v="-"/>
    <s v="-"/>
    <n v="58.2"/>
    <n v="5.186185567010309"/>
    <n v="0.33333333333333331"/>
    <s v="-"/>
    <s v="-"/>
    <x v="1"/>
  </r>
  <r>
    <s v="Atari 2600"/>
    <x v="0"/>
    <x v="3"/>
    <n v="1977"/>
    <n v="1992"/>
    <x v="1"/>
    <n v="16"/>
    <n v="30"/>
    <s v="Reported"/>
    <n v="189.95"/>
    <n v="933.77440065146584"/>
    <n v="61.4"/>
    <n v="4.915895765472313"/>
    <n v="1.875"/>
    <n v="5698500000"/>
    <n v="28013232019.543976"/>
    <x v="0"/>
  </r>
  <r>
    <s v="Color TV-Game"/>
    <x v="1"/>
    <x v="4"/>
    <n v="1977"/>
    <n v="1983"/>
    <x v="0"/>
    <n v="7"/>
    <n v="3"/>
    <s v="Reported"/>
    <s v="-"/>
    <s v="-"/>
    <s v="-"/>
    <s v="-"/>
    <n v="0.42857142857142855"/>
    <s v="-"/>
    <s v="-"/>
    <x v="1"/>
  </r>
  <r>
    <s v="Magnavox Odyssey 2"/>
    <x v="0"/>
    <x v="5"/>
    <n v="1978"/>
    <n v="1984"/>
    <x v="1"/>
    <n v="7"/>
    <n v="2"/>
    <s v="Reported"/>
    <n v="179"/>
    <n v="812.46081203007532"/>
    <n v="66.5"/>
    <n v="4.5388872180451134"/>
    <n v="0.2857142857142857"/>
    <n v="358000000"/>
    <n v="1624921624.0601506"/>
    <x v="0"/>
  </r>
  <r>
    <s v="Intellivision"/>
    <x v="1"/>
    <x v="6"/>
    <n v="1979"/>
    <n v="1990"/>
    <x v="1"/>
    <n v="12"/>
    <n v="3"/>
    <s v="Reported"/>
    <n v="275"/>
    <n v="1082.2020860495436"/>
    <n v="76.7"/>
    <n v="3.9352803129074316"/>
    <n v="0.25"/>
    <n v="825000000"/>
    <n v="3246606258.1486306"/>
    <x v="2"/>
  </r>
  <r>
    <s v="Game &amp; Watch"/>
    <x v="2"/>
    <x v="4"/>
    <n v="1980"/>
    <n v="2021"/>
    <x v="1"/>
    <n v="42"/>
    <n v="43.4"/>
    <s v="Reported"/>
    <s v="-"/>
    <s v="-"/>
    <n v="94"/>
    <n v="3.2110212765957447"/>
    <n v="1.0333333333333332"/>
    <s v="-"/>
    <s v="-"/>
    <x v="1"/>
  </r>
  <r>
    <s v="Atari 5200"/>
    <x v="1"/>
    <x v="3"/>
    <n v="1982"/>
    <n v="1984"/>
    <x v="1"/>
    <n v="3"/>
    <n v="1"/>
    <s v="Reported"/>
    <n v="270"/>
    <n v="831.58897959183673"/>
    <n v="98"/>
    <n v="3.0799591836734694"/>
    <n v="0.33333333333333331"/>
    <n v="270000000"/>
    <n v="831588979.59183669"/>
    <x v="2"/>
  </r>
  <r>
    <s v="ColecoVision"/>
    <x v="0"/>
    <x v="2"/>
    <n v="1982"/>
    <n v="1985"/>
    <x v="1"/>
    <n v="4"/>
    <n v="2"/>
    <s v="Approximate"/>
    <n v="175"/>
    <n v="540.64790174002042"/>
    <n v="97.7"/>
    <n v="3.0894165813715455"/>
    <n v="0.5"/>
    <n v="350000000"/>
    <n v="1081295803.4800408"/>
    <x v="0"/>
  </r>
  <r>
    <s v="NES/Famicom"/>
    <x v="0"/>
    <x v="4"/>
    <n v="1983"/>
    <n v="2003"/>
    <x v="2"/>
    <n v="21"/>
    <n v="61.91"/>
    <s v="Reported"/>
    <n v="179"/>
    <n v="497.04364305427782"/>
    <n v="108.7"/>
    <n v="2.7767801287948481"/>
    <n v="2.9480952380952381"/>
    <n v="11081890000"/>
    <n v="30771971941.490341"/>
    <x v="0"/>
  </r>
  <r>
    <s v="Sega Master System"/>
    <x v="0"/>
    <x v="7"/>
    <n v="1985"/>
    <n v="1996"/>
    <x v="2"/>
    <n v="12"/>
    <n v="11.5"/>
    <s v="Estimated"/>
    <n v="200"/>
    <n v="547.79673321234122"/>
    <n v="110.2"/>
    <n v="2.738983666061706"/>
    <n v="0.95833333333333337"/>
    <n v="2300000000"/>
    <n v="6299662431.9419241"/>
    <x v="0"/>
  </r>
  <r>
    <s v="Atari 7800"/>
    <x v="0"/>
    <x v="3"/>
    <n v="1986"/>
    <n v="1992"/>
    <x v="2"/>
    <n v="7"/>
    <n v="1"/>
    <s v="Approximate"/>
    <n v="140"/>
    <n v="388.03526170798898"/>
    <n v="108.9"/>
    <n v="2.77168044077135"/>
    <n v="0.14285714285714285"/>
    <n v="140000000"/>
    <n v="388035261.70798898"/>
    <x v="0"/>
  </r>
  <r>
    <s v="Famicom Disk System"/>
    <x v="3"/>
    <x v="4"/>
    <n v="1986"/>
    <n v="1990"/>
    <x v="2"/>
    <n v="5"/>
    <n v="4.5"/>
    <s v="Reported"/>
    <s v="-"/>
    <s v="-"/>
    <s v="-"/>
    <s v="-"/>
    <n v="0.9"/>
    <s v="-"/>
    <s v="-"/>
    <x v="1"/>
  </r>
  <r>
    <s v="PC Engine/TurboGrafx-16"/>
    <x v="0"/>
    <x v="8"/>
    <n v="1987"/>
    <n v="1994"/>
    <x v="3"/>
    <n v="8"/>
    <n v="10"/>
    <s v="Reported"/>
    <n v="199.99"/>
    <n v="484.46373707865172"/>
    <n v="124.6"/>
    <n v="2.4224398073836277"/>
    <n v="1.25"/>
    <n v="1999900000"/>
    <n v="4844637370.7865171"/>
    <x v="0"/>
  </r>
  <r>
    <s v="PC Engine CD-ROM"/>
    <x v="3"/>
    <x v="9"/>
    <n v="1988"/>
    <n v="1994"/>
    <x v="3"/>
    <n v="7"/>
    <n v="2.02"/>
    <s v="Reported"/>
    <n v="399.99"/>
    <n v="958.94663733121536"/>
    <n v="125.9"/>
    <n v="2.3974265289912631"/>
    <n v="0.28857142857142859"/>
    <n v="807979800"/>
    <n v="1937072207.409055"/>
    <x v="2"/>
  </r>
  <r>
    <s v="Sega Mega Drive/Genesis"/>
    <x v="0"/>
    <x v="7"/>
    <n v="1988"/>
    <n v="1997"/>
    <x v="3"/>
    <n v="10"/>
    <n v="30.75"/>
    <s v="Reported"/>
    <n v="189.99"/>
    <n v="459.13388022417939"/>
    <n v="124.9"/>
    <n v="2.4166212970376302"/>
    <n v="3.0750000000000002"/>
    <n v="5842192500"/>
    <n v="14118366816.893517"/>
    <x v="0"/>
  </r>
  <r>
    <s v="Atari Lynx"/>
    <x v="2"/>
    <x v="3"/>
    <n v="1989"/>
    <n v="1995"/>
    <x v="2"/>
    <n v="7"/>
    <n v="2"/>
    <s v="Reported"/>
    <n v="179.99"/>
    <n v="434.61969312000002"/>
    <n v="125"/>
    <n v="2.4146879999999999"/>
    <n v="0.2857142857142857"/>
    <n v="359980000"/>
    <n v="869239386.24000001"/>
    <x v="0"/>
  </r>
  <r>
    <s v="Game Boy y Game Boy Color"/>
    <x v="2"/>
    <x v="4"/>
    <n v="1989"/>
    <n v="2003"/>
    <x v="3"/>
    <n v="15"/>
    <n v="118.69"/>
    <s v="Reported"/>
    <n v="89.99"/>
    <n v="218.34583311897103"/>
    <n v="124.4"/>
    <n v="2.4263344051446945"/>
    <n v="7.9126666666666665"/>
    <n v="10680913100"/>
    <n v="25915466932.890671"/>
    <x v="0"/>
  </r>
  <r>
    <s v="PC Engine GT/TurboExpress"/>
    <x v="2"/>
    <x v="9"/>
    <n v="1990"/>
    <n v="1994"/>
    <x v="3"/>
    <n v="5"/>
    <n v="1.5"/>
    <s v="Reported"/>
    <n v="249.99"/>
    <n v="563.94605112107627"/>
    <n v="133.80000000000001"/>
    <n v="2.2558744394618833"/>
    <n v="0.3"/>
    <n v="374985000"/>
    <n v="845919076.6816144"/>
    <x v="2"/>
  </r>
  <r>
    <s v="Philips CD-i"/>
    <x v="0"/>
    <x v="10"/>
    <n v="1990"/>
    <n v="1998"/>
    <x v="3"/>
    <n v="9"/>
    <n v="1"/>
    <s v="Approximate"/>
    <n v="799"/>
    <n v="1748.8539811457579"/>
    <n v="137.9"/>
    <n v="2.1888034807831764"/>
    <n v="0.1111111111111111"/>
    <n v="799000000"/>
    <n v="1748853981.1457579"/>
    <x v="3"/>
  </r>
  <r>
    <s v="Sega Game Gear"/>
    <x v="2"/>
    <x v="7"/>
    <n v="1990"/>
    <n v="1997"/>
    <x v="3"/>
    <n v="8"/>
    <n v="10.62"/>
    <s v="Reported"/>
    <n v="149.99"/>
    <n v="334.8548937869823"/>
    <n v="135.19999999999999"/>
    <n v="2.2325147928994085"/>
    <n v="1.3274999999999999"/>
    <n v="1592893800"/>
    <n v="3556158972.0177522"/>
    <x v="0"/>
  </r>
  <r>
    <s v="SNES/Super Famicom"/>
    <x v="0"/>
    <x v="4"/>
    <n v="1990"/>
    <n v="2005"/>
    <x v="3"/>
    <n v="16"/>
    <n v="49.1"/>
    <s v="Reported"/>
    <n v="199"/>
    <n v="439.71715959004393"/>
    <n v="136.6"/>
    <n v="2.2096339677891654"/>
    <n v="3.0687500000000001"/>
    <n v="9770900000"/>
    <n v="21590112535.871159"/>
    <x v="0"/>
  </r>
  <r>
    <s v="Neo Geo AES"/>
    <x v="0"/>
    <x v="11"/>
    <n v="1991"/>
    <n v="1997"/>
    <x v="3"/>
    <n v="7"/>
    <n v="1.18"/>
    <s v="Reported"/>
    <n v="399.99"/>
    <n v="886.4271779735684"/>
    <n v="136.19999999999999"/>
    <n v="2.2161233480176215"/>
    <n v="0.16857142857142857"/>
    <n v="471988200"/>
    <n v="1045984070.0088108"/>
    <x v="2"/>
  </r>
  <r>
    <s v="Sega CD"/>
    <x v="3"/>
    <x v="7"/>
    <n v="1991"/>
    <n v="1996"/>
    <x v="3"/>
    <n v="6"/>
    <n v="2.2400000000000002"/>
    <s v="Reported"/>
    <n v="299"/>
    <n v="636.45249647390688"/>
    <n v="141.80000000000001"/>
    <n v="2.1286036671368125"/>
    <n v="0.37333333333333335"/>
    <n v="669760000"/>
    <n v="1425653592.1015513"/>
    <x v="2"/>
  </r>
  <r>
    <s v="3DO Interactive Multiplayer"/>
    <x v="0"/>
    <x v="12"/>
    <n v="1993"/>
    <n v="1996"/>
    <x v="4"/>
    <n v="4"/>
    <n v="2"/>
    <s v="Approximate"/>
    <n v="699.99"/>
    <n v="1450.1179247769392"/>
    <n v="145.69999999999999"/>
    <n v="2.0716266300617709"/>
    <n v="0.5"/>
    <n v="1399980000"/>
    <n v="2900235849.5538783"/>
    <x v="3"/>
  </r>
  <r>
    <s v="Sega Pico"/>
    <x v="0"/>
    <x v="7"/>
    <n v="1993"/>
    <n v="2005"/>
    <x v="3"/>
    <n v="13"/>
    <n v="3.4"/>
    <s v="Approximate"/>
    <n v="139"/>
    <n v="280.2618837675351"/>
    <n v="149.69999999999999"/>
    <n v="2.0162725450901804"/>
    <n v="0.26153846153846155"/>
    <n v="472600000"/>
    <n v="952890404.80961931"/>
    <x v="0"/>
  </r>
  <r>
    <s v="Neo Geo CD"/>
    <x v="0"/>
    <x v="11"/>
    <n v="1994"/>
    <n v="1997"/>
    <x v="3"/>
    <n v="4"/>
    <n v="0.56999999999999995"/>
    <s v="Reported"/>
    <n v="399"/>
    <n v="780.00365284974089"/>
    <n v="154.4"/>
    <n v="1.9548963730569948"/>
    <n v="0.14249999999999999"/>
    <n v="227430000"/>
    <n v="444602082.12435234"/>
    <x v="2"/>
  </r>
  <r>
    <s v="32X"/>
    <x v="3"/>
    <x v="7"/>
    <n v="1994"/>
    <n v="1996"/>
    <x v="4"/>
    <n v="3"/>
    <n v="0.8"/>
    <s v="Reported"/>
    <n v="159.99"/>
    <n v="322.58344448897799"/>
    <n v="149.69999999999999"/>
    <n v="2.0162725450901804"/>
    <n v="0.26666666666666666"/>
    <n v="127992000"/>
    <n v="258066755.59118238"/>
    <x v="0"/>
  </r>
  <r>
    <s v="PC-FX"/>
    <x v="0"/>
    <x v="9"/>
    <n v="1994"/>
    <n v="1998"/>
    <x v="4"/>
    <n v="5"/>
    <n v="0.4"/>
    <s v="Reported"/>
    <s v="-"/>
    <s v="-"/>
    <s v="-"/>
    <s v="-"/>
    <n v="0.08"/>
    <s v="-"/>
    <s v="-"/>
    <x v="1"/>
  </r>
  <r>
    <s v="PlayStation"/>
    <x v="0"/>
    <x v="13"/>
    <n v="1994"/>
    <n v="2006"/>
    <x v="4"/>
    <n v="13"/>
    <n v="102.49"/>
    <s v="Reported"/>
    <n v="299"/>
    <n v="589.09245430809403"/>
    <n v="153.19999999999999"/>
    <n v="1.9702088772845956"/>
    <n v="7.8838461538461537"/>
    <n v="30644510000"/>
    <n v="60376085642.03656"/>
    <x v="2"/>
  </r>
  <r>
    <s v="Sega Saturn"/>
    <x v="0"/>
    <x v="7"/>
    <n v="1994"/>
    <n v="2000"/>
    <x v="4"/>
    <n v="7"/>
    <n v="9.26"/>
    <s v="Reported"/>
    <n v="399"/>
    <n v="791.27834428383721"/>
    <n v="152.19999999999999"/>
    <n v="1.9831537450722736"/>
    <n v="1.3228571428571427"/>
    <n v="3694740000"/>
    <n v="7327237468.0683327"/>
    <x v="2"/>
  </r>
  <r>
    <s v="Genesis Nomad"/>
    <x v="2"/>
    <x v="7"/>
    <n v="1995"/>
    <n v="1999"/>
    <x v="4"/>
    <n v="5"/>
    <n v="1"/>
    <s v="Reported"/>
    <n v="179"/>
    <n v="351.52013012361749"/>
    <n v="153.69999999999999"/>
    <n v="1.9637996096291479"/>
    <n v="0.2"/>
    <n v="179000000"/>
    <n v="351520130.12361747"/>
    <x v="0"/>
  </r>
  <r>
    <s v="Virtual Boy"/>
    <x v="4"/>
    <x v="4"/>
    <n v="1995"/>
    <n v="1995"/>
    <x v="4"/>
    <n v="1"/>
    <n v="0.77"/>
    <s v="Reported"/>
    <n v="179.95"/>
    <n v="355.23471680837145"/>
    <n v="152.9"/>
    <n v="1.9740745585349901"/>
    <n v="0.77"/>
    <n v="138561500"/>
    <n v="273530731.94244599"/>
    <x v="0"/>
  </r>
  <r>
    <s v="Nintendo 64"/>
    <x v="0"/>
    <x v="4"/>
    <n v="1996"/>
    <n v="2002"/>
    <x v="4"/>
    <n v="7"/>
    <n v="32.93"/>
    <s v="Reported"/>
    <n v="199.99"/>
    <n v="382.53600532319388"/>
    <n v="157.80000000000001"/>
    <n v="1.9127756653992394"/>
    <n v="4.7042857142857146"/>
    <n v="6585670700"/>
    <n v="12596910655.292774"/>
    <x v="0"/>
  </r>
  <r>
    <s v="Neo Geo Pocket"/>
    <x v="2"/>
    <x v="11"/>
    <n v="1998"/>
    <n v="2001"/>
    <x v="4"/>
    <n v="4"/>
    <n v="2"/>
    <s v="Reported"/>
    <n v="69.95"/>
    <n v="126.3520538599641"/>
    <n v="167.1"/>
    <n v="1.8063195691202873"/>
    <n v="0.5"/>
    <n v="139900000"/>
    <n v="252704107.71992821"/>
    <x v="0"/>
  </r>
  <r>
    <s v="Dreamcast"/>
    <x v="0"/>
    <x v="7"/>
    <n v="1998"/>
    <n v="2001"/>
    <x v="5"/>
    <n v="4"/>
    <n v="9.1300000000000008"/>
    <s v="Reported"/>
    <n v="199"/>
    <n v="357.74487194758785"/>
    <n v="167.9"/>
    <n v="1.7977129243597381"/>
    <n v="2.2825000000000002"/>
    <n v="1816870000"/>
    <n v="3266210680.8814769"/>
    <x v="0"/>
  </r>
  <r>
    <s v="WonderSwan"/>
    <x v="2"/>
    <x v="14"/>
    <n v="1999"/>
    <n v="2003"/>
    <x v="5"/>
    <n v="5"/>
    <n v="3.5"/>
    <s v="Reported"/>
    <s v="-"/>
    <s v="-"/>
    <s v="-"/>
    <s v="-"/>
    <n v="0.7"/>
    <s v="-"/>
    <s v="-"/>
    <x v="1"/>
  </r>
  <r>
    <s v="PlayStation 2"/>
    <x v="0"/>
    <x v="13"/>
    <n v="2000"/>
    <n v="2013"/>
    <x v="5"/>
    <n v="14"/>
    <n v="155"/>
    <s v="Approximate"/>
    <n v="299"/>
    <n v="518.67220689655176"/>
    <n v="174"/>
    <n v="1.7346896551724138"/>
    <n v="11.071428571428571"/>
    <n v="46345000000"/>
    <n v="80394192068.965515"/>
    <x v="2"/>
  </r>
  <r>
    <s v="Game Boy Advance"/>
    <x v="2"/>
    <x v="4"/>
    <n v="2001"/>
    <n v="2008"/>
    <x v="5"/>
    <n v="8"/>
    <n v="81.5"/>
    <s v="Reported"/>
    <n v="99.99"/>
    <n v="169.55382943820223"/>
    <n v="178"/>
    <n v="1.6957078651685393"/>
    <n v="10.1875"/>
    <n v="8149185000"/>
    <n v="13818637099.213482"/>
    <x v="0"/>
  </r>
  <r>
    <s v="GameCube"/>
    <x v="0"/>
    <x v="4"/>
    <n v="2001"/>
    <n v="2007"/>
    <x v="5"/>
    <n v="7"/>
    <n v="21.74"/>
    <s v="Reported"/>
    <n v="199"/>
    <n v="338.58717023675314"/>
    <n v="177.4"/>
    <n v="1.7014430665163474"/>
    <n v="3.1057142857142854"/>
    <n v="4326260000"/>
    <n v="7360885080.9470129"/>
    <x v="0"/>
  </r>
  <r>
    <s v="Xbox"/>
    <x v="0"/>
    <x v="15"/>
    <n v="2001"/>
    <n v="2006"/>
    <x v="5"/>
    <n v="6"/>
    <n v="24"/>
    <s v="Reported"/>
    <n v="299"/>
    <n v="508.73147688838787"/>
    <n v="177.4"/>
    <n v="1.7014430665163474"/>
    <n v="4"/>
    <n v="7176000000"/>
    <n v="12209555445.321308"/>
    <x v="2"/>
  </r>
  <r>
    <s v="N-Gage"/>
    <x v="2"/>
    <x v="16"/>
    <n v="2003"/>
    <n v="2006"/>
    <x v="5"/>
    <n v="4"/>
    <n v="3"/>
    <s v="Reported"/>
    <n v="299"/>
    <n v="487.83223783783785"/>
    <n v="185"/>
    <n v="1.631545945945946"/>
    <n v="0.75"/>
    <n v="897000000"/>
    <n v="1463496713.5135136"/>
    <x v="2"/>
  </r>
  <r>
    <s v="Nintendo DS"/>
    <x v="2"/>
    <x v="4"/>
    <n v="2004"/>
    <n v="2013"/>
    <x v="6"/>
    <n v="10"/>
    <n v="154.02000000000001"/>
    <s v="Reported"/>
    <n v="149.99"/>
    <n v="237.02817612565445"/>
    <n v="191"/>
    <n v="1.5802931937172775"/>
    <n v="15.402000000000001"/>
    <n v="23101459800"/>
    <n v="36507079686.873299"/>
    <x v="0"/>
  </r>
  <r>
    <s v="PlayStation Portable"/>
    <x v="2"/>
    <x v="13"/>
    <n v="2004"/>
    <n v="2014"/>
    <x v="6"/>
    <n v="11"/>
    <n v="81"/>
    <s v="Estimated"/>
    <n v="249.99"/>
    <n v="390.35686311433005"/>
    <n v="193.3"/>
    <n v="1.5614899120538024"/>
    <n v="7.3636363636363633"/>
    <n v="20249190000"/>
    <n v="31618905912.260735"/>
    <x v="2"/>
  </r>
  <r>
    <s v="Xbox 360"/>
    <x v="0"/>
    <x v="15"/>
    <n v="2005"/>
    <n v="2016"/>
    <x v="6"/>
    <n v="12"/>
    <n v="84"/>
    <s v="Reported"/>
    <n v="299"/>
    <n v="456.72552631578952"/>
    <n v="197.6"/>
    <n v="1.52751012145749"/>
    <n v="7"/>
    <n v="25116000000"/>
    <n v="38364944210.526321"/>
    <x v="2"/>
  </r>
  <r>
    <s v="PlayStation 3"/>
    <x v="0"/>
    <x v="13"/>
    <n v="2006"/>
    <n v="2017"/>
    <x v="6"/>
    <n v="12"/>
    <n v="87.4"/>
    <s v="Approximate"/>
    <n v="499.99"/>
    <n v="748.957725260546"/>
    <n v="201.5"/>
    <n v="1.4979454094292806"/>
    <n v="7.2833333333333341"/>
    <n v="43699126000"/>
    <n v="65458905187.771721"/>
    <x v="4"/>
  </r>
  <r>
    <s v="Wii"/>
    <x v="0"/>
    <x v="4"/>
    <n v="2006"/>
    <n v="2017"/>
    <x v="6"/>
    <n v="12"/>
    <n v="101.63"/>
    <s v="Reported"/>
    <n v="249.99"/>
    <n v="374.47137290322587"/>
    <n v="201.5"/>
    <n v="1.4979454094292806"/>
    <n v="8.4691666666666663"/>
    <n v="25406483700"/>
    <n v="38057525628.154846"/>
    <x v="2"/>
  </r>
  <r>
    <s v="Nintendo 3DS"/>
    <x v="2"/>
    <x v="4"/>
    <n v="2011"/>
    <n v="2020"/>
    <x v="7"/>
    <n v="10"/>
    <n v="75.94"/>
    <s v="Reported"/>
    <n v="249.99"/>
    <n v="337.66051202190926"/>
    <n v="223.46700000000001"/>
    <n v="1.3506960759306743"/>
    <n v="7.5939999999999994"/>
    <n v="18984240600"/>
    <n v="25641939282.94379"/>
    <x v="2"/>
  </r>
  <r>
    <s v="PlayStation Vita"/>
    <x v="2"/>
    <x v="13"/>
    <n v="2011"/>
    <n v="2019"/>
    <x v="7"/>
    <n v="9"/>
    <n v="12.5"/>
    <s v="Estimated"/>
    <n v="249.99"/>
    <n v="331.4371752985773"/>
    <n v="227.66300000000001"/>
    <n v="1.3258017332636396"/>
    <n v="1.3888888888888888"/>
    <n v="3124875000"/>
    <n v="4142964691.2322164"/>
    <x v="2"/>
  </r>
  <r>
    <s v="Wii U"/>
    <x v="0"/>
    <x v="4"/>
    <n v="2012"/>
    <n v="2017"/>
    <x v="7"/>
    <n v="6"/>
    <n v="13.56"/>
    <s v="Reported"/>
    <n v="299"/>
    <n v="392.01012939740508"/>
    <n v="230.221"/>
    <n v="1.3110706668809535"/>
    <n v="2.2600000000000002"/>
    <n v="4054440000"/>
    <n v="5315657354.6288128"/>
    <x v="2"/>
  </r>
  <r>
    <s v="PlayStation 4"/>
    <x v="0"/>
    <x v="13"/>
    <n v="2013"/>
    <s v="Present"/>
    <x v="7"/>
    <n v="10"/>
    <n v="117.2"/>
    <s v="Reported"/>
    <n v="399.99"/>
    <n v="518.00703499821941"/>
    <n v="233.06899999999999"/>
    <n v="1.2950499637446422"/>
    <n v="11.72"/>
    <n v="46878828000"/>
    <n v="60710424501.791313"/>
    <x v="2"/>
  </r>
  <r>
    <s v="Xbox One"/>
    <x v="0"/>
    <x v="15"/>
    <n v="2013"/>
    <n v="2020"/>
    <x v="7"/>
    <n v="8"/>
    <n v="54.75"/>
    <s v="Estimated"/>
    <n v="499"/>
    <n v="646.22993190857642"/>
    <n v="233.06899999999999"/>
    <n v="1.2950499637446422"/>
    <n v="6.84375"/>
    <n v="27320250000"/>
    <n v="35381088771.99456"/>
    <x v="4"/>
  </r>
  <r>
    <s v="NES Classic Edition"/>
    <x v="1"/>
    <x v="4"/>
    <n v="2016"/>
    <n v="2018"/>
    <x v="7"/>
    <n v="3"/>
    <n v="3.56"/>
    <s v="Reported"/>
    <n v="59.99"/>
    <n v="75.023478639171671"/>
    <n v="241.35300000000001"/>
    <n v="1.2505997439435184"/>
    <n v="1.1866666666666668"/>
    <n v="213564400"/>
    <n v="267083583.95545116"/>
    <x v="0"/>
  </r>
  <r>
    <s v="Nintendo Switch"/>
    <x v="5"/>
    <x v="4"/>
    <n v="2017"/>
    <s v="Present"/>
    <x v="7"/>
    <n v="6"/>
    <n v="122.55"/>
    <s v="Reported"/>
    <n v="299.99"/>
    <n v="371.40037013794046"/>
    <n v="243.80099999999999"/>
    <n v="1.2380425018765306"/>
    <n v="20.425000000000001"/>
    <n v="36763774500"/>
    <n v="45515115360.404602"/>
    <x v="2"/>
  </r>
  <r>
    <s v="SNES Classic Edition"/>
    <x v="1"/>
    <x v="4"/>
    <n v="2017"/>
    <n v="2018"/>
    <x v="7"/>
    <n v="2"/>
    <n v="5.28"/>
    <s v="Reported"/>
    <n v="79.989999999999995"/>
    <n v="97.820109634995688"/>
    <n v="246.81899999999999"/>
    <n v="1.2229042334666296"/>
    <n v="2.64"/>
    <n v="422347200"/>
    <n v="516490178.87277722"/>
    <x v="0"/>
  </r>
  <r>
    <s v="Oculus Quest"/>
    <x v="6"/>
    <x v="17"/>
    <n v="2019"/>
    <n v="2020"/>
    <x v="7"/>
    <n v="2"/>
    <n v="0.66"/>
    <s v="Estimated"/>
    <n v="399"/>
    <n v="470.2706995923341"/>
    <n v="256.09199999999998"/>
    <n v="1.1786233072489576"/>
    <n v="0.33"/>
    <n v="263340000"/>
    <n v="310378661.73094052"/>
    <x v="2"/>
  </r>
  <r>
    <s v="PlayStation 5"/>
    <x v="0"/>
    <x v="13"/>
    <n v="2020"/>
    <s v="Present"/>
    <x v="8"/>
    <n v="3"/>
    <n v="32.1"/>
    <s v="Reported"/>
    <n v="499"/>
    <n v="578.78316405934777"/>
    <n v="260.22899999999998"/>
    <n v="1.1598861003193341"/>
    <n v="10.700000000000001"/>
    <n v="16017900000"/>
    <n v="18578939566.305065"/>
    <x v="4"/>
  </r>
  <r>
    <s v="Quest 2"/>
    <x v="6"/>
    <x v="18"/>
    <n v="2020"/>
    <s v="Present"/>
    <x v="7"/>
    <n v="3"/>
    <n v="20"/>
    <s v="Estimated"/>
    <n v="299"/>
    <n v="346.59417484676715"/>
    <n v="260.38799999999998"/>
    <n v="1.1591778422968801"/>
    <n v="6.666666666666667"/>
    <n v="5980000000"/>
    <n v="6931883496.9353428"/>
    <x v="2"/>
  </r>
  <r>
    <s v="Xbox Series X/S"/>
    <x v="0"/>
    <x v="15"/>
    <n v="2020"/>
    <s v="Present"/>
    <x v="8"/>
    <n v="3"/>
    <n v="20"/>
    <s v="Estimated"/>
    <n v="499"/>
    <n v="578.78316405934777"/>
    <n v="260.22899999999998"/>
    <n v="1.1598861003193341"/>
    <n v="6.666666666666667"/>
    <n v="9980000000"/>
    <n v="11575663281.186954"/>
    <x v="4"/>
  </r>
  <r>
    <s v="Steam Deck"/>
    <x v="2"/>
    <x v="19"/>
    <n v="2022"/>
    <s v="Present"/>
    <x v="8"/>
    <n v="1"/>
    <n v="1.6"/>
    <s v="Estimated"/>
    <n v="399"/>
    <n v="424.48280675041241"/>
    <n v="283.71600000000001"/>
    <n v="1.0638666835849935"/>
    <n v="1.6"/>
    <n v="638400000"/>
    <n v="679172490.8006598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FA11AA-D4A0-40E4-A21F-0DB564624962}" name="Pivot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X3:Y13" firstHeaderRow="1" firstDataRow="1" firstDataCol="1"/>
  <pivotFields count="17">
    <pivotField showAll="0"/>
    <pivotField showAll="0">
      <items count="9">
        <item x="1"/>
        <item x="2"/>
        <item m="1" x="7"/>
        <item x="0"/>
        <item x="3"/>
        <item x="5"/>
        <item x="4"/>
        <item x="6"/>
        <item t="default"/>
      </items>
    </pivotField>
    <pivotField showAll="0">
      <items count="21">
        <item x="3"/>
        <item x="14"/>
        <item x="2"/>
        <item x="1"/>
        <item x="0"/>
        <item x="5"/>
        <item x="6"/>
        <item x="15"/>
        <item x="9"/>
        <item x="8"/>
        <item x="4"/>
        <item x="16"/>
        <item x="17"/>
        <item x="12"/>
        <item x="10"/>
        <item x="18"/>
        <item x="7"/>
        <item x="11"/>
        <item x="13"/>
        <item x="19"/>
        <item t="default"/>
      </items>
    </pivotField>
    <pivotField showAll="0"/>
    <pivotField showAll="0"/>
    <pivotField axis="axisRow" showAll="0" sortType="descending">
      <items count="10">
        <item x="7"/>
        <item x="4"/>
        <item x="0"/>
        <item x="3"/>
        <item x="8"/>
        <item x="1"/>
        <item x="6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dataField="1" showAll="0"/>
    <pivotField showAll="0"/>
    <pivotField showAll="0">
      <items count="6">
        <item x="1"/>
        <item x="3"/>
        <item x="0"/>
        <item x="2"/>
        <item x="4"/>
        <item t="default"/>
      </items>
    </pivotField>
  </pivotFields>
  <rowFields count="1">
    <field x="5"/>
  </rowFields>
  <rowItems count="10">
    <i>
      <x/>
    </i>
    <i>
      <x v="6"/>
    </i>
    <i>
      <x v="7"/>
    </i>
    <i>
      <x v="1"/>
    </i>
    <i>
      <x v="3"/>
    </i>
    <i>
      <x v="4"/>
    </i>
    <i>
      <x v="8"/>
    </i>
    <i>
      <x v="5"/>
    </i>
    <i>
      <x v="2"/>
    </i>
    <i t="grand">
      <x/>
    </i>
  </rowItems>
  <colItems count="1">
    <i/>
  </colItems>
  <dataFields count="1">
    <dataField name="Suma de Income (USD)" fld="14" baseField="5" baseItem="0" numFmtId="165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chartFormats count="30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22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7" format="23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7" format="2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5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26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7" format="27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7" format="28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7" format="29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F1E7FE-2312-41F9-9F46-9BC712710EA0}" name="Pivot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L3:M13" firstHeaderRow="1" firstDataRow="1" firstDataCol="1"/>
  <pivotFields count="17">
    <pivotField showAll="0"/>
    <pivotField showAll="0">
      <items count="9">
        <item x="1"/>
        <item x="2"/>
        <item m="1" x="7"/>
        <item x="0"/>
        <item x="3"/>
        <item x="5"/>
        <item x="4"/>
        <item x="6"/>
        <item t="default"/>
      </items>
    </pivotField>
    <pivotField showAll="0">
      <items count="21">
        <item x="3"/>
        <item x="14"/>
        <item x="2"/>
        <item x="1"/>
        <item x="0"/>
        <item x="5"/>
        <item x="6"/>
        <item x="15"/>
        <item x="9"/>
        <item x="8"/>
        <item x="4"/>
        <item x="16"/>
        <item x="17"/>
        <item x="12"/>
        <item x="10"/>
        <item x="18"/>
        <item x="7"/>
        <item x="11"/>
        <item x="13"/>
        <item x="19"/>
        <item t="default"/>
      </items>
    </pivotField>
    <pivotField showAll="0"/>
    <pivotField showAll="0"/>
    <pivotField axis="axisRow" showAll="0" sortType="descending">
      <items count="10">
        <item x="7"/>
        <item x="4"/>
        <item x="0"/>
        <item x="3"/>
        <item x="8"/>
        <item x="1"/>
        <item x="6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>
      <items count="6">
        <item x="1"/>
        <item x="3"/>
        <item x="0"/>
        <item x="2"/>
        <item x="4"/>
        <item t="default"/>
      </items>
    </pivotField>
  </pivotFields>
  <rowFields count="1">
    <field x="5"/>
  </rowFields>
  <rowItems count="10">
    <i>
      <x v="5"/>
    </i>
    <i>
      <x v="6"/>
    </i>
    <i>
      <x v="8"/>
    </i>
    <i>
      <x v="3"/>
    </i>
    <i>
      <x v="7"/>
    </i>
    <i>
      <x/>
    </i>
    <i>
      <x v="1"/>
    </i>
    <i>
      <x v="2"/>
    </i>
    <i>
      <x v="4"/>
    </i>
    <i t="grand">
      <x/>
    </i>
  </rowItems>
  <colItems count="1">
    <i/>
  </colItems>
  <dataFields count="1">
    <dataField name="Promedio de Lifespan (years)" fld="6" subtotal="average" baseField="5" baseItem="0" numFmtId="2"/>
  </dataFields>
  <formats count="1">
    <format dxfId="2">
      <pivotArea outline="0" collapsedLevelsAreSubtotals="1" fieldPosition="0"/>
    </format>
  </formats>
  <chartFormats count="5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639510-2922-47E3-8BED-98412340D47A}" name="Pivot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O3:AQ13" firstHeaderRow="0" firstDataRow="1" firstDataCol="1"/>
  <pivotFields count="17">
    <pivotField showAll="0"/>
    <pivotField showAll="0">
      <items count="9">
        <item x="1"/>
        <item x="2"/>
        <item m="1" x="7"/>
        <item x="0"/>
        <item x="3"/>
        <item x="5"/>
        <item x="4"/>
        <item x="6"/>
        <item t="default"/>
      </items>
    </pivotField>
    <pivotField showAll="0">
      <items count="21">
        <item x="3"/>
        <item x="14"/>
        <item x="2"/>
        <item x="1"/>
        <item x="0"/>
        <item x="5"/>
        <item x="6"/>
        <item x="15"/>
        <item x="9"/>
        <item x="8"/>
        <item x="4"/>
        <item x="16"/>
        <item x="17"/>
        <item x="12"/>
        <item x="10"/>
        <item x="18"/>
        <item x="7"/>
        <item x="11"/>
        <item x="13"/>
        <item x="19"/>
        <item t="default"/>
      </items>
    </pivotField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dataField="1" showAll="0"/>
    <pivotField dataField="1" showAll="0"/>
    <pivotField showAll="0">
      <items count="6">
        <item x="1"/>
        <item x="3"/>
        <item x="0"/>
        <item x="2"/>
        <item x="4"/>
        <item t="default"/>
      </items>
    </pivotField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Income" fld="14" baseField="5" baseItem="0"/>
    <dataField name="Adjusted income" fld="15" baseField="5" baseItem="0"/>
  </dataFields>
  <formats count="2">
    <format dxfId="4">
      <pivotArea outline="0" collapsedLevelsAreSubtotals="1" fieldPosition="0"/>
    </format>
    <format dxfId="3">
      <pivotArea outline="0" collapsedLevelsAreSubtotals="1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2332E3-4AD4-4535-811F-FAACEDFDBB53}" name="Pivot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T3:U13" firstHeaderRow="1" firstDataRow="1" firstDataCol="1"/>
  <pivotFields count="17">
    <pivotField showAll="0"/>
    <pivotField showAll="0">
      <items count="9">
        <item x="1"/>
        <item x="2"/>
        <item m="1" x="7"/>
        <item x="0"/>
        <item x="3"/>
        <item x="5"/>
        <item x="4"/>
        <item x="6"/>
        <item t="default"/>
      </items>
    </pivotField>
    <pivotField showAll="0">
      <items count="21">
        <item x="3"/>
        <item x="14"/>
        <item x="2"/>
        <item x="1"/>
        <item x="0"/>
        <item x="5"/>
        <item x="6"/>
        <item x="15"/>
        <item x="9"/>
        <item x="8"/>
        <item x="4"/>
        <item x="16"/>
        <item x="17"/>
        <item x="12"/>
        <item x="10"/>
        <item x="18"/>
        <item x="7"/>
        <item x="11"/>
        <item x="13"/>
        <item x="19"/>
        <item t="default"/>
      </items>
    </pivotField>
    <pivotField showAll="0"/>
    <pivotField showAll="0"/>
    <pivotField axis="axisRow" showAll="0" sortType="ascending">
      <items count="10">
        <item x="7"/>
        <item x="4"/>
        <item x="0"/>
        <item x="3"/>
        <item x="8"/>
        <item x="1"/>
        <item x="6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numFmtId="164" showAll="0"/>
    <pivotField showAll="0"/>
    <pivotField showAll="0"/>
    <pivotField showAll="0">
      <items count="6">
        <item x="1"/>
        <item x="3"/>
        <item x="0"/>
        <item x="2"/>
        <item x="4"/>
        <item t="default"/>
      </items>
    </pivotField>
  </pivotFields>
  <rowFields count="1">
    <field x="5"/>
  </rowFields>
  <rowItems count="10">
    <i>
      <x v="2"/>
    </i>
    <i>
      <x v="5"/>
    </i>
    <i>
      <x v="8"/>
    </i>
    <i>
      <x v="1"/>
    </i>
    <i>
      <x v="3"/>
    </i>
    <i>
      <x v="4"/>
    </i>
    <i>
      <x v="7"/>
    </i>
    <i>
      <x v="6"/>
    </i>
    <i>
      <x/>
    </i>
    <i t="grand">
      <x/>
    </i>
  </rowItems>
  <colItems count="1">
    <i/>
  </colItems>
  <dataFields count="1">
    <dataField name="Suma de Units per year (millions)" fld="13" baseField="5" baseItem="0" numFmtId="164"/>
  </dataFields>
  <formats count="1">
    <format dxfId="5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F9E308-74C3-488A-9BA0-F18E9255FE3B}" name="Pivot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P3:Q13" firstHeaderRow="1" firstDataRow="1" firstDataCol="1"/>
  <pivotFields count="17">
    <pivotField showAll="0"/>
    <pivotField showAll="0">
      <items count="9">
        <item x="1"/>
        <item x="2"/>
        <item m="1" x="7"/>
        <item x="0"/>
        <item x="3"/>
        <item x="5"/>
        <item x="4"/>
        <item x="6"/>
        <item t="default"/>
      </items>
    </pivotField>
    <pivotField showAll="0">
      <items count="21">
        <item x="3"/>
        <item x="14"/>
        <item x="2"/>
        <item x="1"/>
        <item x="0"/>
        <item x="5"/>
        <item x="6"/>
        <item x="15"/>
        <item x="9"/>
        <item x="8"/>
        <item x="4"/>
        <item x="16"/>
        <item x="17"/>
        <item x="12"/>
        <item x="10"/>
        <item x="18"/>
        <item x="7"/>
        <item x="11"/>
        <item x="13"/>
        <item x="19"/>
        <item t="default"/>
      </items>
    </pivotField>
    <pivotField showAll="0"/>
    <pivotField showAll="0"/>
    <pivotField axis="axisRow" showAll="0" sortType="ascending">
      <items count="10">
        <item x="7"/>
        <item x="4"/>
        <item x="0"/>
        <item x="3"/>
        <item x="8"/>
        <item x="1"/>
        <item x="6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>
      <items count="6">
        <item x="1"/>
        <item x="3"/>
        <item x="0"/>
        <item x="2"/>
        <item x="4"/>
        <item t="default"/>
      </items>
    </pivotField>
  </pivotFields>
  <rowFields count="1">
    <field x="5"/>
  </rowFields>
  <rowItems count="10">
    <i>
      <x v="2"/>
    </i>
    <i>
      <x v="4"/>
    </i>
    <i>
      <x v="8"/>
    </i>
    <i>
      <x v="5"/>
    </i>
    <i>
      <x v="1"/>
    </i>
    <i>
      <x v="3"/>
    </i>
    <i>
      <x v="7"/>
    </i>
    <i>
      <x/>
    </i>
    <i>
      <x v="6"/>
    </i>
    <i t="grand">
      <x/>
    </i>
  </rowItems>
  <colItems count="1">
    <i/>
  </colItems>
  <dataFields count="1">
    <dataField name="Suma de Units sold (millions)" fld="7" baseField="0" baseItem="0" numFmtId="164"/>
  </dataFields>
  <formats count="1">
    <format dxfId="6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1169DD-A02F-447B-84BA-60E280E8959B}" name="Pivot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F3:AL14" firstHeaderRow="1" firstDataRow="2" firstDataCol="1"/>
  <pivotFields count="17">
    <pivotField dataField="1" showAll="0"/>
    <pivotField showAll="0">
      <items count="9">
        <item x="1"/>
        <item x="2"/>
        <item m="1" x="7"/>
        <item x="0"/>
        <item x="3"/>
        <item x="5"/>
        <item x="4"/>
        <item x="6"/>
        <item t="default"/>
      </items>
    </pivotField>
    <pivotField showAll="0">
      <items count="21">
        <item x="3"/>
        <item x="14"/>
        <item x="2"/>
        <item x="1"/>
        <item x="0"/>
        <item x="5"/>
        <item x="6"/>
        <item x="15"/>
        <item x="9"/>
        <item x="8"/>
        <item x="4"/>
        <item x="16"/>
        <item x="17"/>
        <item x="12"/>
        <item x="10"/>
        <item x="18"/>
        <item x="7"/>
        <item x="11"/>
        <item x="13"/>
        <item x="19"/>
        <item t="default"/>
      </items>
    </pivotField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axis="axisCol" showAll="0">
      <items count="6">
        <item x="1"/>
        <item x="0"/>
        <item x="2"/>
        <item x="4"/>
        <item x="3"/>
        <item t="default"/>
      </items>
    </pivotField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uenta de Platform" fld="0" subtotal="count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42E692-266F-4A42-BAF2-1305480275D8}" name="Pivot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B3:AC13" firstHeaderRow="1" firstDataRow="1" firstDataCol="1"/>
  <pivotFields count="17">
    <pivotField showAll="0"/>
    <pivotField showAll="0">
      <items count="9">
        <item x="1"/>
        <item x="2"/>
        <item m="1" x="7"/>
        <item x="0"/>
        <item x="3"/>
        <item x="5"/>
        <item x="4"/>
        <item x="6"/>
        <item t="default"/>
      </items>
    </pivotField>
    <pivotField showAll="0">
      <items count="21">
        <item x="3"/>
        <item x="14"/>
        <item x="2"/>
        <item x="1"/>
        <item x="0"/>
        <item x="5"/>
        <item x="6"/>
        <item x="15"/>
        <item x="9"/>
        <item x="8"/>
        <item x="4"/>
        <item x="16"/>
        <item x="17"/>
        <item x="12"/>
        <item x="10"/>
        <item x="18"/>
        <item x="7"/>
        <item x="11"/>
        <item x="13"/>
        <item x="19"/>
        <item t="default"/>
      </items>
    </pivotField>
    <pivotField showAll="0"/>
    <pivotField showAll="0"/>
    <pivotField axis="axisRow" showAll="0">
      <items count="10">
        <item x="7"/>
        <item x="6"/>
        <item x="5"/>
        <item x="4"/>
        <item x="3"/>
        <item x="8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dataField="1" showAll="0"/>
    <pivotField showAll="0">
      <items count="6">
        <item x="1"/>
        <item x="3"/>
        <item x="0"/>
        <item x="2"/>
        <item x="4"/>
        <item t="default"/>
      </items>
    </pivotField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a de Adjusted income (USD)" fld="15" baseField="5" baseItem="0" numFmtId="165"/>
  </dataFields>
  <formats count="1">
    <format dxfId="7">
      <pivotArea outline="0" collapsedLevelsAreSubtotals="1" fieldPosition="0"/>
    </format>
  </formats>
  <chartFormats count="4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4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BD924-A411-46F0-8F25-740878377AA7}" name="Pivot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3:I14" firstHeaderRow="1" firstDataRow="2" firstDataCol="1"/>
  <pivotFields count="17">
    <pivotField dataField="1" showAll="0"/>
    <pivotField axis="axisCol" showAll="0">
      <items count="9">
        <item x="1"/>
        <item x="2"/>
        <item m="1" x="7"/>
        <item x="0"/>
        <item x="3"/>
        <item x="4"/>
        <item x="6"/>
        <item x="5"/>
        <item t="default"/>
      </items>
    </pivotField>
    <pivotField showAll="0">
      <items count="21">
        <item x="3"/>
        <item x="14"/>
        <item x="2"/>
        <item x="1"/>
        <item x="0"/>
        <item x="5"/>
        <item x="6"/>
        <item x="15"/>
        <item x="9"/>
        <item x="8"/>
        <item x="4"/>
        <item x="16"/>
        <item x="17"/>
        <item x="12"/>
        <item x="10"/>
        <item x="18"/>
        <item x="7"/>
        <item x="11"/>
        <item x="13"/>
        <item x="19"/>
        <item t="default"/>
      </items>
    </pivotField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>
      <items count="6">
        <item x="1"/>
        <item x="3"/>
        <item x="0"/>
        <item x="2"/>
        <item x="4"/>
        <item t="default"/>
      </items>
    </pivotField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8">
    <i>
      <x/>
    </i>
    <i>
      <x v="1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uenta de Platform" fld="0" subtotal="count" baseField="0" baseItem="0"/>
  </dataFields>
  <chartFormats count="36"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8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8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8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ype" xr10:uid="{47BAA540-B95C-4F48-BE46-725D4CDEAB7E}" sourceName="Type">
  <pivotTables>
    <pivotTable tabId="2" name="Pivot8"/>
    <pivotTable tabId="2" name="Pivot2"/>
    <pivotTable tabId="2" name="Pivot3"/>
    <pivotTable tabId="2" name="Pivot4"/>
    <pivotTable tabId="2" name="Pivot5"/>
    <pivotTable tabId="2" name="Pivot6"/>
    <pivotTable tabId="2" name="Pivot7"/>
    <pivotTable tabId="2" name="Pivot1"/>
  </pivotTables>
  <data>
    <tabular pivotCacheId="36940805">
      <items count="8">
        <i x="1" s="1"/>
        <i x="2" s="1"/>
        <i x="0" s="1"/>
        <i x="3" s="1"/>
        <i x="5" s="1"/>
        <i x="4" s="1"/>
        <i x="6" s="1"/>
        <i x="7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irm" xr10:uid="{16CE6138-5443-409D-BF46-B28E53559BFB}" sourceName="Firm">
  <pivotTables>
    <pivotTable tabId="2" name="Pivot8"/>
    <pivotTable tabId="2" name="Pivot1"/>
    <pivotTable tabId="2" name="Pivot2"/>
    <pivotTable tabId="2" name="Pivot3"/>
    <pivotTable tabId="2" name="Pivot4"/>
    <pivotTable tabId="2" name="Pivot5"/>
    <pivotTable tabId="2" name="Pivot6"/>
    <pivotTable tabId="2" name="Pivot7"/>
  </pivotTables>
  <data>
    <tabular pivotCacheId="36940805">
      <items count="20">
        <i x="3" s="1"/>
        <i x="14" s="1"/>
        <i x="2" s="1"/>
        <i x="1" s="1"/>
        <i x="0" s="1"/>
        <i x="5" s="1"/>
        <i x="6" s="1"/>
        <i x="15" s="1"/>
        <i x="9" s="1"/>
        <i x="8" s="1"/>
        <i x="4" s="1"/>
        <i x="16" s="1"/>
        <i x="17" s="1"/>
        <i x="12" s="1"/>
        <i x="10" s="1"/>
        <i x="18" s="1"/>
        <i x="7" s="1"/>
        <i x="11" s="1"/>
        <i x="13" s="1"/>
        <i x="19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ice_brackets" xr10:uid="{84CBC26C-E1E4-4452-8004-3A0B3A512127}" sourceName="Price brackets">
  <pivotTables>
    <pivotTable tabId="2" name="Pivot8"/>
    <pivotTable tabId="2" name="Pivot1"/>
    <pivotTable tabId="2" name="Pivot2"/>
    <pivotTable tabId="2" name="Pivot3"/>
    <pivotTable tabId="2" name="Pivot4"/>
    <pivotTable tabId="2" name="Pivot5"/>
    <pivotTable tabId="2" name="Pivot6"/>
    <pivotTable tabId="2" name="Pivot7"/>
  </pivotTables>
  <data>
    <tabular pivotCacheId="36940805">
      <items count="5">
        <i x="1" s="1"/>
        <i x="3" s="1"/>
        <i x="0" s="1"/>
        <i x="2" s="1"/>
        <i x="4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ype" xr10:uid="{2DACB478-44F4-4123-8F14-FDC16502F96B}" cache="SegmentaciónDeDatos_Type" caption="Type" style="SlicerStyleLight3" rowHeight="241300"/>
  <slicer name="Firm" xr10:uid="{AC9BFE67-AFD3-4A80-A013-0E244E859474}" cache="SegmentaciónDeDatos_Firm" caption="Firm" style="SlicerStyleLight3" rowHeight="241300"/>
  <slicer name="Price brackets" xr10:uid="{39F50907-9F38-427C-8AF1-094E459E4AB7}" cache="SegmentaciónDeDatos_Price_brackets" caption="Price brackets" style="SlicerStyleLight3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E04086-2093-4996-A9FD-9355A87118D5}" name="ConsoleData" displayName="ConsoleData" ref="A1:Q62" totalsRowShown="0">
  <autoFilter ref="A1:Q62" xr:uid="{C6E04086-2093-4996-A9FD-9355A87118D5}"/>
  <tableColumns count="17">
    <tableColumn id="1" xr3:uid="{EB7086BA-6B66-4C9C-8FAA-DC67178DD479}" name="Platform"/>
    <tableColumn id="2" xr3:uid="{6601558B-C4E8-425F-B7BC-A4814D1BDBB4}" name="Type"/>
    <tableColumn id="3" xr3:uid="{32AE30D7-1EA7-4D49-9A9A-84208CDE7FE6}" name="Firm"/>
    <tableColumn id="4" xr3:uid="{CEEACE91-49B2-468B-9D5E-0E6C37A46741}" name="Released"/>
    <tableColumn id="5" xr3:uid="{FC13849B-08FF-413C-B4F9-0DEF47919D00}" name="Discontinued"/>
    <tableColumn id="6" xr3:uid="{4253A1A9-EF97-4CF1-8A14-6E454475FD2B}" name="Generation"/>
    <tableColumn id="10" xr3:uid="{831E61EA-B347-43B6-8CBC-B6F1AEEC90FC}" name="Lifespan (years)" dataDxfId="15">
      <calculatedColumnFormula>IFERROR(ConsoleData[[#This Row],[Discontinued]]-ConsoleData[[#This Row],[Released]]+1, 2023-ConsoleData[[#This Row],[Released]])</calculatedColumnFormula>
    </tableColumn>
    <tableColumn id="7" xr3:uid="{538E42C0-EB87-4F9E-96F7-63C7E6081609}" name="Units sold (millions)"/>
    <tableColumn id="9" xr3:uid="{5AB0FCF8-BD87-4C26-8C5E-48C231192046}" name="Quantity"/>
    <tableColumn id="11" xr3:uid="{FDA21915-9DA0-4025-9013-6301BFCBA971}" name="Introductory price (USD)"/>
    <tableColumn id="14" xr3:uid="{7A2D49DF-46FF-4806-A543-4CFA74FDD42D}" name="Adjusted price (USD)" dataDxfId="14">
      <calculatedColumnFormula>IFERROR(ConsoleData[[#This Row],[Introductory price (USD)]]*ConsoleData[[#This Row],[Update factor]], "-")</calculatedColumnFormula>
    </tableColumn>
    <tableColumn id="15" xr3:uid="{89ABDFF9-4DC5-4FFA-8749-602806965F59}" name="CPI" dataDxfId="13"/>
    <tableColumn id="16" xr3:uid="{06C71D39-3784-4A79-84DD-599CE5E2B6C8}" name="Update factor" dataDxfId="12">
      <calculatedColumnFormula>IFERROR($L$65/ConsoleData[[#This Row],[CPI]], "-")</calculatedColumnFormula>
    </tableColumn>
    <tableColumn id="17" xr3:uid="{7C9779DB-066B-4574-B7FD-F8072E5728E3}" name="Units per year (millions)" dataDxfId="11">
      <calculatedColumnFormula>ConsoleData[[#This Row],[Units sold (millions)]]/ConsoleData[[#This Row],[Lifespan (years)]]</calculatedColumnFormula>
    </tableColumn>
    <tableColumn id="18" xr3:uid="{E0BA6CE6-7EA7-43A0-8F8B-502F235917E9}" name="Income (USD)" dataDxfId="10" dataCellStyle="Millares">
      <calculatedColumnFormula>IFERROR(ConsoleData[[#This Row],[Units sold (millions)]]*1000000*ConsoleData[[#This Row],[Introductory price (USD)]], "-")</calculatedColumnFormula>
    </tableColumn>
    <tableColumn id="19" xr3:uid="{5AEED584-6F2D-43B5-B682-2C3F66169D1A}" name="Adjusted income (USD)" dataDxfId="9" dataCellStyle="Millares">
      <calculatedColumnFormula>IFERROR(ConsoleData[[#This Row],[Units sold (millions)]]*1000000*ConsoleData[[#This Row],[Adjusted price (USD)]], "-")</calculatedColumnFormula>
    </tableColumn>
    <tableColumn id="8" xr3:uid="{E6FAF26A-7C1A-47B4-8384-49B1137562E7}" name="Price brackets" dataDxfId="8">
      <calculatedColumnFormula>IF(ConsoleData[[#This Row],[Introductory price (USD)]]="-", "-", IF(ConsoleData[[#This Row],[Introductory price (USD)]]&gt;600, "(+600)", IF(ConsoleData[[#This Row],[Introductory price (USD)]]&gt;400, "(400-600]", IF(ConsoleData[[#This Row],[Introductory price (USD)]]&gt;200, "(200-400]", IF(ConsoleData[[#This Row],[Introductory price (USD)]]&gt;0, "(0-200]", "-")))))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"/>
  <sheetViews>
    <sheetView zoomScaleNormal="100" workbookViewId="0">
      <selection activeCell="A2" sqref="A2"/>
    </sheetView>
  </sheetViews>
  <sheetFormatPr baseColWidth="10" defaultColWidth="9.140625" defaultRowHeight="15" x14ac:dyDescent="0.25"/>
  <cols>
    <col min="1" max="1" width="30.7109375" customWidth="1"/>
    <col min="2" max="2" width="22.7109375" customWidth="1"/>
    <col min="3" max="3" width="30.7109375" customWidth="1"/>
    <col min="4" max="4" width="12.7109375" customWidth="1"/>
    <col min="5" max="5" width="14.7109375" customWidth="1"/>
    <col min="6" max="6" width="16.7109375" customWidth="1"/>
    <col min="7" max="7" width="18.7109375" customWidth="1"/>
    <col min="8" max="8" width="22.7109375" customWidth="1"/>
    <col min="9" max="9" width="14.7109375" customWidth="1"/>
    <col min="10" max="16" width="24.7109375" customWidth="1"/>
    <col min="17" max="17" width="22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107</v>
      </c>
      <c r="H1" t="s">
        <v>108</v>
      </c>
      <c r="I1" t="s">
        <v>6</v>
      </c>
      <c r="J1" t="s">
        <v>110</v>
      </c>
      <c r="K1" t="s">
        <v>109</v>
      </c>
      <c r="L1" t="s">
        <v>112</v>
      </c>
      <c r="M1" t="s">
        <v>113</v>
      </c>
      <c r="N1" t="s">
        <v>122</v>
      </c>
      <c r="O1" t="s">
        <v>123</v>
      </c>
      <c r="P1" t="s">
        <v>124</v>
      </c>
      <c r="Q1" t="s">
        <v>125</v>
      </c>
    </row>
    <row r="2" spans="1:17" x14ac:dyDescent="0.25">
      <c r="A2" t="s">
        <v>7</v>
      </c>
      <c r="B2" t="s">
        <v>8</v>
      </c>
      <c r="C2" t="s">
        <v>9</v>
      </c>
      <c r="D2">
        <v>1972</v>
      </c>
      <c r="E2">
        <v>1975</v>
      </c>
      <c r="F2" t="s">
        <v>10</v>
      </c>
      <c r="G2">
        <f>IFERROR(ConsoleData[[#This Row],[Discontinued]]-ConsoleData[[#This Row],[Released]]+1, 2023-ConsoleData[[#This Row],[Released]])</f>
        <v>4</v>
      </c>
      <c r="H2">
        <v>0.35</v>
      </c>
      <c r="I2" t="s">
        <v>11</v>
      </c>
      <c r="J2">
        <v>99.95</v>
      </c>
      <c r="K2" s="2">
        <f>IFERROR(ConsoleData[[#This Row],[Introductory price (USD)]]*ConsoleData[[#This Row],[Update factor]], "-")</f>
        <v>716.59164370546318</v>
      </c>
      <c r="L2" s="3">
        <v>42.1</v>
      </c>
      <c r="M2" s="3">
        <f>IFERROR($L$65/ConsoleData[[#This Row],[CPI]], "-")</f>
        <v>7.1695011876484562</v>
      </c>
      <c r="N2" s="3">
        <f>ConsoleData[[#This Row],[Units sold (millions)]]/ConsoleData[[#This Row],[Lifespan (years)]]</f>
        <v>8.7499999999999994E-2</v>
      </c>
      <c r="O2" s="7">
        <f>IFERROR(ConsoleData[[#This Row],[Units sold (millions)]]*1000000*ConsoleData[[#This Row],[Introductory price (USD)]], "-")</f>
        <v>34982500</v>
      </c>
      <c r="P2" s="7">
        <f>IFERROR(ConsoleData[[#This Row],[Units sold (millions)]]*1000000*ConsoleData[[#This Row],[Adjusted price (USD)]], "-")</f>
        <v>250807075.2969121</v>
      </c>
      <c r="Q2" s="2" t="str">
        <f>IF(ConsoleData[[#This Row],[Introductory price (USD)]]="-", "-", IF(ConsoleData[[#This Row],[Introductory price (USD)]]&gt;600, "(+600)", IF(ConsoleData[[#This Row],[Introductory price (USD)]]&gt;400, "(400-600]", IF(ConsoleData[[#This Row],[Introductory price (USD)]]&gt;200, "(200-400]", IF(ConsoleData[[#This Row],[Introductory price (USD)]]&gt;0, "(0-200]", "-")))))</f>
        <v>(0-200]</v>
      </c>
    </row>
    <row r="3" spans="1:17" x14ac:dyDescent="0.25">
      <c r="A3" t="s">
        <v>12</v>
      </c>
      <c r="B3" t="s">
        <v>8</v>
      </c>
      <c r="C3" t="s">
        <v>13</v>
      </c>
      <c r="D3">
        <v>1976</v>
      </c>
      <c r="E3">
        <v>1983</v>
      </c>
      <c r="F3" t="s">
        <v>14</v>
      </c>
      <c r="G3">
        <f>IFERROR(ConsoleData[[#This Row],[Discontinued]]-ConsoleData[[#This Row],[Released]]+1, 2023-ConsoleData[[#This Row],[Released]])</f>
        <v>8</v>
      </c>
      <c r="H3">
        <v>0.35</v>
      </c>
      <c r="I3" t="s">
        <v>11</v>
      </c>
      <c r="J3">
        <v>169.95</v>
      </c>
      <c r="K3" s="2">
        <f>IFERROR(ConsoleData[[#This Row],[Introductory price (USD)]]*ConsoleData[[#This Row],[Update factor]], "-")</f>
        <v>884.43152068965514</v>
      </c>
      <c r="L3" s="3">
        <v>58</v>
      </c>
      <c r="M3" s="3">
        <f>IFERROR($L$65/ConsoleData[[#This Row],[CPI]], "-")</f>
        <v>5.2040689655172416</v>
      </c>
      <c r="N3" s="3">
        <f>ConsoleData[[#This Row],[Units sold (millions)]]/ConsoleData[[#This Row],[Lifespan (years)]]</f>
        <v>4.3749999999999997E-2</v>
      </c>
      <c r="O3" s="7">
        <f>IFERROR(ConsoleData[[#This Row],[Units sold (millions)]]*1000000*ConsoleData[[#This Row],[Introductory price (USD)]], "-")</f>
        <v>59482499.999999993</v>
      </c>
      <c r="P3" s="7">
        <f>IFERROR(ConsoleData[[#This Row],[Units sold (millions)]]*1000000*ConsoleData[[#This Row],[Adjusted price (USD)]], "-")</f>
        <v>309551032.24137932</v>
      </c>
      <c r="Q3" s="2" t="str">
        <f>IF(ConsoleData[[#This Row],[Introductory price (USD)]]="-", "-", IF(ConsoleData[[#This Row],[Introductory price (USD)]]&gt;600, "(+600)", IF(ConsoleData[[#This Row],[Introductory price (USD)]]&gt;400, "(400-600]", IF(ConsoleData[[#This Row],[Introductory price (USD)]]&gt;200, "(200-400]", IF(ConsoleData[[#This Row],[Introductory price (USD)]]&gt;0, "(0-200]", "-")))))</f>
        <v>(0-200]</v>
      </c>
    </row>
    <row r="4" spans="1:17" x14ac:dyDescent="0.25">
      <c r="A4" t="s">
        <v>15</v>
      </c>
      <c r="B4" t="s">
        <v>16</v>
      </c>
      <c r="C4" t="s">
        <v>17</v>
      </c>
      <c r="D4">
        <v>1976</v>
      </c>
      <c r="E4">
        <v>1978</v>
      </c>
      <c r="F4" t="s">
        <v>10</v>
      </c>
      <c r="G4">
        <f>IFERROR(ConsoleData[[#This Row],[Discontinued]]-ConsoleData[[#This Row],[Released]]+1, 2023-ConsoleData[[#This Row],[Released]])</f>
        <v>3</v>
      </c>
      <c r="H4">
        <v>1</v>
      </c>
      <c r="I4" t="s">
        <v>18</v>
      </c>
      <c r="J4" t="s">
        <v>111</v>
      </c>
      <c r="K4" s="2" t="str">
        <f>IFERROR(ConsoleData[[#This Row],[Introductory price (USD)]]*ConsoleData[[#This Row],[Update factor]], "-")</f>
        <v>-</v>
      </c>
      <c r="L4" s="3">
        <v>58.2</v>
      </c>
      <c r="M4" s="3">
        <f>IFERROR($L$65/ConsoleData[[#This Row],[CPI]], "-")</f>
        <v>5.186185567010309</v>
      </c>
      <c r="N4" s="3">
        <f>ConsoleData[[#This Row],[Units sold (millions)]]/ConsoleData[[#This Row],[Lifespan (years)]]</f>
        <v>0.33333333333333331</v>
      </c>
      <c r="O4" s="7" t="str">
        <f>IFERROR(ConsoleData[[#This Row],[Units sold (millions)]]*1000000*ConsoleData[[#This Row],[Introductory price (USD)]], "-")</f>
        <v>-</v>
      </c>
      <c r="P4" s="7" t="str">
        <f>IFERROR(ConsoleData[[#This Row],[Units sold (millions)]]*1000000*ConsoleData[[#This Row],[Adjusted price (USD)]], "-")</f>
        <v>-</v>
      </c>
      <c r="Q4" s="2" t="str">
        <f>IF(ConsoleData[[#This Row],[Introductory price (USD)]]="-", "-", IF(ConsoleData[[#This Row],[Introductory price (USD)]]&gt;600, "(+600)", IF(ConsoleData[[#This Row],[Introductory price (USD)]]&gt;400, "(400-600]", IF(ConsoleData[[#This Row],[Introductory price (USD)]]&gt;200, "(200-400]", IF(ConsoleData[[#This Row],[Introductory price (USD)]]&gt;0, "(0-200]", "-")))))</f>
        <v>-</v>
      </c>
    </row>
    <row r="5" spans="1:17" x14ac:dyDescent="0.25">
      <c r="A5" t="s">
        <v>19</v>
      </c>
      <c r="B5" t="s">
        <v>8</v>
      </c>
      <c r="C5" t="s">
        <v>20</v>
      </c>
      <c r="D5">
        <v>1977</v>
      </c>
      <c r="E5">
        <v>1992</v>
      </c>
      <c r="F5" t="s">
        <v>14</v>
      </c>
      <c r="G5">
        <f>IFERROR(ConsoleData[[#This Row],[Discontinued]]-ConsoleData[[#This Row],[Released]]+1, 2023-ConsoleData[[#This Row],[Released]])</f>
        <v>16</v>
      </c>
      <c r="H5">
        <v>30</v>
      </c>
      <c r="I5" t="s">
        <v>11</v>
      </c>
      <c r="J5">
        <v>189.95</v>
      </c>
      <c r="K5" s="2">
        <f>IFERROR(ConsoleData[[#This Row],[Introductory price (USD)]]*ConsoleData[[#This Row],[Update factor]], "-")</f>
        <v>933.77440065146584</v>
      </c>
      <c r="L5" s="3">
        <v>61.4</v>
      </c>
      <c r="M5" s="3">
        <f>IFERROR($L$65/ConsoleData[[#This Row],[CPI]], "-")</f>
        <v>4.915895765472313</v>
      </c>
      <c r="N5" s="3">
        <f>ConsoleData[[#This Row],[Units sold (millions)]]/ConsoleData[[#This Row],[Lifespan (years)]]</f>
        <v>1.875</v>
      </c>
      <c r="O5" s="7">
        <f>IFERROR(ConsoleData[[#This Row],[Units sold (millions)]]*1000000*ConsoleData[[#This Row],[Introductory price (USD)]], "-")</f>
        <v>5698500000</v>
      </c>
      <c r="P5" s="7">
        <f>IFERROR(ConsoleData[[#This Row],[Units sold (millions)]]*1000000*ConsoleData[[#This Row],[Adjusted price (USD)]], "-")</f>
        <v>28013232019.543976</v>
      </c>
      <c r="Q5" s="2" t="str">
        <f>IF(ConsoleData[[#This Row],[Introductory price (USD)]]="-", "-", IF(ConsoleData[[#This Row],[Introductory price (USD)]]&gt;600, "(+600)", IF(ConsoleData[[#This Row],[Introductory price (USD)]]&gt;400, "(400-600]", IF(ConsoleData[[#This Row],[Introductory price (USD)]]&gt;200, "(200-400]", IF(ConsoleData[[#This Row],[Introductory price (USD)]]&gt;0, "(0-200]", "-")))))</f>
        <v>(0-200]</v>
      </c>
    </row>
    <row r="6" spans="1:17" x14ac:dyDescent="0.25">
      <c r="A6" t="s">
        <v>21</v>
      </c>
      <c r="B6" t="s">
        <v>16</v>
      </c>
      <c r="C6" t="s">
        <v>22</v>
      </c>
      <c r="D6">
        <v>1977</v>
      </c>
      <c r="E6">
        <v>1983</v>
      </c>
      <c r="F6" t="s">
        <v>10</v>
      </c>
      <c r="G6">
        <f>IFERROR(ConsoleData[[#This Row],[Discontinued]]-ConsoleData[[#This Row],[Released]]+1, 2023-ConsoleData[[#This Row],[Released]])</f>
        <v>7</v>
      </c>
      <c r="H6">
        <v>3</v>
      </c>
      <c r="I6" t="s">
        <v>11</v>
      </c>
      <c r="J6" t="s">
        <v>111</v>
      </c>
      <c r="K6" s="2" t="str">
        <f>IFERROR(ConsoleData[[#This Row],[Introductory price (USD)]]*ConsoleData[[#This Row],[Update factor]], "-")</f>
        <v>-</v>
      </c>
      <c r="L6" s="3" t="s">
        <v>111</v>
      </c>
      <c r="M6" s="3" t="str">
        <f>IFERROR($L$65/ConsoleData[[#This Row],[CPI]], "-")</f>
        <v>-</v>
      </c>
      <c r="N6" s="3">
        <f>ConsoleData[[#This Row],[Units sold (millions)]]/ConsoleData[[#This Row],[Lifespan (years)]]</f>
        <v>0.42857142857142855</v>
      </c>
      <c r="O6" s="7" t="str">
        <f>IFERROR(ConsoleData[[#This Row],[Units sold (millions)]]*1000000*ConsoleData[[#This Row],[Introductory price (USD)]], "-")</f>
        <v>-</v>
      </c>
      <c r="P6" s="7" t="str">
        <f>IFERROR(ConsoleData[[#This Row],[Units sold (millions)]]*1000000*ConsoleData[[#This Row],[Adjusted price (USD)]], "-")</f>
        <v>-</v>
      </c>
      <c r="Q6" s="2" t="str">
        <f>IF(ConsoleData[[#This Row],[Introductory price (USD)]]="-", "-", IF(ConsoleData[[#This Row],[Introductory price (USD)]]&gt;600, "(+600)", IF(ConsoleData[[#This Row],[Introductory price (USD)]]&gt;400, "(400-600]", IF(ConsoleData[[#This Row],[Introductory price (USD)]]&gt;200, "(200-400]", IF(ConsoleData[[#This Row],[Introductory price (USD)]]&gt;0, "(0-200]", "-")))))</f>
        <v>-</v>
      </c>
    </row>
    <row r="7" spans="1:17" x14ac:dyDescent="0.25">
      <c r="A7" t="s">
        <v>23</v>
      </c>
      <c r="B7" t="s">
        <v>8</v>
      </c>
      <c r="C7" t="s">
        <v>24</v>
      </c>
      <c r="D7">
        <v>1978</v>
      </c>
      <c r="E7">
        <v>1984</v>
      </c>
      <c r="F7" t="s">
        <v>14</v>
      </c>
      <c r="G7">
        <f>IFERROR(ConsoleData[[#This Row],[Discontinued]]-ConsoleData[[#This Row],[Released]]+1, 2023-ConsoleData[[#This Row],[Released]])</f>
        <v>7</v>
      </c>
      <c r="H7">
        <v>2</v>
      </c>
      <c r="I7" t="s">
        <v>11</v>
      </c>
      <c r="J7">
        <v>179</v>
      </c>
      <c r="K7" s="2">
        <f>IFERROR(ConsoleData[[#This Row],[Introductory price (USD)]]*ConsoleData[[#This Row],[Update factor]], "-")</f>
        <v>812.46081203007532</v>
      </c>
      <c r="L7" s="3">
        <v>66.5</v>
      </c>
      <c r="M7" s="3">
        <f>IFERROR($L$65/ConsoleData[[#This Row],[CPI]], "-")</f>
        <v>4.5388872180451134</v>
      </c>
      <c r="N7" s="3">
        <f>ConsoleData[[#This Row],[Units sold (millions)]]/ConsoleData[[#This Row],[Lifespan (years)]]</f>
        <v>0.2857142857142857</v>
      </c>
      <c r="O7" s="7">
        <f>IFERROR(ConsoleData[[#This Row],[Units sold (millions)]]*1000000*ConsoleData[[#This Row],[Introductory price (USD)]], "-")</f>
        <v>358000000</v>
      </c>
      <c r="P7" s="7">
        <f>IFERROR(ConsoleData[[#This Row],[Units sold (millions)]]*1000000*ConsoleData[[#This Row],[Adjusted price (USD)]], "-")</f>
        <v>1624921624.0601506</v>
      </c>
      <c r="Q7" s="2" t="str">
        <f>IF(ConsoleData[[#This Row],[Introductory price (USD)]]="-", "-", IF(ConsoleData[[#This Row],[Introductory price (USD)]]&gt;600, "(+600)", IF(ConsoleData[[#This Row],[Introductory price (USD)]]&gt;400, "(400-600]", IF(ConsoleData[[#This Row],[Introductory price (USD)]]&gt;200, "(200-400]", IF(ConsoleData[[#This Row],[Introductory price (USD)]]&gt;0, "(0-200]", "-")))))</f>
        <v>(0-200]</v>
      </c>
    </row>
    <row r="8" spans="1:17" x14ac:dyDescent="0.25">
      <c r="A8" t="s">
        <v>25</v>
      </c>
      <c r="B8" t="s">
        <v>16</v>
      </c>
      <c r="C8" t="s">
        <v>26</v>
      </c>
      <c r="D8">
        <v>1979</v>
      </c>
      <c r="E8">
        <v>1990</v>
      </c>
      <c r="F8" t="s">
        <v>14</v>
      </c>
      <c r="G8">
        <f>IFERROR(ConsoleData[[#This Row],[Discontinued]]-ConsoleData[[#This Row],[Released]]+1, 2023-ConsoleData[[#This Row],[Released]])</f>
        <v>12</v>
      </c>
      <c r="H8">
        <v>3</v>
      </c>
      <c r="I8" t="s">
        <v>11</v>
      </c>
      <c r="J8">
        <v>275</v>
      </c>
      <c r="K8" s="2">
        <f>IFERROR(ConsoleData[[#This Row],[Introductory price (USD)]]*ConsoleData[[#This Row],[Update factor]], "-")</f>
        <v>1082.2020860495436</v>
      </c>
      <c r="L8" s="3">
        <v>76.7</v>
      </c>
      <c r="M8" s="3">
        <f>IFERROR($L$65/ConsoleData[[#This Row],[CPI]], "-")</f>
        <v>3.9352803129074316</v>
      </c>
      <c r="N8" s="3">
        <f>ConsoleData[[#This Row],[Units sold (millions)]]/ConsoleData[[#This Row],[Lifespan (years)]]</f>
        <v>0.25</v>
      </c>
      <c r="O8" s="7">
        <f>IFERROR(ConsoleData[[#This Row],[Units sold (millions)]]*1000000*ConsoleData[[#This Row],[Introductory price (USD)]], "-")</f>
        <v>825000000</v>
      </c>
      <c r="P8" s="7">
        <f>IFERROR(ConsoleData[[#This Row],[Units sold (millions)]]*1000000*ConsoleData[[#This Row],[Adjusted price (USD)]], "-")</f>
        <v>3246606258.1486306</v>
      </c>
      <c r="Q8" s="2" t="str">
        <f>IF(ConsoleData[[#This Row],[Introductory price (USD)]]="-", "-", IF(ConsoleData[[#This Row],[Introductory price (USD)]]&gt;600, "(+600)", IF(ConsoleData[[#This Row],[Introductory price (USD)]]&gt;400, "(400-600]", IF(ConsoleData[[#This Row],[Introductory price (USD)]]&gt;200, "(200-400]", IF(ConsoleData[[#This Row],[Introductory price (USD)]]&gt;0, "(0-200]", "-")))))</f>
        <v>(200-400]</v>
      </c>
    </row>
    <row r="9" spans="1:17" x14ac:dyDescent="0.25">
      <c r="A9" t="s">
        <v>27</v>
      </c>
      <c r="B9" t="s">
        <v>28</v>
      </c>
      <c r="C9" t="s">
        <v>22</v>
      </c>
      <c r="D9">
        <v>1980</v>
      </c>
      <c r="E9">
        <v>2021</v>
      </c>
      <c r="F9" t="s">
        <v>14</v>
      </c>
      <c r="G9">
        <f>IFERROR(ConsoleData[[#This Row],[Discontinued]]-ConsoleData[[#This Row],[Released]]+1, 2023-ConsoleData[[#This Row],[Released]])</f>
        <v>42</v>
      </c>
      <c r="H9">
        <v>43.4</v>
      </c>
      <c r="I9" t="s">
        <v>11</v>
      </c>
      <c r="J9" t="s">
        <v>111</v>
      </c>
      <c r="K9" s="2" t="str">
        <f>IFERROR(ConsoleData[[#This Row],[Introductory price (USD)]]*ConsoleData[[#This Row],[Update factor]], "-")</f>
        <v>-</v>
      </c>
      <c r="L9" s="3">
        <v>94</v>
      </c>
      <c r="M9" s="3">
        <f>IFERROR($L$65/ConsoleData[[#This Row],[CPI]], "-")</f>
        <v>3.2110212765957447</v>
      </c>
      <c r="N9" s="3">
        <f>ConsoleData[[#This Row],[Units sold (millions)]]/ConsoleData[[#This Row],[Lifespan (years)]]</f>
        <v>1.0333333333333332</v>
      </c>
      <c r="O9" s="7" t="str">
        <f>IFERROR(ConsoleData[[#This Row],[Units sold (millions)]]*1000000*ConsoleData[[#This Row],[Introductory price (USD)]], "-")</f>
        <v>-</v>
      </c>
      <c r="P9" s="7" t="str">
        <f>IFERROR(ConsoleData[[#This Row],[Units sold (millions)]]*1000000*ConsoleData[[#This Row],[Adjusted price (USD)]], "-")</f>
        <v>-</v>
      </c>
      <c r="Q9" s="2" t="str">
        <f>IF(ConsoleData[[#This Row],[Introductory price (USD)]]="-", "-", IF(ConsoleData[[#This Row],[Introductory price (USD)]]&gt;600, "(+600)", IF(ConsoleData[[#This Row],[Introductory price (USD)]]&gt;400, "(400-600]", IF(ConsoleData[[#This Row],[Introductory price (USD)]]&gt;200, "(200-400]", IF(ConsoleData[[#This Row],[Introductory price (USD)]]&gt;0, "(0-200]", "-")))))</f>
        <v>-</v>
      </c>
    </row>
    <row r="10" spans="1:17" x14ac:dyDescent="0.25">
      <c r="A10" t="s">
        <v>29</v>
      </c>
      <c r="B10" t="s">
        <v>16</v>
      </c>
      <c r="C10" t="s">
        <v>20</v>
      </c>
      <c r="D10">
        <v>1982</v>
      </c>
      <c r="E10">
        <v>1984</v>
      </c>
      <c r="F10" t="s">
        <v>14</v>
      </c>
      <c r="G10">
        <f>IFERROR(ConsoleData[[#This Row],[Discontinued]]-ConsoleData[[#This Row],[Released]]+1, 2023-ConsoleData[[#This Row],[Released]])</f>
        <v>3</v>
      </c>
      <c r="H10">
        <v>1</v>
      </c>
      <c r="I10" t="s">
        <v>11</v>
      </c>
      <c r="J10">
        <v>270</v>
      </c>
      <c r="K10" s="2">
        <f>IFERROR(ConsoleData[[#This Row],[Introductory price (USD)]]*ConsoleData[[#This Row],[Update factor]], "-")</f>
        <v>831.58897959183673</v>
      </c>
      <c r="L10" s="3">
        <v>98</v>
      </c>
      <c r="M10" s="3">
        <f>IFERROR($L$65/ConsoleData[[#This Row],[CPI]], "-")</f>
        <v>3.0799591836734694</v>
      </c>
      <c r="N10" s="3">
        <f>ConsoleData[[#This Row],[Units sold (millions)]]/ConsoleData[[#This Row],[Lifespan (years)]]</f>
        <v>0.33333333333333331</v>
      </c>
      <c r="O10" s="7">
        <f>IFERROR(ConsoleData[[#This Row],[Units sold (millions)]]*1000000*ConsoleData[[#This Row],[Introductory price (USD)]], "-")</f>
        <v>270000000</v>
      </c>
      <c r="P10" s="7">
        <f>IFERROR(ConsoleData[[#This Row],[Units sold (millions)]]*1000000*ConsoleData[[#This Row],[Adjusted price (USD)]], "-")</f>
        <v>831588979.59183669</v>
      </c>
      <c r="Q10" s="2" t="str">
        <f>IF(ConsoleData[[#This Row],[Introductory price (USD)]]="-", "-", IF(ConsoleData[[#This Row],[Introductory price (USD)]]&gt;600, "(+600)", IF(ConsoleData[[#This Row],[Introductory price (USD)]]&gt;400, "(400-600]", IF(ConsoleData[[#This Row],[Introductory price (USD)]]&gt;200, "(200-400]", IF(ConsoleData[[#This Row],[Introductory price (USD)]]&gt;0, "(0-200]", "-")))))</f>
        <v>(200-400]</v>
      </c>
    </row>
    <row r="11" spans="1:17" x14ac:dyDescent="0.25">
      <c r="A11" t="s">
        <v>30</v>
      </c>
      <c r="B11" t="s">
        <v>8</v>
      </c>
      <c r="C11" t="s">
        <v>17</v>
      </c>
      <c r="D11">
        <v>1982</v>
      </c>
      <c r="E11">
        <v>1985</v>
      </c>
      <c r="F11" t="s">
        <v>14</v>
      </c>
      <c r="G11">
        <f>IFERROR(ConsoleData[[#This Row],[Discontinued]]-ConsoleData[[#This Row],[Released]]+1, 2023-ConsoleData[[#This Row],[Released]])</f>
        <v>4</v>
      </c>
      <c r="H11">
        <v>2</v>
      </c>
      <c r="I11" t="s">
        <v>18</v>
      </c>
      <c r="J11">
        <v>175</v>
      </c>
      <c r="K11" s="2">
        <f>IFERROR(ConsoleData[[#This Row],[Introductory price (USD)]]*ConsoleData[[#This Row],[Update factor]], "-")</f>
        <v>540.64790174002042</v>
      </c>
      <c r="L11" s="3">
        <v>97.7</v>
      </c>
      <c r="M11" s="3">
        <f>IFERROR($L$65/ConsoleData[[#This Row],[CPI]], "-")</f>
        <v>3.0894165813715455</v>
      </c>
      <c r="N11" s="3">
        <f>ConsoleData[[#This Row],[Units sold (millions)]]/ConsoleData[[#This Row],[Lifespan (years)]]</f>
        <v>0.5</v>
      </c>
      <c r="O11" s="7">
        <f>IFERROR(ConsoleData[[#This Row],[Units sold (millions)]]*1000000*ConsoleData[[#This Row],[Introductory price (USD)]], "-")</f>
        <v>350000000</v>
      </c>
      <c r="P11" s="7">
        <f>IFERROR(ConsoleData[[#This Row],[Units sold (millions)]]*1000000*ConsoleData[[#This Row],[Adjusted price (USD)]], "-")</f>
        <v>1081295803.4800408</v>
      </c>
      <c r="Q11" s="2" t="str">
        <f>IF(ConsoleData[[#This Row],[Introductory price (USD)]]="-", "-", IF(ConsoleData[[#This Row],[Introductory price (USD)]]&gt;600, "(+600)", IF(ConsoleData[[#This Row],[Introductory price (USD)]]&gt;400, "(400-600]", IF(ConsoleData[[#This Row],[Introductory price (USD)]]&gt;200, "(200-400]", IF(ConsoleData[[#This Row],[Introductory price (USD)]]&gt;0, "(0-200]", "-")))))</f>
        <v>(0-200]</v>
      </c>
    </row>
    <row r="12" spans="1:17" x14ac:dyDescent="0.25">
      <c r="A12" t="s">
        <v>31</v>
      </c>
      <c r="B12" t="s">
        <v>8</v>
      </c>
      <c r="C12" t="s">
        <v>22</v>
      </c>
      <c r="D12">
        <v>1983</v>
      </c>
      <c r="E12">
        <v>2003</v>
      </c>
      <c r="F12" t="s">
        <v>32</v>
      </c>
      <c r="G12">
        <f>IFERROR(ConsoleData[[#This Row],[Discontinued]]-ConsoleData[[#This Row],[Released]]+1, 2023-ConsoleData[[#This Row],[Released]])</f>
        <v>21</v>
      </c>
      <c r="H12">
        <v>61.91</v>
      </c>
      <c r="I12" t="s">
        <v>11</v>
      </c>
      <c r="J12">
        <v>179</v>
      </c>
      <c r="K12" s="2">
        <f>IFERROR(ConsoleData[[#This Row],[Introductory price (USD)]]*ConsoleData[[#This Row],[Update factor]], "-")</f>
        <v>497.04364305427782</v>
      </c>
      <c r="L12" s="3">
        <v>108.7</v>
      </c>
      <c r="M12" s="3">
        <f>IFERROR($L$65/ConsoleData[[#This Row],[CPI]], "-")</f>
        <v>2.7767801287948481</v>
      </c>
      <c r="N12" s="3">
        <f>ConsoleData[[#This Row],[Units sold (millions)]]/ConsoleData[[#This Row],[Lifespan (years)]]</f>
        <v>2.9480952380952381</v>
      </c>
      <c r="O12" s="7">
        <f>IFERROR(ConsoleData[[#This Row],[Units sold (millions)]]*1000000*ConsoleData[[#This Row],[Introductory price (USD)]], "-")</f>
        <v>11081890000</v>
      </c>
      <c r="P12" s="7">
        <f>IFERROR(ConsoleData[[#This Row],[Units sold (millions)]]*1000000*ConsoleData[[#This Row],[Adjusted price (USD)]], "-")</f>
        <v>30771971941.490341</v>
      </c>
      <c r="Q12" s="2" t="str">
        <f>IF(ConsoleData[[#This Row],[Introductory price (USD)]]="-", "-", IF(ConsoleData[[#This Row],[Introductory price (USD)]]&gt;600, "(+600)", IF(ConsoleData[[#This Row],[Introductory price (USD)]]&gt;400, "(400-600]", IF(ConsoleData[[#This Row],[Introductory price (USD)]]&gt;200, "(200-400]", IF(ConsoleData[[#This Row],[Introductory price (USD)]]&gt;0, "(0-200]", "-")))))</f>
        <v>(0-200]</v>
      </c>
    </row>
    <row r="13" spans="1:17" x14ac:dyDescent="0.25">
      <c r="A13" t="s">
        <v>33</v>
      </c>
      <c r="B13" t="s">
        <v>8</v>
      </c>
      <c r="C13" t="s">
        <v>34</v>
      </c>
      <c r="D13">
        <v>1985</v>
      </c>
      <c r="E13">
        <v>1996</v>
      </c>
      <c r="F13" t="s">
        <v>32</v>
      </c>
      <c r="G13">
        <f>IFERROR(ConsoleData[[#This Row],[Discontinued]]-ConsoleData[[#This Row],[Released]]+1, 2023-ConsoleData[[#This Row],[Released]])</f>
        <v>12</v>
      </c>
      <c r="H13">
        <v>11.5</v>
      </c>
      <c r="I13" t="s">
        <v>35</v>
      </c>
      <c r="J13">
        <v>200</v>
      </c>
      <c r="K13" s="2">
        <f>IFERROR(ConsoleData[[#This Row],[Introductory price (USD)]]*ConsoleData[[#This Row],[Update factor]], "-")</f>
        <v>547.79673321234122</v>
      </c>
      <c r="L13" s="3">
        <v>110.2</v>
      </c>
      <c r="M13" s="3">
        <f>IFERROR($L$65/ConsoleData[[#This Row],[CPI]], "-")</f>
        <v>2.738983666061706</v>
      </c>
      <c r="N13" s="3">
        <f>ConsoleData[[#This Row],[Units sold (millions)]]/ConsoleData[[#This Row],[Lifespan (years)]]</f>
        <v>0.95833333333333337</v>
      </c>
      <c r="O13" s="7">
        <f>IFERROR(ConsoleData[[#This Row],[Units sold (millions)]]*1000000*ConsoleData[[#This Row],[Introductory price (USD)]], "-")</f>
        <v>2300000000</v>
      </c>
      <c r="P13" s="7">
        <f>IFERROR(ConsoleData[[#This Row],[Units sold (millions)]]*1000000*ConsoleData[[#This Row],[Adjusted price (USD)]], "-")</f>
        <v>6299662431.9419241</v>
      </c>
      <c r="Q13" s="2" t="str">
        <f>IF(ConsoleData[[#This Row],[Introductory price (USD)]]="-", "-", IF(ConsoleData[[#This Row],[Introductory price (USD)]]&gt;600, "(+600)", IF(ConsoleData[[#This Row],[Introductory price (USD)]]&gt;400, "(400-600]", IF(ConsoleData[[#This Row],[Introductory price (USD)]]&gt;200, "(200-400]", IF(ConsoleData[[#This Row],[Introductory price (USD)]]&gt;0, "(0-200]", "-")))))</f>
        <v>(0-200]</v>
      </c>
    </row>
    <row r="14" spans="1:17" x14ac:dyDescent="0.25">
      <c r="A14" t="s">
        <v>36</v>
      </c>
      <c r="B14" t="s">
        <v>8</v>
      </c>
      <c r="C14" t="s">
        <v>20</v>
      </c>
      <c r="D14">
        <v>1986</v>
      </c>
      <c r="E14">
        <v>1992</v>
      </c>
      <c r="F14" t="s">
        <v>32</v>
      </c>
      <c r="G14">
        <f>IFERROR(ConsoleData[[#This Row],[Discontinued]]-ConsoleData[[#This Row],[Released]]+1, 2023-ConsoleData[[#This Row],[Released]])</f>
        <v>7</v>
      </c>
      <c r="H14">
        <v>1</v>
      </c>
      <c r="I14" t="s">
        <v>18</v>
      </c>
      <c r="J14">
        <v>140</v>
      </c>
      <c r="K14" s="2">
        <f>IFERROR(ConsoleData[[#This Row],[Introductory price (USD)]]*ConsoleData[[#This Row],[Update factor]], "-")</f>
        <v>388.03526170798898</v>
      </c>
      <c r="L14" s="3">
        <v>108.9</v>
      </c>
      <c r="M14" s="3">
        <f>IFERROR($L$65/ConsoleData[[#This Row],[CPI]], "-")</f>
        <v>2.77168044077135</v>
      </c>
      <c r="N14" s="3">
        <f>ConsoleData[[#This Row],[Units sold (millions)]]/ConsoleData[[#This Row],[Lifespan (years)]]</f>
        <v>0.14285714285714285</v>
      </c>
      <c r="O14" s="7">
        <f>IFERROR(ConsoleData[[#This Row],[Units sold (millions)]]*1000000*ConsoleData[[#This Row],[Introductory price (USD)]], "-")</f>
        <v>140000000</v>
      </c>
      <c r="P14" s="7">
        <f>IFERROR(ConsoleData[[#This Row],[Units sold (millions)]]*1000000*ConsoleData[[#This Row],[Adjusted price (USD)]], "-")</f>
        <v>388035261.70798898</v>
      </c>
      <c r="Q14" s="2" t="str">
        <f>IF(ConsoleData[[#This Row],[Introductory price (USD)]]="-", "-", IF(ConsoleData[[#This Row],[Introductory price (USD)]]&gt;600, "(+600)", IF(ConsoleData[[#This Row],[Introductory price (USD)]]&gt;400, "(400-600]", IF(ConsoleData[[#This Row],[Introductory price (USD)]]&gt;200, "(200-400]", IF(ConsoleData[[#This Row],[Introductory price (USD)]]&gt;0, "(0-200]", "-")))))</f>
        <v>(0-200]</v>
      </c>
    </row>
    <row r="15" spans="1:17" x14ac:dyDescent="0.25">
      <c r="A15" t="s">
        <v>37</v>
      </c>
      <c r="B15" t="s">
        <v>38</v>
      </c>
      <c r="C15" t="s">
        <v>22</v>
      </c>
      <c r="D15">
        <v>1986</v>
      </c>
      <c r="E15">
        <v>1990</v>
      </c>
      <c r="F15" t="s">
        <v>32</v>
      </c>
      <c r="G15">
        <f>IFERROR(ConsoleData[[#This Row],[Discontinued]]-ConsoleData[[#This Row],[Released]]+1, 2023-ConsoleData[[#This Row],[Released]])</f>
        <v>5</v>
      </c>
      <c r="H15">
        <v>4.5</v>
      </c>
      <c r="I15" t="s">
        <v>11</v>
      </c>
      <c r="J15" t="s">
        <v>111</v>
      </c>
      <c r="K15" s="2" t="str">
        <f>IFERROR(ConsoleData[[#This Row],[Introductory price (USD)]]*ConsoleData[[#This Row],[Update factor]], "-")</f>
        <v>-</v>
      </c>
      <c r="L15" s="3" t="s">
        <v>111</v>
      </c>
      <c r="M15" s="3" t="str">
        <f>IFERROR($L$65/ConsoleData[[#This Row],[CPI]], "-")</f>
        <v>-</v>
      </c>
      <c r="N15" s="3">
        <f>ConsoleData[[#This Row],[Units sold (millions)]]/ConsoleData[[#This Row],[Lifespan (years)]]</f>
        <v>0.9</v>
      </c>
      <c r="O15" s="7" t="str">
        <f>IFERROR(ConsoleData[[#This Row],[Units sold (millions)]]*1000000*ConsoleData[[#This Row],[Introductory price (USD)]], "-")</f>
        <v>-</v>
      </c>
      <c r="P15" s="7" t="str">
        <f>IFERROR(ConsoleData[[#This Row],[Units sold (millions)]]*1000000*ConsoleData[[#This Row],[Adjusted price (USD)]], "-")</f>
        <v>-</v>
      </c>
      <c r="Q15" s="2" t="str">
        <f>IF(ConsoleData[[#This Row],[Introductory price (USD)]]="-", "-", IF(ConsoleData[[#This Row],[Introductory price (USD)]]&gt;600, "(+600)", IF(ConsoleData[[#This Row],[Introductory price (USD)]]&gt;400, "(400-600]", IF(ConsoleData[[#This Row],[Introductory price (USD)]]&gt;200, "(200-400]", IF(ConsoleData[[#This Row],[Introductory price (USD)]]&gt;0, "(0-200]", "-")))))</f>
        <v>-</v>
      </c>
    </row>
    <row r="16" spans="1:17" x14ac:dyDescent="0.25">
      <c r="A16" t="s">
        <v>39</v>
      </c>
      <c r="B16" t="s">
        <v>8</v>
      </c>
      <c r="C16" t="s">
        <v>40</v>
      </c>
      <c r="D16">
        <v>1987</v>
      </c>
      <c r="E16">
        <v>1994</v>
      </c>
      <c r="F16" t="s">
        <v>41</v>
      </c>
      <c r="G16">
        <f>IFERROR(ConsoleData[[#This Row],[Discontinued]]-ConsoleData[[#This Row],[Released]]+1, 2023-ConsoleData[[#This Row],[Released]])</f>
        <v>8</v>
      </c>
      <c r="H16">
        <v>10</v>
      </c>
      <c r="I16" t="s">
        <v>11</v>
      </c>
      <c r="J16">
        <v>199.99</v>
      </c>
      <c r="K16" s="2">
        <f>IFERROR(ConsoleData[[#This Row],[Introductory price (USD)]]*ConsoleData[[#This Row],[Update factor]], "-")</f>
        <v>484.46373707865172</v>
      </c>
      <c r="L16" s="3">
        <v>124.6</v>
      </c>
      <c r="M16" s="3">
        <f>IFERROR($L$65/ConsoleData[[#This Row],[CPI]], "-")</f>
        <v>2.4224398073836277</v>
      </c>
      <c r="N16" s="3">
        <f>ConsoleData[[#This Row],[Units sold (millions)]]/ConsoleData[[#This Row],[Lifespan (years)]]</f>
        <v>1.25</v>
      </c>
      <c r="O16" s="7">
        <f>IFERROR(ConsoleData[[#This Row],[Units sold (millions)]]*1000000*ConsoleData[[#This Row],[Introductory price (USD)]], "-")</f>
        <v>1999900000</v>
      </c>
      <c r="P16" s="7">
        <f>IFERROR(ConsoleData[[#This Row],[Units sold (millions)]]*1000000*ConsoleData[[#This Row],[Adjusted price (USD)]], "-")</f>
        <v>4844637370.7865171</v>
      </c>
      <c r="Q16" s="2" t="str">
        <f>IF(ConsoleData[[#This Row],[Introductory price (USD)]]="-", "-", IF(ConsoleData[[#This Row],[Introductory price (USD)]]&gt;600, "(+600)", IF(ConsoleData[[#This Row],[Introductory price (USD)]]&gt;400, "(400-600]", IF(ConsoleData[[#This Row],[Introductory price (USD)]]&gt;200, "(200-400]", IF(ConsoleData[[#This Row],[Introductory price (USD)]]&gt;0, "(0-200]", "-")))))</f>
        <v>(0-200]</v>
      </c>
    </row>
    <row r="17" spans="1:17" x14ac:dyDescent="0.25">
      <c r="A17" t="s">
        <v>42</v>
      </c>
      <c r="B17" t="s">
        <v>38</v>
      </c>
      <c r="C17" t="s">
        <v>43</v>
      </c>
      <c r="D17">
        <v>1988</v>
      </c>
      <c r="E17">
        <v>1994</v>
      </c>
      <c r="F17" t="s">
        <v>41</v>
      </c>
      <c r="G17">
        <f>IFERROR(ConsoleData[[#This Row],[Discontinued]]-ConsoleData[[#This Row],[Released]]+1, 2023-ConsoleData[[#This Row],[Released]])</f>
        <v>7</v>
      </c>
      <c r="H17">
        <v>2.02</v>
      </c>
      <c r="I17" t="s">
        <v>11</v>
      </c>
      <c r="J17">
        <v>399.99</v>
      </c>
      <c r="K17" s="2">
        <f>IFERROR(ConsoleData[[#This Row],[Introductory price (USD)]]*ConsoleData[[#This Row],[Update factor]], "-")</f>
        <v>958.94663733121536</v>
      </c>
      <c r="L17" s="3">
        <v>125.9</v>
      </c>
      <c r="M17" s="3">
        <f>IFERROR($L$65/ConsoleData[[#This Row],[CPI]], "-")</f>
        <v>2.3974265289912631</v>
      </c>
      <c r="N17" s="3">
        <f>ConsoleData[[#This Row],[Units sold (millions)]]/ConsoleData[[#This Row],[Lifespan (years)]]</f>
        <v>0.28857142857142859</v>
      </c>
      <c r="O17" s="7">
        <f>IFERROR(ConsoleData[[#This Row],[Units sold (millions)]]*1000000*ConsoleData[[#This Row],[Introductory price (USD)]], "-")</f>
        <v>807979800</v>
      </c>
      <c r="P17" s="7">
        <f>IFERROR(ConsoleData[[#This Row],[Units sold (millions)]]*1000000*ConsoleData[[#This Row],[Adjusted price (USD)]], "-")</f>
        <v>1937072207.409055</v>
      </c>
      <c r="Q17" s="2" t="str">
        <f>IF(ConsoleData[[#This Row],[Introductory price (USD)]]="-", "-", IF(ConsoleData[[#This Row],[Introductory price (USD)]]&gt;600, "(+600)", IF(ConsoleData[[#This Row],[Introductory price (USD)]]&gt;400, "(400-600]", IF(ConsoleData[[#This Row],[Introductory price (USD)]]&gt;200, "(200-400]", IF(ConsoleData[[#This Row],[Introductory price (USD)]]&gt;0, "(0-200]", "-")))))</f>
        <v>(200-400]</v>
      </c>
    </row>
    <row r="18" spans="1:17" x14ac:dyDescent="0.25">
      <c r="A18" t="s">
        <v>44</v>
      </c>
      <c r="B18" t="s">
        <v>8</v>
      </c>
      <c r="C18" t="s">
        <v>34</v>
      </c>
      <c r="D18">
        <v>1988</v>
      </c>
      <c r="E18">
        <v>1997</v>
      </c>
      <c r="F18" t="s">
        <v>41</v>
      </c>
      <c r="G18">
        <f>IFERROR(ConsoleData[[#This Row],[Discontinued]]-ConsoleData[[#This Row],[Released]]+1, 2023-ConsoleData[[#This Row],[Released]])</f>
        <v>10</v>
      </c>
      <c r="H18">
        <v>30.75</v>
      </c>
      <c r="I18" t="s">
        <v>11</v>
      </c>
      <c r="J18">
        <v>189.99</v>
      </c>
      <c r="K18" s="2">
        <f>IFERROR(ConsoleData[[#This Row],[Introductory price (USD)]]*ConsoleData[[#This Row],[Update factor]], "-")</f>
        <v>459.13388022417939</v>
      </c>
      <c r="L18" s="3">
        <v>124.9</v>
      </c>
      <c r="M18" s="3">
        <f>IFERROR($L$65/ConsoleData[[#This Row],[CPI]], "-")</f>
        <v>2.4166212970376302</v>
      </c>
      <c r="N18" s="3">
        <f>ConsoleData[[#This Row],[Units sold (millions)]]/ConsoleData[[#This Row],[Lifespan (years)]]</f>
        <v>3.0750000000000002</v>
      </c>
      <c r="O18" s="7">
        <f>IFERROR(ConsoleData[[#This Row],[Units sold (millions)]]*1000000*ConsoleData[[#This Row],[Introductory price (USD)]], "-")</f>
        <v>5842192500</v>
      </c>
      <c r="P18" s="7">
        <f>IFERROR(ConsoleData[[#This Row],[Units sold (millions)]]*1000000*ConsoleData[[#This Row],[Adjusted price (USD)]], "-")</f>
        <v>14118366816.893517</v>
      </c>
      <c r="Q18" s="2" t="str">
        <f>IF(ConsoleData[[#This Row],[Introductory price (USD)]]="-", "-", IF(ConsoleData[[#This Row],[Introductory price (USD)]]&gt;600, "(+600)", IF(ConsoleData[[#This Row],[Introductory price (USD)]]&gt;400, "(400-600]", IF(ConsoleData[[#This Row],[Introductory price (USD)]]&gt;200, "(200-400]", IF(ConsoleData[[#This Row],[Introductory price (USD)]]&gt;0, "(0-200]", "-")))))</f>
        <v>(0-200]</v>
      </c>
    </row>
    <row r="19" spans="1:17" x14ac:dyDescent="0.25">
      <c r="A19" t="s">
        <v>45</v>
      </c>
      <c r="B19" t="s">
        <v>28</v>
      </c>
      <c r="C19" t="s">
        <v>20</v>
      </c>
      <c r="D19">
        <v>1989</v>
      </c>
      <c r="E19">
        <v>1995</v>
      </c>
      <c r="F19" t="s">
        <v>32</v>
      </c>
      <c r="G19">
        <f>IFERROR(ConsoleData[[#This Row],[Discontinued]]-ConsoleData[[#This Row],[Released]]+1, 2023-ConsoleData[[#This Row],[Released]])</f>
        <v>7</v>
      </c>
      <c r="H19">
        <v>2</v>
      </c>
      <c r="I19" t="s">
        <v>11</v>
      </c>
      <c r="J19">
        <v>179.99</v>
      </c>
      <c r="K19" s="2">
        <f>IFERROR(ConsoleData[[#This Row],[Introductory price (USD)]]*ConsoleData[[#This Row],[Update factor]], "-")</f>
        <v>434.61969312000002</v>
      </c>
      <c r="L19" s="3">
        <v>125</v>
      </c>
      <c r="M19" s="3">
        <f>IFERROR($L$65/ConsoleData[[#This Row],[CPI]], "-")</f>
        <v>2.4146879999999999</v>
      </c>
      <c r="N19" s="3">
        <f>ConsoleData[[#This Row],[Units sold (millions)]]/ConsoleData[[#This Row],[Lifespan (years)]]</f>
        <v>0.2857142857142857</v>
      </c>
      <c r="O19" s="7">
        <f>IFERROR(ConsoleData[[#This Row],[Units sold (millions)]]*1000000*ConsoleData[[#This Row],[Introductory price (USD)]], "-")</f>
        <v>359980000</v>
      </c>
      <c r="P19" s="7">
        <f>IFERROR(ConsoleData[[#This Row],[Units sold (millions)]]*1000000*ConsoleData[[#This Row],[Adjusted price (USD)]], "-")</f>
        <v>869239386.24000001</v>
      </c>
      <c r="Q19" s="2" t="str">
        <f>IF(ConsoleData[[#This Row],[Introductory price (USD)]]="-", "-", IF(ConsoleData[[#This Row],[Introductory price (USD)]]&gt;600, "(+600)", IF(ConsoleData[[#This Row],[Introductory price (USD)]]&gt;400, "(400-600]", IF(ConsoleData[[#This Row],[Introductory price (USD)]]&gt;200, "(200-400]", IF(ConsoleData[[#This Row],[Introductory price (USD)]]&gt;0, "(0-200]", "-")))))</f>
        <v>(0-200]</v>
      </c>
    </row>
    <row r="20" spans="1:17" x14ac:dyDescent="0.25">
      <c r="A20" t="s">
        <v>46</v>
      </c>
      <c r="B20" t="s">
        <v>28</v>
      </c>
      <c r="C20" t="s">
        <v>22</v>
      </c>
      <c r="D20">
        <v>1989</v>
      </c>
      <c r="E20">
        <v>2003</v>
      </c>
      <c r="F20" t="s">
        <v>41</v>
      </c>
      <c r="G20">
        <f>IFERROR(ConsoleData[[#This Row],[Discontinued]]-ConsoleData[[#This Row],[Released]]+1, 2023-ConsoleData[[#This Row],[Released]])</f>
        <v>15</v>
      </c>
      <c r="H20">
        <v>118.69</v>
      </c>
      <c r="I20" t="s">
        <v>11</v>
      </c>
      <c r="J20">
        <v>89.99</v>
      </c>
      <c r="K20" s="2">
        <f>IFERROR(ConsoleData[[#This Row],[Introductory price (USD)]]*ConsoleData[[#This Row],[Update factor]], "-")</f>
        <v>218.34583311897103</v>
      </c>
      <c r="L20" s="3">
        <v>124.4</v>
      </c>
      <c r="M20" s="3">
        <f>IFERROR($L$65/ConsoleData[[#This Row],[CPI]], "-")</f>
        <v>2.4263344051446945</v>
      </c>
      <c r="N20" s="3">
        <f>ConsoleData[[#This Row],[Units sold (millions)]]/ConsoleData[[#This Row],[Lifespan (years)]]</f>
        <v>7.9126666666666665</v>
      </c>
      <c r="O20" s="7">
        <f>IFERROR(ConsoleData[[#This Row],[Units sold (millions)]]*1000000*ConsoleData[[#This Row],[Introductory price (USD)]], "-")</f>
        <v>10680913100</v>
      </c>
      <c r="P20" s="7">
        <f>IFERROR(ConsoleData[[#This Row],[Units sold (millions)]]*1000000*ConsoleData[[#This Row],[Adjusted price (USD)]], "-")</f>
        <v>25915466932.890671</v>
      </c>
      <c r="Q20" s="2" t="str">
        <f>IF(ConsoleData[[#This Row],[Introductory price (USD)]]="-", "-", IF(ConsoleData[[#This Row],[Introductory price (USD)]]&gt;600, "(+600)", IF(ConsoleData[[#This Row],[Introductory price (USD)]]&gt;400, "(400-600]", IF(ConsoleData[[#This Row],[Introductory price (USD)]]&gt;200, "(200-400]", IF(ConsoleData[[#This Row],[Introductory price (USD)]]&gt;0, "(0-200]", "-")))))</f>
        <v>(0-200]</v>
      </c>
    </row>
    <row r="21" spans="1:17" x14ac:dyDescent="0.25">
      <c r="A21" t="s">
        <v>47</v>
      </c>
      <c r="B21" t="s">
        <v>28</v>
      </c>
      <c r="C21" t="s">
        <v>43</v>
      </c>
      <c r="D21">
        <v>1990</v>
      </c>
      <c r="E21">
        <v>1994</v>
      </c>
      <c r="F21" t="s">
        <v>41</v>
      </c>
      <c r="G21">
        <f>IFERROR(ConsoleData[[#This Row],[Discontinued]]-ConsoleData[[#This Row],[Released]]+1, 2023-ConsoleData[[#This Row],[Released]])</f>
        <v>5</v>
      </c>
      <c r="H21">
        <v>1.5</v>
      </c>
      <c r="I21" t="s">
        <v>11</v>
      </c>
      <c r="J21">
        <v>249.99</v>
      </c>
      <c r="K21" s="2">
        <f>IFERROR(ConsoleData[[#This Row],[Introductory price (USD)]]*ConsoleData[[#This Row],[Update factor]], "-")</f>
        <v>563.94605112107627</v>
      </c>
      <c r="L21" s="3">
        <v>133.80000000000001</v>
      </c>
      <c r="M21" s="3">
        <f>IFERROR($L$65/ConsoleData[[#This Row],[CPI]], "-")</f>
        <v>2.2558744394618833</v>
      </c>
      <c r="N21" s="3">
        <f>ConsoleData[[#This Row],[Units sold (millions)]]/ConsoleData[[#This Row],[Lifespan (years)]]</f>
        <v>0.3</v>
      </c>
      <c r="O21" s="7">
        <f>IFERROR(ConsoleData[[#This Row],[Units sold (millions)]]*1000000*ConsoleData[[#This Row],[Introductory price (USD)]], "-")</f>
        <v>374985000</v>
      </c>
      <c r="P21" s="7">
        <f>IFERROR(ConsoleData[[#This Row],[Units sold (millions)]]*1000000*ConsoleData[[#This Row],[Adjusted price (USD)]], "-")</f>
        <v>845919076.6816144</v>
      </c>
      <c r="Q21" s="2" t="str">
        <f>IF(ConsoleData[[#This Row],[Introductory price (USD)]]="-", "-", IF(ConsoleData[[#This Row],[Introductory price (USD)]]&gt;600, "(+600)", IF(ConsoleData[[#This Row],[Introductory price (USD)]]&gt;400, "(400-600]", IF(ConsoleData[[#This Row],[Introductory price (USD)]]&gt;200, "(200-400]", IF(ConsoleData[[#This Row],[Introductory price (USD)]]&gt;0, "(0-200]", "-")))))</f>
        <v>(200-400]</v>
      </c>
    </row>
    <row r="22" spans="1:17" x14ac:dyDescent="0.25">
      <c r="A22" t="s">
        <v>48</v>
      </c>
      <c r="B22" t="s">
        <v>8</v>
      </c>
      <c r="C22" t="s">
        <v>49</v>
      </c>
      <c r="D22">
        <v>1990</v>
      </c>
      <c r="E22">
        <v>1998</v>
      </c>
      <c r="F22" t="s">
        <v>41</v>
      </c>
      <c r="G22">
        <f>IFERROR(ConsoleData[[#This Row],[Discontinued]]-ConsoleData[[#This Row],[Released]]+1, 2023-ConsoleData[[#This Row],[Released]])</f>
        <v>9</v>
      </c>
      <c r="H22">
        <v>1</v>
      </c>
      <c r="I22" t="s">
        <v>18</v>
      </c>
      <c r="J22">
        <v>799</v>
      </c>
      <c r="K22" s="2">
        <f>IFERROR(ConsoleData[[#This Row],[Introductory price (USD)]]*ConsoleData[[#This Row],[Update factor]], "-")</f>
        <v>1748.8539811457579</v>
      </c>
      <c r="L22" s="3">
        <v>137.9</v>
      </c>
      <c r="M22" s="3">
        <f>IFERROR($L$65/ConsoleData[[#This Row],[CPI]], "-")</f>
        <v>2.1888034807831764</v>
      </c>
      <c r="N22" s="3">
        <f>ConsoleData[[#This Row],[Units sold (millions)]]/ConsoleData[[#This Row],[Lifespan (years)]]</f>
        <v>0.1111111111111111</v>
      </c>
      <c r="O22" s="7">
        <f>IFERROR(ConsoleData[[#This Row],[Units sold (millions)]]*1000000*ConsoleData[[#This Row],[Introductory price (USD)]], "-")</f>
        <v>799000000</v>
      </c>
      <c r="P22" s="7">
        <f>IFERROR(ConsoleData[[#This Row],[Units sold (millions)]]*1000000*ConsoleData[[#This Row],[Adjusted price (USD)]], "-")</f>
        <v>1748853981.1457579</v>
      </c>
      <c r="Q22" s="2" t="str">
        <f>IF(ConsoleData[[#This Row],[Introductory price (USD)]]="-", "-", IF(ConsoleData[[#This Row],[Introductory price (USD)]]&gt;600, "(+600)", IF(ConsoleData[[#This Row],[Introductory price (USD)]]&gt;400, "(400-600]", IF(ConsoleData[[#This Row],[Introductory price (USD)]]&gt;200, "(200-400]", IF(ConsoleData[[#This Row],[Introductory price (USD)]]&gt;0, "(0-200]", "-")))))</f>
        <v>(+600)</v>
      </c>
    </row>
    <row r="23" spans="1:17" x14ac:dyDescent="0.25">
      <c r="A23" t="s">
        <v>50</v>
      </c>
      <c r="B23" t="s">
        <v>28</v>
      </c>
      <c r="C23" t="s">
        <v>34</v>
      </c>
      <c r="D23">
        <v>1990</v>
      </c>
      <c r="E23">
        <v>1997</v>
      </c>
      <c r="F23" t="s">
        <v>41</v>
      </c>
      <c r="G23">
        <f>IFERROR(ConsoleData[[#This Row],[Discontinued]]-ConsoleData[[#This Row],[Released]]+1, 2023-ConsoleData[[#This Row],[Released]])</f>
        <v>8</v>
      </c>
      <c r="H23">
        <v>10.62</v>
      </c>
      <c r="I23" t="s">
        <v>11</v>
      </c>
      <c r="J23">
        <v>149.99</v>
      </c>
      <c r="K23" s="2">
        <f>IFERROR(ConsoleData[[#This Row],[Introductory price (USD)]]*ConsoleData[[#This Row],[Update factor]], "-")</f>
        <v>334.8548937869823</v>
      </c>
      <c r="L23" s="3">
        <v>135.19999999999999</v>
      </c>
      <c r="M23" s="3">
        <f>IFERROR($L$65/ConsoleData[[#This Row],[CPI]], "-")</f>
        <v>2.2325147928994085</v>
      </c>
      <c r="N23" s="3">
        <f>ConsoleData[[#This Row],[Units sold (millions)]]/ConsoleData[[#This Row],[Lifespan (years)]]</f>
        <v>1.3274999999999999</v>
      </c>
      <c r="O23" s="7">
        <f>IFERROR(ConsoleData[[#This Row],[Units sold (millions)]]*1000000*ConsoleData[[#This Row],[Introductory price (USD)]], "-")</f>
        <v>1592893800</v>
      </c>
      <c r="P23" s="7">
        <f>IFERROR(ConsoleData[[#This Row],[Units sold (millions)]]*1000000*ConsoleData[[#This Row],[Adjusted price (USD)]], "-")</f>
        <v>3556158972.0177522</v>
      </c>
      <c r="Q23" s="2" t="str">
        <f>IF(ConsoleData[[#This Row],[Introductory price (USD)]]="-", "-", IF(ConsoleData[[#This Row],[Introductory price (USD)]]&gt;600, "(+600)", IF(ConsoleData[[#This Row],[Introductory price (USD)]]&gt;400, "(400-600]", IF(ConsoleData[[#This Row],[Introductory price (USD)]]&gt;200, "(200-400]", IF(ConsoleData[[#This Row],[Introductory price (USD)]]&gt;0, "(0-200]", "-")))))</f>
        <v>(0-200]</v>
      </c>
    </row>
    <row r="24" spans="1:17" x14ac:dyDescent="0.25">
      <c r="A24" t="s">
        <v>51</v>
      </c>
      <c r="B24" t="s">
        <v>8</v>
      </c>
      <c r="C24" t="s">
        <v>22</v>
      </c>
      <c r="D24">
        <v>1990</v>
      </c>
      <c r="E24">
        <v>2005</v>
      </c>
      <c r="F24" t="s">
        <v>41</v>
      </c>
      <c r="G24">
        <f>IFERROR(ConsoleData[[#This Row],[Discontinued]]-ConsoleData[[#This Row],[Released]]+1, 2023-ConsoleData[[#This Row],[Released]])</f>
        <v>16</v>
      </c>
      <c r="H24">
        <v>49.1</v>
      </c>
      <c r="I24" t="s">
        <v>11</v>
      </c>
      <c r="J24">
        <v>199</v>
      </c>
      <c r="K24" s="2">
        <f>IFERROR(ConsoleData[[#This Row],[Introductory price (USD)]]*ConsoleData[[#This Row],[Update factor]], "-")</f>
        <v>439.71715959004393</v>
      </c>
      <c r="L24" s="3">
        <v>136.6</v>
      </c>
      <c r="M24" s="3">
        <f>IFERROR($L$65/ConsoleData[[#This Row],[CPI]], "-")</f>
        <v>2.2096339677891654</v>
      </c>
      <c r="N24" s="3">
        <f>ConsoleData[[#This Row],[Units sold (millions)]]/ConsoleData[[#This Row],[Lifespan (years)]]</f>
        <v>3.0687500000000001</v>
      </c>
      <c r="O24" s="7">
        <f>IFERROR(ConsoleData[[#This Row],[Units sold (millions)]]*1000000*ConsoleData[[#This Row],[Introductory price (USD)]], "-")</f>
        <v>9770900000</v>
      </c>
      <c r="P24" s="7">
        <f>IFERROR(ConsoleData[[#This Row],[Units sold (millions)]]*1000000*ConsoleData[[#This Row],[Adjusted price (USD)]], "-")</f>
        <v>21590112535.871159</v>
      </c>
      <c r="Q24" s="2" t="str">
        <f>IF(ConsoleData[[#This Row],[Introductory price (USD)]]="-", "-", IF(ConsoleData[[#This Row],[Introductory price (USD)]]&gt;600, "(+600)", IF(ConsoleData[[#This Row],[Introductory price (USD)]]&gt;400, "(400-600]", IF(ConsoleData[[#This Row],[Introductory price (USD)]]&gt;200, "(200-400]", IF(ConsoleData[[#This Row],[Introductory price (USD)]]&gt;0, "(0-200]", "-")))))</f>
        <v>(0-200]</v>
      </c>
    </row>
    <row r="25" spans="1:17" x14ac:dyDescent="0.25">
      <c r="A25" t="s">
        <v>52</v>
      </c>
      <c r="B25" t="s">
        <v>8</v>
      </c>
      <c r="C25" t="s">
        <v>53</v>
      </c>
      <c r="D25">
        <v>1991</v>
      </c>
      <c r="E25">
        <v>1997</v>
      </c>
      <c r="F25" t="s">
        <v>41</v>
      </c>
      <c r="G25">
        <f>IFERROR(ConsoleData[[#This Row],[Discontinued]]-ConsoleData[[#This Row],[Released]]+1, 2023-ConsoleData[[#This Row],[Released]])</f>
        <v>7</v>
      </c>
      <c r="H25">
        <v>1.18</v>
      </c>
      <c r="I25" t="s">
        <v>11</v>
      </c>
      <c r="J25">
        <v>399.99</v>
      </c>
      <c r="K25" s="2">
        <f>IFERROR(ConsoleData[[#This Row],[Introductory price (USD)]]*ConsoleData[[#This Row],[Update factor]], "-")</f>
        <v>886.4271779735684</v>
      </c>
      <c r="L25" s="3">
        <v>136.19999999999999</v>
      </c>
      <c r="M25" s="3">
        <f>IFERROR($L$65/ConsoleData[[#This Row],[CPI]], "-")</f>
        <v>2.2161233480176215</v>
      </c>
      <c r="N25" s="3">
        <f>ConsoleData[[#This Row],[Units sold (millions)]]/ConsoleData[[#This Row],[Lifespan (years)]]</f>
        <v>0.16857142857142857</v>
      </c>
      <c r="O25" s="7">
        <f>IFERROR(ConsoleData[[#This Row],[Units sold (millions)]]*1000000*ConsoleData[[#This Row],[Introductory price (USD)]], "-")</f>
        <v>471988200</v>
      </c>
      <c r="P25" s="7">
        <f>IFERROR(ConsoleData[[#This Row],[Units sold (millions)]]*1000000*ConsoleData[[#This Row],[Adjusted price (USD)]], "-")</f>
        <v>1045984070.0088108</v>
      </c>
      <c r="Q25" s="2" t="str">
        <f>IF(ConsoleData[[#This Row],[Introductory price (USD)]]="-", "-", IF(ConsoleData[[#This Row],[Introductory price (USD)]]&gt;600, "(+600)", IF(ConsoleData[[#This Row],[Introductory price (USD)]]&gt;400, "(400-600]", IF(ConsoleData[[#This Row],[Introductory price (USD)]]&gt;200, "(200-400]", IF(ConsoleData[[#This Row],[Introductory price (USD)]]&gt;0, "(0-200]", "-")))))</f>
        <v>(200-400]</v>
      </c>
    </row>
    <row r="26" spans="1:17" x14ac:dyDescent="0.25">
      <c r="A26" t="s">
        <v>54</v>
      </c>
      <c r="B26" t="s">
        <v>38</v>
      </c>
      <c r="C26" t="s">
        <v>34</v>
      </c>
      <c r="D26">
        <v>1991</v>
      </c>
      <c r="E26">
        <v>1996</v>
      </c>
      <c r="F26" t="s">
        <v>41</v>
      </c>
      <c r="G26">
        <f>IFERROR(ConsoleData[[#This Row],[Discontinued]]-ConsoleData[[#This Row],[Released]]+1, 2023-ConsoleData[[#This Row],[Released]])</f>
        <v>6</v>
      </c>
      <c r="H26">
        <v>2.2400000000000002</v>
      </c>
      <c r="I26" t="s">
        <v>11</v>
      </c>
      <c r="J26">
        <v>299</v>
      </c>
      <c r="K26" s="2">
        <f>IFERROR(ConsoleData[[#This Row],[Introductory price (USD)]]*ConsoleData[[#This Row],[Update factor]], "-")</f>
        <v>636.45249647390688</v>
      </c>
      <c r="L26" s="3">
        <v>141.80000000000001</v>
      </c>
      <c r="M26" s="3">
        <f>IFERROR($L$65/ConsoleData[[#This Row],[CPI]], "-")</f>
        <v>2.1286036671368125</v>
      </c>
      <c r="N26" s="3">
        <f>ConsoleData[[#This Row],[Units sold (millions)]]/ConsoleData[[#This Row],[Lifespan (years)]]</f>
        <v>0.37333333333333335</v>
      </c>
      <c r="O26" s="7">
        <f>IFERROR(ConsoleData[[#This Row],[Units sold (millions)]]*1000000*ConsoleData[[#This Row],[Introductory price (USD)]], "-")</f>
        <v>669760000</v>
      </c>
      <c r="P26" s="7">
        <f>IFERROR(ConsoleData[[#This Row],[Units sold (millions)]]*1000000*ConsoleData[[#This Row],[Adjusted price (USD)]], "-")</f>
        <v>1425653592.1015513</v>
      </c>
      <c r="Q26" s="2" t="str">
        <f>IF(ConsoleData[[#This Row],[Introductory price (USD)]]="-", "-", IF(ConsoleData[[#This Row],[Introductory price (USD)]]&gt;600, "(+600)", IF(ConsoleData[[#This Row],[Introductory price (USD)]]&gt;400, "(400-600]", IF(ConsoleData[[#This Row],[Introductory price (USD)]]&gt;200, "(200-400]", IF(ConsoleData[[#This Row],[Introductory price (USD)]]&gt;0, "(0-200]", "-")))))</f>
        <v>(200-400]</v>
      </c>
    </row>
    <row r="27" spans="1:17" x14ac:dyDescent="0.25">
      <c r="A27" t="s">
        <v>55</v>
      </c>
      <c r="B27" t="s">
        <v>8</v>
      </c>
      <c r="C27" t="s">
        <v>56</v>
      </c>
      <c r="D27">
        <v>1993</v>
      </c>
      <c r="E27">
        <v>1996</v>
      </c>
      <c r="F27" t="s">
        <v>57</v>
      </c>
      <c r="G27">
        <f>IFERROR(ConsoleData[[#This Row],[Discontinued]]-ConsoleData[[#This Row],[Released]]+1, 2023-ConsoleData[[#This Row],[Released]])</f>
        <v>4</v>
      </c>
      <c r="H27">
        <v>2</v>
      </c>
      <c r="I27" t="s">
        <v>18</v>
      </c>
      <c r="J27">
        <v>699.99</v>
      </c>
      <c r="K27" s="2">
        <f>IFERROR(ConsoleData[[#This Row],[Introductory price (USD)]]*ConsoleData[[#This Row],[Update factor]], "-")</f>
        <v>1450.1179247769392</v>
      </c>
      <c r="L27" s="3">
        <v>145.69999999999999</v>
      </c>
      <c r="M27" s="3">
        <f>IFERROR($L$65/ConsoleData[[#This Row],[CPI]], "-")</f>
        <v>2.0716266300617709</v>
      </c>
      <c r="N27" s="3">
        <f>ConsoleData[[#This Row],[Units sold (millions)]]/ConsoleData[[#This Row],[Lifespan (years)]]</f>
        <v>0.5</v>
      </c>
      <c r="O27" s="7">
        <f>IFERROR(ConsoleData[[#This Row],[Units sold (millions)]]*1000000*ConsoleData[[#This Row],[Introductory price (USD)]], "-")</f>
        <v>1399980000</v>
      </c>
      <c r="P27" s="7">
        <f>IFERROR(ConsoleData[[#This Row],[Units sold (millions)]]*1000000*ConsoleData[[#This Row],[Adjusted price (USD)]], "-")</f>
        <v>2900235849.5538783</v>
      </c>
      <c r="Q27" s="2" t="str">
        <f>IF(ConsoleData[[#This Row],[Introductory price (USD)]]="-", "-", IF(ConsoleData[[#This Row],[Introductory price (USD)]]&gt;600, "(+600)", IF(ConsoleData[[#This Row],[Introductory price (USD)]]&gt;400, "(400-600]", IF(ConsoleData[[#This Row],[Introductory price (USD)]]&gt;200, "(200-400]", IF(ConsoleData[[#This Row],[Introductory price (USD)]]&gt;0, "(0-200]", "-")))))</f>
        <v>(+600)</v>
      </c>
    </row>
    <row r="28" spans="1:17" x14ac:dyDescent="0.25">
      <c r="A28" t="s">
        <v>58</v>
      </c>
      <c r="B28" t="s">
        <v>8</v>
      </c>
      <c r="C28" t="s">
        <v>34</v>
      </c>
      <c r="D28">
        <v>1993</v>
      </c>
      <c r="E28">
        <v>2005</v>
      </c>
      <c r="F28" t="s">
        <v>41</v>
      </c>
      <c r="G28">
        <f>IFERROR(ConsoleData[[#This Row],[Discontinued]]-ConsoleData[[#This Row],[Released]]+1, 2023-ConsoleData[[#This Row],[Released]])</f>
        <v>13</v>
      </c>
      <c r="H28">
        <v>3.4</v>
      </c>
      <c r="I28" t="s">
        <v>18</v>
      </c>
      <c r="J28">
        <v>139</v>
      </c>
      <c r="K28" s="2">
        <f>IFERROR(ConsoleData[[#This Row],[Introductory price (USD)]]*ConsoleData[[#This Row],[Update factor]], "-")</f>
        <v>280.2618837675351</v>
      </c>
      <c r="L28" s="3">
        <v>149.69999999999999</v>
      </c>
      <c r="M28" s="3">
        <f>IFERROR($L$65/ConsoleData[[#This Row],[CPI]], "-")</f>
        <v>2.0162725450901804</v>
      </c>
      <c r="N28" s="3">
        <f>ConsoleData[[#This Row],[Units sold (millions)]]/ConsoleData[[#This Row],[Lifespan (years)]]</f>
        <v>0.26153846153846155</v>
      </c>
      <c r="O28" s="7">
        <f>IFERROR(ConsoleData[[#This Row],[Units sold (millions)]]*1000000*ConsoleData[[#This Row],[Introductory price (USD)]], "-")</f>
        <v>472600000</v>
      </c>
      <c r="P28" s="7">
        <f>IFERROR(ConsoleData[[#This Row],[Units sold (millions)]]*1000000*ConsoleData[[#This Row],[Adjusted price (USD)]], "-")</f>
        <v>952890404.80961931</v>
      </c>
      <c r="Q28" s="2" t="str">
        <f>IF(ConsoleData[[#This Row],[Introductory price (USD)]]="-", "-", IF(ConsoleData[[#This Row],[Introductory price (USD)]]&gt;600, "(+600)", IF(ConsoleData[[#This Row],[Introductory price (USD)]]&gt;400, "(400-600]", IF(ConsoleData[[#This Row],[Introductory price (USD)]]&gt;200, "(200-400]", IF(ConsoleData[[#This Row],[Introductory price (USD)]]&gt;0, "(0-200]", "-")))))</f>
        <v>(0-200]</v>
      </c>
    </row>
    <row r="29" spans="1:17" x14ac:dyDescent="0.25">
      <c r="A29" t="s">
        <v>59</v>
      </c>
      <c r="B29" t="s">
        <v>8</v>
      </c>
      <c r="C29" t="s">
        <v>53</v>
      </c>
      <c r="D29">
        <v>1994</v>
      </c>
      <c r="E29">
        <v>1997</v>
      </c>
      <c r="F29" t="s">
        <v>41</v>
      </c>
      <c r="G29">
        <f>IFERROR(ConsoleData[[#This Row],[Discontinued]]-ConsoleData[[#This Row],[Released]]+1, 2023-ConsoleData[[#This Row],[Released]])</f>
        <v>4</v>
      </c>
      <c r="H29">
        <v>0.56999999999999995</v>
      </c>
      <c r="I29" t="s">
        <v>11</v>
      </c>
      <c r="J29">
        <v>399</v>
      </c>
      <c r="K29" s="2">
        <f>IFERROR(ConsoleData[[#This Row],[Introductory price (USD)]]*ConsoleData[[#This Row],[Update factor]], "-")</f>
        <v>780.00365284974089</v>
      </c>
      <c r="L29" s="3">
        <v>154.4</v>
      </c>
      <c r="M29" s="3">
        <f>IFERROR($L$65/ConsoleData[[#This Row],[CPI]], "-")</f>
        <v>1.9548963730569948</v>
      </c>
      <c r="N29" s="3">
        <f>ConsoleData[[#This Row],[Units sold (millions)]]/ConsoleData[[#This Row],[Lifespan (years)]]</f>
        <v>0.14249999999999999</v>
      </c>
      <c r="O29" s="7">
        <f>IFERROR(ConsoleData[[#This Row],[Units sold (millions)]]*1000000*ConsoleData[[#This Row],[Introductory price (USD)]], "-")</f>
        <v>227430000</v>
      </c>
      <c r="P29" s="7">
        <f>IFERROR(ConsoleData[[#This Row],[Units sold (millions)]]*1000000*ConsoleData[[#This Row],[Adjusted price (USD)]], "-")</f>
        <v>444602082.12435234</v>
      </c>
      <c r="Q29" s="2" t="str">
        <f>IF(ConsoleData[[#This Row],[Introductory price (USD)]]="-", "-", IF(ConsoleData[[#This Row],[Introductory price (USD)]]&gt;600, "(+600)", IF(ConsoleData[[#This Row],[Introductory price (USD)]]&gt;400, "(400-600]", IF(ConsoleData[[#This Row],[Introductory price (USD)]]&gt;200, "(200-400]", IF(ConsoleData[[#This Row],[Introductory price (USD)]]&gt;0, "(0-200]", "-")))))</f>
        <v>(200-400]</v>
      </c>
    </row>
    <row r="30" spans="1:17" x14ac:dyDescent="0.25">
      <c r="A30" t="s">
        <v>60</v>
      </c>
      <c r="B30" t="s">
        <v>38</v>
      </c>
      <c r="C30" t="s">
        <v>34</v>
      </c>
      <c r="D30">
        <v>1994</v>
      </c>
      <c r="E30">
        <v>1996</v>
      </c>
      <c r="F30" t="s">
        <v>57</v>
      </c>
      <c r="G30">
        <f>IFERROR(ConsoleData[[#This Row],[Discontinued]]-ConsoleData[[#This Row],[Released]]+1, 2023-ConsoleData[[#This Row],[Released]])</f>
        <v>3</v>
      </c>
      <c r="H30">
        <v>0.8</v>
      </c>
      <c r="I30" t="s">
        <v>11</v>
      </c>
      <c r="J30">
        <v>159.99</v>
      </c>
      <c r="K30" s="2">
        <f>IFERROR(ConsoleData[[#This Row],[Introductory price (USD)]]*ConsoleData[[#This Row],[Update factor]], "-")</f>
        <v>322.58344448897799</v>
      </c>
      <c r="L30" s="3">
        <v>149.69999999999999</v>
      </c>
      <c r="M30" s="3">
        <f>IFERROR($L$65/ConsoleData[[#This Row],[CPI]], "-")</f>
        <v>2.0162725450901804</v>
      </c>
      <c r="N30" s="3">
        <f>ConsoleData[[#This Row],[Units sold (millions)]]/ConsoleData[[#This Row],[Lifespan (years)]]</f>
        <v>0.26666666666666666</v>
      </c>
      <c r="O30" s="7">
        <f>IFERROR(ConsoleData[[#This Row],[Units sold (millions)]]*1000000*ConsoleData[[#This Row],[Introductory price (USD)]], "-")</f>
        <v>127992000</v>
      </c>
      <c r="P30" s="7">
        <f>IFERROR(ConsoleData[[#This Row],[Units sold (millions)]]*1000000*ConsoleData[[#This Row],[Adjusted price (USD)]], "-")</f>
        <v>258066755.59118238</v>
      </c>
      <c r="Q30" s="2" t="str">
        <f>IF(ConsoleData[[#This Row],[Introductory price (USD)]]="-", "-", IF(ConsoleData[[#This Row],[Introductory price (USD)]]&gt;600, "(+600)", IF(ConsoleData[[#This Row],[Introductory price (USD)]]&gt;400, "(400-600]", IF(ConsoleData[[#This Row],[Introductory price (USD)]]&gt;200, "(200-400]", IF(ConsoleData[[#This Row],[Introductory price (USD)]]&gt;0, "(0-200]", "-")))))</f>
        <v>(0-200]</v>
      </c>
    </row>
    <row r="31" spans="1:17" x14ac:dyDescent="0.25">
      <c r="A31" t="s">
        <v>61</v>
      </c>
      <c r="B31" t="s">
        <v>8</v>
      </c>
      <c r="C31" t="s">
        <v>43</v>
      </c>
      <c r="D31">
        <v>1994</v>
      </c>
      <c r="E31">
        <v>1998</v>
      </c>
      <c r="F31" t="s">
        <v>57</v>
      </c>
      <c r="G31">
        <f>IFERROR(ConsoleData[[#This Row],[Discontinued]]-ConsoleData[[#This Row],[Released]]+1, 2023-ConsoleData[[#This Row],[Released]])</f>
        <v>5</v>
      </c>
      <c r="H31">
        <v>0.4</v>
      </c>
      <c r="I31" t="s">
        <v>11</v>
      </c>
      <c r="J31" t="s">
        <v>111</v>
      </c>
      <c r="K31" s="2" t="str">
        <f>IFERROR(ConsoleData[[#This Row],[Introductory price (USD)]]*ConsoleData[[#This Row],[Update factor]], "-")</f>
        <v>-</v>
      </c>
      <c r="L31" s="3" t="s">
        <v>111</v>
      </c>
      <c r="M31" s="3" t="str">
        <f>IFERROR($L$65/ConsoleData[[#This Row],[CPI]], "-")</f>
        <v>-</v>
      </c>
      <c r="N31" s="3">
        <f>ConsoleData[[#This Row],[Units sold (millions)]]/ConsoleData[[#This Row],[Lifespan (years)]]</f>
        <v>0.08</v>
      </c>
      <c r="O31" s="7" t="str">
        <f>IFERROR(ConsoleData[[#This Row],[Units sold (millions)]]*1000000*ConsoleData[[#This Row],[Introductory price (USD)]], "-")</f>
        <v>-</v>
      </c>
      <c r="P31" s="7" t="str">
        <f>IFERROR(ConsoleData[[#This Row],[Units sold (millions)]]*1000000*ConsoleData[[#This Row],[Adjusted price (USD)]], "-")</f>
        <v>-</v>
      </c>
      <c r="Q31" s="2" t="str">
        <f>IF(ConsoleData[[#This Row],[Introductory price (USD)]]="-", "-", IF(ConsoleData[[#This Row],[Introductory price (USD)]]&gt;600, "(+600)", IF(ConsoleData[[#This Row],[Introductory price (USD)]]&gt;400, "(400-600]", IF(ConsoleData[[#This Row],[Introductory price (USD)]]&gt;200, "(200-400]", IF(ConsoleData[[#This Row],[Introductory price (USD)]]&gt;0, "(0-200]", "-")))))</f>
        <v>-</v>
      </c>
    </row>
    <row r="32" spans="1:17" x14ac:dyDescent="0.25">
      <c r="A32" t="s">
        <v>62</v>
      </c>
      <c r="B32" t="s">
        <v>8</v>
      </c>
      <c r="C32" t="s">
        <v>63</v>
      </c>
      <c r="D32">
        <v>1994</v>
      </c>
      <c r="E32">
        <v>2006</v>
      </c>
      <c r="F32" t="s">
        <v>57</v>
      </c>
      <c r="G32">
        <f>IFERROR(ConsoleData[[#This Row],[Discontinued]]-ConsoleData[[#This Row],[Released]]+1, 2023-ConsoleData[[#This Row],[Released]])</f>
        <v>13</v>
      </c>
      <c r="H32">
        <v>102.49</v>
      </c>
      <c r="I32" t="s">
        <v>11</v>
      </c>
      <c r="J32">
        <v>299</v>
      </c>
      <c r="K32" s="2">
        <f>IFERROR(ConsoleData[[#This Row],[Introductory price (USD)]]*ConsoleData[[#This Row],[Update factor]], "-")</f>
        <v>589.09245430809403</v>
      </c>
      <c r="L32" s="3">
        <v>153.19999999999999</v>
      </c>
      <c r="M32" s="3">
        <f>IFERROR($L$65/ConsoleData[[#This Row],[CPI]], "-")</f>
        <v>1.9702088772845956</v>
      </c>
      <c r="N32" s="3">
        <f>ConsoleData[[#This Row],[Units sold (millions)]]/ConsoleData[[#This Row],[Lifespan (years)]]</f>
        <v>7.8838461538461537</v>
      </c>
      <c r="O32" s="7">
        <f>IFERROR(ConsoleData[[#This Row],[Units sold (millions)]]*1000000*ConsoleData[[#This Row],[Introductory price (USD)]], "-")</f>
        <v>30644510000</v>
      </c>
      <c r="P32" s="7">
        <f>IFERROR(ConsoleData[[#This Row],[Units sold (millions)]]*1000000*ConsoleData[[#This Row],[Adjusted price (USD)]], "-")</f>
        <v>60376085642.03656</v>
      </c>
      <c r="Q32" s="2" t="str">
        <f>IF(ConsoleData[[#This Row],[Introductory price (USD)]]="-", "-", IF(ConsoleData[[#This Row],[Introductory price (USD)]]&gt;600, "(+600)", IF(ConsoleData[[#This Row],[Introductory price (USD)]]&gt;400, "(400-600]", IF(ConsoleData[[#This Row],[Introductory price (USD)]]&gt;200, "(200-400]", IF(ConsoleData[[#This Row],[Introductory price (USD)]]&gt;0, "(0-200]", "-")))))</f>
        <v>(200-400]</v>
      </c>
    </row>
    <row r="33" spans="1:17" x14ac:dyDescent="0.25">
      <c r="A33" t="s">
        <v>64</v>
      </c>
      <c r="B33" t="s">
        <v>8</v>
      </c>
      <c r="C33" t="s">
        <v>34</v>
      </c>
      <c r="D33">
        <v>1994</v>
      </c>
      <c r="E33">
        <v>2000</v>
      </c>
      <c r="F33" t="s">
        <v>57</v>
      </c>
      <c r="G33">
        <f>IFERROR(ConsoleData[[#This Row],[Discontinued]]-ConsoleData[[#This Row],[Released]]+1, 2023-ConsoleData[[#This Row],[Released]])</f>
        <v>7</v>
      </c>
      <c r="H33">
        <v>9.26</v>
      </c>
      <c r="I33" t="s">
        <v>11</v>
      </c>
      <c r="J33">
        <v>399</v>
      </c>
      <c r="K33" s="2">
        <f>IFERROR(ConsoleData[[#This Row],[Introductory price (USD)]]*ConsoleData[[#This Row],[Update factor]], "-")</f>
        <v>791.27834428383721</v>
      </c>
      <c r="L33" s="3">
        <v>152.19999999999999</v>
      </c>
      <c r="M33" s="3">
        <f>IFERROR($L$65/ConsoleData[[#This Row],[CPI]], "-")</f>
        <v>1.9831537450722736</v>
      </c>
      <c r="N33" s="3">
        <f>ConsoleData[[#This Row],[Units sold (millions)]]/ConsoleData[[#This Row],[Lifespan (years)]]</f>
        <v>1.3228571428571427</v>
      </c>
      <c r="O33" s="7">
        <f>IFERROR(ConsoleData[[#This Row],[Units sold (millions)]]*1000000*ConsoleData[[#This Row],[Introductory price (USD)]], "-")</f>
        <v>3694740000</v>
      </c>
      <c r="P33" s="7">
        <f>IFERROR(ConsoleData[[#This Row],[Units sold (millions)]]*1000000*ConsoleData[[#This Row],[Adjusted price (USD)]], "-")</f>
        <v>7327237468.0683327</v>
      </c>
      <c r="Q33" s="2" t="str">
        <f>IF(ConsoleData[[#This Row],[Introductory price (USD)]]="-", "-", IF(ConsoleData[[#This Row],[Introductory price (USD)]]&gt;600, "(+600)", IF(ConsoleData[[#This Row],[Introductory price (USD)]]&gt;400, "(400-600]", IF(ConsoleData[[#This Row],[Introductory price (USD)]]&gt;200, "(200-400]", IF(ConsoleData[[#This Row],[Introductory price (USD)]]&gt;0, "(0-200]", "-")))))</f>
        <v>(200-400]</v>
      </c>
    </row>
    <row r="34" spans="1:17" x14ac:dyDescent="0.25">
      <c r="A34" t="s">
        <v>65</v>
      </c>
      <c r="B34" t="s">
        <v>28</v>
      </c>
      <c r="C34" t="s">
        <v>34</v>
      </c>
      <c r="D34">
        <v>1995</v>
      </c>
      <c r="E34">
        <v>1999</v>
      </c>
      <c r="F34" t="s">
        <v>57</v>
      </c>
      <c r="G34">
        <f>IFERROR(ConsoleData[[#This Row],[Discontinued]]-ConsoleData[[#This Row],[Released]]+1, 2023-ConsoleData[[#This Row],[Released]])</f>
        <v>5</v>
      </c>
      <c r="H34">
        <v>1</v>
      </c>
      <c r="I34" t="s">
        <v>11</v>
      </c>
      <c r="J34">
        <v>179</v>
      </c>
      <c r="K34" s="2">
        <f>IFERROR(ConsoleData[[#This Row],[Introductory price (USD)]]*ConsoleData[[#This Row],[Update factor]], "-")</f>
        <v>351.52013012361749</v>
      </c>
      <c r="L34" s="3">
        <v>153.69999999999999</v>
      </c>
      <c r="M34" s="3">
        <f>IFERROR($L$65/ConsoleData[[#This Row],[CPI]], "-")</f>
        <v>1.9637996096291479</v>
      </c>
      <c r="N34" s="3">
        <f>ConsoleData[[#This Row],[Units sold (millions)]]/ConsoleData[[#This Row],[Lifespan (years)]]</f>
        <v>0.2</v>
      </c>
      <c r="O34" s="7">
        <f>IFERROR(ConsoleData[[#This Row],[Units sold (millions)]]*1000000*ConsoleData[[#This Row],[Introductory price (USD)]], "-")</f>
        <v>179000000</v>
      </c>
      <c r="P34" s="7">
        <f>IFERROR(ConsoleData[[#This Row],[Units sold (millions)]]*1000000*ConsoleData[[#This Row],[Adjusted price (USD)]], "-")</f>
        <v>351520130.12361747</v>
      </c>
      <c r="Q34" s="2" t="str">
        <f>IF(ConsoleData[[#This Row],[Introductory price (USD)]]="-", "-", IF(ConsoleData[[#This Row],[Introductory price (USD)]]&gt;600, "(+600)", IF(ConsoleData[[#This Row],[Introductory price (USD)]]&gt;400, "(400-600]", IF(ConsoleData[[#This Row],[Introductory price (USD)]]&gt;200, "(200-400]", IF(ConsoleData[[#This Row],[Introductory price (USD)]]&gt;0, "(0-200]", "-")))))</f>
        <v>(0-200]</v>
      </c>
    </row>
    <row r="35" spans="1:17" x14ac:dyDescent="0.25">
      <c r="A35" t="s">
        <v>66</v>
      </c>
      <c r="B35" t="s">
        <v>67</v>
      </c>
      <c r="C35" t="s">
        <v>22</v>
      </c>
      <c r="D35">
        <v>1995</v>
      </c>
      <c r="E35">
        <v>1995</v>
      </c>
      <c r="F35" t="s">
        <v>57</v>
      </c>
      <c r="G35">
        <f>IFERROR(ConsoleData[[#This Row],[Discontinued]]-ConsoleData[[#This Row],[Released]]+1, 2023-ConsoleData[[#This Row],[Released]])</f>
        <v>1</v>
      </c>
      <c r="H35">
        <v>0.77</v>
      </c>
      <c r="I35" t="s">
        <v>11</v>
      </c>
      <c r="J35">
        <v>179.95</v>
      </c>
      <c r="K35" s="2">
        <f>IFERROR(ConsoleData[[#This Row],[Introductory price (USD)]]*ConsoleData[[#This Row],[Update factor]], "-")</f>
        <v>355.23471680837145</v>
      </c>
      <c r="L35" s="3">
        <v>152.9</v>
      </c>
      <c r="M35" s="3">
        <f>IFERROR($L$65/ConsoleData[[#This Row],[CPI]], "-")</f>
        <v>1.9740745585349901</v>
      </c>
      <c r="N35" s="3">
        <f>ConsoleData[[#This Row],[Units sold (millions)]]/ConsoleData[[#This Row],[Lifespan (years)]]</f>
        <v>0.77</v>
      </c>
      <c r="O35" s="7">
        <f>IFERROR(ConsoleData[[#This Row],[Units sold (millions)]]*1000000*ConsoleData[[#This Row],[Introductory price (USD)]], "-")</f>
        <v>138561500</v>
      </c>
      <c r="P35" s="7">
        <f>IFERROR(ConsoleData[[#This Row],[Units sold (millions)]]*1000000*ConsoleData[[#This Row],[Adjusted price (USD)]], "-")</f>
        <v>273530731.94244599</v>
      </c>
      <c r="Q35" s="2" t="str">
        <f>IF(ConsoleData[[#This Row],[Introductory price (USD)]]="-", "-", IF(ConsoleData[[#This Row],[Introductory price (USD)]]&gt;600, "(+600)", IF(ConsoleData[[#This Row],[Introductory price (USD)]]&gt;400, "(400-600]", IF(ConsoleData[[#This Row],[Introductory price (USD)]]&gt;200, "(200-400]", IF(ConsoleData[[#This Row],[Introductory price (USD)]]&gt;0, "(0-200]", "-")))))</f>
        <v>(0-200]</v>
      </c>
    </row>
    <row r="36" spans="1:17" x14ac:dyDescent="0.25">
      <c r="A36" t="s">
        <v>68</v>
      </c>
      <c r="B36" t="s">
        <v>8</v>
      </c>
      <c r="C36" t="s">
        <v>22</v>
      </c>
      <c r="D36">
        <v>1996</v>
      </c>
      <c r="E36">
        <v>2002</v>
      </c>
      <c r="F36" t="s">
        <v>57</v>
      </c>
      <c r="G36">
        <f>IFERROR(ConsoleData[[#This Row],[Discontinued]]-ConsoleData[[#This Row],[Released]]+1, 2023-ConsoleData[[#This Row],[Released]])</f>
        <v>7</v>
      </c>
      <c r="H36">
        <v>32.93</v>
      </c>
      <c r="I36" t="s">
        <v>11</v>
      </c>
      <c r="J36">
        <v>199.99</v>
      </c>
      <c r="K36" s="2">
        <f>IFERROR(ConsoleData[[#This Row],[Introductory price (USD)]]*ConsoleData[[#This Row],[Update factor]], "-")</f>
        <v>382.53600532319388</v>
      </c>
      <c r="L36" s="3">
        <v>157.80000000000001</v>
      </c>
      <c r="M36" s="3">
        <f>IFERROR($L$65/ConsoleData[[#This Row],[CPI]], "-")</f>
        <v>1.9127756653992394</v>
      </c>
      <c r="N36" s="3">
        <f>ConsoleData[[#This Row],[Units sold (millions)]]/ConsoleData[[#This Row],[Lifespan (years)]]</f>
        <v>4.7042857142857146</v>
      </c>
      <c r="O36" s="7">
        <f>IFERROR(ConsoleData[[#This Row],[Units sold (millions)]]*1000000*ConsoleData[[#This Row],[Introductory price (USD)]], "-")</f>
        <v>6585670700</v>
      </c>
      <c r="P36" s="7">
        <f>IFERROR(ConsoleData[[#This Row],[Units sold (millions)]]*1000000*ConsoleData[[#This Row],[Adjusted price (USD)]], "-")</f>
        <v>12596910655.292774</v>
      </c>
      <c r="Q36" s="2" t="str">
        <f>IF(ConsoleData[[#This Row],[Introductory price (USD)]]="-", "-", IF(ConsoleData[[#This Row],[Introductory price (USD)]]&gt;600, "(+600)", IF(ConsoleData[[#This Row],[Introductory price (USD)]]&gt;400, "(400-600]", IF(ConsoleData[[#This Row],[Introductory price (USD)]]&gt;200, "(200-400]", IF(ConsoleData[[#This Row],[Introductory price (USD)]]&gt;0, "(0-200]", "-")))))</f>
        <v>(0-200]</v>
      </c>
    </row>
    <row r="37" spans="1:17" x14ac:dyDescent="0.25">
      <c r="A37" t="s">
        <v>69</v>
      </c>
      <c r="B37" t="s">
        <v>28</v>
      </c>
      <c r="C37" t="s">
        <v>53</v>
      </c>
      <c r="D37">
        <v>1998</v>
      </c>
      <c r="E37">
        <v>2001</v>
      </c>
      <c r="F37" t="s">
        <v>57</v>
      </c>
      <c r="G37">
        <f>IFERROR(ConsoleData[[#This Row],[Discontinued]]-ConsoleData[[#This Row],[Released]]+1, 2023-ConsoleData[[#This Row],[Released]])</f>
        <v>4</v>
      </c>
      <c r="H37">
        <v>2</v>
      </c>
      <c r="I37" t="s">
        <v>11</v>
      </c>
      <c r="J37">
        <v>69.95</v>
      </c>
      <c r="K37" s="2">
        <f>IFERROR(ConsoleData[[#This Row],[Introductory price (USD)]]*ConsoleData[[#This Row],[Update factor]], "-")</f>
        <v>126.3520538599641</v>
      </c>
      <c r="L37" s="3">
        <v>167.1</v>
      </c>
      <c r="M37" s="3">
        <f>IFERROR($L$65/ConsoleData[[#This Row],[CPI]], "-")</f>
        <v>1.8063195691202873</v>
      </c>
      <c r="N37" s="3">
        <f>ConsoleData[[#This Row],[Units sold (millions)]]/ConsoleData[[#This Row],[Lifespan (years)]]</f>
        <v>0.5</v>
      </c>
      <c r="O37" s="7">
        <f>IFERROR(ConsoleData[[#This Row],[Units sold (millions)]]*1000000*ConsoleData[[#This Row],[Introductory price (USD)]], "-")</f>
        <v>139900000</v>
      </c>
      <c r="P37" s="7">
        <f>IFERROR(ConsoleData[[#This Row],[Units sold (millions)]]*1000000*ConsoleData[[#This Row],[Adjusted price (USD)]], "-")</f>
        <v>252704107.71992821</v>
      </c>
      <c r="Q37" s="2" t="str">
        <f>IF(ConsoleData[[#This Row],[Introductory price (USD)]]="-", "-", IF(ConsoleData[[#This Row],[Introductory price (USD)]]&gt;600, "(+600)", IF(ConsoleData[[#This Row],[Introductory price (USD)]]&gt;400, "(400-600]", IF(ConsoleData[[#This Row],[Introductory price (USD)]]&gt;200, "(200-400]", IF(ConsoleData[[#This Row],[Introductory price (USD)]]&gt;0, "(0-200]", "-")))))</f>
        <v>(0-200]</v>
      </c>
    </row>
    <row r="38" spans="1:17" x14ac:dyDescent="0.25">
      <c r="A38" t="s">
        <v>70</v>
      </c>
      <c r="B38" t="s">
        <v>8</v>
      </c>
      <c r="C38" t="s">
        <v>34</v>
      </c>
      <c r="D38">
        <v>1998</v>
      </c>
      <c r="E38">
        <v>2001</v>
      </c>
      <c r="F38" t="s">
        <v>71</v>
      </c>
      <c r="G38">
        <f>IFERROR(ConsoleData[[#This Row],[Discontinued]]-ConsoleData[[#This Row],[Released]]+1, 2023-ConsoleData[[#This Row],[Released]])</f>
        <v>4</v>
      </c>
      <c r="H38">
        <v>9.1300000000000008</v>
      </c>
      <c r="I38" t="s">
        <v>11</v>
      </c>
      <c r="J38">
        <v>199</v>
      </c>
      <c r="K38" s="2">
        <f>IFERROR(ConsoleData[[#This Row],[Introductory price (USD)]]*ConsoleData[[#This Row],[Update factor]], "-")</f>
        <v>357.74487194758785</v>
      </c>
      <c r="L38" s="3">
        <v>167.9</v>
      </c>
      <c r="M38" s="3">
        <f>IFERROR($L$65/ConsoleData[[#This Row],[CPI]], "-")</f>
        <v>1.7977129243597381</v>
      </c>
      <c r="N38" s="3">
        <f>ConsoleData[[#This Row],[Units sold (millions)]]/ConsoleData[[#This Row],[Lifespan (years)]]</f>
        <v>2.2825000000000002</v>
      </c>
      <c r="O38" s="7">
        <f>IFERROR(ConsoleData[[#This Row],[Units sold (millions)]]*1000000*ConsoleData[[#This Row],[Introductory price (USD)]], "-")</f>
        <v>1816870000</v>
      </c>
      <c r="P38" s="7">
        <f>IFERROR(ConsoleData[[#This Row],[Units sold (millions)]]*1000000*ConsoleData[[#This Row],[Adjusted price (USD)]], "-")</f>
        <v>3266210680.8814769</v>
      </c>
      <c r="Q38" s="2" t="str">
        <f>IF(ConsoleData[[#This Row],[Introductory price (USD)]]="-", "-", IF(ConsoleData[[#This Row],[Introductory price (USD)]]&gt;600, "(+600)", IF(ConsoleData[[#This Row],[Introductory price (USD)]]&gt;400, "(400-600]", IF(ConsoleData[[#This Row],[Introductory price (USD)]]&gt;200, "(200-400]", IF(ConsoleData[[#This Row],[Introductory price (USD)]]&gt;0, "(0-200]", "-")))))</f>
        <v>(0-200]</v>
      </c>
    </row>
    <row r="39" spans="1:17" x14ac:dyDescent="0.25">
      <c r="A39" t="s">
        <v>72</v>
      </c>
      <c r="B39" t="s">
        <v>28</v>
      </c>
      <c r="C39" t="s">
        <v>73</v>
      </c>
      <c r="D39">
        <v>1999</v>
      </c>
      <c r="E39">
        <v>2003</v>
      </c>
      <c r="F39" t="s">
        <v>71</v>
      </c>
      <c r="G39">
        <f>IFERROR(ConsoleData[[#This Row],[Discontinued]]-ConsoleData[[#This Row],[Released]]+1, 2023-ConsoleData[[#This Row],[Released]])</f>
        <v>5</v>
      </c>
      <c r="H39">
        <v>3.5</v>
      </c>
      <c r="I39" t="s">
        <v>11</v>
      </c>
      <c r="J39" t="s">
        <v>111</v>
      </c>
      <c r="K39" s="2" t="str">
        <f>IFERROR(ConsoleData[[#This Row],[Introductory price (USD)]]*ConsoleData[[#This Row],[Update factor]], "-")</f>
        <v>-</v>
      </c>
      <c r="L39" s="3" t="s">
        <v>111</v>
      </c>
      <c r="M39" s="3" t="str">
        <f>IFERROR($L$65/ConsoleData[[#This Row],[CPI]], "-")</f>
        <v>-</v>
      </c>
      <c r="N39" s="3">
        <f>ConsoleData[[#This Row],[Units sold (millions)]]/ConsoleData[[#This Row],[Lifespan (years)]]</f>
        <v>0.7</v>
      </c>
      <c r="O39" s="7" t="str">
        <f>IFERROR(ConsoleData[[#This Row],[Units sold (millions)]]*1000000*ConsoleData[[#This Row],[Introductory price (USD)]], "-")</f>
        <v>-</v>
      </c>
      <c r="P39" s="7" t="str">
        <f>IFERROR(ConsoleData[[#This Row],[Units sold (millions)]]*1000000*ConsoleData[[#This Row],[Adjusted price (USD)]], "-")</f>
        <v>-</v>
      </c>
      <c r="Q39" s="2" t="str">
        <f>IF(ConsoleData[[#This Row],[Introductory price (USD)]]="-", "-", IF(ConsoleData[[#This Row],[Introductory price (USD)]]&gt;600, "(+600)", IF(ConsoleData[[#This Row],[Introductory price (USD)]]&gt;400, "(400-600]", IF(ConsoleData[[#This Row],[Introductory price (USD)]]&gt;200, "(200-400]", IF(ConsoleData[[#This Row],[Introductory price (USD)]]&gt;0, "(0-200]", "-")))))</f>
        <v>-</v>
      </c>
    </row>
    <row r="40" spans="1:17" x14ac:dyDescent="0.25">
      <c r="A40" t="s">
        <v>74</v>
      </c>
      <c r="B40" t="s">
        <v>8</v>
      </c>
      <c r="C40" t="s">
        <v>63</v>
      </c>
      <c r="D40">
        <v>2000</v>
      </c>
      <c r="E40">
        <v>2013</v>
      </c>
      <c r="F40" t="s">
        <v>71</v>
      </c>
      <c r="G40">
        <f>IFERROR(ConsoleData[[#This Row],[Discontinued]]-ConsoleData[[#This Row],[Released]]+1, 2023-ConsoleData[[#This Row],[Released]])</f>
        <v>14</v>
      </c>
      <c r="H40">
        <v>155</v>
      </c>
      <c r="I40" t="s">
        <v>18</v>
      </c>
      <c r="J40">
        <v>299</v>
      </c>
      <c r="K40" s="2">
        <f>IFERROR(ConsoleData[[#This Row],[Introductory price (USD)]]*ConsoleData[[#This Row],[Update factor]], "-")</f>
        <v>518.67220689655176</v>
      </c>
      <c r="L40" s="3">
        <v>174</v>
      </c>
      <c r="M40" s="3">
        <f>IFERROR($L$65/ConsoleData[[#This Row],[CPI]], "-")</f>
        <v>1.7346896551724138</v>
      </c>
      <c r="N40" s="3">
        <f>ConsoleData[[#This Row],[Units sold (millions)]]/ConsoleData[[#This Row],[Lifespan (years)]]</f>
        <v>11.071428571428571</v>
      </c>
      <c r="O40" s="7">
        <f>IFERROR(ConsoleData[[#This Row],[Units sold (millions)]]*1000000*ConsoleData[[#This Row],[Introductory price (USD)]], "-")</f>
        <v>46345000000</v>
      </c>
      <c r="P40" s="7">
        <f>IFERROR(ConsoleData[[#This Row],[Units sold (millions)]]*1000000*ConsoleData[[#This Row],[Adjusted price (USD)]], "-")</f>
        <v>80394192068.965515</v>
      </c>
      <c r="Q40" s="2" t="str">
        <f>IF(ConsoleData[[#This Row],[Introductory price (USD)]]="-", "-", IF(ConsoleData[[#This Row],[Introductory price (USD)]]&gt;600, "(+600)", IF(ConsoleData[[#This Row],[Introductory price (USD)]]&gt;400, "(400-600]", IF(ConsoleData[[#This Row],[Introductory price (USD)]]&gt;200, "(200-400]", IF(ConsoleData[[#This Row],[Introductory price (USD)]]&gt;0, "(0-200]", "-")))))</f>
        <v>(200-400]</v>
      </c>
    </row>
    <row r="41" spans="1:17" x14ac:dyDescent="0.25">
      <c r="A41" t="s">
        <v>75</v>
      </c>
      <c r="B41" t="s">
        <v>28</v>
      </c>
      <c r="C41" t="s">
        <v>22</v>
      </c>
      <c r="D41">
        <v>2001</v>
      </c>
      <c r="E41">
        <v>2008</v>
      </c>
      <c r="F41" t="s">
        <v>71</v>
      </c>
      <c r="G41">
        <f>IFERROR(ConsoleData[[#This Row],[Discontinued]]-ConsoleData[[#This Row],[Released]]+1, 2023-ConsoleData[[#This Row],[Released]])</f>
        <v>8</v>
      </c>
      <c r="H41">
        <v>81.5</v>
      </c>
      <c r="I41" t="s">
        <v>11</v>
      </c>
      <c r="J41">
        <v>99.99</v>
      </c>
      <c r="K41" s="2">
        <f>IFERROR(ConsoleData[[#This Row],[Introductory price (USD)]]*ConsoleData[[#This Row],[Update factor]], "-")</f>
        <v>169.55382943820223</v>
      </c>
      <c r="L41" s="3">
        <v>178</v>
      </c>
      <c r="M41" s="3">
        <f>IFERROR($L$65/ConsoleData[[#This Row],[CPI]], "-")</f>
        <v>1.6957078651685393</v>
      </c>
      <c r="N41" s="3">
        <f>ConsoleData[[#This Row],[Units sold (millions)]]/ConsoleData[[#This Row],[Lifespan (years)]]</f>
        <v>10.1875</v>
      </c>
      <c r="O41" s="7">
        <f>IFERROR(ConsoleData[[#This Row],[Units sold (millions)]]*1000000*ConsoleData[[#This Row],[Introductory price (USD)]], "-")</f>
        <v>8149185000</v>
      </c>
      <c r="P41" s="7">
        <f>IFERROR(ConsoleData[[#This Row],[Units sold (millions)]]*1000000*ConsoleData[[#This Row],[Adjusted price (USD)]], "-")</f>
        <v>13818637099.213482</v>
      </c>
      <c r="Q41" s="2" t="str">
        <f>IF(ConsoleData[[#This Row],[Introductory price (USD)]]="-", "-", IF(ConsoleData[[#This Row],[Introductory price (USD)]]&gt;600, "(+600)", IF(ConsoleData[[#This Row],[Introductory price (USD)]]&gt;400, "(400-600]", IF(ConsoleData[[#This Row],[Introductory price (USD)]]&gt;200, "(200-400]", IF(ConsoleData[[#This Row],[Introductory price (USD)]]&gt;0, "(0-200]", "-")))))</f>
        <v>(0-200]</v>
      </c>
    </row>
    <row r="42" spans="1:17" x14ac:dyDescent="0.25">
      <c r="A42" t="s">
        <v>76</v>
      </c>
      <c r="B42" t="s">
        <v>8</v>
      </c>
      <c r="C42" t="s">
        <v>22</v>
      </c>
      <c r="D42">
        <v>2001</v>
      </c>
      <c r="E42">
        <v>2007</v>
      </c>
      <c r="F42" t="s">
        <v>71</v>
      </c>
      <c r="G42">
        <f>IFERROR(ConsoleData[[#This Row],[Discontinued]]-ConsoleData[[#This Row],[Released]]+1, 2023-ConsoleData[[#This Row],[Released]])</f>
        <v>7</v>
      </c>
      <c r="H42">
        <v>21.74</v>
      </c>
      <c r="I42" t="s">
        <v>11</v>
      </c>
      <c r="J42">
        <v>199</v>
      </c>
      <c r="K42" s="2">
        <f>IFERROR(ConsoleData[[#This Row],[Introductory price (USD)]]*ConsoleData[[#This Row],[Update factor]], "-")</f>
        <v>338.58717023675314</v>
      </c>
      <c r="L42" s="3">
        <v>177.4</v>
      </c>
      <c r="M42" s="3">
        <f>IFERROR($L$65/ConsoleData[[#This Row],[CPI]], "-")</f>
        <v>1.7014430665163474</v>
      </c>
      <c r="N42" s="3">
        <f>ConsoleData[[#This Row],[Units sold (millions)]]/ConsoleData[[#This Row],[Lifespan (years)]]</f>
        <v>3.1057142857142854</v>
      </c>
      <c r="O42" s="7">
        <f>IFERROR(ConsoleData[[#This Row],[Units sold (millions)]]*1000000*ConsoleData[[#This Row],[Introductory price (USD)]], "-")</f>
        <v>4326260000</v>
      </c>
      <c r="P42" s="7">
        <f>IFERROR(ConsoleData[[#This Row],[Units sold (millions)]]*1000000*ConsoleData[[#This Row],[Adjusted price (USD)]], "-")</f>
        <v>7360885080.9470129</v>
      </c>
      <c r="Q42" s="2" t="str">
        <f>IF(ConsoleData[[#This Row],[Introductory price (USD)]]="-", "-", IF(ConsoleData[[#This Row],[Introductory price (USD)]]&gt;600, "(+600)", IF(ConsoleData[[#This Row],[Introductory price (USD)]]&gt;400, "(400-600]", IF(ConsoleData[[#This Row],[Introductory price (USD)]]&gt;200, "(200-400]", IF(ConsoleData[[#This Row],[Introductory price (USD)]]&gt;0, "(0-200]", "-")))))</f>
        <v>(0-200]</v>
      </c>
    </row>
    <row r="43" spans="1:17" x14ac:dyDescent="0.25">
      <c r="A43" t="s">
        <v>77</v>
      </c>
      <c r="B43" t="s">
        <v>8</v>
      </c>
      <c r="C43" t="s">
        <v>78</v>
      </c>
      <c r="D43">
        <v>2001</v>
      </c>
      <c r="E43">
        <v>2006</v>
      </c>
      <c r="F43" t="s">
        <v>71</v>
      </c>
      <c r="G43">
        <f>IFERROR(ConsoleData[[#This Row],[Discontinued]]-ConsoleData[[#This Row],[Released]]+1, 2023-ConsoleData[[#This Row],[Released]])</f>
        <v>6</v>
      </c>
      <c r="H43">
        <v>24</v>
      </c>
      <c r="I43" t="s">
        <v>11</v>
      </c>
      <c r="J43">
        <v>299</v>
      </c>
      <c r="K43" s="2">
        <f>IFERROR(ConsoleData[[#This Row],[Introductory price (USD)]]*ConsoleData[[#This Row],[Update factor]], "-")</f>
        <v>508.73147688838787</v>
      </c>
      <c r="L43" s="3">
        <v>177.4</v>
      </c>
      <c r="M43" s="3">
        <f>IFERROR($L$65/ConsoleData[[#This Row],[CPI]], "-")</f>
        <v>1.7014430665163474</v>
      </c>
      <c r="N43" s="3">
        <f>ConsoleData[[#This Row],[Units sold (millions)]]/ConsoleData[[#This Row],[Lifespan (years)]]</f>
        <v>4</v>
      </c>
      <c r="O43" s="7">
        <f>IFERROR(ConsoleData[[#This Row],[Units sold (millions)]]*1000000*ConsoleData[[#This Row],[Introductory price (USD)]], "-")</f>
        <v>7176000000</v>
      </c>
      <c r="P43" s="7">
        <f>IFERROR(ConsoleData[[#This Row],[Units sold (millions)]]*1000000*ConsoleData[[#This Row],[Adjusted price (USD)]], "-")</f>
        <v>12209555445.321308</v>
      </c>
      <c r="Q43" s="2" t="str">
        <f>IF(ConsoleData[[#This Row],[Introductory price (USD)]]="-", "-", IF(ConsoleData[[#This Row],[Introductory price (USD)]]&gt;600, "(+600)", IF(ConsoleData[[#This Row],[Introductory price (USD)]]&gt;400, "(400-600]", IF(ConsoleData[[#This Row],[Introductory price (USD)]]&gt;200, "(200-400]", IF(ConsoleData[[#This Row],[Introductory price (USD)]]&gt;0, "(0-200]", "-")))))</f>
        <v>(200-400]</v>
      </c>
    </row>
    <row r="44" spans="1:17" x14ac:dyDescent="0.25">
      <c r="A44" t="s">
        <v>79</v>
      </c>
      <c r="B44" t="s">
        <v>28</v>
      </c>
      <c r="C44" t="s">
        <v>80</v>
      </c>
      <c r="D44">
        <v>2003</v>
      </c>
      <c r="E44">
        <v>2006</v>
      </c>
      <c r="F44" t="s">
        <v>71</v>
      </c>
      <c r="G44">
        <f>IFERROR(ConsoleData[[#This Row],[Discontinued]]-ConsoleData[[#This Row],[Released]]+1, 2023-ConsoleData[[#This Row],[Released]])</f>
        <v>4</v>
      </c>
      <c r="H44">
        <v>3</v>
      </c>
      <c r="I44" t="s">
        <v>11</v>
      </c>
      <c r="J44">
        <v>299</v>
      </c>
      <c r="K44" s="2">
        <f>IFERROR(ConsoleData[[#This Row],[Introductory price (USD)]]*ConsoleData[[#This Row],[Update factor]], "-")</f>
        <v>487.83223783783785</v>
      </c>
      <c r="L44" s="3">
        <v>185</v>
      </c>
      <c r="M44" s="3">
        <f>IFERROR($L$65/ConsoleData[[#This Row],[CPI]], "-")</f>
        <v>1.631545945945946</v>
      </c>
      <c r="N44" s="3">
        <f>ConsoleData[[#This Row],[Units sold (millions)]]/ConsoleData[[#This Row],[Lifespan (years)]]</f>
        <v>0.75</v>
      </c>
      <c r="O44" s="7">
        <f>IFERROR(ConsoleData[[#This Row],[Units sold (millions)]]*1000000*ConsoleData[[#This Row],[Introductory price (USD)]], "-")</f>
        <v>897000000</v>
      </c>
      <c r="P44" s="7">
        <f>IFERROR(ConsoleData[[#This Row],[Units sold (millions)]]*1000000*ConsoleData[[#This Row],[Adjusted price (USD)]], "-")</f>
        <v>1463496713.5135136</v>
      </c>
      <c r="Q44" s="2" t="str">
        <f>IF(ConsoleData[[#This Row],[Introductory price (USD)]]="-", "-", IF(ConsoleData[[#This Row],[Introductory price (USD)]]&gt;600, "(+600)", IF(ConsoleData[[#This Row],[Introductory price (USD)]]&gt;400, "(400-600]", IF(ConsoleData[[#This Row],[Introductory price (USD)]]&gt;200, "(200-400]", IF(ConsoleData[[#This Row],[Introductory price (USD)]]&gt;0, "(0-200]", "-")))))</f>
        <v>(200-400]</v>
      </c>
    </row>
    <row r="45" spans="1:17" x14ac:dyDescent="0.25">
      <c r="A45" t="s">
        <v>81</v>
      </c>
      <c r="B45" t="s">
        <v>28</v>
      </c>
      <c r="C45" t="s">
        <v>22</v>
      </c>
      <c r="D45">
        <v>2004</v>
      </c>
      <c r="E45">
        <v>2013</v>
      </c>
      <c r="F45" t="s">
        <v>82</v>
      </c>
      <c r="G45">
        <f>IFERROR(ConsoleData[[#This Row],[Discontinued]]-ConsoleData[[#This Row],[Released]]+1, 2023-ConsoleData[[#This Row],[Released]])</f>
        <v>10</v>
      </c>
      <c r="H45">
        <v>154.02000000000001</v>
      </c>
      <c r="I45" t="s">
        <v>11</v>
      </c>
      <c r="J45">
        <v>149.99</v>
      </c>
      <c r="K45" s="2">
        <f>IFERROR(ConsoleData[[#This Row],[Introductory price (USD)]]*ConsoleData[[#This Row],[Update factor]], "-")</f>
        <v>237.02817612565445</v>
      </c>
      <c r="L45" s="3">
        <v>191</v>
      </c>
      <c r="M45" s="3">
        <f>IFERROR($L$65/ConsoleData[[#This Row],[CPI]], "-")</f>
        <v>1.5802931937172775</v>
      </c>
      <c r="N45" s="3">
        <f>ConsoleData[[#This Row],[Units sold (millions)]]/ConsoleData[[#This Row],[Lifespan (years)]]</f>
        <v>15.402000000000001</v>
      </c>
      <c r="O45" s="7">
        <f>IFERROR(ConsoleData[[#This Row],[Units sold (millions)]]*1000000*ConsoleData[[#This Row],[Introductory price (USD)]], "-")</f>
        <v>23101459800</v>
      </c>
      <c r="P45" s="7">
        <f>IFERROR(ConsoleData[[#This Row],[Units sold (millions)]]*1000000*ConsoleData[[#This Row],[Adjusted price (USD)]], "-")</f>
        <v>36507079686.873299</v>
      </c>
      <c r="Q45" s="2" t="str">
        <f>IF(ConsoleData[[#This Row],[Introductory price (USD)]]="-", "-", IF(ConsoleData[[#This Row],[Introductory price (USD)]]&gt;600, "(+600)", IF(ConsoleData[[#This Row],[Introductory price (USD)]]&gt;400, "(400-600]", IF(ConsoleData[[#This Row],[Introductory price (USD)]]&gt;200, "(200-400]", IF(ConsoleData[[#This Row],[Introductory price (USD)]]&gt;0, "(0-200]", "-")))))</f>
        <v>(0-200]</v>
      </c>
    </row>
    <row r="46" spans="1:17" x14ac:dyDescent="0.25">
      <c r="A46" t="s">
        <v>83</v>
      </c>
      <c r="B46" t="s">
        <v>28</v>
      </c>
      <c r="C46" t="s">
        <v>63</v>
      </c>
      <c r="D46">
        <v>2004</v>
      </c>
      <c r="E46">
        <v>2014</v>
      </c>
      <c r="F46" t="s">
        <v>82</v>
      </c>
      <c r="G46">
        <f>IFERROR(ConsoleData[[#This Row],[Discontinued]]-ConsoleData[[#This Row],[Released]]+1, 2023-ConsoleData[[#This Row],[Released]])</f>
        <v>11</v>
      </c>
      <c r="H46">
        <v>81</v>
      </c>
      <c r="I46" t="s">
        <v>35</v>
      </c>
      <c r="J46">
        <v>249.99</v>
      </c>
      <c r="K46" s="2">
        <f>IFERROR(ConsoleData[[#This Row],[Introductory price (USD)]]*ConsoleData[[#This Row],[Update factor]], "-")</f>
        <v>390.35686311433005</v>
      </c>
      <c r="L46" s="3">
        <v>193.3</v>
      </c>
      <c r="M46" s="3">
        <f>IFERROR($L$65/ConsoleData[[#This Row],[CPI]], "-")</f>
        <v>1.5614899120538024</v>
      </c>
      <c r="N46" s="3">
        <f>ConsoleData[[#This Row],[Units sold (millions)]]/ConsoleData[[#This Row],[Lifespan (years)]]</f>
        <v>7.3636363636363633</v>
      </c>
      <c r="O46" s="7">
        <f>IFERROR(ConsoleData[[#This Row],[Units sold (millions)]]*1000000*ConsoleData[[#This Row],[Introductory price (USD)]], "-")</f>
        <v>20249190000</v>
      </c>
      <c r="P46" s="7">
        <f>IFERROR(ConsoleData[[#This Row],[Units sold (millions)]]*1000000*ConsoleData[[#This Row],[Adjusted price (USD)]], "-")</f>
        <v>31618905912.260735</v>
      </c>
      <c r="Q46" s="2" t="str">
        <f>IF(ConsoleData[[#This Row],[Introductory price (USD)]]="-", "-", IF(ConsoleData[[#This Row],[Introductory price (USD)]]&gt;600, "(+600)", IF(ConsoleData[[#This Row],[Introductory price (USD)]]&gt;400, "(400-600]", IF(ConsoleData[[#This Row],[Introductory price (USD)]]&gt;200, "(200-400]", IF(ConsoleData[[#This Row],[Introductory price (USD)]]&gt;0, "(0-200]", "-")))))</f>
        <v>(200-400]</v>
      </c>
    </row>
    <row r="47" spans="1:17" x14ac:dyDescent="0.25">
      <c r="A47" t="s">
        <v>84</v>
      </c>
      <c r="B47" t="s">
        <v>8</v>
      </c>
      <c r="C47" t="s">
        <v>78</v>
      </c>
      <c r="D47">
        <v>2005</v>
      </c>
      <c r="E47">
        <v>2016</v>
      </c>
      <c r="F47" t="s">
        <v>82</v>
      </c>
      <c r="G47">
        <f>IFERROR(ConsoleData[[#This Row],[Discontinued]]-ConsoleData[[#This Row],[Released]]+1, 2023-ConsoleData[[#This Row],[Released]])</f>
        <v>12</v>
      </c>
      <c r="H47">
        <v>84</v>
      </c>
      <c r="I47" t="s">
        <v>11</v>
      </c>
      <c r="J47">
        <v>299</v>
      </c>
      <c r="K47" s="2">
        <f>IFERROR(ConsoleData[[#This Row],[Introductory price (USD)]]*ConsoleData[[#This Row],[Update factor]], "-")</f>
        <v>456.72552631578952</v>
      </c>
      <c r="L47" s="3">
        <v>197.6</v>
      </c>
      <c r="M47" s="3">
        <f>IFERROR($L$65/ConsoleData[[#This Row],[CPI]], "-")</f>
        <v>1.52751012145749</v>
      </c>
      <c r="N47" s="3">
        <f>ConsoleData[[#This Row],[Units sold (millions)]]/ConsoleData[[#This Row],[Lifespan (years)]]</f>
        <v>7</v>
      </c>
      <c r="O47" s="7">
        <f>IFERROR(ConsoleData[[#This Row],[Units sold (millions)]]*1000000*ConsoleData[[#This Row],[Introductory price (USD)]], "-")</f>
        <v>25116000000</v>
      </c>
      <c r="P47" s="7">
        <f>IFERROR(ConsoleData[[#This Row],[Units sold (millions)]]*1000000*ConsoleData[[#This Row],[Adjusted price (USD)]], "-")</f>
        <v>38364944210.526321</v>
      </c>
      <c r="Q47" s="2" t="str">
        <f>IF(ConsoleData[[#This Row],[Introductory price (USD)]]="-", "-", IF(ConsoleData[[#This Row],[Introductory price (USD)]]&gt;600, "(+600)", IF(ConsoleData[[#This Row],[Introductory price (USD)]]&gt;400, "(400-600]", IF(ConsoleData[[#This Row],[Introductory price (USD)]]&gt;200, "(200-400]", IF(ConsoleData[[#This Row],[Introductory price (USD)]]&gt;0, "(0-200]", "-")))))</f>
        <v>(200-400]</v>
      </c>
    </row>
    <row r="48" spans="1:17" x14ac:dyDescent="0.25">
      <c r="A48" t="s">
        <v>85</v>
      </c>
      <c r="B48" t="s">
        <v>8</v>
      </c>
      <c r="C48" t="s">
        <v>63</v>
      </c>
      <c r="D48">
        <v>2006</v>
      </c>
      <c r="E48">
        <v>2017</v>
      </c>
      <c r="F48" t="s">
        <v>82</v>
      </c>
      <c r="G48">
        <f>IFERROR(ConsoleData[[#This Row],[Discontinued]]-ConsoleData[[#This Row],[Released]]+1, 2023-ConsoleData[[#This Row],[Released]])</f>
        <v>12</v>
      </c>
      <c r="H48">
        <v>87.4</v>
      </c>
      <c r="I48" t="s">
        <v>18</v>
      </c>
      <c r="J48">
        <v>499.99</v>
      </c>
      <c r="K48" s="2">
        <f>IFERROR(ConsoleData[[#This Row],[Introductory price (USD)]]*ConsoleData[[#This Row],[Update factor]], "-")</f>
        <v>748.957725260546</v>
      </c>
      <c r="L48" s="3">
        <v>201.5</v>
      </c>
      <c r="M48" s="3">
        <f>IFERROR($L$65/ConsoleData[[#This Row],[CPI]], "-")</f>
        <v>1.4979454094292806</v>
      </c>
      <c r="N48" s="3">
        <f>ConsoleData[[#This Row],[Units sold (millions)]]/ConsoleData[[#This Row],[Lifespan (years)]]</f>
        <v>7.2833333333333341</v>
      </c>
      <c r="O48" s="7">
        <f>IFERROR(ConsoleData[[#This Row],[Units sold (millions)]]*1000000*ConsoleData[[#This Row],[Introductory price (USD)]], "-")</f>
        <v>43699126000</v>
      </c>
      <c r="P48" s="7">
        <f>IFERROR(ConsoleData[[#This Row],[Units sold (millions)]]*1000000*ConsoleData[[#This Row],[Adjusted price (USD)]], "-")</f>
        <v>65458905187.771721</v>
      </c>
      <c r="Q48" s="2" t="str">
        <f>IF(ConsoleData[[#This Row],[Introductory price (USD)]]="-", "-", IF(ConsoleData[[#This Row],[Introductory price (USD)]]&gt;600, "(+600)", IF(ConsoleData[[#This Row],[Introductory price (USD)]]&gt;400, "(400-600]", IF(ConsoleData[[#This Row],[Introductory price (USD)]]&gt;200, "(200-400]", IF(ConsoleData[[#This Row],[Introductory price (USD)]]&gt;0, "(0-200]", "-")))))</f>
        <v>(400-600]</v>
      </c>
    </row>
    <row r="49" spans="1:17" x14ac:dyDescent="0.25">
      <c r="A49" t="s">
        <v>86</v>
      </c>
      <c r="B49" t="s">
        <v>8</v>
      </c>
      <c r="C49" t="s">
        <v>22</v>
      </c>
      <c r="D49">
        <v>2006</v>
      </c>
      <c r="E49">
        <v>2017</v>
      </c>
      <c r="F49" t="s">
        <v>82</v>
      </c>
      <c r="G49">
        <f>IFERROR(ConsoleData[[#This Row],[Discontinued]]-ConsoleData[[#This Row],[Released]]+1, 2023-ConsoleData[[#This Row],[Released]])</f>
        <v>12</v>
      </c>
      <c r="H49">
        <v>101.63</v>
      </c>
      <c r="I49" t="s">
        <v>11</v>
      </c>
      <c r="J49">
        <v>249.99</v>
      </c>
      <c r="K49" s="2">
        <f>IFERROR(ConsoleData[[#This Row],[Introductory price (USD)]]*ConsoleData[[#This Row],[Update factor]], "-")</f>
        <v>374.47137290322587</v>
      </c>
      <c r="L49" s="3">
        <v>201.5</v>
      </c>
      <c r="M49" s="3">
        <f>IFERROR($L$65/ConsoleData[[#This Row],[CPI]], "-")</f>
        <v>1.4979454094292806</v>
      </c>
      <c r="N49" s="3">
        <f>ConsoleData[[#This Row],[Units sold (millions)]]/ConsoleData[[#This Row],[Lifespan (years)]]</f>
        <v>8.4691666666666663</v>
      </c>
      <c r="O49" s="7">
        <f>IFERROR(ConsoleData[[#This Row],[Units sold (millions)]]*1000000*ConsoleData[[#This Row],[Introductory price (USD)]], "-")</f>
        <v>25406483700</v>
      </c>
      <c r="P49" s="7">
        <f>IFERROR(ConsoleData[[#This Row],[Units sold (millions)]]*1000000*ConsoleData[[#This Row],[Adjusted price (USD)]], "-")</f>
        <v>38057525628.154846</v>
      </c>
      <c r="Q49" s="2" t="str">
        <f>IF(ConsoleData[[#This Row],[Introductory price (USD)]]="-", "-", IF(ConsoleData[[#This Row],[Introductory price (USD)]]&gt;600, "(+600)", IF(ConsoleData[[#This Row],[Introductory price (USD)]]&gt;400, "(400-600]", IF(ConsoleData[[#This Row],[Introductory price (USD)]]&gt;200, "(200-400]", IF(ConsoleData[[#This Row],[Introductory price (USD)]]&gt;0, "(0-200]", "-")))))</f>
        <v>(200-400]</v>
      </c>
    </row>
    <row r="50" spans="1:17" x14ac:dyDescent="0.25">
      <c r="A50" t="s">
        <v>87</v>
      </c>
      <c r="B50" t="s">
        <v>28</v>
      </c>
      <c r="C50" t="s">
        <v>22</v>
      </c>
      <c r="D50">
        <v>2011</v>
      </c>
      <c r="E50">
        <v>2020</v>
      </c>
      <c r="F50" t="s">
        <v>88</v>
      </c>
      <c r="G50">
        <f>IFERROR(ConsoleData[[#This Row],[Discontinued]]-ConsoleData[[#This Row],[Released]]+1, 2023-ConsoleData[[#This Row],[Released]])</f>
        <v>10</v>
      </c>
      <c r="H50">
        <v>75.94</v>
      </c>
      <c r="I50" t="s">
        <v>11</v>
      </c>
      <c r="J50">
        <v>249.99</v>
      </c>
      <c r="K50" s="2">
        <f>IFERROR(ConsoleData[[#This Row],[Introductory price (USD)]]*ConsoleData[[#This Row],[Update factor]], "-")</f>
        <v>337.66051202190926</v>
      </c>
      <c r="L50" s="3">
        <v>223.46700000000001</v>
      </c>
      <c r="M50" s="3">
        <f>IFERROR($L$65/ConsoleData[[#This Row],[CPI]], "-")</f>
        <v>1.3506960759306743</v>
      </c>
      <c r="N50" s="3">
        <f>ConsoleData[[#This Row],[Units sold (millions)]]/ConsoleData[[#This Row],[Lifespan (years)]]</f>
        <v>7.5939999999999994</v>
      </c>
      <c r="O50" s="7">
        <f>IFERROR(ConsoleData[[#This Row],[Units sold (millions)]]*1000000*ConsoleData[[#This Row],[Introductory price (USD)]], "-")</f>
        <v>18984240600</v>
      </c>
      <c r="P50" s="7">
        <f>IFERROR(ConsoleData[[#This Row],[Units sold (millions)]]*1000000*ConsoleData[[#This Row],[Adjusted price (USD)]], "-")</f>
        <v>25641939282.94379</v>
      </c>
      <c r="Q50" s="2" t="str">
        <f>IF(ConsoleData[[#This Row],[Introductory price (USD)]]="-", "-", IF(ConsoleData[[#This Row],[Introductory price (USD)]]&gt;600, "(+600)", IF(ConsoleData[[#This Row],[Introductory price (USD)]]&gt;400, "(400-600]", IF(ConsoleData[[#This Row],[Introductory price (USD)]]&gt;200, "(200-400]", IF(ConsoleData[[#This Row],[Introductory price (USD)]]&gt;0, "(0-200]", "-")))))</f>
        <v>(200-400]</v>
      </c>
    </row>
    <row r="51" spans="1:17" x14ac:dyDescent="0.25">
      <c r="A51" t="s">
        <v>89</v>
      </c>
      <c r="B51" t="s">
        <v>28</v>
      </c>
      <c r="C51" t="s">
        <v>63</v>
      </c>
      <c r="D51">
        <v>2011</v>
      </c>
      <c r="E51">
        <v>2019</v>
      </c>
      <c r="F51" t="s">
        <v>88</v>
      </c>
      <c r="G51">
        <f>IFERROR(ConsoleData[[#This Row],[Discontinued]]-ConsoleData[[#This Row],[Released]]+1, 2023-ConsoleData[[#This Row],[Released]])</f>
        <v>9</v>
      </c>
      <c r="H51">
        <v>12.5</v>
      </c>
      <c r="I51" t="s">
        <v>35</v>
      </c>
      <c r="J51">
        <v>249.99</v>
      </c>
      <c r="K51" s="2">
        <f>IFERROR(ConsoleData[[#This Row],[Introductory price (USD)]]*ConsoleData[[#This Row],[Update factor]], "-")</f>
        <v>331.4371752985773</v>
      </c>
      <c r="L51" s="3">
        <v>227.66300000000001</v>
      </c>
      <c r="M51" s="3">
        <f>IFERROR($L$65/ConsoleData[[#This Row],[CPI]], "-")</f>
        <v>1.3258017332636396</v>
      </c>
      <c r="N51" s="3">
        <f>ConsoleData[[#This Row],[Units sold (millions)]]/ConsoleData[[#This Row],[Lifespan (years)]]</f>
        <v>1.3888888888888888</v>
      </c>
      <c r="O51" s="7">
        <f>IFERROR(ConsoleData[[#This Row],[Units sold (millions)]]*1000000*ConsoleData[[#This Row],[Introductory price (USD)]], "-")</f>
        <v>3124875000</v>
      </c>
      <c r="P51" s="7">
        <f>IFERROR(ConsoleData[[#This Row],[Units sold (millions)]]*1000000*ConsoleData[[#This Row],[Adjusted price (USD)]], "-")</f>
        <v>4142964691.2322164</v>
      </c>
      <c r="Q51" s="2" t="str">
        <f>IF(ConsoleData[[#This Row],[Introductory price (USD)]]="-", "-", IF(ConsoleData[[#This Row],[Introductory price (USD)]]&gt;600, "(+600)", IF(ConsoleData[[#This Row],[Introductory price (USD)]]&gt;400, "(400-600]", IF(ConsoleData[[#This Row],[Introductory price (USD)]]&gt;200, "(200-400]", IF(ConsoleData[[#This Row],[Introductory price (USD)]]&gt;0, "(0-200]", "-")))))</f>
        <v>(200-400]</v>
      </c>
    </row>
    <row r="52" spans="1:17" x14ac:dyDescent="0.25">
      <c r="A52" t="s">
        <v>90</v>
      </c>
      <c r="B52" t="s">
        <v>8</v>
      </c>
      <c r="C52" t="s">
        <v>22</v>
      </c>
      <c r="D52">
        <v>2012</v>
      </c>
      <c r="E52">
        <v>2017</v>
      </c>
      <c r="F52" t="s">
        <v>88</v>
      </c>
      <c r="G52">
        <f>IFERROR(ConsoleData[[#This Row],[Discontinued]]-ConsoleData[[#This Row],[Released]]+1, 2023-ConsoleData[[#This Row],[Released]])</f>
        <v>6</v>
      </c>
      <c r="H52">
        <v>13.56</v>
      </c>
      <c r="I52" t="s">
        <v>11</v>
      </c>
      <c r="J52">
        <v>299</v>
      </c>
      <c r="K52" s="2">
        <f>IFERROR(ConsoleData[[#This Row],[Introductory price (USD)]]*ConsoleData[[#This Row],[Update factor]], "-")</f>
        <v>392.01012939740508</v>
      </c>
      <c r="L52" s="3">
        <v>230.221</v>
      </c>
      <c r="M52" s="3">
        <f>IFERROR($L$65/ConsoleData[[#This Row],[CPI]], "-")</f>
        <v>1.3110706668809535</v>
      </c>
      <c r="N52" s="3">
        <f>ConsoleData[[#This Row],[Units sold (millions)]]/ConsoleData[[#This Row],[Lifespan (years)]]</f>
        <v>2.2600000000000002</v>
      </c>
      <c r="O52" s="7">
        <f>IFERROR(ConsoleData[[#This Row],[Units sold (millions)]]*1000000*ConsoleData[[#This Row],[Introductory price (USD)]], "-")</f>
        <v>4054440000</v>
      </c>
      <c r="P52" s="7">
        <f>IFERROR(ConsoleData[[#This Row],[Units sold (millions)]]*1000000*ConsoleData[[#This Row],[Adjusted price (USD)]], "-")</f>
        <v>5315657354.6288128</v>
      </c>
      <c r="Q52" s="2" t="str">
        <f>IF(ConsoleData[[#This Row],[Introductory price (USD)]]="-", "-", IF(ConsoleData[[#This Row],[Introductory price (USD)]]&gt;600, "(+600)", IF(ConsoleData[[#This Row],[Introductory price (USD)]]&gt;400, "(400-600]", IF(ConsoleData[[#This Row],[Introductory price (USD)]]&gt;200, "(200-400]", IF(ConsoleData[[#This Row],[Introductory price (USD)]]&gt;0, "(0-200]", "-")))))</f>
        <v>(200-400]</v>
      </c>
    </row>
    <row r="53" spans="1:17" x14ac:dyDescent="0.25">
      <c r="A53" t="s">
        <v>91</v>
      </c>
      <c r="B53" t="s">
        <v>8</v>
      </c>
      <c r="C53" t="s">
        <v>63</v>
      </c>
      <c r="D53">
        <v>2013</v>
      </c>
      <c r="E53" t="s">
        <v>92</v>
      </c>
      <c r="F53" t="s">
        <v>88</v>
      </c>
      <c r="G53">
        <f>IFERROR(ConsoleData[[#This Row],[Discontinued]]-ConsoleData[[#This Row],[Released]]+1, 2023-ConsoleData[[#This Row],[Released]])</f>
        <v>10</v>
      </c>
      <c r="H53">
        <v>117.2</v>
      </c>
      <c r="I53" t="s">
        <v>11</v>
      </c>
      <c r="J53">
        <v>399.99</v>
      </c>
      <c r="K53" s="2">
        <f>IFERROR(ConsoleData[[#This Row],[Introductory price (USD)]]*ConsoleData[[#This Row],[Update factor]], "-")</f>
        <v>518.00703499821941</v>
      </c>
      <c r="L53" s="3">
        <v>233.06899999999999</v>
      </c>
      <c r="M53" s="3">
        <f>IFERROR($L$65/ConsoleData[[#This Row],[CPI]], "-")</f>
        <v>1.2950499637446422</v>
      </c>
      <c r="N53" s="3">
        <f>ConsoleData[[#This Row],[Units sold (millions)]]/ConsoleData[[#This Row],[Lifespan (years)]]</f>
        <v>11.72</v>
      </c>
      <c r="O53" s="7">
        <f>IFERROR(ConsoleData[[#This Row],[Units sold (millions)]]*1000000*ConsoleData[[#This Row],[Introductory price (USD)]], "-")</f>
        <v>46878828000</v>
      </c>
      <c r="P53" s="7">
        <f>IFERROR(ConsoleData[[#This Row],[Units sold (millions)]]*1000000*ConsoleData[[#This Row],[Adjusted price (USD)]], "-")</f>
        <v>60710424501.791313</v>
      </c>
      <c r="Q53" s="2" t="str">
        <f>IF(ConsoleData[[#This Row],[Introductory price (USD)]]="-", "-", IF(ConsoleData[[#This Row],[Introductory price (USD)]]&gt;600, "(+600)", IF(ConsoleData[[#This Row],[Introductory price (USD)]]&gt;400, "(400-600]", IF(ConsoleData[[#This Row],[Introductory price (USD)]]&gt;200, "(200-400]", IF(ConsoleData[[#This Row],[Introductory price (USD)]]&gt;0, "(0-200]", "-")))))</f>
        <v>(200-400]</v>
      </c>
    </row>
    <row r="54" spans="1:17" x14ac:dyDescent="0.25">
      <c r="A54" t="s">
        <v>93</v>
      </c>
      <c r="B54" t="s">
        <v>8</v>
      </c>
      <c r="C54" t="s">
        <v>78</v>
      </c>
      <c r="D54">
        <v>2013</v>
      </c>
      <c r="E54">
        <v>2020</v>
      </c>
      <c r="F54" t="s">
        <v>88</v>
      </c>
      <c r="G54">
        <f>IFERROR(ConsoleData[[#This Row],[Discontinued]]-ConsoleData[[#This Row],[Released]]+1, 2023-ConsoleData[[#This Row],[Released]])</f>
        <v>8</v>
      </c>
      <c r="H54">
        <v>54.75</v>
      </c>
      <c r="I54" t="s">
        <v>35</v>
      </c>
      <c r="J54">
        <v>499</v>
      </c>
      <c r="K54" s="2">
        <f>IFERROR(ConsoleData[[#This Row],[Introductory price (USD)]]*ConsoleData[[#This Row],[Update factor]], "-")</f>
        <v>646.22993190857642</v>
      </c>
      <c r="L54" s="3">
        <v>233.06899999999999</v>
      </c>
      <c r="M54" s="3">
        <f>IFERROR($L$65/ConsoleData[[#This Row],[CPI]], "-")</f>
        <v>1.2950499637446422</v>
      </c>
      <c r="N54" s="3">
        <f>ConsoleData[[#This Row],[Units sold (millions)]]/ConsoleData[[#This Row],[Lifespan (years)]]</f>
        <v>6.84375</v>
      </c>
      <c r="O54" s="7">
        <f>IFERROR(ConsoleData[[#This Row],[Units sold (millions)]]*1000000*ConsoleData[[#This Row],[Introductory price (USD)]], "-")</f>
        <v>27320250000</v>
      </c>
      <c r="P54" s="7">
        <f>IFERROR(ConsoleData[[#This Row],[Units sold (millions)]]*1000000*ConsoleData[[#This Row],[Adjusted price (USD)]], "-")</f>
        <v>35381088771.99456</v>
      </c>
      <c r="Q54" s="2" t="str">
        <f>IF(ConsoleData[[#This Row],[Introductory price (USD)]]="-", "-", IF(ConsoleData[[#This Row],[Introductory price (USD)]]&gt;600, "(+600)", IF(ConsoleData[[#This Row],[Introductory price (USD)]]&gt;400, "(400-600]", IF(ConsoleData[[#This Row],[Introductory price (USD)]]&gt;200, "(200-400]", IF(ConsoleData[[#This Row],[Introductory price (USD)]]&gt;0, "(0-200]", "-")))))</f>
        <v>(400-600]</v>
      </c>
    </row>
    <row r="55" spans="1:17" x14ac:dyDescent="0.25">
      <c r="A55" t="s">
        <v>94</v>
      </c>
      <c r="B55" t="s">
        <v>16</v>
      </c>
      <c r="C55" t="s">
        <v>22</v>
      </c>
      <c r="D55">
        <v>2016</v>
      </c>
      <c r="E55">
        <v>2018</v>
      </c>
      <c r="F55" t="s">
        <v>88</v>
      </c>
      <c r="G55">
        <f>IFERROR(ConsoleData[[#This Row],[Discontinued]]-ConsoleData[[#This Row],[Released]]+1, 2023-ConsoleData[[#This Row],[Released]])</f>
        <v>3</v>
      </c>
      <c r="H55">
        <v>3.56</v>
      </c>
      <c r="I55" t="s">
        <v>11</v>
      </c>
      <c r="J55">
        <v>59.99</v>
      </c>
      <c r="K55" s="2">
        <f>IFERROR(ConsoleData[[#This Row],[Introductory price (USD)]]*ConsoleData[[#This Row],[Update factor]], "-")</f>
        <v>75.023478639171671</v>
      </c>
      <c r="L55" s="3">
        <v>241.35300000000001</v>
      </c>
      <c r="M55" s="3">
        <f>IFERROR($L$65/ConsoleData[[#This Row],[CPI]], "-")</f>
        <v>1.2505997439435184</v>
      </c>
      <c r="N55" s="3">
        <f>ConsoleData[[#This Row],[Units sold (millions)]]/ConsoleData[[#This Row],[Lifespan (years)]]</f>
        <v>1.1866666666666668</v>
      </c>
      <c r="O55" s="7">
        <f>IFERROR(ConsoleData[[#This Row],[Units sold (millions)]]*1000000*ConsoleData[[#This Row],[Introductory price (USD)]], "-")</f>
        <v>213564400</v>
      </c>
      <c r="P55" s="7">
        <f>IFERROR(ConsoleData[[#This Row],[Units sold (millions)]]*1000000*ConsoleData[[#This Row],[Adjusted price (USD)]], "-")</f>
        <v>267083583.95545116</v>
      </c>
      <c r="Q55" s="2" t="str">
        <f>IF(ConsoleData[[#This Row],[Introductory price (USD)]]="-", "-", IF(ConsoleData[[#This Row],[Introductory price (USD)]]&gt;600, "(+600)", IF(ConsoleData[[#This Row],[Introductory price (USD)]]&gt;400, "(400-600]", IF(ConsoleData[[#This Row],[Introductory price (USD)]]&gt;200, "(200-400]", IF(ConsoleData[[#This Row],[Introductory price (USD)]]&gt;0, "(0-200]", "-")))))</f>
        <v>(0-200]</v>
      </c>
    </row>
    <row r="56" spans="1:17" x14ac:dyDescent="0.25">
      <c r="A56" t="s">
        <v>95</v>
      </c>
      <c r="B56" t="s">
        <v>119</v>
      </c>
      <c r="C56" t="s">
        <v>22</v>
      </c>
      <c r="D56">
        <v>2017</v>
      </c>
      <c r="E56" t="s">
        <v>92</v>
      </c>
      <c r="F56" t="s">
        <v>88</v>
      </c>
      <c r="G56">
        <f>IFERROR(ConsoleData[[#This Row],[Discontinued]]-ConsoleData[[#This Row],[Released]]+1, 2023-ConsoleData[[#This Row],[Released]])</f>
        <v>6</v>
      </c>
      <c r="H56">
        <v>122.55</v>
      </c>
      <c r="I56" t="s">
        <v>11</v>
      </c>
      <c r="J56">
        <v>299.99</v>
      </c>
      <c r="K56" s="2">
        <f>IFERROR(ConsoleData[[#This Row],[Introductory price (USD)]]*ConsoleData[[#This Row],[Update factor]], "-")</f>
        <v>371.40037013794046</v>
      </c>
      <c r="L56" s="3">
        <v>243.80099999999999</v>
      </c>
      <c r="M56" s="3">
        <f>IFERROR($L$65/ConsoleData[[#This Row],[CPI]], "-")</f>
        <v>1.2380425018765306</v>
      </c>
      <c r="N56" s="3">
        <f>ConsoleData[[#This Row],[Units sold (millions)]]/ConsoleData[[#This Row],[Lifespan (years)]]</f>
        <v>20.425000000000001</v>
      </c>
      <c r="O56" s="7">
        <f>IFERROR(ConsoleData[[#This Row],[Units sold (millions)]]*1000000*ConsoleData[[#This Row],[Introductory price (USD)]], "-")</f>
        <v>36763774500</v>
      </c>
      <c r="P56" s="7">
        <f>IFERROR(ConsoleData[[#This Row],[Units sold (millions)]]*1000000*ConsoleData[[#This Row],[Adjusted price (USD)]], "-")</f>
        <v>45515115360.404602</v>
      </c>
      <c r="Q56" s="2" t="str">
        <f>IF(ConsoleData[[#This Row],[Introductory price (USD)]]="-", "-", IF(ConsoleData[[#This Row],[Introductory price (USD)]]&gt;600, "(+600)", IF(ConsoleData[[#This Row],[Introductory price (USD)]]&gt;400, "(400-600]", IF(ConsoleData[[#This Row],[Introductory price (USD)]]&gt;200, "(200-400]", IF(ConsoleData[[#This Row],[Introductory price (USD)]]&gt;0, "(0-200]", "-")))))</f>
        <v>(200-400]</v>
      </c>
    </row>
    <row r="57" spans="1:17" x14ac:dyDescent="0.25">
      <c r="A57" t="s">
        <v>96</v>
      </c>
      <c r="B57" t="s">
        <v>16</v>
      </c>
      <c r="C57" t="s">
        <v>22</v>
      </c>
      <c r="D57">
        <v>2017</v>
      </c>
      <c r="E57">
        <v>2018</v>
      </c>
      <c r="F57" t="s">
        <v>88</v>
      </c>
      <c r="G57">
        <f>IFERROR(ConsoleData[[#This Row],[Discontinued]]-ConsoleData[[#This Row],[Released]]+1, 2023-ConsoleData[[#This Row],[Released]])</f>
        <v>2</v>
      </c>
      <c r="H57">
        <v>5.28</v>
      </c>
      <c r="I57" t="s">
        <v>11</v>
      </c>
      <c r="J57">
        <v>79.989999999999995</v>
      </c>
      <c r="K57" s="2">
        <f>IFERROR(ConsoleData[[#This Row],[Introductory price (USD)]]*ConsoleData[[#This Row],[Update factor]], "-")</f>
        <v>97.820109634995688</v>
      </c>
      <c r="L57" s="3">
        <v>246.81899999999999</v>
      </c>
      <c r="M57" s="3">
        <f>IFERROR($L$65/ConsoleData[[#This Row],[CPI]], "-")</f>
        <v>1.2229042334666296</v>
      </c>
      <c r="N57" s="3">
        <f>ConsoleData[[#This Row],[Units sold (millions)]]/ConsoleData[[#This Row],[Lifespan (years)]]</f>
        <v>2.64</v>
      </c>
      <c r="O57" s="7">
        <f>IFERROR(ConsoleData[[#This Row],[Units sold (millions)]]*1000000*ConsoleData[[#This Row],[Introductory price (USD)]], "-")</f>
        <v>422347200</v>
      </c>
      <c r="P57" s="7">
        <f>IFERROR(ConsoleData[[#This Row],[Units sold (millions)]]*1000000*ConsoleData[[#This Row],[Adjusted price (USD)]], "-")</f>
        <v>516490178.87277722</v>
      </c>
      <c r="Q57" s="2" t="str">
        <f>IF(ConsoleData[[#This Row],[Introductory price (USD)]]="-", "-", IF(ConsoleData[[#This Row],[Introductory price (USD)]]&gt;600, "(+600)", IF(ConsoleData[[#This Row],[Introductory price (USD)]]&gt;400, "(400-600]", IF(ConsoleData[[#This Row],[Introductory price (USD)]]&gt;200, "(200-400]", IF(ConsoleData[[#This Row],[Introductory price (USD)]]&gt;0, "(0-200]", "-")))))</f>
        <v>(0-200]</v>
      </c>
    </row>
    <row r="58" spans="1:17" x14ac:dyDescent="0.25">
      <c r="A58" t="s">
        <v>97</v>
      </c>
      <c r="B58" t="s">
        <v>98</v>
      </c>
      <c r="C58" t="s">
        <v>99</v>
      </c>
      <c r="D58">
        <v>2019</v>
      </c>
      <c r="E58">
        <v>2020</v>
      </c>
      <c r="F58" t="s">
        <v>88</v>
      </c>
      <c r="G58">
        <f>IFERROR(ConsoleData[[#This Row],[Discontinued]]-ConsoleData[[#This Row],[Released]]+1, 2023-ConsoleData[[#This Row],[Released]])</f>
        <v>2</v>
      </c>
      <c r="H58">
        <v>0.66</v>
      </c>
      <c r="I58" t="s">
        <v>35</v>
      </c>
      <c r="J58">
        <v>399</v>
      </c>
      <c r="K58" s="2">
        <f>IFERROR(ConsoleData[[#This Row],[Introductory price (USD)]]*ConsoleData[[#This Row],[Update factor]], "-")</f>
        <v>470.2706995923341</v>
      </c>
      <c r="L58" s="3">
        <v>256.09199999999998</v>
      </c>
      <c r="M58" s="3">
        <f>IFERROR($L$65/ConsoleData[[#This Row],[CPI]], "-")</f>
        <v>1.1786233072489576</v>
      </c>
      <c r="N58" s="3">
        <f>ConsoleData[[#This Row],[Units sold (millions)]]/ConsoleData[[#This Row],[Lifespan (years)]]</f>
        <v>0.33</v>
      </c>
      <c r="O58" s="7">
        <f>IFERROR(ConsoleData[[#This Row],[Units sold (millions)]]*1000000*ConsoleData[[#This Row],[Introductory price (USD)]], "-")</f>
        <v>263340000</v>
      </c>
      <c r="P58" s="7">
        <f>IFERROR(ConsoleData[[#This Row],[Units sold (millions)]]*1000000*ConsoleData[[#This Row],[Adjusted price (USD)]], "-")</f>
        <v>310378661.73094052</v>
      </c>
      <c r="Q58" s="2" t="str">
        <f>IF(ConsoleData[[#This Row],[Introductory price (USD)]]="-", "-", IF(ConsoleData[[#This Row],[Introductory price (USD)]]&gt;600, "(+600)", IF(ConsoleData[[#This Row],[Introductory price (USD)]]&gt;400, "(400-600]", IF(ConsoleData[[#This Row],[Introductory price (USD)]]&gt;200, "(200-400]", IF(ConsoleData[[#This Row],[Introductory price (USD)]]&gt;0, "(0-200]", "-")))))</f>
        <v>(200-400]</v>
      </c>
    </row>
    <row r="59" spans="1:17" x14ac:dyDescent="0.25">
      <c r="A59" t="s">
        <v>100</v>
      </c>
      <c r="B59" t="s">
        <v>8</v>
      </c>
      <c r="C59" t="s">
        <v>63</v>
      </c>
      <c r="D59">
        <v>2020</v>
      </c>
      <c r="E59" t="s">
        <v>92</v>
      </c>
      <c r="F59" t="s">
        <v>101</v>
      </c>
      <c r="G59">
        <f>IFERROR(ConsoleData[[#This Row],[Discontinued]]-ConsoleData[[#This Row],[Released]]+1, 2023-ConsoleData[[#This Row],[Released]])</f>
        <v>3</v>
      </c>
      <c r="H59">
        <v>32.1</v>
      </c>
      <c r="I59" t="s">
        <v>11</v>
      </c>
      <c r="J59">
        <v>499</v>
      </c>
      <c r="K59" s="2">
        <f>IFERROR(ConsoleData[[#This Row],[Introductory price (USD)]]*ConsoleData[[#This Row],[Update factor]], "-")</f>
        <v>578.78316405934777</v>
      </c>
      <c r="L59" s="3">
        <v>260.22899999999998</v>
      </c>
      <c r="M59" s="3">
        <f>IFERROR($L$65/ConsoleData[[#This Row],[CPI]], "-")</f>
        <v>1.1598861003193341</v>
      </c>
      <c r="N59" s="3">
        <f>ConsoleData[[#This Row],[Units sold (millions)]]/ConsoleData[[#This Row],[Lifespan (years)]]</f>
        <v>10.700000000000001</v>
      </c>
      <c r="O59" s="7">
        <f>IFERROR(ConsoleData[[#This Row],[Units sold (millions)]]*1000000*ConsoleData[[#This Row],[Introductory price (USD)]], "-")</f>
        <v>16017900000</v>
      </c>
      <c r="P59" s="7">
        <f>IFERROR(ConsoleData[[#This Row],[Units sold (millions)]]*1000000*ConsoleData[[#This Row],[Adjusted price (USD)]], "-")</f>
        <v>18578939566.305065</v>
      </c>
      <c r="Q59" s="2" t="str">
        <f>IF(ConsoleData[[#This Row],[Introductory price (USD)]]="-", "-", IF(ConsoleData[[#This Row],[Introductory price (USD)]]&gt;600, "(+600)", IF(ConsoleData[[#This Row],[Introductory price (USD)]]&gt;400, "(400-600]", IF(ConsoleData[[#This Row],[Introductory price (USD)]]&gt;200, "(200-400]", IF(ConsoleData[[#This Row],[Introductory price (USD)]]&gt;0, "(0-200]", "-")))))</f>
        <v>(400-600]</v>
      </c>
    </row>
    <row r="60" spans="1:17" x14ac:dyDescent="0.25">
      <c r="A60" t="s">
        <v>102</v>
      </c>
      <c r="B60" t="s">
        <v>98</v>
      </c>
      <c r="C60" t="s">
        <v>103</v>
      </c>
      <c r="D60">
        <v>2020</v>
      </c>
      <c r="E60" t="s">
        <v>92</v>
      </c>
      <c r="F60" t="s">
        <v>88</v>
      </c>
      <c r="G60">
        <f>IFERROR(ConsoleData[[#This Row],[Discontinued]]-ConsoleData[[#This Row],[Released]]+1, 2023-ConsoleData[[#This Row],[Released]])</f>
        <v>3</v>
      </c>
      <c r="H60">
        <v>20</v>
      </c>
      <c r="I60" t="s">
        <v>35</v>
      </c>
      <c r="J60">
        <v>299</v>
      </c>
      <c r="K60" s="2">
        <f>IFERROR(ConsoleData[[#This Row],[Introductory price (USD)]]*ConsoleData[[#This Row],[Update factor]], "-")</f>
        <v>346.59417484676715</v>
      </c>
      <c r="L60" s="3">
        <v>260.38799999999998</v>
      </c>
      <c r="M60" s="3">
        <f>IFERROR($L$65/ConsoleData[[#This Row],[CPI]], "-")</f>
        <v>1.1591778422968801</v>
      </c>
      <c r="N60" s="3">
        <f>ConsoleData[[#This Row],[Units sold (millions)]]/ConsoleData[[#This Row],[Lifespan (years)]]</f>
        <v>6.666666666666667</v>
      </c>
      <c r="O60" s="7">
        <f>IFERROR(ConsoleData[[#This Row],[Units sold (millions)]]*1000000*ConsoleData[[#This Row],[Introductory price (USD)]], "-")</f>
        <v>5980000000</v>
      </c>
      <c r="P60" s="7">
        <f>IFERROR(ConsoleData[[#This Row],[Units sold (millions)]]*1000000*ConsoleData[[#This Row],[Adjusted price (USD)]], "-")</f>
        <v>6931883496.9353428</v>
      </c>
      <c r="Q60" s="2" t="str">
        <f>IF(ConsoleData[[#This Row],[Introductory price (USD)]]="-", "-", IF(ConsoleData[[#This Row],[Introductory price (USD)]]&gt;600, "(+600)", IF(ConsoleData[[#This Row],[Introductory price (USD)]]&gt;400, "(400-600]", IF(ConsoleData[[#This Row],[Introductory price (USD)]]&gt;200, "(200-400]", IF(ConsoleData[[#This Row],[Introductory price (USD)]]&gt;0, "(0-200]", "-")))))</f>
        <v>(200-400]</v>
      </c>
    </row>
    <row r="61" spans="1:17" x14ac:dyDescent="0.25">
      <c r="A61" t="s">
        <v>104</v>
      </c>
      <c r="B61" t="s">
        <v>8</v>
      </c>
      <c r="C61" t="s">
        <v>78</v>
      </c>
      <c r="D61">
        <v>2020</v>
      </c>
      <c r="E61" t="s">
        <v>92</v>
      </c>
      <c r="F61" t="s">
        <v>101</v>
      </c>
      <c r="G61">
        <f>IFERROR(ConsoleData[[#This Row],[Discontinued]]-ConsoleData[[#This Row],[Released]]+1, 2023-ConsoleData[[#This Row],[Released]])</f>
        <v>3</v>
      </c>
      <c r="H61">
        <v>20</v>
      </c>
      <c r="I61" t="s">
        <v>35</v>
      </c>
      <c r="J61">
        <v>499</v>
      </c>
      <c r="K61" s="2">
        <f>IFERROR(ConsoleData[[#This Row],[Introductory price (USD)]]*ConsoleData[[#This Row],[Update factor]], "-")</f>
        <v>578.78316405934777</v>
      </c>
      <c r="L61" s="3">
        <v>260.22899999999998</v>
      </c>
      <c r="M61" s="3">
        <f>IFERROR($L$65/ConsoleData[[#This Row],[CPI]], "-")</f>
        <v>1.1598861003193341</v>
      </c>
      <c r="N61" s="3">
        <f>ConsoleData[[#This Row],[Units sold (millions)]]/ConsoleData[[#This Row],[Lifespan (years)]]</f>
        <v>6.666666666666667</v>
      </c>
      <c r="O61" s="7">
        <f>IFERROR(ConsoleData[[#This Row],[Units sold (millions)]]*1000000*ConsoleData[[#This Row],[Introductory price (USD)]], "-")</f>
        <v>9980000000</v>
      </c>
      <c r="P61" s="7">
        <f>IFERROR(ConsoleData[[#This Row],[Units sold (millions)]]*1000000*ConsoleData[[#This Row],[Adjusted price (USD)]], "-")</f>
        <v>11575663281.186954</v>
      </c>
      <c r="Q61" s="2" t="str">
        <f>IF(ConsoleData[[#This Row],[Introductory price (USD)]]="-", "-", IF(ConsoleData[[#This Row],[Introductory price (USD)]]&gt;600, "(+600)", IF(ConsoleData[[#This Row],[Introductory price (USD)]]&gt;400, "(400-600]", IF(ConsoleData[[#This Row],[Introductory price (USD)]]&gt;200, "(200-400]", IF(ConsoleData[[#This Row],[Introductory price (USD)]]&gt;0, "(0-200]", "-")))))</f>
        <v>(400-600]</v>
      </c>
    </row>
    <row r="62" spans="1:17" x14ac:dyDescent="0.25">
      <c r="A62" t="s">
        <v>105</v>
      </c>
      <c r="B62" t="s">
        <v>28</v>
      </c>
      <c r="C62" t="s">
        <v>106</v>
      </c>
      <c r="D62">
        <v>2022</v>
      </c>
      <c r="E62" t="s">
        <v>92</v>
      </c>
      <c r="F62" t="s">
        <v>101</v>
      </c>
      <c r="G62">
        <f>IFERROR(ConsoleData[[#This Row],[Discontinued]]-ConsoleData[[#This Row],[Released]]+1, 2023-ConsoleData[[#This Row],[Released]])</f>
        <v>1</v>
      </c>
      <c r="H62">
        <v>1.6</v>
      </c>
      <c r="I62" t="s">
        <v>35</v>
      </c>
      <c r="J62">
        <v>399</v>
      </c>
      <c r="K62" s="2">
        <f>IFERROR(ConsoleData[[#This Row],[Introductory price (USD)]]*ConsoleData[[#This Row],[Update factor]], "-")</f>
        <v>424.48280675041241</v>
      </c>
      <c r="L62" s="3">
        <v>283.71600000000001</v>
      </c>
      <c r="M62" s="3">
        <f>IFERROR($L$65/ConsoleData[[#This Row],[CPI]], "-")</f>
        <v>1.0638666835849935</v>
      </c>
      <c r="N62" s="3">
        <f>ConsoleData[[#This Row],[Units sold (millions)]]/ConsoleData[[#This Row],[Lifespan (years)]]</f>
        <v>1.6</v>
      </c>
      <c r="O62" s="7">
        <f>IFERROR(ConsoleData[[#This Row],[Units sold (millions)]]*1000000*ConsoleData[[#This Row],[Introductory price (USD)]], "-")</f>
        <v>638400000</v>
      </c>
      <c r="P62" s="7">
        <f>IFERROR(ConsoleData[[#This Row],[Units sold (millions)]]*1000000*ConsoleData[[#This Row],[Adjusted price (USD)]], "-")</f>
        <v>679172490.80065989</v>
      </c>
      <c r="Q62" s="2" t="str">
        <f>IF(ConsoleData[[#This Row],[Introductory price (USD)]]="-", "-", IF(ConsoleData[[#This Row],[Introductory price (USD)]]&gt;600, "(+600)", IF(ConsoleData[[#This Row],[Introductory price (USD)]]&gt;400, "(400-600]", IF(ConsoleData[[#This Row],[Introductory price (USD)]]&gt;200, "(200-400]", IF(ConsoleData[[#This Row],[Introductory price (USD)]]&gt;0, "(0-200]", "-")))))</f>
        <v>(200-400]</v>
      </c>
    </row>
    <row r="64" spans="1:17" x14ac:dyDescent="0.25">
      <c r="L64" s="1" t="s">
        <v>114</v>
      </c>
    </row>
    <row r="65" spans="12:12" x14ac:dyDescent="0.25">
      <c r="L65" s="4">
        <v>301.83600000000001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D0173-1484-4DC5-A4FF-CD60FDFC00B5}">
  <dimension ref="A3:AQ14"/>
  <sheetViews>
    <sheetView zoomScaleNormal="100" workbookViewId="0">
      <selection activeCell="A3" sqref="A3"/>
    </sheetView>
  </sheetViews>
  <sheetFormatPr baseColWidth="10" defaultRowHeight="15" x14ac:dyDescent="0.25"/>
  <cols>
    <col min="1" max="1" width="18.28515625" bestFit="1" customWidth="1"/>
    <col min="2" max="2" width="22.42578125" bestFit="1" customWidth="1"/>
    <col min="3" max="3" width="9.5703125" bestFit="1" customWidth="1"/>
    <col min="4" max="4" width="6.28515625" bestFit="1" customWidth="1"/>
    <col min="5" max="5" width="20.42578125" bestFit="1" customWidth="1"/>
    <col min="6" max="6" width="17" bestFit="1" customWidth="1"/>
    <col min="7" max="7" width="11.140625" bestFit="1" customWidth="1"/>
    <col min="8" max="8" width="6.85546875" bestFit="1" customWidth="1"/>
    <col min="9" max="9" width="12.5703125" bestFit="1" customWidth="1"/>
    <col min="10" max="11" width="11.42578125" customWidth="1"/>
    <col min="12" max="12" width="17.5703125" bestFit="1" customWidth="1"/>
    <col min="13" max="13" width="27.28515625" bestFit="1" customWidth="1"/>
    <col min="14" max="15" width="11.42578125" customWidth="1"/>
    <col min="16" max="16" width="17.5703125" bestFit="1" customWidth="1"/>
    <col min="17" max="17" width="27.28515625" bestFit="1" customWidth="1"/>
    <col min="18" max="19" width="11.42578125" customWidth="1"/>
    <col min="20" max="20" width="17.5703125" bestFit="1" customWidth="1"/>
    <col min="21" max="21" width="30.85546875" bestFit="1" customWidth="1"/>
    <col min="22" max="23" width="11.42578125" customWidth="1"/>
    <col min="24" max="24" width="17.5703125" bestFit="1" customWidth="1"/>
    <col min="25" max="25" width="21.42578125" bestFit="1" customWidth="1"/>
    <col min="26" max="27" width="11.42578125" customWidth="1"/>
    <col min="28" max="28" width="17.5703125" bestFit="1" customWidth="1"/>
    <col min="29" max="29" width="30" bestFit="1" customWidth="1"/>
    <col min="30" max="31" width="11.42578125" customWidth="1"/>
    <col min="32" max="32" width="18.28515625" bestFit="1" customWidth="1"/>
    <col min="33" max="33" width="22.42578125" bestFit="1" customWidth="1"/>
    <col min="34" max="34" width="7.140625" bestFit="1" customWidth="1"/>
    <col min="35" max="36" width="9.140625" bestFit="1" customWidth="1"/>
    <col min="37" max="37" width="6.42578125" bestFit="1" customWidth="1"/>
    <col min="38" max="38" width="12.5703125" bestFit="1" customWidth="1"/>
    <col min="39" max="40" width="11.42578125" customWidth="1"/>
    <col min="41" max="41" width="17.5703125" bestFit="1" customWidth="1"/>
    <col min="42" max="43" width="16.28515625" bestFit="1" customWidth="1"/>
    <col min="44" max="51" width="11.42578125" customWidth="1"/>
    <col min="52" max="52" width="12.5703125" bestFit="1" customWidth="1"/>
    <col min="53" max="94" width="11.42578125" customWidth="1"/>
  </cols>
  <sheetData>
    <row r="3" spans="1:43" x14ac:dyDescent="0.25">
      <c r="A3" s="5" t="s">
        <v>118</v>
      </c>
      <c r="B3" s="5" t="s">
        <v>115</v>
      </c>
      <c r="L3" s="5" t="s">
        <v>117</v>
      </c>
      <c r="M3" t="s">
        <v>121</v>
      </c>
      <c r="P3" s="5" t="s">
        <v>117</v>
      </c>
      <c r="Q3" t="s">
        <v>120</v>
      </c>
      <c r="T3" s="5" t="s">
        <v>117</v>
      </c>
      <c r="U3" t="s">
        <v>126</v>
      </c>
      <c r="X3" s="5" t="s">
        <v>117</v>
      </c>
      <c r="Y3" t="s">
        <v>127</v>
      </c>
      <c r="AB3" s="5" t="s">
        <v>117</v>
      </c>
      <c r="AC3" t="s">
        <v>128</v>
      </c>
      <c r="AF3" s="5" t="s">
        <v>118</v>
      </c>
      <c r="AG3" s="5" t="s">
        <v>115</v>
      </c>
      <c r="AO3" s="5" t="s">
        <v>117</v>
      </c>
      <c r="AP3" t="s">
        <v>133</v>
      </c>
      <c r="AQ3" t="s">
        <v>134</v>
      </c>
    </row>
    <row r="4" spans="1:43" x14ac:dyDescent="0.25">
      <c r="A4" s="5" t="s">
        <v>117</v>
      </c>
      <c r="B4" t="s">
        <v>16</v>
      </c>
      <c r="C4" t="s">
        <v>28</v>
      </c>
      <c r="D4" t="s">
        <v>8</v>
      </c>
      <c r="E4" t="s">
        <v>38</v>
      </c>
      <c r="F4" t="s">
        <v>67</v>
      </c>
      <c r="G4" t="s">
        <v>98</v>
      </c>
      <c r="H4" t="s">
        <v>119</v>
      </c>
      <c r="I4" t="s">
        <v>116</v>
      </c>
      <c r="L4" s="6" t="s">
        <v>14</v>
      </c>
      <c r="M4" s="2">
        <v>13.142857142857142</v>
      </c>
      <c r="P4" s="6" t="s">
        <v>10</v>
      </c>
      <c r="Q4" s="3">
        <v>4.3499999999999996</v>
      </c>
      <c r="T4" s="6" t="s">
        <v>10</v>
      </c>
      <c r="U4" s="3">
        <v>0.84940476190476177</v>
      </c>
      <c r="X4" s="6" t="s">
        <v>88</v>
      </c>
      <c r="Y4" s="8">
        <v>144005659700</v>
      </c>
      <c r="AB4" s="6" t="s">
        <v>88</v>
      </c>
      <c r="AC4" s="8">
        <v>184733025884.48978</v>
      </c>
      <c r="AF4" s="5" t="s">
        <v>117</v>
      </c>
      <c r="AG4" t="s">
        <v>111</v>
      </c>
      <c r="AH4" t="s">
        <v>130</v>
      </c>
      <c r="AI4" t="s">
        <v>131</v>
      </c>
      <c r="AJ4" t="s">
        <v>132</v>
      </c>
      <c r="AK4" t="s">
        <v>129</v>
      </c>
      <c r="AL4" t="s">
        <v>116</v>
      </c>
      <c r="AO4" s="6" t="s">
        <v>10</v>
      </c>
      <c r="AP4" s="8">
        <v>34982500</v>
      </c>
      <c r="AQ4" s="8">
        <v>250807075.2969121</v>
      </c>
    </row>
    <row r="5" spans="1:43" x14ac:dyDescent="0.25">
      <c r="A5" s="6" t="s">
        <v>10</v>
      </c>
      <c r="B5">
        <v>2</v>
      </c>
      <c r="D5">
        <v>1</v>
      </c>
      <c r="I5">
        <v>3</v>
      </c>
      <c r="L5" s="6" t="s">
        <v>82</v>
      </c>
      <c r="M5" s="2">
        <v>11.4</v>
      </c>
      <c r="P5" s="6" t="s">
        <v>101</v>
      </c>
      <c r="Q5" s="3">
        <v>53.7</v>
      </c>
      <c r="T5" s="6" t="s">
        <v>14</v>
      </c>
      <c r="U5" s="3">
        <v>4.3211309523809529</v>
      </c>
      <c r="X5" s="6" t="s">
        <v>82</v>
      </c>
      <c r="Y5" s="8">
        <v>137572259500</v>
      </c>
      <c r="AB5" s="6" t="s">
        <v>82</v>
      </c>
      <c r="AC5" s="8">
        <v>210007360625.58691</v>
      </c>
      <c r="AF5" s="6" t="s">
        <v>10</v>
      </c>
      <c r="AG5">
        <v>2</v>
      </c>
      <c r="AH5">
        <v>1</v>
      </c>
      <c r="AL5">
        <v>3</v>
      </c>
      <c r="AO5" s="6" t="s">
        <v>14</v>
      </c>
      <c r="AP5" s="8">
        <v>7560982500</v>
      </c>
      <c r="AQ5" s="8">
        <v>35107195717.06601</v>
      </c>
    </row>
    <row r="6" spans="1:43" x14ac:dyDescent="0.25">
      <c r="A6" s="6" t="s">
        <v>14</v>
      </c>
      <c r="B6">
        <v>2</v>
      </c>
      <c r="C6">
        <v>1</v>
      </c>
      <c r="D6">
        <v>4</v>
      </c>
      <c r="I6">
        <v>7</v>
      </c>
      <c r="L6" s="6" t="s">
        <v>32</v>
      </c>
      <c r="M6" s="2">
        <v>10.4</v>
      </c>
      <c r="P6" s="6" t="s">
        <v>32</v>
      </c>
      <c r="Q6" s="3">
        <v>80.91</v>
      </c>
      <c r="T6" s="6" t="s">
        <v>32</v>
      </c>
      <c r="U6" s="3">
        <v>5.2350000000000003</v>
      </c>
      <c r="X6" s="6" t="s">
        <v>71</v>
      </c>
      <c r="Y6" s="8">
        <v>68710315000</v>
      </c>
      <c r="AB6" s="6" t="s">
        <v>71</v>
      </c>
      <c r="AC6" s="8">
        <v>118512977088.8423</v>
      </c>
      <c r="AF6" s="6" t="s">
        <v>14</v>
      </c>
      <c r="AG6">
        <v>1</v>
      </c>
      <c r="AH6">
        <v>4</v>
      </c>
      <c r="AI6">
        <v>2</v>
      </c>
      <c r="AL6">
        <v>7</v>
      </c>
      <c r="AO6" s="6" t="s">
        <v>32</v>
      </c>
      <c r="AP6" s="8">
        <v>13881870000</v>
      </c>
      <c r="AQ6" s="8">
        <v>38328909021.380257</v>
      </c>
    </row>
    <row r="7" spans="1:43" x14ac:dyDescent="0.25">
      <c r="A7" s="6" t="s">
        <v>32</v>
      </c>
      <c r="C7">
        <v>1</v>
      </c>
      <c r="D7">
        <v>3</v>
      </c>
      <c r="E7">
        <v>1</v>
      </c>
      <c r="I7">
        <v>5</v>
      </c>
      <c r="L7" s="6" t="s">
        <v>41</v>
      </c>
      <c r="M7" s="2">
        <v>9</v>
      </c>
      <c r="P7" s="6" t="s">
        <v>14</v>
      </c>
      <c r="Q7" s="3">
        <v>81.75</v>
      </c>
      <c r="T7" s="6" t="s">
        <v>57</v>
      </c>
      <c r="U7" s="3">
        <v>16.227655677655676</v>
      </c>
      <c r="X7" s="6" t="s">
        <v>57</v>
      </c>
      <c r="Y7" s="8">
        <v>42910354200</v>
      </c>
      <c r="AB7" s="6" t="s">
        <v>57</v>
      </c>
      <c r="AC7" s="8">
        <v>84336291340.328705</v>
      </c>
      <c r="AF7" s="6" t="s">
        <v>32</v>
      </c>
      <c r="AG7">
        <v>1</v>
      </c>
      <c r="AH7">
        <v>4</v>
      </c>
      <c r="AL7">
        <v>5</v>
      </c>
      <c r="AO7" s="6" t="s">
        <v>41</v>
      </c>
      <c r="AP7" s="8">
        <v>33710542400</v>
      </c>
      <c r="AQ7" s="8">
        <v>78425718042.740372</v>
      </c>
    </row>
    <row r="8" spans="1:43" x14ac:dyDescent="0.25">
      <c r="A8" s="6" t="s">
        <v>41</v>
      </c>
      <c r="C8">
        <v>3</v>
      </c>
      <c r="D8">
        <v>7</v>
      </c>
      <c r="E8">
        <v>2</v>
      </c>
      <c r="I8">
        <v>12</v>
      </c>
      <c r="L8" s="6" t="s">
        <v>71</v>
      </c>
      <c r="M8" s="2">
        <v>6.8571428571428568</v>
      </c>
      <c r="P8" s="6" t="s">
        <v>57</v>
      </c>
      <c r="Q8" s="3">
        <v>151.65</v>
      </c>
      <c r="T8" s="6" t="s">
        <v>41</v>
      </c>
      <c r="U8" s="3">
        <v>18.279542429792432</v>
      </c>
      <c r="X8" s="6" t="s">
        <v>41</v>
      </c>
      <c r="Y8" s="8">
        <v>33710542400</v>
      </c>
      <c r="AB8" s="6" t="s">
        <v>41</v>
      </c>
      <c r="AC8" s="8">
        <v>78425718042.740372</v>
      </c>
      <c r="AF8" s="6" t="s">
        <v>41</v>
      </c>
      <c r="AH8">
        <v>6</v>
      </c>
      <c r="AI8">
        <v>5</v>
      </c>
      <c r="AK8">
        <v>1</v>
      </c>
      <c r="AL8">
        <v>12</v>
      </c>
      <c r="AO8" s="6" t="s">
        <v>57</v>
      </c>
      <c r="AP8" s="8">
        <v>42910354200</v>
      </c>
      <c r="AQ8" s="8">
        <v>84336291340.328705</v>
      </c>
    </row>
    <row r="9" spans="1:43" x14ac:dyDescent="0.25">
      <c r="A9" s="6" t="s">
        <v>57</v>
      </c>
      <c r="C9">
        <v>2</v>
      </c>
      <c r="D9">
        <v>5</v>
      </c>
      <c r="E9">
        <v>1</v>
      </c>
      <c r="F9">
        <v>1</v>
      </c>
      <c r="I9">
        <v>9</v>
      </c>
      <c r="L9" s="6" t="s">
        <v>88</v>
      </c>
      <c r="M9" s="2">
        <v>5.9</v>
      </c>
      <c r="P9" s="6" t="s">
        <v>41</v>
      </c>
      <c r="Q9" s="3">
        <v>231.07</v>
      </c>
      <c r="T9" s="6" t="s">
        <v>101</v>
      </c>
      <c r="U9" s="3">
        <v>18.966666666666669</v>
      </c>
      <c r="X9" s="6" t="s">
        <v>101</v>
      </c>
      <c r="Y9" s="8">
        <v>26636300000</v>
      </c>
      <c r="AB9" s="6" t="s">
        <v>101</v>
      </c>
      <c r="AC9" s="8">
        <v>30833775338.292679</v>
      </c>
      <c r="AF9" s="6" t="s">
        <v>57</v>
      </c>
      <c r="AG9">
        <v>1</v>
      </c>
      <c r="AH9">
        <v>5</v>
      </c>
      <c r="AI9">
        <v>2</v>
      </c>
      <c r="AK9">
        <v>1</v>
      </c>
      <c r="AL9">
        <v>9</v>
      </c>
      <c r="AO9" s="6" t="s">
        <v>71</v>
      </c>
      <c r="AP9" s="8">
        <v>68710315000</v>
      </c>
      <c r="AQ9" s="8">
        <v>118512977088.8423</v>
      </c>
    </row>
    <row r="10" spans="1:43" x14ac:dyDescent="0.25">
      <c r="A10" s="6" t="s">
        <v>71</v>
      </c>
      <c r="C10">
        <v>3</v>
      </c>
      <c r="D10">
        <v>4</v>
      </c>
      <c r="I10">
        <v>7</v>
      </c>
      <c r="L10" s="6" t="s">
        <v>57</v>
      </c>
      <c r="M10" s="2">
        <v>5.4444444444444446</v>
      </c>
      <c r="P10" s="6" t="s">
        <v>71</v>
      </c>
      <c r="Q10" s="3">
        <v>297.87</v>
      </c>
      <c r="T10" s="6" t="s">
        <v>71</v>
      </c>
      <c r="U10" s="3">
        <v>32.097142857142856</v>
      </c>
      <c r="X10" s="6" t="s">
        <v>32</v>
      </c>
      <c r="Y10" s="8">
        <v>13881870000</v>
      </c>
      <c r="AB10" s="6" t="s">
        <v>32</v>
      </c>
      <c r="AC10" s="8">
        <v>38328909021.380257</v>
      </c>
      <c r="AF10" s="6" t="s">
        <v>71</v>
      </c>
      <c r="AG10">
        <v>1</v>
      </c>
      <c r="AH10">
        <v>3</v>
      </c>
      <c r="AI10">
        <v>3</v>
      </c>
      <c r="AL10">
        <v>7</v>
      </c>
      <c r="AO10" s="6" t="s">
        <v>82</v>
      </c>
      <c r="AP10" s="8">
        <v>137572259500</v>
      </c>
      <c r="AQ10" s="8">
        <v>210007360625.58691</v>
      </c>
    </row>
    <row r="11" spans="1:43" x14ac:dyDescent="0.25">
      <c r="A11" s="6" t="s">
        <v>82</v>
      </c>
      <c r="C11">
        <v>2</v>
      </c>
      <c r="D11">
        <v>3</v>
      </c>
      <c r="I11">
        <v>5</v>
      </c>
      <c r="L11" s="6" t="s">
        <v>10</v>
      </c>
      <c r="M11" s="2">
        <v>4.666666666666667</v>
      </c>
      <c r="P11" s="6" t="s">
        <v>88</v>
      </c>
      <c r="Q11" s="3">
        <v>426</v>
      </c>
      <c r="T11" s="6" t="s">
        <v>82</v>
      </c>
      <c r="U11" s="3">
        <v>45.518136363636366</v>
      </c>
      <c r="X11" s="6" t="s">
        <v>14</v>
      </c>
      <c r="Y11" s="8">
        <v>7560982500</v>
      </c>
      <c r="AB11" s="6" t="s">
        <v>14</v>
      </c>
      <c r="AC11" s="8">
        <v>35107195717.06601</v>
      </c>
      <c r="AF11" s="6" t="s">
        <v>82</v>
      </c>
      <c r="AH11">
        <v>1</v>
      </c>
      <c r="AI11">
        <v>3</v>
      </c>
      <c r="AJ11">
        <v>1</v>
      </c>
      <c r="AL11">
        <v>5</v>
      </c>
      <c r="AO11" s="6" t="s">
        <v>88</v>
      </c>
      <c r="AP11" s="8">
        <v>144005659700</v>
      </c>
      <c r="AQ11" s="8">
        <v>184733025884.48978</v>
      </c>
    </row>
    <row r="12" spans="1:43" x14ac:dyDescent="0.25">
      <c r="A12" s="6" t="s">
        <v>88</v>
      </c>
      <c r="B12">
        <v>2</v>
      </c>
      <c r="C12">
        <v>2</v>
      </c>
      <c r="D12">
        <v>3</v>
      </c>
      <c r="G12">
        <v>2</v>
      </c>
      <c r="H12">
        <v>1</v>
      </c>
      <c r="I12">
        <v>10</v>
      </c>
      <c r="L12" s="6" t="s">
        <v>101</v>
      </c>
      <c r="M12" s="2">
        <v>2.3333333333333335</v>
      </c>
      <c r="P12" s="6" t="s">
        <v>82</v>
      </c>
      <c r="Q12" s="3">
        <v>508.04999999999995</v>
      </c>
      <c r="T12" s="6" t="s">
        <v>88</v>
      </c>
      <c r="U12" s="3">
        <v>61.054972222222226</v>
      </c>
      <c r="X12" s="6" t="s">
        <v>10</v>
      </c>
      <c r="Y12" s="8">
        <v>34982500</v>
      </c>
      <c r="AB12" s="6" t="s">
        <v>10</v>
      </c>
      <c r="AC12" s="8">
        <v>250807075.2969121</v>
      </c>
      <c r="AF12" s="6" t="s">
        <v>88</v>
      </c>
      <c r="AH12">
        <v>2</v>
      </c>
      <c r="AI12">
        <v>7</v>
      </c>
      <c r="AJ12">
        <v>1</v>
      </c>
      <c r="AL12">
        <v>10</v>
      </c>
      <c r="AO12" s="6" t="s">
        <v>101</v>
      </c>
      <c r="AP12" s="8">
        <v>26636300000</v>
      </c>
      <c r="AQ12" s="8">
        <v>30833775338.292679</v>
      </c>
    </row>
    <row r="13" spans="1:43" x14ac:dyDescent="0.25">
      <c r="A13" s="6" t="s">
        <v>101</v>
      </c>
      <c r="C13">
        <v>1</v>
      </c>
      <c r="D13">
        <v>2</v>
      </c>
      <c r="I13">
        <v>3</v>
      </c>
      <c r="L13" s="6" t="s">
        <v>116</v>
      </c>
      <c r="M13" s="2">
        <v>7.9672131147540988</v>
      </c>
      <c r="P13" s="6" t="s">
        <v>116</v>
      </c>
      <c r="Q13" s="3">
        <v>1835.3500000000001</v>
      </c>
      <c r="T13" s="6" t="s">
        <v>116</v>
      </c>
      <c r="U13" s="3">
        <v>202.54965193140197</v>
      </c>
      <c r="X13" s="6" t="s">
        <v>116</v>
      </c>
      <c r="Y13" s="8">
        <v>475023265800</v>
      </c>
      <c r="AB13" s="6" t="s">
        <v>116</v>
      </c>
      <c r="AC13" s="8">
        <v>780536060134.02393</v>
      </c>
      <c r="AF13" s="6" t="s">
        <v>101</v>
      </c>
      <c r="AI13">
        <v>1</v>
      </c>
      <c r="AJ13">
        <v>2</v>
      </c>
      <c r="AL13">
        <v>3</v>
      </c>
      <c r="AO13" s="6" t="s">
        <v>116</v>
      </c>
      <c r="AP13" s="8">
        <v>475023265800</v>
      </c>
      <c r="AQ13" s="8">
        <v>780536060134.02393</v>
      </c>
    </row>
    <row r="14" spans="1:43" x14ac:dyDescent="0.25">
      <c r="A14" s="6" t="s">
        <v>116</v>
      </c>
      <c r="B14">
        <v>6</v>
      </c>
      <c r="C14">
        <v>15</v>
      </c>
      <c r="D14">
        <v>32</v>
      </c>
      <c r="E14">
        <v>4</v>
      </c>
      <c r="F14">
        <v>1</v>
      </c>
      <c r="G14">
        <v>2</v>
      </c>
      <c r="H14">
        <v>1</v>
      </c>
      <c r="I14">
        <v>61</v>
      </c>
      <c r="AF14" s="6" t="s">
        <v>116</v>
      </c>
      <c r="AG14">
        <v>6</v>
      </c>
      <c r="AH14">
        <v>26</v>
      </c>
      <c r="AI14">
        <v>23</v>
      </c>
      <c r="AJ14">
        <v>4</v>
      </c>
      <c r="AK14">
        <v>2</v>
      </c>
      <c r="AL14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EA6FE-FBD0-4C95-B58C-3C4D86AFD232}">
  <dimension ref="A1"/>
  <sheetViews>
    <sheetView showGridLines="0" tabSelected="1" workbookViewId="0">
      <selection activeCell="B2" sqref="B2"/>
    </sheetView>
  </sheetViews>
  <sheetFormatPr baseColWidth="10" defaultColWidth="4.7109375" defaultRowHeight="15" x14ac:dyDescent="0.25"/>
  <cols>
    <col min="1" max="16384" width="4.7109375" style="9"/>
  </cols>
  <sheetData>
    <row r="1" s="10" customFormat="1" ht="50.1" customHeight="1" x14ac:dyDescent="0.25"/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Working Sheet</vt:lpstr>
      <vt:lpstr>Pivot 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Villena</dc:creator>
  <cp:lastModifiedBy>Antonio Villena</cp:lastModifiedBy>
  <dcterms:created xsi:type="dcterms:W3CDTF">2015-06-05T18:19:34Z</dcterms:created>
  <dcterms:modified xsi:type="dcterms:W3CDTF">2023-04-28T12:44:45Z</dcterms:modified>
</cp:coreProperties>
</file>