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tonioaugusto/Library/CloudStorage/OneDrive-Personal/Documentos/"/>
    </mc:Choice>
  </mc:AlternateContent>
  <xr:revisionPtr revIDLastSave="0" documentId="13_ncr:1_{A20A17BA-55F1-D841-8EB7-EC640BE57A74}" xr6:coauthVersionLast="47" xr6:coauthVersionMax="47" xr10:uidLastSave="{00000000-0000-0000-0000-000000000000}"/>
  <bookViews>
    <workbookView xWindow="0" yWindow="500" windowWidth="38400" windowHeight="19420" activeTab="1" xr2:uid="{00000000-000D-0000-FFFF-FFFF00000000}"/>
  </bookViews>
  <sheets>
    <sheet name="Mobility sales data" sheetId="3" r:id="rId1"/>
    <sheet name="Mobility sales data duplicate" sheetId="4" r:id="rId2"/>
    <sheet name="Pivot table" sheetId="5" r:id="rId3"/>
  </sheets>
  <definedNames>
    <definedName name="_xlnm._FilterDatabase" localSheetId="1" hidden="1">'Mobility sales data duplicate'!$A$1:$T$145</definedName>
  </definedNames>
  <calcPr calcId="191028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6g1Wvb3By2mXyU8rgLWN5nOj7021ml1ndlUaqDWGSg="/>
    </ext>
  </extLst>
</workbook>
</file>

<file path=xl/calcChain.xml><?xml version="1.0" encoding="utf-8"?>
<calcChain xmlns="http://schemas.openxmlformats.org/spreadsheetml/2006/main">
  <c r="D3" i="4" l="1" a="1"/>
  <c r="D3" i="4"/>
  <c r="D4" i="4" a="1"/>
  <c r="D4" i="4"/>
  <c r="D5" i="4" a="1"/>
  <c r="D5" i="4" s="1"/>
  <c r="D6" i="4" a="1"/>
  <c r="D6" i="4"/>
  <c r="D7" i="4" a="1"/>
  <c r="D7" i="4"/>
  <c r="D8" i="4" a="1"/>
  <c r="D8" i="4"/>
  <c r="D9" i="4" a="1"/>
  <c r="D9" i="4" s="1"/>
  <c r="D10" i="4" a="1"/>
  <c r="D10" i="4"/>
  <c r="D11" i="4" a="1"/>
  <c r="D11" i="4"/>
  <c r="D12" i="4" a="1"/>
  <c r="D12" i="4"/>
  <c r="D13" i="4" a="1"/>
  <c r="D13" i="4" s="1"/>
  <c r="D14" i="4" a="1"/>
  <c r="D14" i="4"/>
  <c r="D15" i="4" a="1"/>
  <c r="D15" i="4"/>
  <c r="D16" i="4" a="1"/>
  <c r="D16" i="4"/>
  <c r="D17" i="4" a="1"/>
  <c r="D17" i="4" s="1"/>
  <c r="D18" i="4" a="1"/>
  <c r="D18" i="4"/>
  <c r="D19" i="4" a="1"/>
  <c r="D19" i="4"/>
  <c r="D20" i="4" a="1"/>
  <c r="D20" i="4"/>
  <c r="D21" i="4" a="1"/>
  <c r="D21" i="4" s="1"/>
  <c r="D22" i="4" a="1"/>
  <c r="D22" i="4"/>
  <c r="D23" i="4" a="1"/>
  <c r="D23" i="4"/>
  <c r="D24" i="4" a="1"/>
  <c r="D24" i="4"/>
  <c r="D25" i="4" a="1"/>
  <c r="D25" i="4" s="1"/>
  <c r="D26" i="4" a="1"/>
  <c r="D26" i="4"/>
  <c r="D27" i="4" a="1"/>
  <c r="D27" i="4"/>
  <c r="D28" i="4" a="1"/>
  <c r="D28" i="4"/>
  <c r="D29" i="4" a="1"/>
  <c r="D29" i="4" s="1"/>
  <c r="D30" i="4" a="1"/>
  <c r="D30" i="4"/>
  <c r="D31" i="4" a="1"/>
  <c r="D31" i="4"/>
  <c r="D32" i="4" a="1"/>
  <c r="D32" i="4"/>
  <c r="D33" i="4" a="1"/>
  <c r="D33" i="4" s="1"/>
  <c r="D34" i="4" a="1"/>
  <c r="D34" i="4"/>
  <c r="D35" i="4" a="1"/>
  <c r="D35" i="4"/>
  <c r="D36" i="4" a="1"/>
  <c r="D36" i="4"/>
  <c r="D37" i="4" a="1"/>
  <c r="D37" i="4" s="1"/>
  <c r="D38" i="4" a="1"/>
  <c r="D38" i="4"/>
  <c r="D39" i="4" a="1"/>
  <c r="D39" i="4" s="1"/>
  <c r="D40" i="4" a="1"/>
  <c r="D40" i="4"/>
  <c r="D41" i="4" a="1"/>
  <c r="D41" i="4" s="1"/>
  <c r="D42" i="4" a="1"/>
  <c r="D42" i="4"/>
  <c r="D43" i="4" a="1"/>
  <c r="D43" i="4" s="1"/>
  <c r="D44" i="4" a="1"/>
  <c r="D44" i="4"/>
  <c r="D45" i="4" a="1"/>
  <c r="D45" i="4" s="1"/>
  <c r="D46" i="4" a="1"/>
  <c r="D46" i="4"/>
  <c r="D47" i="4" a="1"/>
  <c r="D47" i="4" s="1"/>
  <c r="D48" i="4" a="1"/>
  <c r="D48" i="4"/>
  <c r="D49" i="4" a="1"/>
  <c r="D49" i="4" s="1"/>
  <c r="D50" i="4" a="1"/>
  <c r="D50" i="4"/>
  <c r="D51" i="4" a="1"/>
  <c r="D51" i="4" s="1"/>
  <c r="D52" i="4" a="1"/>
  <c r="D52" i="4"/>
  <c r="D53" i="4" a="1"/>
  <c r="D53" i="4" s="1"/>
  <c r="D54" i="4" a="1"/>
  <c r="D54" i="4"/>
  <c r="D55" i="4" a="1"/>
  <c r="D55" i="4" s="1"/>
  <c r="D56" i="4" a="1"/>
  <c r="D56" i="4"/>
  <c r="D57" i="4" a="1"/>
  <c r="D57" i="4" s="1"/>
  <c r="D58" i="4" a="1"/>
  <c r="D58" i="4"/>
  <c r="D59" i="4" a="1"/>
  <c r="D59" i="4" s="1"/>
  <c r="D60" i="4" a="1"/>
  <c r="D60" i="4"/>
  <c r="D61" i="4" a="1"/>
  <c r="D61" i="4" s="1"/>
  <c r="D62" i="4" a="1"/>
  <c r="D62" i="4"/>
  <c r="D63" i="4" a="1"/>
  <c r="D63" i="4" s="1"/>
  <c r="D64" i="4" a="1"/>
  <c r="D64" i="4"/>
  <c r="D65" i="4" a="1"/>
  <c r="D65" i="4" s="1"/>
  <c r="D66" i="4" a="1"/>
  <c r="D66" i="4"/>
  <c r="D67" i="4" a="1"/>
  <c r="D67" i="4" s="1"/>
  <c r="D68" i="4" a="1"/>
  <c r="D68" i="4"/>
  <c r="D69" i="4" a="1"/>
  <c r="D69" i="4" s="1"/>
  <c r="D70" i="4" a="1"/>
  <c r="D70" i="4"/>
  <c r="D71" i="4" a="1"/>
  <c r="D71" i="4" s="1"/>
  <c r="D72" i="4" a="1"/>
  <c r="D72" i="4"/>
  <c r="D73" i="4" a="1"/>
  <c r="D73" i="4" s="1"/>
  <c r="D74" i="4" a="1"/>
  <c r="D74" i="4"/>
  <c r="D75" i="4" a="1"/>
  <c r="D75" i="4" s="1"/>
  <c r="D76" i="4" a="1"/>
  <c r="D76" i="4"/>
  <c r="D77" i="4" a="1"/>
  <c r="D77" i="4" s="1"/>
  <c r="D78" i="4" a="1"/>
  <c r="D78" i="4"/>
  <c r="D79" i="4" a="1"/>
  <c r="D79" i="4" s="1"/>
  <c r="D80" i="4" a="1"/>
  <c r="D80" i="4"/>
  <c r="D81" i="4" a="1"/>
  <c r="D81" i="4" s="1"/>
  <c r="D82" i="4" a="1"/>
  <c r="D82" i="4"/>
  <c r="D83" i="4" a="1"/>
  <c r="D83" i="4" s="1"/>
  <c r="D84" i="4" a="1"/>
  <c r="D84" i="4"/>
  <c r="D85" i="4" a="1"/>
  <c r="D85" i="4" s="1"/>
  <c r="D86" i="4" a="1"/>
  <c r="D86" i="4"/>
  <c r="D87" i="4" a="1"/>
  <c r="D87" i="4" s="1"/>
  <c r="D88" i="4" a="1"/>
  <c r="D88" i="4"/>
  <c r="D89" i="4" a="1"/>
  <c r="D89" i="4" s="1"/>
  <c r="D90" i="4" a="1"/>
  <c r="D90" i="4"/>
  <c r="D91" i="4" a="1"/>
  <c r="D91" i="4" s="1"/>
  <c r="D92" i="4" a="1"/>
  <c r="D92" i="4"/>
  <c r="D93" i="4" a="1"/>
  <c r="D93" i="4" s="1"/>
  <c r="D94" i="4" a="1"/>
  <c r="D94" i="4"/>
  <c r="D95" i="4" a="1"/>
  <c r="D95" i="4" s="1"/>
  <c r="D96" i="4" a="1"/>
  <c r="D96" i="4"/>
  <c r="D97" i="4" a="1"/>
  <c r="D97" i="4" s="1"/>
  <c r="D98" i="4" a="1"/>
  <c r="D98" i="4"/>
  <c r="D99" i="4" a="1"/>
  <c r="D99" i="4" s="1"/>
  <c r="D100" i="4" a="1"/>
  <c r="D100" i="4"/>
  <c r="D101" i="4" a="1"/>
  <c r="D101" i="4" s="1"/>
  <c r="D102" i="4" a="1"/>
  <c r="D102" i="4"/>
  <c r="D103" i="4" a="1"/>
  <c r="D103" i="4" s="1"/>
  <c r="D104" i="4" a="1"/>
  <c r="D104" i="4"/>
  <c r="D105" i="4" a="1"/>
  <c r="D105" i="4" s="1"/>
  <c r="D106" i="4" a="1"/>
  <c r="D106" i="4"/>
  <c r="D107" i="4" a="1"/>
  <c r="D107" i="4" s="1"/>
  <c r="D108" i="4" a="1"/>
  <c r="D108" i="4"/>
  <c r="D109" i="4" a="1"/>
  <c r="D109" i="4" s="1"/>
  <c r="D110" i="4" a="1"/>
  <c r="D110" i="4"/>
  <c r="D111" i="4" a="1"/>
  <c r="D111" i="4" s="1"/>
  <c r="D112" i="4" a="1"/>
  <c r="D112" i="4"/>
  <c r="D113" i="4" a="1"/>
  <c r="D113" i="4" s="1"/>
  <c r="D114" i="4" a="1"/>
  <c r="D114" i="4"/>
  <c r="D115" i="4" a="1"/>
  <c r="D115" i="4" s="1"/>
  <c r="D116" i="4" a="1"/>
  <c r="D116" i="4"/>
  <c r="D117" i="4" a="1"/>
  <c r="D117" i="4" s="1"/>
  <c r="D118" i="4" a="1"/>
  <c r="D118" i="4"/>
  <c r="D119" i="4" a="1"/>
  <c r="D119" i="4" s="1"/>
  <c r="D120" i="4" a="1"/>
  <c r="D120" i="4"/>
  <c r="D121" i="4" a="1"/>
  <c r="D121" i="4" s="1"/>
  <c r="D122" i="4" a="1"/>
  <c r="D122" i="4"/>
  <c r="D123" i="4" a="1"/>
  <c r="D123" i="4" s="1"/>
  <c r="D124" i="4" a="1"/>
  <c r="D124" i="4"/>
  <c r="D125" i="4" a="1"/>
  <c r="D125" i="4" s="1"/>
  <c r="D126" i="4" a="1"/>
  <c r="D126" i="4"/>
  <c r="D127" i="4" a="1"/>
  <c r="D127" i="4" s="1"/>
  <c r="D128" i="4" a="1"/>
  <c r="D128" i="4"/>
  <c r="D129" i="4" a="1"/>
  <c r="D129" i="4" s="1"/>
  <c r="D130" i="4" a="1"/>
  <c r="D130" i="4"/>
  <c r="D131" i="4" a="1"/>
  <c r="D131" i="4" s="1"/>
  <c r="D132" i="4" a="1"/>
  <c r="D132" i="4"/>
  <c r="D133" i="4" a="1"/>
  <c r="D133" i="4" s="1"/>
  <c r="D134" i="4" a="1"/>
  <c r="D134" i="4"/>
  <c r="D135" i="4" a="1"/>
  <c r="D135" i="4" s="1"/>
  <c r="D136" i="4" a="1"/>
  <c r="D136" i="4"/>
  <c r="D137" i="4" a="1"/>
  <c r="D137" i="4" s="1"/>
  <c r="D138" i="4" a="1"/>
  <c r="D138" i="4"/>
  <c r="D139" i="4" a="1"/>
  <c r="D139" i="4" s="1"/>
  <c r="D140" i="4" a="1"/>
  <c r="D140" i="4"/>
  <c r="D141" i="4" a="1"/>
  <c r="D141" i="4" s="1"/>
  <c r="D142" i="4" a="1"/>
  <c r="D142" i="4"/>
  <c r="D143" i="4" a="1"/>
  <c r="D143" i="4" s="1"/>
  <c r="D144" i="4" a="1"/>
  <c r="D144" i="4"/>
  <c r="D145" i="4" a="1"/>
  <c r="D145" i="4" s="1"/>
  <c r="D2" i="4" a="1"/>
  <c r="D2" i="4"/>
  <c r="Q19" i="4" a="1"/>
  <c r="Q19" i="4" s="1"/>
  <c r="Q44" i="4" a="1"/>
  <c r="Q44" i="4" s="1"/>
  <c r="Q53" i="4" a="1"/>
  <c r="Q53" i="4" s="1"/>
  <c r="Q55" i="4" a="1"/>
  <c r="Q55" i="4" s="1"/>
  <c r="Q56" i="4" a="1"/>
  <c r="Q56" i="4" s="1"/>
  <c r="Q112" i="4" a="1"/>
  <c r="Q112" i="4" s="1"/>
  <c r="Q129" i="4" a="1"/>
  <c r="Q129" i="4" s="1"/>
  <c r="Q140" i="4" a="1"/>
  <c r="Q140" i="4" s="1"/>
  <c r="O3" i="4" a="1"/>
  <c r="O3" i="4" s="1"/>
  <c r="Q3" i="4" s="1" a="1"/>
  <c r="Q3" i="4" s="1"/>
  <c r="O4" i="4" a="1"/>
  <c r="O4" i="4" s="1"/>
  <c r="Q4" i="4" s="1" a="1"/>
  <c r="Q4" i="4" s="1"/>
  <c r="O5" i="4" a="1"/>
  <c r="O5" i="4" s="1"/>
  <c r="Q5" i="4" s="1" a="1"/>
  <c r="Q5" i="4" s="1"/>
  <c r="O6" i="4" a="1"/>
  <c r="O6" i="4" s="1"/>
  <c r="Q6" i="4" s="1" a="1"/>
  <c r="Q6" i="4" s="1"/>
  <c r="O7" i="4" a="1"/>
  <c r="O7" i="4" s="1"/>
  <c r="Q7" i="4" s="1" a="1"/>
  <c r="Q7" i="4" s="1"/>
  <c r="O8" i="4" a="1"/>
  <c r="O8" i="4"/>
  <c r="Q8" i="4" s="1" a="1"/>
  <c r="Q8" i="4" s="1"/>
  <c r="O9" i="4" a="1"/>
  <c r="O9" i="4"/>
  <c r="Q9" i="4" s="1" a="1"/>
  <c r="Q9" i="4" s="1"/>
  <c r="O10" i="4" a="1"/>
  <c r="O10" i="4"/>
  <c r="Q10" i="4" s="1" a="1"/>
  <c r="Q10" i="4" s="1"/>
  <c r="O11" i="4" a="1"/>
  <c r="O11" i="4" s="1"/>
  <c r="Q11" i="4" s="1" a="1"/>
  <c r="Q11" i="4" s="1"/>
  <c r="O12" i="4" a="1"/>
  <c r="O12" i="4" s="1"/>
  <c r="Q12" i="4" s="1" a="1"/>
  <c r="Q12" i="4" s="1"/>
  <c r="O13" i="4" a="1"/>
  <c r="O13" i="4"/>
  <c r="Q13" i="4" s="1" a="1"/>
  <c r="Q13" i="4" s="1"/>
  <c r="O14" i="4" a="1"/>
  <c r="O14" i="4" s="1"/>
  <c r="Q14" i="4" s="1" a="1"/>
  <c r="Q14" i="4" s="1"/>
  <c r="O15" i="4" a="1"/>
  <c r="O15" i="4" s="1"/>
  <c r="Q15" i="4" s="1" a="1"/>
  <c r="Q15" i="4" s="1"/>
  <c r="O16" i="4" a="1"/>
  <c r="O16" i="4" s="1"/>
  <c r="Q16" i="4" s="1" a="1"/>
  <c r="Q16" i="4" s="1"/>
  <c r="O17" i="4" a="1"/>
  <c r="O17" i="4" s="1"/>
  <c r="Q17" i="4" s="1" a="1"/>
  <c r="Q17" i="4" s="1"/>
  <c r="O18" i="4" a="1"/>
  <c r="O18" i="4"/>
  <c r="Q18" i="4" s="1" a="1"/>
  <c r="Q18" i="4" s="1"/>
  <c r="O19" i="4" a="1"/>
  <c r="O19" i="4" s="1"/>
  <c r="O20" i="4" a="1"/>
  <c r="O20" i="4"/>
  <c r="Q20" i="4" s="1" a="1"/>
  <c r="Q20" i="4" s="1"/>
  <c r="O21" i="4" a="1"/>
  <c r="O21" i="4" s="1"/>
  <c r="Q21" i="4" s="1" a="1"/>
  <c r="Q21" i="4" s="1"/>
  <c r="O22" i="4" a="1"/>
  <c r="O22" i="4" s="1"/>
  <c r="Q22" i="4" s="1" a="1"/>
  <c r="Q22" i="4" s="1"/>
  <c r="O23" i="4" a="1"/>
  <c r="O23" i="4" s="1"/>
  <c r="Q23" i="4" s="1" a="1"/>
  <c r="Q23" i="4" s="1"/>
  <c r="O24" i="4" a="1"/>
  <c r="O24" i="4" s="1"/>
  <c r="Q24" i="4" s="1" a="1"/>
  <c r="Q24" i="4" s="1"/>
  <c r="O25" i="4" a="1"/>
  <c r="O25" i="4" s="1"/>
  <c r="Q25" i="4" s="1" a="1"/>
  <c r="Q25" i="4" s="1"/>
  <c r="O26" i="4" a="1"/>
  <c r="O26" i="4"/>
  <c r="Q26" i="4" s="1" a="1"/>
  <c r="Q26" i="4" s="1"/>
  <c r="O27" i="4" a="1"/>
  <c r="O27" i="4" s="1"/>
  <c r="Q27" i="4" s="1" a="1"/>
  <c r="Q27" i="4" s="1"/>
  <c r="O28" i="4" a="1"/>
  <c r="O28" i="4" s="1"/>
  <c r="Q28" i="4" s="1" a="1"/>
  <c r="Q28" i="4" s="1"/>
  <c r="O29" i="4" a="1"/>
  <c r="O29" i="4" s="1"/>
  <c r="Q29" i="4" s="1" a="1"/>
  <c r="Q29" i="4" s="1"/>
  <c r="O30" i="4" a="1"/>
  <c r="O30" i="4" s="1"/>
  <c r="Q30" i="4" s="1" a="1"/>
  <c r="Q30" i="4" s="1"/>
  <c r="O31" i="4" a="1"/>
  <c r="O31" i="4" s="1"/>
  <c r="Q31" i="4" s="1" a="1"/>
  <c r="Q31" i="4" s="1"/>
  <c r="O32" i="4" a="1"/>
  <c r="O32" i="4" s="1"/>
  <c r="Q32" i="4" s="1" a="1"/>
  <c r="Q32" i="4" s="1"/>
  <c r="O33" i="4" a="1"/>
  <c r="O33" i="4"/>
  <c r="Q33" i="4" s="1" a="1"/>
  <c r="Q33" i="4" s="1"/>
  <c r="O34" i="4" a="1"/>
  <c r="O34" i="4" s="1"/>
  <c r="Q34" i="4" s="1" a="1"/>
  <c r="Q34" i="4" s="1"/>
  <c r="O35" i="4" a="1"/>
  <c r="O35" i="4" s="1"/>
  <c r="Q35" i="4" s="1" a="1"/>
  <c r="Q35" i="4" s="1"/>
  <c r="O36" i="4" a="1"/>
  <c r="O36" i="4" s="1"/>
  <c r="Q36" i="4" s="1" a="1"/>
  <c r="Q36" i="4" s="1"/>
  <c r="O37" i="4" a="1"/>
  <c r="O37" i="4"/>
  <c r="Q37" i="4" s="1" a="1"/>
  <c r="Q37" i="4" s="1"/>
  <c r="O38" i="4" a="1"/>
  <c r="O38" i="4"/>
  <c r="Q38" i="4" s="1" a="1"/>
  <c r="Q38" i="4" s="1"/>
  <c r="O39" i="4" a="1"/>
  <c r="O39" i="4" s="1"/>
  <c r="Q39" i="4" s="1" a="1"/>
  <c r="Q39" i="4" s="1"/>
  <c r="O40" i="4" a="1"/>
  <c r="O40" i="4"/>
  <c r="Q40" i="4" s="1" a="1"/>
  <c r="Q40" i="4" s="1"/>
  <c r="O41" i="4" a="1"/>
  <c r="O41" i="4" s="1"/>
  <c r="Q41" i="4" s="1" a="1"/>
  <c r="Q41" i="4" s="1"/>
  <c r="O42" i="4" a="1"/>
  <c r="O42" i="4" s="1"/>
  <c r="Q42" i="4" s="1" a="1"/>
  <c r="Q42" i="4" s="1"/>
  <c r="O43" i="4" a="1"/>
  <c r="O43" i="4" s="1"/>
  <c r="Q43" i="4" s="1" a="1"/>
  <c r="Q43" i="4" s="1"/>
  <c r="O44" i="4" a="1"/>
  <c r="O44" i="4" s="1"/>
  <c r="O45" i="4" a="1"/>
  <c r="O45" i="4" s="1"/>
  <c r="Q45" i="4" s="1" a="1"/>
  <c r="Q45" i="4" s="1"/>
  <c r="O46" i="4" a="1"/>
  <c r="O46" i="4" s="1"/>
  <c r="Q46" i="4" s="1" a="1"/>
  <c r="Q46" i="4" s="1"/>
  <c r="O47" i="4" a="1"/>
  <c r="O47" i="4" s="1"/>
  <c r="Q47" i="4" s="1" a="1"/>
  <c r="Q47" i="4" s="1"/>
  <c r="O48" i="4" a="1"/>
  <c r="O48" i="4" s="1"/>
  <c r="Q48" i="4" s="1" a="1"/>
  <c r="Q48" i="4" s="1"/>
  <c r="O49" i="4" a="1"/>
  <c r="O49" i="4" s="1"/>
  <c r="Q49" i="4" s="1" a="1"/>
  <c r="Q49" i="4" s="1"/>
  <c r="O50" i="4" a="1"/>
  <c r="O50" i="4" s="1"/>
  <c r="Q50" i="4" s="1" a="1"/>
  <c r="Q50" i="4" s="1"/>
  <c r="O51" i="4" a="1"/>
  <c r="O51" i="4" s="1"/>
  <c r="Q51" i="4" s="1" a="1"/>
  <c r="Q51" i="4" s="1"/>
  <c r="O52" i="4" a="1"/>
  <c r="O52" i="4" s="1"/>
  <c r="Q52" i="4" s="1" a="1"/>
  <c r="Q52" i="4" s="1"/>
  <c r="O53" i="4" a="1"/>
  <c r="O53" i="4" s="1"/>
  <c r="O54" i="4" a="1"/>
  <c r="O54" i="4" s="1"/>
  <c r="Q54" i="4" s="1" a="1"/>
  <c r="Q54" i="4" s="1"/>
  <c r="O55" i="4" a="1"/>
  <c r="O55" i="4" s="1"/>
  <c r="O56" i="4" a="1"/>
  <c r="O56" i="4" s="1"/>
  <c r="O57" i="4" a="1"/>
  <c r="O57" i="4" s="1"/>
  <c r="Q57" i="4" s="1" a="1"/>
  <c r="Q57" i="4" s="1"/>
  <c r="O58" i="4" a="1"/>
  <c r="O58" i="4"/>
  <c r="Q58" i="4" s="1" a="1"/>
  <c r="Q58" i="4" s="1"/>
  <c r="O59" i="4" a="1"/>
  <c r="O59" i="4" s="1"/>
  <c r="Q59" i="4" s="1" a="1"/>
  <c r="Q59" i="4" s="1"/>
  <c r="O60" i="4" a="1"/>
  <c r="O60" i="4" s="1"/>
  <c r="Q60" i="4" s="1" a="1"/>
  <c r="Q60" i="4" s="1"/>
  <c r="O61" i="4" a="1"/>
  <c r="O61" i="4" s="1"/>
  <c r="Q61" i="4" s="1" a="1"/>
  <c r="Q61" i="4" s="1"/>
  <c r="O62" i="4" a="1"/>
  <c r="O62" i="4" s="1"/>
  <c r="Q62" i="4" s="1" a="1"/>
  <c r="Q62" i="4" s="1"/>
  <c r="O63" i="4" a="1"/>
  <c r="O63" i="4" s="1"/>
  <c r="Q63" i="4" s="1" a="1"/>
  <c r="Q63" i="4" s="1"/>
  <c r="O64" i="4" a="1"/>
  <c r="O64" i="4" s="1"/>
  <c r="Q64" i="4" s="1" a="1"/>
  <c r="Q64" i="4" s="1"/>
  <c r="O65" i="4" a="1"/>
  <c r="O65" i="4" s="1"/>
  <c r="Q65" i="4" s="1" a="1"/>
  <c r="Q65" i="4" s="1"/>
  <c r="O66" i="4" a="1"/>
  <c r="O66" i="4" s="1"/>
  <c r="Q66" i="4" s="1" a="1"/>
  <c r="Q66" i="4" s="1"/>
  <c r="O67" i="4" a="1"/>
  <c r="O67" i="4" s="1"/>
  <c r="Q67" i="4" s="1" a="1"/>
  <c r="Q67" i="4" s="1"/>
  <c r="O68" i="4" a="1"/>
  <c r="O68" i="4" s="1"/>
  <c r="Q68" i="4" s="1" a="1"/>
  <c r="Q68" i="4" s="1"/>
  <c r="O69" i="4" a="1"/>
  <c r="O69" i="4" s="1"/>
  <c r="Q69" i="4" s="1" a="1"/>
  <c r="Q69" i="4" s="1"/>
  <c r="O70" i="4" a="1"/>
  <c r="O70" i="4" s="1"/>
  <c r="Q70" i="4" s="1" a="1"/>
  <c r="Q70" i="4" s="1"/>
  <c r="O71" i="4" a="1"/>
  <c r="O71" i="4" s="1"/>
  <c r="Q71" i="4" s="1" a="1"/>
  <c r="Q71" i="4" s="1"/>
  <c r="O72" i="4" a="1"/>
  <c r="O72" i="4" s="1"/>
  <c r="Q72" i="4" s="1" a="1"/>
  <c r="Q72" i="4" s="1"/>
  <c r="O73" i="4" a="1"/>
  <c r="O73" i="4"/>
  <c r="Q73" i="4" s="1" a="1"/>
  <c r="Q73" i="4" s="1"/>
  <c r="O74" i="4" a="1"/>
  <c r="O74" i="4" s="1"/>
  <c r="Q74" i="4" s="1" a="1"/>
  <c r="Q74" i="4" s="1"/>
  <c r="O75" i="4" a="1"/>
  <c r="O75" i="4" s="1"/>
  <c r="Q75" i="4" s="1" a="1"/>
  <c r="Q75" i="4" s="1"/>
  <c r="O76" i="4" a="1"/>
  <c r="O76" i="4" s="1"/>
  <c r="Q76" i="4" s="1" a="1"/>
  <c r="Q76" i="4" s="1"/>
  <c r="O77" i="4" a="1"/>
  <c r="O77" i="4" s="1"/>
  <c r="Q77" i="4" s="1" a="1"/>
  <c r="Q77" i="4" s="1"/>
  <c r="O78" i="4" a="1"/>
  <c r="O78" i="4" s="1"/>
  <c r="Q78" i="4" s="1" a="1"/>
  <c r="Q78" i="4" s="1"/>
  <c r="O79" i="4" a="1"/>
  <c r="O79" i="4" s="1"/>
  <c r="Q79" i="4" s="1" a="1"/>
  <c r="Q79" i="4" s="1"/>
  <c r="O80" i="4" a="1"/>
  <c r="O80" i="4" s="1"/>
  <c r="Q80" i="4" s="1" a="1"/>
  <c r="Q80" i="4" s="1"/>
  <c r="O81" i="4" a="1"/>
  <c r="O81" i="4" s="1"/>
  <c r="Q81" i="4" s="1" a="1"/>
  <c r="Q81" i="4" s="1"/>
  <c r="O82" i="4" a="1"/>
  <c r="O82" i="4"/>
  <c r="Q82" i="4" s="1" a="1"/>
  <c r="Q82" i="4" s="1"/>
  <c r="O83" i="4" a="1"/>
  <c r="O83" i="4" s="1"/>
  <c r="Q83" i="4" s="1" a="1"/>
  <c r="Q83" i="4" s="1"/>
  <c r="O84" i="4" a="1"/>
  <c r="O84" i="4" s="1"/>
  <c r="Q84" i="4" s="1" a="1"/>
  <c r="Q84" i="4" s="1"/>
  <c r="O85" i="4" a="1"/>
  <c r="O85" i="4" s="1"/>
  <c r="Q85" i="4" s="1" a="1"/>
  <c r="Q85" i="4" s="1"/>
  <c r="O86" i="4" a="1"/>
  <c r="O86" i="4" s="1"/>
  <c r="Q86" i="4" s="1" a="1"/>
  <c r="Q86" i="4" s="1"/>
  <c r="O87" i="4" a="1"/>
  <c r="O87" i="4" s="1"/>
  <c r="Q87" i="4" s="1" a="1"/>
  <c r="Q87" i="4" s="1"/>
  <c r="O88" i="4" a="1"/>
  <c r="O88" i="4" s="1"/>
  <c r="Q88" i="4" s="1" a="1"/>
  <c r="Q88" i="4" s="1"/>
  <c r="O89" i="4" a="1"/>
  <c r="O89" i="4"/>
  <c r="Q89" i="4" s="1" a="1"/>
  <c r="Q89" i="4" s="1"/>
  <c r="O90" i="4" a="1"/>
  <c r="O90" i="4" s="1"/>
  <c r="Q90" i="4" s="1" a="1"/>
  <c r="Q90" i="4" s="1"/>
  <c r="O91" i="4" a="1"/>
  <c r="O91" i="4" s="1"/>
  <c r="Q91" i="4" s="1" a="1"/>
  <c r="Q91" i="4" s="1"/>
  <c r="O92" i="4" a="1"/>
  <c r="O92" i="4" s="1"/>
  <c r="Q92" i="4" s="1" a="1"/>
  <c r="Q92" i="4" s="1"/>
  <c r="O93" i="4" a="1"/>
  <c r="O93" i="4" s="1"/>
  <c r="Q93" i="4" s="1" a="1"/>
  <c r="Q93" i="4" s="1"/>
  <c r="O94" i="4" a="1"/>
  <c r="O94" i="4"/>
  <c r="Q94" i="4" s="1" a="1"/>
  <c r="Q94" i="4" s="1"/>
  <c r="O95" i="4" a="1"/>
  <c r="O95" i="4" s="1"/>
  <c r="Q95" i="4" s="1" a="1"/>
  <c r="Q95" i="4" s="1"/>
  <c r="O96" i="4" a="1"/>
  <c r="O96" i="4" s="1"/>
  <c r="Q96" i="4" s="1" a="1"/>
  <c r="Q96" i="4" s="1"/>
  <c r="O97" i="4" a="1"/>
  <c r="O97" i="4" s="1"/>
  <c r="Q97" i="4" s="1" a="1"/>
  <c r="Q97" i="4" s="1"/>
  <c r="O98" i="4" a="1"/>
  <c r="O98" i="4" s="1"/>
  <c r="Q98" i="4" s="1" a="1"/>
  <c r="Q98" i="4" s="1"/>
  <c r="O99" i="4" a="1"/>
  <c r="O99" i="4" s="1"/>
  <c r="Q99" i="4" s="1" a="1"/>
  <c r="Q99" i="4" s="1"/>
  <c r="O100" i="4" a="1"/>
  <c r="O100" i="4" s="1"/>
  <c r="Q100" i="4" s="1" a="1"/>
  <c r="Q100" i="4" s="1"/>
  <c r="O101" i="4" a="1"/>
  <c r="O101" i="4"/>
  <c r="Q101" i="4" s="1" a="1"/>
  <c r="Q101" i="4" s="1"/>
  <c r="O102" i="4" a="1"/>
  <c r="O102" i="4" s="1"/>
  <c r="Q102" i="4" s="1" a="1"/>
  <c r="Q102" i="4" s="1"/>
  <c r="O103" i="4" a="1"/>
  <c r="O103" i="4" s="1"/>
  <c r="Q103" i="4" s="1" a="1"/>
  <c r="Q103" i="4" s="1"/>
  <c r="O104" i="4" a="1"/>
  <c r="O104" i="4" s="1"/>
  <c r="Q104" i="4" s="1" a="1"/>
  <c r="Q104" i="4" s="1"/>
  <c r="O105" i="4" a="1"/>
  <c r="O105" i="4" s="1"/>
  <c r="Q105" i="4" s="1" a="1"/>
  <c r="Q105" i="4" s="1"/>
  <c r="O106" i="4" a="1"/>
  <c r="O106" i="4"/>
  <c r="Q106" i="4" s="1" a="1"/>
  <c r="Q106" i="4" s="1"/>
  <c r="O107" i="4" a="1"/>
  <c r="O107" i="4" s="1"/>
  <c r="Q107" i="4" s="1" a="1"/>
  <c r="Q107" i="4" s="1"/>
  <c r="O108" i="4" a="1"/>
  <c r="O108" i="4" s="1"/>
  <c r="Q108" i="4" s="1" a="1"/>
  <c r="Q108" i="4" s="1"/>
  <c r="O109" i="4" a="1"/>
  <c r="O109" i="4" s="1"/>
  <c r="Q109" i="4" s="1" a="1"/>
  <c r="Q109" i="4" s="1"/>
  <c r="O110" i="4" a="1"/>
  <c r="O110" i="4" s="1"/>
  <c r="Q110" i="4" s="1" a="1"/>
  <c r="Q110" i="4" s="1"/>
  <c r="O111" i="4" a="1"/>
  <c r="O111" i="4" s="1"/>
  <c r="Q111" i="4" s="1" a="1"/>
  <c r="Q111" i="4" s="1"/>
  <c r="O112" i="4" a="1"/>
  <c r="O112" i="4" s="1"/>
  <c r="O113" i="4" a="1"/>
  <c r="O113" i="4" s="1"/>
  <c r="Q113" i="4" s="1" a="1"/>
  <c r="Q113" i="4" s="1"/>
  <c r="O114" i="4" a="1"/>
  <c r="O114" i="4"/>
  <c r="Q114" i="4" s="1" a="1"/>
  <c r="Q114" i="4" s="1"/>
  <c r="O115" i="4" a="1"/>
  <c r="O115" i="4" s="1"/>
  <c r="Q115" i="4" s="1" a="1"/>
  <c r="Q115" i="4" s="1"/>
  <c r="O116" i="4" a="1"/>
  <c r="O116" i="4" s="1"/>
  <c r="Q116" i="4" s="1" a="1"/>
  <c r="Q116" i="4" s="1"/>
  <c r="O117" i="4" a="1"/>
  <c r="O117" i="4" s="1"/>
  <c r="Q117" i="4" s="1" a="1"/>
  <c r="Q117" i="4" s="1"/>
  <c r="O118" i="4" a="1"/>
  <c r="O118" i="4" s="1"/>
  <c r="Q118" i="4" s="1" a="1"/>
  <c r="Q118" i="4" s="1"/>
  <c r="O119" i="4" a="1"/>
  <c r="O119" i="4" s="1"/>
  <c r="Q119" i="4" s="1" a="1"/>
  <c r="Q119" i="4" s="1"/>
  <c r="O120" i="4" a="1"/>
  <c r="O120" i="4" s="1"/>
  <c r="Q120" i="4" s="1" a="1"/>
  <c r="Q120" i="4" s="1"/>
  <c r="O121" i="4" a="1"/>
  <c r="O121" i="4" s="1"/>
  <c r="Q121" i="4" s="1" a="1"/>
  <c r="Q121" i="4" s="1"/>
  <c r="O122" i="4" a="1"/>
  <c r="O122" i="4" s="1"/>
  <c r="Q122" i="4" s="1" a="1"/>
  <c r="Q122" i="4" s="1"/>
  <c r="O123" i="4" a="1"/>
  <c r="O123" i="4" s="1"/>
  <c r="Q123" i="4" s="1" a="1"/>
  <c r="Q123" i="4" s="1"/>
  <c r="O124" i="4" a="1"/>
  <c r="O124" i="4" s="1"/>
  <c r="Q124" i="4" s="1" a="1"/>
  <c r="Q124" i="4" s="1"/>
  <c r="O125" i="4" a="1"/>
  <c r="O125" i="4" s="1"/>
  <c r="Q125" i="4" s="1" a="1"/>
  <c r="Q125" i="4" s="1"/>
  <c r="O126" i="4" a="1"/>
  <c r="O126" i="4" s="1"/>
  <c r="Q126" i="4" s="1" a="1"/>
  <c r="Q126" i="4" s="1"/>
  <c r="O127" i="4" a="1"/>
  <c r="O127" i="4" s="1"/>
  <c r="Q127" i="4" s="1" a="1"/>
  <c r="Q127" i="4" s="1"/>
  <c r="O128" i="4" a="1"/>
  <c r="O128" i="4" s="1"/>
  <c r="Q128" i="4" s="1" a="1"/>
  <c r="Q128" i="4" s="1"/>
  <c r="O129" i="4" a="1"/>
  <c r="O129" i="4" s="1"/>
  <c r="O130" i="4" a="1"/>
  <c r="O130" i="4" s="1"/>
  <c r="Q130" i="4" s="1" a="1"/>
  <c r="Q130" i="4" s="1"/>
  <c r="O131" i="4" a="1"/>
  <c r="O131" i="4" s="1"/>
  <c r="Q131" i="4" s="1" a="1"/>
  <c r="Q131" i="4" s="1"/>
  <c r="O132" i="4" a="1"/>
  <c r="O132" i="4" s="1"/>
  <c r="Q132" i="4" s="1" a="1"/>
  <c r="Q132" i="4" s="1"/>
  <c r="O133" i="4" a="1"/>
  <c r="O133" i="4" s="1"/>
  <c r="Q133" i="4" s="1" a="1"/>
  <c r="Q133" i="4" s="1"/>
  <c r="O134" i="4" a="1"/>
  <c r="O134" i="4" s="1"/>
  <c r="Q134" i="4" s="1" a="1"/>
  <c r="Q134" i="4" s="1"/>
  <c r="O135" i="4" a="1"/>
  <c r="O135" i="4" s="1"/>
  <c r="Q135" i="4" s="1" a="1"/>
  <c r="Q135" i="4" s="1"/>
  <c r="O136" i="4" a="1"/>
  <c r="O136" i="4" s="1"/>
  <c r="Q136" i="4" s="1" a="1"/>
  <c r="Q136" i="4" s="1"/>
  <c r="O137" i="4" a="1"/>
  <c r="O137" i="4" s="1"/>
  <c r="Q137" i="4" s="1" a="1"/>
  <c r="Q137" i="4" s="1"/>
  <c r="O138" i="4" a="1"/>
  <c r="O138" i="4" s="1"/>
  <c r="Q138" i="4" s="1" a="1"/>
  <c r="Q138" i="4" s="1"/>
  <c r="O139" i="4" a="1"/>
  <c r="O139" i="4" s="1"/>
  <c r="Q139" i="4" s="1" a="1"/>
  <c r="Q139" i="4" s="1"/>
  <c r="O140" i="4" a="1"/>
  <c r="O140" i="4" s="1"/>
  <c r="O141" i="4" a="1"/>
  <c r="O141" i="4" s="1"/>
  <c r="Q141" i="4" s="1" a="1"/>
  <c r="Q141" i="4" s="1"/>
  <c r="O142" i="4" a="1"/>
  <c r="O142" i="4" s="1"/>
  <c r="Q142" i="4" s="1" a="1"/>
  <c r="Q142" i="4" s="1"/>
  <c r="O143" i="4" a="1"/>
  <c r="O143" i="4" s="1"/>
  <c r="Q143" i="4" s="1" a="1"/>
  <c r="Q143" i="4" s="1"/>
  <c r="O144" i="4" a="1"/>
  <c r="O144" i="4" s="1"/>
  <c r="Q144" i="4" s="1" a="1"/>
  <c r="Q144" i="4" s="1"/>
  <c r="O145" i="4" a="1"/>
  <c r="O145" i="4" s="1"/>
  <c r="Q145" i="4" s="1" a="1"/>
  <c r="Q145" i="4" s="1"/>
  <c r="O2" i="4" a="1"/>
  <c r="O2" i="4" s="1"/>
  <c r="Q2" i="4" s="1" a="1"/>
  <c r="Q2" i="4" s="1"/>
  <c r="V3" i="4"/>
  <c r="V4" i="4"/>
  <c r="V5" i="4"/>
  <c r="V6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50" i="4"/>
  <c r="V51" i="4"/>
  <c r="V53" i="4"/>
  <c r="V54" i="4"/>
  <c r="V56" i="4"/>
  <c r="V57" i="4"/>
  <c r="V59" i="4"/>
  <c r="V60" i="4"/>
  <c r="V62" i="4"/>
  <c r="V63" i="4"/>
  <c r="V65" i="4"/>
  <c r="V66" i="4"/>
  <c r="V68" i="4"/>
  <c r="V69" i="4"/>
  <c r="V71" i="4"/>
  <c r="V72" i="4"/>
  <c r="V74" i="4"/>
  <c r="V75" i="4"/>
  <c r="V77" i="4"/>
  <c r="V78" i="4"/>
  <c r="V80" i="4"/>
  <c r="V81" i="4"/>
  <c r="V83" i="4"/>
  <c r="V84" i="4"/>
  <c r="V86" i="4"/>
  <c r="V87" i="4"/>
  <c r="V89" i="4"/>
  <c r="V90" i="4"/>
  <c r="V92" i="4"/>
  <c r="V93" i="4"/>
  <c r="V95" i="4"/>
  <c r="V96" i="4"/>
  <c r="V98" i="4"/>
  <c r="V99" i="4"/>
  <c r="V101" i="4"/>
  <c r="V102" i="4"/>
  <c r="V104" i="4"/>
  <c r="V105" i="4"/>
  <c r="V107" i="4"/>
  <c r="V108" i="4"/>
  <c r="V110" i="4"/>
  <c r="V111" i="4"/>
  <c r="V113" i="4"/>
  <c r="V114" i="4"/>
  <c r="V116" i="4"/>
  <c r="V117" i="4"/>
  <c r="V119" i="4"/>
  <c r="V120" i="4"/>
  <c r="V122" i="4"/>
  <c r="V123" i="4"/>
  <c r="V125" i="4"/>
  <c r="V126" i="4"/>
  <c r="V128" i="4"/>
  <c r="V129" i="4"/>
  <c r="V131" i="4"/>
  <c r="V132" i="4"/>
  <c r="V134" i="4"/>
  <c r="V135" i="4"/>
  <c r="V137" i="4"/>
  <c r="V138" i="4"/>
  <c r="V140" i="4"/>
  <c r="V141" i="4"/>
  <c r="V143" i="4"/>
  <c r="V144" i="4"/>
  <c r="V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2" i="4"/>
  <c r="Z4" i="4" a="1"/>
  <c r="Z4" i="4" s="1"/>
  <c r="Z3" i="4" a="1"/>
  <c r="Z3" i="4" s="1"/>
  <c r="R6" i="4" s="1" a="1"/>
  <c r="R6" i="4" s="1"/>
  <c r="U6" i="4" s="1"/>
  <c r="G145" i="4"/>
  <c r="V145" i="4" s="1"/>
  <c r="G142" i="4"/>
  <c r="V142" i="4" s="1"/>
  <c r="G139" i="4"/>
  <c r="V139" i="4" s="1"/>
  <c r="G136" i="4"/>
  <c r="V136" i="4" s="1"/>
  <c r="G133" i="4"/>
  <c r="V133" i="4" s="1"/>
  <c r="G130" i="4"/>
  <c r="V130" i="4" s="1"/>
  <c r="G127" i="4"/>
  <c r="V127" i="4" s="1"/>
  <c r="G124" i="4"/>
  <c r="V124" i="4" s="1"/>
  <c r="G121" i="4"/>
  <c r="V121" i="4" s="1"/>
  <c r="G118" i="4"/>
  <c r="V118" i="4" s="1"/>
  <c r="G115" i="4"/>
  <c r="V115" i="4" s="1"/>
  <c r="G112" i="4"/>
  <c r="V112" i="4" s="1"/>
  <c r="G109" i="4"/>
  <c r="V109" i="4" s="1"/>
  <c r="G106" i="4"/>
  <c r="V106" i="4" s="1"/>
  <c r="G103" i="4"/>
  <c r="V103" i="4" s="1"/>
  <c r="G100" i="4"/>
  <c r="V100" i="4" s="1"/>
  <c r="G97" i="4"/>
  <c r="V97" i="4" s="1"/>
  <c r="G94" i="4"/>
  <c r="V94" i="4" s="1"/>
  <c r="G91" i="4"/>
  <c r="V91" i="4" s="1"/>
  <c r="G88" i="4"/>
  <c r="V88" i="4" s="1"/>
  <c r="G85" i="4"/>
  <c r="V85" i="4" s="1"/>
  <c r="G82" i="4"/>
  <c r="V82" i="4" s="1"/>
  <c r="G79" i="4"/>
  <c r="V79" i="4" s="1"/>
  <c r="G76" i="4"/>
  <c r="V76" i="4" s="1"/>
  <c r="G73" i="4"/>
  <c r="V73" i="4" s="1"/>
  <c r="G70" i="4"/>
  <c r="V70" i="4" s="1"/>
  <c r="G67" i="4"/>
  <c r="V67" i="4" s="1"/>
  <c r="G64" i="4"/>
  <c r="V64" i="4" s="1"/>
  <c r="G61" i="4"/>
  <c r="V61" i="4" s="1"/>
  <c r="G58" i="4"/>
  <c r="V58" i="4" s="1"/>
  <c r="G55" i="4"/>
  <c r="V55" i="4" s="1"/>
  <c r="G52" i="4"/>
  <c r="V52" i="4" s="1"/>
  <c r="G49" i="4"/>
  <c r="V49" i="4" s="1"/>
  <c r="G7" i="4"/>
  <c r="V7" i="4" s="1"/>
  <c r="F145" i="3"/>
  <c r="F142" i="3"/>
  <c r="F139" i="3"/>
  <c r="F136" i="3"/>
  <c r="F133" i="3"/>
  <c r="F130" i="3"/>
  <c r="F127" i="3"/>
  <c r="F124" i="3"/>
  <c r="F121" i="3"/>
  <c r="F118" i="3"/>
  <c r="F115" i="3"/>
  <c r="F112" i="3"/>
  <c r="F109" i="3"/>
  <c r="F106" i="3"/>
  <c r="F103" i="3"/>
  <c r="F100" i="3"/>
  <c r="F97" i="3"/>
  <c r="F94" i="3"/>
  <c r="F91" i="3"/>
  <c r="F88" i="3"/>
  <c r="F85" i="3"/>
  <c r="F82" i="3"/>
  <c r="F79" i="3"/>
  <c r="F76" i="3"/>
  <c r="F73" i="3"/>
  <c r="F70" i="3"/>
  <c r="F67" i="3"/>
  <c r="F64" i="3"/>
  <c r="F61" i="3"/>
  <c r="F58" i="3"/>
  <c r="F55" i="3"/>
  <c r="F52" i="3"/>
  <c r="F7" i="3"/>
  <c r="F49" i="3"/>
  <c r="R140" i="4" l="1" a="1"/>
  <c r="R140" i="4" s="1"/>
  <c r="U140" i="4" s="1"/>
  <c r="R111" i="4" a="1"/>
  <c r="R111" i="4" s="1"/>
  <c r="U111" i="4" s="1"/>
  <c r="R94" i="4" a="1"/>
  <c r="R94" i="4" s="1"/>
  <c r="U94" i="4" s="1"/>
  <c r="R85" i="4" a="1"/>
  <c r="R85" i="4" s="1"/>
  <c r="U85" i="4" s="1"/>
  <c r="R39" i="4" a="1"/>
  <c r="R39" i="4" s="1"/>
  <c r="U39" i="4" s="1"/>
  <c r="R12" i="4" a="1"/>
  <c r="R12" i="4" s="1"/>
  <c r="U12" i="4" s="1"/>
  <c r="R139" i="4" a="1"/>
  <c r="R139" i="4" s="1"/>
  <c r="U139" i="4" s="1"/>
  <c r="R125" i="4" a="1"/>
  <c r="R125" i="4" s="1"/>
  <c r="U125" i="4" s="1"/>
  <c r="R75" i="4" a="1"/>
  <c r="R75" i="4" s="1"/>
  <c r="U75" i="4" s="1"/>
  <c r="R48" i="4" a="1"/>
  <c r="R48" i="4" s="1"/>
  <c r="U48" i="4" s="1"/>
  <c r="R93" i="4" a="1"/>
  <c r="R93" i="4" s="1"/>
  <c r="U93" i="4" s="1"/>
  <c r="R47" i="4" a="1"/>
  <c r="R47" i="4" s="1"/>
  <c r="U47" i="4" s="1"/>
  <c r="R20" i="4" a="1"/>
  <c r="R20" i="4" s="1"/>
  <c r="U20" i="4" s="1"/>
  <c r="R144" i="4" a="1"/>
  <c r="R144" i="4" s="1"/>
  <c r="U144" i="4" s="1"/>
  <c r="R130" i="4" a="1"/>
  <c r="R130" i="4" s="1"/>
  <c r="U130" i="4" s="1"/>
  <c r="R116" i="4" a="1"/>
  <c r="R116" i="4" s="1"/>
  <c r="U116" i="4" s="1"/>
  <c r="R83" i="4" a="1"/>
  <c r="R83" i="4" s="1"/>
  <c r="U83" i="4" s="1"/>
  <c r="R65" i="4" a="1"/>
  <c r="R65" i="4" s="1"/>
  <c r="U65" i="4" s="1"/>
  <c r="R10" i="4" a="1"/>
  <c r="R10" i="4" s="1"/>
  <c r="U10" i="4" s="1"/>
  <c r="R115" i="4" a="1"/>
  <c r="R115" i="4" s="1"/>
  <c r="U115" i="4" s="1"/>
  <c r="R71" i="4" a="1"/>
  <c r="R71" i="4" s="1"/>
  <c r="U71" i="4" s="1"/>
  <c r="R53" i="4" a="1"/>
  <c r="R53" i="4" s="1"/>
  <c r="U53" i="4" s="1"/>
  <c r="R135" i="4" a="1"/>
  <c r="R135" i="4" s="1"/>
  <c r="U135" i="4" s="1"/>
  <c r="R89" i="4" a="1"/>
  <c r="R89" i="4" s="1"/>
  <c r="U89" i="4" s="1"/>
  <c r="R25" i="4" a="1"/>
  <c r="R25" i="4" s="1"/>
  <c r="U25" i="4" s="1"/>
  <c r="R119" i="4" a="1"/>
  <c r="R119" i="4" s="1"/>
  <c r="U119" i="4" s="1"/>
  <c r="R103" i="4" a="1"/>
  <c r="R103" i="4" s="1"/>
  <c r="U103" i="4" s="1"/>
  <c r="R76" i="4" a="1"/>
  <c r="R76" i="4" s="1"/>
  <c r="U76" i="4" s="1"/>
  <c r="R30" i="4" a="1"/>
  <c r="R30" i="4" s="1"/>
  <c r="U30" i="4" s="1"/>
  <c r="R21" i="4" a="1"/>
  <c r="R21" i="4" s="1"/>
  <c r="U21" i="4" s="1"/>
  <c r="R145" i="4" a="1"/>
  <c r="R145" i="4" s="1"/>
  <c r="U145" i="4" s="1"/>
  <c r="R133" i="4" a="1"/>
  <c r="R133" i="4" s="1"/>
  <c r="U133" i="4" s="1"/>
  <c r="R117" i="4" a="1"/>
  <c r="R117" i="4" s="1"/>
  <c r="U117" i="4" s="1"/>
  <c r="R66" i="4" a="1"/>
  <c r="R66" i="4" s="1"/>
  <c r="U66" i="4" s="1"/>
  <c r="R57" i="4" a="1"/>
  <c r="R57" i="4" s="1"/>
  <c r="U57" i="4" s="1"/>
  <c r="R11" i="4" a="1"/>
  <c r="R11" i="4" s="1"/>
  <c r="U11" i="4" s="1"/>
  <c r="R110" i="4" a="1"/>
  <c r="R110" i="4" s="1"/>
  <c r="U110" i="4" s="1"/>
  <c r="R102" i="4" a="1"/>
  <c r="R102" i="4" s="1"/>
  <c r="U102" i="4" s="1"/>
  <c r="R84" i="4" a="1"/>
  <c r="R84" i="4" s="1"/>
  <c r="U84" i="4" s="1"/>
  <c r="R38" i="4" a="1"/>
  <c r="R38" i="4" s="1"/>
  <c r="U38" i="4" s="1"/>
  <c r="R29" i="4" a="1"/>
  <c r="R29" i="4" s="1"/>
  <c r="U29" i="4" s="1"/>
  <c r="R138" i="4" a="1"/>
  <c r="R138" i="4" s="1"/>
  <c r="U138" i="4" s="1"/>
  <c r="R124" i="4" a="1"/>
  <c r="R124" i="4" s="1"/>
  <c r="U124" i="4" s="1"/>
  <c r="R108" i="4" a="1"/>
  <c r="R108" i="4" s="1"/>
  <c r="U108" i="4" s="1"/>
  <c r="R74" i="4" a="1"/>
  <c r="R74" i="4" s="1"/>
  <c r="U74" i="4" s="1"/>
  <c r="R56" i="4" a="1"/>
  <c r="R56" i="4" s="1"/>
  <c r="U56" i="4" s="1"/>
  <c r="R19" i="4" a="1"/>
  <c r="R19" i="4" s="1"/>
  <c r="U19" i="4" s="1"/>
  <c r="R143" i="4" a="1"/>
  <c r="R143" i="4" s="1"/>
  <c r="U143" i="4" s="1"/>
  <c r="R107" i="4" a="1"/>
  <c r="R107" i="4" s="1"/>
  <c r="U107" i="4" s="1"/>
  <c r="R62" i="4" a="1"/>
  <c r="R62" i="4" s="1"/>
  <c r="U62" i="4" s="1"/>
  <c r="R44" i="4" a="1"/>
  <c r="R44" i="4" s="1"/>
  <c r="U44" i="4" s="1"/>
  <c r="R7" i="4" a="1"/>
  <c r="R7" i="4" s="1"/>
  <c r="U7" i="4" s="1"/>
  <c r="R129" i="4" a="1"/>
  <c r="R129" i="4" s="1"/>
  <c r="U129" i="4" s="1"/>
  <c r="R121" i="4" a="1"/>
  <c r="R121" i="4" s="1"/>
  <c r="U121" i="4" s="1"/>
  <c r="R98" i="4" a="1"/>
  <c r="R98" i="4" s="1"/>
  <c r="U98" i="4" s="1"/>
  <c r="R80" i="4" a="1"/>
  <c r="R80" i="4" s="1"/>
  <c r="U80" i="4" s="1"/>
  <c r="R43" i="4" a="1"/>
  <c r="R43" i="4" s="1"/>
  <c r="U43" i="4" s="1"/>
  <c r="R34" i="4" a="1"/>
  <c r="R34" i="4" s="1"/>
  <c r="U34" i="4" s="1"/>
  <c r="R16" i="4" a="1"/>
  <c r="R16" i="4" s="1"/>
  <c r="U16" i="4" s="1"/>
  <c r="R142" i="4" a="1"/>
  <c r="R142" i="4" s="1"/>
  <c r="U142" i="4" s="1"/>
  <c r="R106" i="4" a="1"/>
  <c r="R106" i="4" s="1"/>
  <c r="U106" i="4" s="1"/>
  <c r="R79" i="4" a="1"/>
  <c r="R79" i="4" s="1"/>
  <c r="U79" i="4" s="1"/>
  <c r="R70" i="4" a="1"/>
  <c r="R70" i="4" s="1"/>
  <c r="U70" i="4" s="1"/>
  <c r="R61" i="4" a="1"/>
  <c r="R61" i="4" s="1"/>
  <c r="U61" i="4" s="1"/>
  <c r="R52" i="4" a="1"/>
  <c r="R52" i="4" s="1"/>
  <c r="U52" i="4" s="1"/>
  <c r="R15" i="4" a="1"/>
  <c r="R15" i="4" s="1"/>
  <c r="U15" i="4" s="1"/>
  <c r="R3" i="4" a="1"/>
  <c r="R3" i="4" s="1"/>
  <c r="U3" i="4" s="1"/>
  <c r="R8" i="4" a="1"/>
  <c r="R8" i="4" s="1"/>
  <c r="U8" i="4" s="1"/>
  <c r="R17" i="4" a="1"/>
  <c r="R17" i="4" s="1"/>
  <c r="U17" i="4" s="1"/>
  <c r="R26" i="4" a="1"/>
  <c r="R26" i="4" s="1"/>
  <c r="U26" i="4" s="1"/>
  <c r="R35" i="4" a="1"/>
  <c r="R35" i="4" s="1"/>
  <c r="U35" i="4" s="1"/>
  <c r="R40" i="4" a="1"/>
  <c r="R40" i="4" s="1"/>
  <c r="U40" i="4" s="1"/>
  <c r="R49" i="4" a="1"/>
  <c r="R49" i="4" s="1"/>
  <c r="U49" i="4" s="1"/>
  <c r="R58" i="4" a="1"/>
  <c r="R58" i="4" s="1"/>
  <c r="U58" i="4" s="1"/>
  <c r="R67" i="4" a="1"/>
  <c r="R67" i="4" s="1"/>
  <c r="U67" i="4" s="1"/>
  <c r="R72" i="4" a="1"/>
  <c r="R72" i="4" s="1"/>
  <c r="U72" i="4" s="1"/>
  <c r="R81" i="4" a="1"/>
  <c r="R81" i="4" s="1"/>
  <c r="U81" i="4" s="1"/>
  <c r="R90" i="4" a="1"/>
  <c r="R90" i="4" s="1"/>
  <c r="U90" i="4" s="1"/>
  <c r="R99" i="4" a="1"/>
  <c r="R99" i="4" s="1"/>
  <c r="U99" i="4" s="1"/>
  <c r="R104" i="4" a="1"/>
  <c r="R104" i="4" s="1"/>
  <c r="U104" i="4" s="1"/>
  <c r="R113" i="4" a="1"/>
  <c r="R113" i="4" s="1"/>
  <c r="U113" i="4" s="1"/>
  <c r="R122" i="4" a="1"/>
  <c r="R122" i="4" s="1"/>
  <c r="U122" i="4" s="1"/>
  <c r="R131" i="4" a="1"/>
  <c r="R131" i="4" s="1"/>
  <c r="U131" i="4" s="1"/>
  <c r="R136" i="4" a="1"/>
  <c r="R136" i="4" s="1"/>
  <c r="U136" i="4" s="1"/>
  <c r="R4" i="4" a="1"/>
  <c r="R4" i="4" s="1"/>
  <c r="U4" i="4" s="1"/>
  <c r="R13" i="4" a="1"/>
  <c r="R13" i="4" s="1"/>
  <c r="U13" i="4" s="1"/>
  <c r="R22" i="4" a="1"/>
  <c r="R22" i="4" s="1"/>
  <c r="U22" i="4" s="1"/>
  <c r="R31" i="4" a="1"/>
  <c r="R31" i="4" s="1"/>
  <c r="U31" i="4" s="1"/>
  <c r="R36" i="4" a="1"/>
  <c r="R36" i="4" s="1"/>
  <c r="U36" i="4" s="1"/>
  <c r="R45" i="4" a="1"/>
  <c r="R45" i="4" s="1"/>
  <c r="U45" i="4" s="1"/>
  <c r="R54" i="4" a="1"/>
  <c r="R54" i="4" s="1"/>
  <c r="U54" i="4" s="1"/>
  <c r="R63" i="4" a="1"/>
  <c r="R63" i="4" s="1"/>
  <c r="U63" i="4" s="1"/>
  <c r="R68" i="4" a="1"/>
  <c r="R68" i="4" s="1"/>
  <c r="U68" i="4" s="1"/>
  <c r="R77" i="4" a="1"/>
  <c r="R77" i="4" s="1"/>
  <c r="U77" i="4" s="1"/>
  <c r="R86" i="4" a="1"/>
  <c r="R86" i="4" s="1"/>
  <c r="U86" i="4" s="1"/>
  <c r="R95" i="4" a="1"/>
  <c r="R95" i="4" s="1"/>
  <c r="U95" i="4" s="1"/>
  <c r="R100" i="4" a="1"/>
  <c r="R100" i="4" s="1"/>
  <c r="U100" i="4" s="1"/>
  <c r="R109" i="4" a="1"/>
  <c r="R109" i="4" s="1"/>
  <c r="U109" i="4" s="1"/>
  <c r="R118" i="4" a="1"/>
  <c r="R118" i="4" s="1"/>
  <c r="U118" i="4" s="1"/>
  <c r="R127" i="4" a="1"/>
  <c r="R127" i="4" s="1"/>
  <c r="U127" i="4" s="1"/>
  <c r="R132" i="4" a="1"/>
  <c r="R132" i="4" s="1"/>
  <c r="U132" i="4" s="1"/>
  <c r="R141" i="4" a="1"/>
  <c r="R141" i="4" s="1"/>
  <c r="U141" i="4" s="1"/>
  <c r="R9" i="4" a="1"/>
  <c r="R9" i="4" s="1"/>
  <c r="U9" i="4" s="1"/>
  <c r="R18" i="4" a="1"/>
  <c r="R18" i="4" s="1"/>
  <c r="U18" i="4" s="1"/>
  <c r="R27" i="4" a="1"/>
  <c r="R27" i="4" s="1"/>
  <c r="U27" i="4" s="1"/>
  <c r="R32" i="4" a="1"/>
  <c r="R32" i="4" s="1"/>
  <c r="U32" i="4" s="1"/>
  <c r="R41" i="4" a="1"/>
  <c r="R41" i="4" s="1"/>
  <c r="U41" i="4" s="1"/>
  <c r="R50" i="4" a="1"/>
  <c r="R50" i="4" s="1"/>
  <c r="U50" i="4" s="1"/>
  <c r="R59" i="4" a="1"/>
  <c r="R59" i="4" s="1"/>
  <c r="U59" i="4" s="1"/>
  <c r="R64" i="4" a="1"/>
  <c r="R64" i="4" s="1"/>
  <c r="U64" i="4" s="1"/>
  <c r="R73" i="4" a="1"/>
  <c r="R73" i="4" s="1"/>
  <c r="U73" i="4" s="1"/>
  <c r="R82" i="4" a="1"/>
  <c r="R82" i="4" s="1"/>
  <c r="U82" i="4" s="1"/>
  <c r="R91" i="4" a="1"/>
  <c r="R91" i="4" s="1"/>
  <c r="U91" i="4" s="1"/>
  <c r="R96" i="4" a="1"/>
  <c r="R96" i="4" s="1"/>
  <c r="U96" i="4" s="1"/>
  <c r="R105" i="4" a="1"/>
  <c r="R105" i="4" s="1"/>
  <c r="U105" i="4" s="1"/>
  <c r="R114" i="4" a="1"/>
  <c r="R114" i="4" s="1"/>
  <c r="U114" i="4" s="1"/>
  <c r="R123" i="4" a="1"/>
  <c r="R123" i="4" s="1"/>
  <c r="U123" i="4" s="1"/>
  <c r="R128" i="4" a="1"/>
  <c r="R128" i="4" s="1"/>
  <c r="U128" i="4" s="1"/>
  <c r="R137" i="4" a="1"/>
  <c r="R137" i="4" s="1"/>
  <c r="U137" i="4" s="1"/>
  <c r="R2" i="4" a="1"/>
  <c r="R2" i="4" s="1"/>
  <c r="U2" i="4" s="1"/>
  <c r="R5" i="4" a="1"/>
  <c r="R5" i="4" s="1"/>
  <c r="U5" i="4" s="1"/>
  <c r="R14" i="4" a="1"/>
  <c r="R14" i="4" s="1"/>
  <c r="U14" i="4" s="1"/>
  <c r="R23" i="4" a="1"/>
  <c r="R23" i="4" s="1"/>
  <c r="U23" i="4" s="1"/>
  <c r="R28" i="4" a="1"/>
  <c r="R28" i="4" s="1"/>
  <c r="U28" i="4" s="1"/>
  <c r="R37" i="4" a="1"/>
  <c r="R37" i="4" s="1"/>
  <c r="U37" i="4" s="1"/>
  <c r="R46" i="4" a="1"/>
  <c r="R46" i="4" s="1"/>
  <c r="U46" i="4" s="1"/>
  <c r="R55" i="4" a="1"/>
  <c r="R55" i="4" s="1"/>
  <c r="U55" i="4" s="1"/>
  <c r="R60" i="4" a="1"/>
  <c r="R60" i="4" s="1"/>
  <c r="U60" i="4" s="1"/>
  <c r="R69" i="4" a="1"/>
  <c r="R69" i="4" s="1"/>
  <c r="U69" i="4" s="1"/>
  <c r="R78" i="4" a="1"/>
  <c r="R78" i="4" s="1"/>
  <c r="U78" i="4" s="1"/>
  <c r="R87" i="4" a="1"/>
  <c r="R87" i="4" s="1"/>
  <c r="U87" i="4" s="1"/>
  <c r="R92" i="4" a="1"/>
  <c r="R92" i="4" s="1"/>
  <c r="U92" i="4" s="1"/>
  <c r="R101" i="4" a="1"/>
  <c r="R101" i="4" s="1"/>
  <c r="U101" i="4" s="1"/>
  <c r="R134" i="4" a="1"/>
  <c r="R134" i="4" s="1"/>
  <c r="U134" i="4" s="1"/>
  <c r="R126" i="4" a="1"/>
  <c r="R126" i="4" s="1"/>
  <c r="U126" i="4" s="1"/>
  <c r="R120" i="4" a="1"/>
  <c r="R120" i="4" s="1"/>
  <c r="U120" i="4" s="1"/>
  <c r="R112" i="4" a="1"/>
  <c r="R112" i="4" s="1"/>
  <c r="U112" i="4" s="1"/>
  <c r="R97" i="4" a="1"/>
  <c r="R97" i="4" s="1"/>
  <c r="U97" i="4" s="1"/>
  <c r="R88" i="4" a="1"/>
  <c r="R88" i="4" s="1"/>
  <c r="U88" i="4" s="1"/>
  <c r="R51" i="4" a="1"/>
  <c r="R51" i="4" s="1"/>
  <c r="U51" i="4" s="1"/>
  <c r="R42" i="4" a="1"/>
  <c r="R42" i="4" s="1"/>
  <c r="U42" i="4" s="1"/>
  <c r="R33" i="4" a="1"/>
  <c r="R33" i="4" s="1"/>
  <c r="U33" i="4" s="1"/>
  <c r="R24" i="4" a="1"/>
  <c r="R24" i="4" s="1"/>
  <c r="U2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<sst xmlns="http://schemas.openxmlformats.org/spreadsheetml/2006/main" count="3054" uniqueCount="115">
  <si>
    <t>Sales Rep ID</t>
  </si>
  <si>
    <t>Rep First Name</t>
  </si>
  <si>
    <t>Rep Last Name</t>
  </si>
  <si>
    <t>Month</t>
  </si>
  <si>
    <t>Product Type</t>
  </si>
  <si>
    <t>Min Speed</t>
  </si>
  <si>
    <t>Speed</t>
  </si>
  <si>
    <t>Distance</t>
  </si>
  <si>
    <t>Shipping Address</t>
  </si>
  <si>
    <t>Country Code</t>
  </si>
  <si>
    <t>Unit Price</t>
  </si>
  <si>
    <t>Units Sold</t>
  </si>
  <si>
    <t>Discount (%)</t>
  </si>
  <si>
    <t>Sanya</t>
  </si>
  <si>
    <t>Joshi</t>
  </si>
  <si>
    <t>January</t>
  </si>
  <si>
    <t>Electric Unicycle</t>
  </si>
  <si>
    <t>15 mph</t>
  </si>
  <si>
    <t>30 mph</t>
  </si>
  <si>
    <t>30 miles</t>
  </si>
  <si>
    <t>456 Brigade Road, Bengaluru, 560001</t>
  </si>
  <si>
    <t>IN</t>
  </si>
  <si>
    <t>₹30,000</t>
  </si>
  <si>
    <t>Electric Scooter</t>
  </si>
  <si>
    <t>20 mph</t>
  </si>
  <si>
    <t>35 mph</t>
  </si>
  <si>
    <t>40 miles</t>
  </si>
  <si>
    <t>457 Brigade Road, Bengaluru, 560001</t>
  </si>
  <si>
    <t>₹25,000</t>
  </si>
  <si>
    <t>Electric Skateboard</t>
  </si>
  <si>
    <t>18 mph</t>
  </si>
  <si>
    <t>28 mph</t>
  </si>
  <si>
    <t>25 miles</t>
  </si>
  <si>
    <t>458 Brigade Road, Bengaluru, 560001</t>
  </si>
  <si>
    <t>₹22,000</t>
  </si>
  <si>
    <t>Fang</t>
  </si>
  <si>
    <t>Liu</t>
  </si>
  <si>
    <t>99 Nanjing Road, Shanghai, 200001</t>
  </si>
  <si>
    <t>CN</t>
  </si>
  <si>
    <t>¥5,000</t>
  </si>
  <si>
    <t>100 Nanjing Road, Shanghai, 200001</t>
  </si>
  <si>
    <t>¥3,500</t>
  </si>
  <si>
    <t>101 Nanjing Road, Shanghai, 200001</t>
  </si>
  <si>
    <t>¥4,200</t>
  </si>
  <si>
    <t>Jonas</t>
  </si>
  <si>
    <t>Fischer</t>
  </si>
  <si>
    <t>303 Ringstraße, Hamburg, 20095</t>
  </si>
  <si>
    <t>DE</t>
  </si>
  <si>
    <t>€1000</t>
  </si>
  <si>
    <t>304 Ringstraße, Hamburg, 20095</t>
  </si>
  <si>
    <t>€800</t>
  </si>
  <si>
    <t>305 Ringstraße, Hamburg, 20095</t>
  </si>
  <si>
    <t>€950</t>
  </si>
  <si>
    <t>Théo</t>
  </si>
  <si>
    <t>Bernard</t>
  </si>
  <si>
    <t>56 Boulevard Saint-Germain, Paris, 75005</t>
  </si>
  <si>
    <t>FR</t>
  </si>
  <si>
    <t>€1100</t>
  </si>
  <si>
    <t>57 Boulevard Saint-Germain, Paris, 75005</t>
  </si>
  <si>
    <t>€900</t>
  </si>
  <si>
    <t>58 Boulevard Saint-Germain, Paris, 75005</t>
  </si>
  <si>
    <t>€1050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</si>
  <si>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</si>
  <si>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</si>
  <si>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</si>
  <si>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</si>
  <si>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</si>
  <si>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</si>
  <si>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</si>
  <si>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</si>
  <si>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</si>
  <si>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</si>
  <si>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</si>
  <si>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Unit price (same ccy)</t>
  </si>
  <si>
    <t>456 Brigade Road</t>
  </si>
  <si>
    <t xml:space="preserve"> Bengaluru</t>
  </si>
  <si>
    <t>457 Brigade Road</t>
  </si>
  <si>
    <t>458 Brigade Road</t>
  </si>
  <si>
    <t>99 Nanjing Road</t>
  </si>
  <si>
    <t xml:space="preserve"> Shanghai</t>
  </si>
  <si>
    <t>100 Nanjing Road</t>
  </si>
  <si>
    <t>101 Nanjing Road</t>
  </si>
  <si>
    <t>303 Ringstraße</t>
  </si>
  <si>
    <t xml:space="preserve"> Hamburg</t>
  </si>
  <si>
    <t>304 Ringstraße</t>
  </si>
  <si>
    <t>305 Ringstraße</t>
  </si>
  <si>
    <t>56 Boulevard Saint-Germain</t>
  </si>
  <si>
    <t xml:space="preserve"> Paris</t>
  </si>
  <si>
    <t>57 Boulevard Saint-Germain</t>
  </si>
  <si>
    <t>58 Boulevard Saint-Germain</t>
  </si>
  <si>
    <t>the currency is not the same everywhere</t>
  </si>
  <si>
    <t>Notes:</t>
  </si>
  <si>
    <t>There were duplicate entries</t>
  </si>
  <si>
    <t>street name</t>
  </si>
  <si>
    <t>city</t>
  </si>
  <si>
    <t>postal code</t>
  </si>
  <si>
    <t>Country</t>
  </si>
  <si>
    <t>Continent</t>
  </si>
  <si>
    <t>Total sales</t>
  </si>
  <si>
    <t>Min-Max range</t>
  </si>
  <si>
    <t>First and Last names</t>
  </si>
  <si>
    <t>Quarter</t>
  </si>
  <si>
    <t>Row Labels</t>
  </si>
  <si>
    <t>Grand Total</t>
  </si>
  <si>
    <t>China</t>
  </si>
  <si>
    <t>France</t>
  </si>
  <si>
    <t>Germany</t>
  </si>
  <si>
    <t>India</t>
  </si>
  <si>
    <t>Sum of Units Sold</t>
  </si>
  <si>
    <t>Column Labels</t>
  </si>
  <si>
    <t>Q1</t>
  </si>
  <si>
    <t>Q2</t>
  </si>
  <si>
    <t>Q3</t>
  </si>
  <si>
    <t>Q4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</si>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</sst>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_([$€-2]\ * #,##0.00_);_([$€-2]\ * \(#,##0.00\);_([$€-2]\ * &quot;-&quot;??_);_(@_)"/>
    <numFmt numFmtId="166" formatCode="&quot;€&quot;#,##0"/>
  </numFmts>
  <fonts count="3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2" fontId="1" fillId="0" borderId="5" xfId="0" applyNumberFormat="1" applyFont="1" applyBorder="1" applyAlignment="1">
      <alignment horizontal="left"/>
    </xf>
    <xf numFmtId="166" fontId="1" fillId="0" borderId="5" xfId="0" applyNumberFormat="1" applyFont="1" applyBorder="1" applyAlignment="1">
      <alignment horizontal="left"/>
    </xf>
    <xf numFmtId="166" fontId="1" fillId="0" borderId="0" xfId="0" applyNumberFormat="1" applyFon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4" xfId="0" applyBorder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/>
    <xf numFmtId="0" fontId="0" fillId="0" borderId="17" xfId="0" applyBorder="1" applyAlignment="1">
      <alignment horizontal="left"/>
    </xf>
    <xf numFmtId="0" fontId="0" fillId="0" borderId="16" xfId="0" applyBorder="1"/>
    <xf numFmtId="0" fontId="0" fillId="0" borderId="13" xfId="0" applyBorder="1" applyAlignment="1">
      <alignment horizontal="left" indent="1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6" fontId="0" fillId="0" borderId="10" xfId="0" applyNumberFormat="1" applyBorder="1"/>
    <xf numFmtId="166" fontId="0" fillId="0" borderId="18" xfId="0" applyNumberFormat="1" applyBorder="1"/>
    <xf numFmtId="166" fontId="0" fillId="0" borderId="14" xfId="0" applyNumberFormat="1" applyBorder="1"/>
    <xf numFmtId="166" fontId="0" fillId="0" borderId="13" xfId="0" applyNumberFormat="1" applyBorder="1"/>
    <xf numFmtId="166" fontId="0" fillId="0" borderId="19" xfId="0" applyNumberFormat="1" applyBorder="1"/>
    <xf numFmtId="166" fontId="0" fillId="0" borderId="15" xfId="0" applyNumberFormat="1" applyBorder="1"/>
    <xf numFmtId="166" fontId="0" fillId="0" borderId="17" xfId="0" applyNumberFormat="1" applyBorder="1"/>
    <xf numFmtId="166" fontId="0" fillId="0" borderId="20" xfId="0" applyNumberFormat="1" applyBorder="1"/>
    <xf numFmtId="166" fontId="0" fillId="0" borderId="16" xfId="0" applyNumberFormat="1" applyBorder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  <border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C2_M5_L2 Rental Data-style" pivot="0" count="3" xr9:uid="{00000000-0011-0000-FFFF-FFFF00000000}">
      <tableStyleElement type="headerRow" dxfId="36"/>
      <tableStyleElement type="firstRowStripe" dxfId="35"/>
      <tableStyleElement type="secondRowStripe" dxfId="34"/>
    </tableStyle>
    <tableStyle name="C2_M5_L2 Mobility Sales Data-style" pivot="0" count="3" xr9:uid="{00000000-0011-0000-FFFF-FFFF01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customschemas.google.com/relationships/workbookmetadata" Target="metadata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[BwA0cKryQkO2Esiif5VHgA_dcddc9f34aa444cc8fb37e4746767de1_Mobility-sales-dataset1.xlsx]Pivot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by</a:t>
            </a:r>
            <a:r>
              <a:rPr lang="en-GB" baseline="0"/>
              <a:t> region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table'!$A$4:$A$8</c:f>
              <c:strCache>
                <c:ptCount val="4"/>
                <c:pt idx="0">
                  <c:v>China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</c:strCache>
            </c:strRef>
          </c:cat>
          <c:val>
            <c:numRef>
              <c:f>'Pivot table'!$B$4:$B$8</c:f>
              <c:numCache>
                <c:formatCode>General</c:formatCode>
                <c:ptCount val="4"/>
                <c:pt idx="0">
                  <c:v>37450</c:v>
                </c:pt>
                <c:pt idx="1">
                  <c:v>8450</c:v>
                </c:pt>
                <c:pt idx="2">
                  <c:v>8230</c:v>
                </c:pt>
                <c:pt idx="3">
                  <c:v>11350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A-404C-81C5-592B480B3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0510623"/>
        <c:axId val="1942928111"/>
      </c:barChart>
      <c:catAx>
        <c:axId val="1730510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2928111"/>
        <c:crosses val="autoZero"/>
        <c:auto val="1"/>
        <c:lblAlgn val="ctr"/>
        <c:lblOffset val="100"/>
        <c:noMultiLvlLbl val="0"/>
      </c:catAx>
      <c:valAx>
        <c:axId val="194292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3051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[BwA0cKryQkO2Esiif5VHgA_dcddc9f34aa444cc8fb37e4746767de1_Mobility-sales-dataset1.xlsx]Pivot table!PivotTable3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table'!$B$25:$B$26</c:f>
              <c:strCache>
                <c:ptCount val="1"/>
                <c:pt idx="0">
                  <c:v>Electric Scooter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table'!$B$27:$B$39</c:f>
              <c:numCache>
                <c:formatCode>General</c:formatCode>
                <c:ptCount val="12"/>
                <c:pt idx="0">
                  <c:v>1750</c:v>
                </c:pt>
                <c:pt idx="1">
                  <c:v>2030</c:v>
                </c:pt>
                <c:pt idx="2">
                  <c:v>2030</c:v>
                </c:pt>
                <c:pt idx="3">
                  <c:v>2630</c:v>
                </c:pt>
                <c:pt idx="4">
                  <c:v>2670</c:v>
                </c:pt>
                <c:pt idx="5">
                  <c:v>3100</c:v>
                </c:pt>
                <c:pt idx="6">
                  <c:v>2970</c:v>
                </c:pt>
                <c:pt idx="7">
                  <c:v>2630</c:v>
                </c:pt>
                <c:pt idx="8">
                  <c:v>2530</c:v>
                </c:pt>
                <c:pt idx="9">
                  <c:v>2290</c:v>
                </c:pt>
                <c:pt idx="10">
                  <c:v>2580</c:v>
                </c:pt>
                <c:pt idx="11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5-8A44-AE2B-F530C2B6A891}"/>
            </c:ext>
          </c:extLst>
        </c:ser>
        <c:ser>
          <c:idx val="1"/>
          <c:order val="1"/>
          <c:tx>
            <c:strRef>
              <c:f>'Pivot table'!$C$25:$C$26</c:f>
              <c:strCache>
                <c:ptCount val="1"/>
                <c:pt idx="0">
                  <c:v>Electric Skateboard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table'!$C$27:$C$39</c:f>
              <c:numCache>
                <c:formatCode>General</c:formatCode>
                <c:ptCount val="12"/>
                <c:pt idx="0">
                  <c:v>1330</c:v>
                </c:pt>
                <c:pt idx="1">
                  <c:v>1430</c:v>
                </c:pt>
                <c:pt idx="2">
                  <c:v>1430</c:v>
                </c:pt>
                <c:pt idx="3">
                  <c:v>1730</c:v>
                </c:pt>
                <c:pt idx="4">
                  <c:v>1850</c:v>
                </c:pt>
                <c:pt idx="5">
                  <c:v>2150</c:v>
                </c:pt>
                <c:pt idx="6">
                  <c:v>2150</c:v>
                </c:pt>
                <c:pt idx="7">
                  <c:v>1870</c:v>
                </c:pt>
                <c:pt idx="8">
                  <c:v>1680</c:v>
                </c:pt>
                <c:pt idx="9">
                  <c:v>1520</c:v>
                </c:pt>
                <c:pt idx="10">
                  <c:v>1640</c:v>
                </c:pt>
                <c:pt idx="11">
                  <c:v>2310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5-8A44-AE2B-F530C2B6A891}"/>
            </c:ext>
          </c:extLst>
        </c:ser>
        <c:ser>
          <c:idx val="2"/>
          <c:order val="2"/>
          <c:tx>
            <c:strRef>
              <c:f>'Pivot table'!$D$25:$D$26</c:f>
              <c:strCache>
                <c:ptCount val="1"/>
                <c:pt idx="0">
                  <c:v>Electric Unicycle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table'!$D$27:$D$39</c:f>
              <c:numCache>
                <c:formatCode>General</c:formatCode>
                <c:ptCount val="12"/>
                <c:pt idx="0">
                  <c:v>870</c:v>
                </c:pt>
                <c:pt idx="1">
                  <c:v>950</c:v>
                </c:pt>
                <c:pt idx="2">
                  <c:v>950</c:v>
                </c:pt>
                <c:pt idx="3">
                  <c:v>1190</c:v>
                </c:pt>
                <c:pt idx="4">
                  <c:v>1220</c:v>
                </c:pt>
                <c:pt idx="5">
                  <c:v>1400</c:v>
                </c:pt>
                <c:pt idx="6">
                  <c:v>1410</c:v>
                </c:pt>
                <c:pt idx="7">
                  <c:v>1230</c:v>
                </c:pt>
                <c:pt idx="8">
                  <c:v>1080</c:v>
                </c:pt>
                <c:pt idx="9">
                  <c:v>970</c:v>
                </c:pt>
                <c:pt idx="10">
                  <c:v>1080</c:v>
                </c:pt>
                <c:pt idx="11">
                  <c:v>1430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5-8A44-AE2B-F530C2B6A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194271"/>
        <c:axId val="1900046175"/>
      </c:lineChart>
      <c:catAx>
        <c:axId val="190019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00046175"/>
        <c:crosses val="autoZero"/>
        <c:auto val="1"/>
        <c:lblAlgn val="ctr"/>
        <c:lblOffset val="100"/>
        <c:noMultiLvlLbl val="0"/>
      </c:catAx>
      <c:valAx>
        <c:axId val="190004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0019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[BwA0cKryQkO2Esiif5VHgA_dcddc9f34aa444cc8fb37e4746767de1_Mobility-sales-dataset1.xlsx]Pivot table!PivotTable4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table'!$A$51:$A$55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'Pivot table'!$B$51:$B$55</c:f>
              <c:numCache>
                <c:formatCode>General</c:formatCode>
                <c:ptCount val="4"/>
                <c:pt idx="0">
                  <c:v>12770</c:v>
                </c:pt>
                <c:pt idx="1">
                  <c:v>17940</c:v>
                </c:pt>
                <c:pt idx="2">
                  <c:v>17550</c:v>
                </c:pt>
                <c:pt idx="3">
                  <c:v>17220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D-6141-ADD3-08E802369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731231"/>
        <c:axId val="1900331631"/>
      </c:lineChart>
      <c:catAx>
        <c:axId val="174373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00331631"/>
        <c:crosses val="autoZero"/>
        <c:auto val="1"/>
        <c:lblAlgn val="ctr"/>
        <c:lblOffset val="100"/>
        <c:noMultiLvlLbl val="0"/>
      </c:catAx>
      <c:valAx>
        <c:axId val="190033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4373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[BwA0cKryQkO2Esiif5VHgA_dcddc9f34aa444cc8fb37e4746767de1_Mobility-sales-dataset1.xlsx]Pivot table!PivotTable5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999101139754791"/>
          <c:y val="4.6176046176046176E-2"/>
          <c:w val="0.81726674576636826"/>
          <c:h val="0.821871356989467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table'!$S$3:$S$4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table'!$R$5:$R$21</c:f>
              <c:multiLvlStrCache>
                <c:ptCount val="12"/>
                <c:lvl>
                  <c:pt idx="0">
                    <c:v>Electric Scooter</c:v>
                  </c:pt>
                  <c:pt idx="1">
                    <c:v>Electric Skateboard</c:v>
                  </c:pt>
                  <c:pt idx="2">
                    <c:v>Electric Unicycle</c:v>
                  </c:pt>
                  <c:pt idx="3">
                    <c:v>Electric Scooter</c:v>
                  </c:pt>
                  <c:pt idx="4">
                    <c:v>Electric Skateboard</c:v>
                  </c:pt>
                  <c:pt idx="5">
                    <c:v>Electric Unicycle</c:v>
                  </c:pt>
                  <c:pt idx="6">
                    <c:v>Electric Scooter</c:v>
                  </c:pt>
                  <c:pt idx="7">
                    <c:v>Electric Skateboard</c:v>
                  </c:pt>
                  <c:pt idx="8">
                    <c:v>Electric Unicycle</c:v>
                  </c:pt>
                  <c:pt idx="9">
                    <c:v>Electric Scooter</c:v>
                  </c:pt>
                  <c:pt idx="10">
                    <c:v>Electric Skateboard</c:v>
                  </c:pt>
                  <c:pt idx="11">
                    <c:v>Electric Unicycle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</c:lvl>
              </c:multiLvlStrCache>
            </c:multiLvlStrRef>
          </c:cat>
          <c:val>
            <c:numRef>
              <c:f>'Pivot table'!$S$5:$S$21</c:f>
              <c:numCache>
                <c:formatCode>"€"#\ ##0</c:formatCode>
                <c:ptCount val="12"/>
                <c:pt idx="0">
                  <c:v>1518825</c:v>
                </c:pt>
                <c:pt idx="1">
                  <c:v>1336566.0000000002</c:v>
                </c:pt>
                <c:pt idx="2">
                  <c:v>1019125</c:v>
                </c:pt>
                <c:pt idx="3">
                  <c:v>2347275</c:v>
                </c:pt>
                <c:pt idx="4">
                  <c:v>1767360.0000000005</c:v>
                </c:pt>
                <c:pt idx="5">
                  <c:v>1446500</c:v>
                </c:pt>
                <c:pt idx="6">
                  <c:v>2209200</c:v>
                </c:pt>
                <c:pt idx="7">
                  <c:v>1684515.0000000002</c:v>
                </c:pt>
                <c:pt idx="8">
                  <c:v>1380750</c:v>
                </c:pt>
                <c:pt idx="9">
                  <c:v>1921543.75</c:v>
                </c:pt>
                <c:pt idx="10">
                  <c:v>1319997.0000000002</c:v>
                </c:pt>
                <c:pt idx="11">
                  <c:v>1117750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6-C548-9752-51B9BA459C86}"/>
            </c:ext>
          </c:extLst>
        </c:ser>
        <c:ser>
          <c:idx val="1"/>
          <c:order val="1"/>
          <c:tx>
            <c:strRef>
              <c:f>'Pivot table'!$T$3:$T$4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table'!$R$5:$R$21</c:f>
              <c:multiLvlStrCache>
                <c:ptCount val="12"/>
                <c:lvl>
                  <c:pt idx="0">
                    <c:v>Electric Scooter</c:v>
                  </c:pt>
                  <c:pt idx="1">
                    <c:v>Electric Skateboard</c:v>
                  </c:pt>
                  <c:pt idx="2">
                    <c:v>Electric Unicycle</c:v>
                  </c:pt>
                  <c:pt idx="3">
                    <c:v>Electric Scooter</c:v>
                  </c:pt>
                  <c:pt idx="4">
                    <c:v>Electric Skateboard</c:v>
                  </c:pt>
                  <c:pt idx="5">
                    <c:v>Electric Unicycle</c:v>
                  </c:pt>
                  <c:pt idx="6">
                    <c:v>Electric Scooter</c:v>
                  </c:pt>
                  <c:pt idx="7">
                    <c:v>Electric Skateboard</c:v>
                  </c:pt>
                  <c:pt idx="8">
                    <c:v>Electric Unicycle</c:v>
                  </c:pt>
                  <c:pt idx="9">
                    <c:v>Electric Scooter</c:v>
                  </c:pt>
                  <c:pt idx="10">
                    <c:v>Electric Skateboard</c:v>
                  </c:pt>
                  <c:pt idx="11">
                    <c:v>Electric Unicycle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</c:lvl>
              </c:multiLvlStrCache>
            </c:multiLvlStrRef>
          </c:cat>
          <c:val>
            <c:numRef>
              <c:f>'Pivot table'!$T$5:$T$21</c:f>
              <c:numCache>
                <c:formatCode>"€"#\ ##0</c:formatCode>
                <c:ptCount val="12"/>
                <c:pt idx="0">
                  <c:v>670500</c:v>
                </c:pt>
                <c:pt idx="1">
                  <c:v>590100</c:v>
                </c:pt>
                <c:pt idx="2">
                  <c:v>341000</c:v>
                </c:pt>
                <c:pt idx="3">
                  <c:v>855000</c:v>
                </c:pt>
                <c:pt idx="4">
                  <c:v>850500</c:v>
                </c:pt>
                <c:pt idx="5">
                  <c:v>462000</c:v>
                </c:pt>
                <c:pt idx="6">
                  <c:v>819000</c:v>
                </c:pt>
                <c:pt idx="7">
                  <c:v>913500</c:v>
                </c:pt>
                <c:pt idx="8">
                  <c:v>495000</c:v>
                </c:pt>
                <c:pt idx="9">
                  <c:v>786150</c:v>
                </c:pt>
                <c:pt idx="10">
                  <c:v>844725</c:v>
                </c:pt>
                <c:pt idx="11">
                  <c:v>432300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6-C548-9752-51B9BA459C86}"/>
            </c:ext>
          </c:extLst>
        </c:ser>
        <c:ser>
          <c:idx val="2"/>
          <c:order val="2"/>
          <c:tx>
            <c:strRef>
              <c:f>'Pivot table'!$U$3:$U$4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table'!$R$5:$R$21</c:f>
              <c:multiLvlStrCache>
                <c:ptCount val="12"/>
                <c:lvl>
                  <c:pt idx="0">
                    <c:v>Electric Scooter</c:v>
                  </c:pt>
                  <c:pt idx="1">
                    <c:v>Electric Skateboard</c:v>
                  </c:pt>
                  <c:pt idx="2">
                    <c:v>Electric Unicycle</c:v>
                  </c:pt>
                  <c:pt idx="3">
                    <c:v>Electric Scooter</c:v>
                  </c:pt>
                  <c:pt idx="4">
                    <c:v>Electric Skateboard</c:v>
                  </c:pt>
                  <c:pt idx="5">
                    <c:v>Electric Unicycle</c:v>
                  </c:pt>
                  <c:pt idx="6">
                    <c:v>Electric Scooter</c:v>
                  </c:pt>
                  <c:pt idx="7">
                    <c:v>Electric Skateboard</c:v>
                  </c:pt>
                  <c:pt idx="8">
                    <c:v>Electric Unicycle</c:v>
                  </c:pt>
                  <c:pt idx="9">
                    <c:v>Electric Scooter</c:v>
                  </c:pt>
                  <c:pt idx="10">
                    <c:v>Electric Skateboard</c:v>
                  </c:pt>
                  <c:pt idx="11">
                    <c:v>Electric Unicycle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</c:lvl>
              </c:multiLvlStrCache>
            </c:multiLvlStrRef>
          </c:cat>
          <c:val>
            <c:numRef>
              <c:f>'Pivot table'!$U$5:$U$21</c:f>
              <c:numCache>
                <c:formatCode>"€"#\ ##0</c:formatCode>
                <c:ptCount val="12"/>
                <c:pt idx="0">
                  <c:v>496000</c:v>
                </c:pt>
                <c:pt idx="1">
                  <c:v>432250</c:v>
                </c:pt>
                <c:pt idx="2">
                  <c:v>368000</c:v>
                </c:pt>
                <c:pt idx="3">
                  <c:v>760000</c:v>
                </c:pt>
                <c:pt idx="4">
                  <c:v>636500</c:v>
                </c:pt>
                <c:pt idx="5">
                  <c:v>540000</c:v>
                </c:pt>
                <c:pt idx="6">
                  <c:v>776000</c:v>
                </c:pt>
                <c:pt idx="7">
                  <c:v>693500</c:v>
                </c:pt>
                <c:pt idx="8">
                  <c:v>540000</c:v>
                </c:pt>
                <c:pt idx="9">
                  <c:v>713600</c:v>
                </c:pt>
                <c:pt idx="10">
                  <c:v>676875</c:v>
                </c:pt>
                <c:pt idx="11">
                  <c:v>436000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66-C548-9752-51B9BA459C86}"/>
            </c:ext>
          </c:extLst>
        </c:ser>
        <c:ser>
          <c:idx val="3"/>
          <c:order val="3"/>
          <c:tx>
            <c:strRef>
              <c:f>'Pivot table'!$V$3:$V$4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table'!$R$5:$R$21</c:f>
              <c:multiLvlStrCache>
                <c:ptCount val="12"/>
                <c:lvl>
                  <c:pt idx="0">
                    <c:v>Electric Scooter</c:v>
                  </c:pt>
                  <c:pt idx="1">
                    <c:v>Electric Skateboard</c:v>
                  </c:pt>
                  <c:pt idx="2">
                    <c:v>Electric Unicycle</c:v>
                  </c:pt>
                  <c:pt idx="3">
                    <c:v>Electric Scooter</c:v>
                  </c:pt>
                  <c:pt idx="4">
                    <c:v>Electric Skateboard</c:v>
                  </c:pt>
                  <c:pt idx="5">
                    <c:v>Electric Unicycle</c:v>
                  </c:pt>
                  <c:pt idx="6">
                    <c:v>Electric Scooter</c:v>
                  </c:pt>
                  <c:pt idx="7">
                    <c:v>Electric Skateboard</c:v>
                  </c:pt>
                  <c:pt idx="8">
                    <c:v>Electric Unicycle</c:v>
                  </c:pt>
                  <c:pt idx="9">
                    <c:v>Electric Scooter</c:v>
                  </c:pt>
                  <c:pt idx="10">
                    <c:v>Electric Skateboard</c:v>
                  </c:pt>
                  <c:pt idx="11">
                    <c:v>Electric Unicycle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</c:lvl>
              </c:multiLvlStrCache>
            </c:multiLvlStrRef>
          </c:cat>
          <c:val>
            <c:numRef>
              <c:f>'Pivot table'!$V$5:$V$21</c:f>
              <c:numCache>
                <c:formatCode>"€"#\ ##0</c:formatCode>
                <c:ptCount val="12"/>
                <c:pt idx="0">
                  <c:v>267962.5</c:v>
                </c:pt>
                <c:pt idx="1">
                  <c:v>150722.00000000003</c:v>
                </c:pt>
                <c:pt idx="2">
                  <c:v>150832.5</c:v>
                </c:pt>
                <c:pt idx="3">
                  <c:v>386750</c:v>
                </c:pt>
                <c:pt idx="4">
                  <c:v>255255</c:v>
                </c:pt>
                <c:pt idx="5">
                  <c:v>215475</c:v>
                </c:pt>
                <c:pt idx="6">
                  <c:v>400562.5</c:v>
                </c:pt>
                <c:pt idx="7">
                  <c:v>255255.00000000003</c:v>
                </c:pt>
                <c:pt idx="8">
                  <c:v>208845</c:v>
                </c:pt>
                <c:pt idx="9">
                  <c:v>348765.625</c:v>
                </c:pt>
                <c:pt idx="10">
                  <c:v>207850.5</c:v>
                </c:pt>
                <c:pt idx="11">
                  <c:v>166744.5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66-C548-9752-51B9BA459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242543"/>
        <c:axId val="2113244255"/>
      </c:barChart>
      <c:catAx>
        <c:axId val="21132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13244255"/>
        <c:crosses val="autoZero"/>
        <c:auto val="1"/>
        <c:lblAlgn val="ctr"/>
        <c:lblOffset val="100"/>
        <c:noMultiLvlLbl val="0"/>
      </c:catAx>
      <c:valAx>
        <c:axId val="21132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132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</xdr:row>
      <xdr:rowOff>82550</xdr:rowOff>
    </xdr:from>
    <xdr:to>
      <xdr:col>9</xdr:col>
      <xdr:colOff>647700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71606-573B-0F64-FCFB-77726E69A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23</xdr:row>
      <xdr:rowOff>69850</xdr:rowOff>
    </xdr:from>
    <xdr:to>
      <xdr:col>13</xdr:col>
      <xdr:colOff>736600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ACCD0F-DC43-4FA5-AB72-611E10B96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685800</xdr:colOff>
      <xdr:row>43</xdr:row>
      <xdr:rowOff>133350</xdr:rowOff>
    </xdr:from>
    <xdr:to>
      <xdr:col>13</xdr:col>
      <xdr:colOff>304800</xdr:colOff>
      <xdr:row>58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8161BC-19BD-EDCE-F19E-A502D56BC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330200</xdr:colOff>
      <xdr:row>22</xdr:row>
      <xdr:rowOff>146050</xdr:rowOff>
    </xdr:from>
    <xdr:to>
      <xdr:col>27</xdr:col>
      <xdr:colOff>508000</xdr:colOff>
      <xdr:row>45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86C8E1-6A04-25D3-B6E1-D466D3D9B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Augusto" refreshedDate="45683.784814467595" createdVersion="8" refreshedVersion="8" minRefreshableVersion="3" recordCount="144" xr:uid="{F5C3822F-3310-974E-83B7-2A1442F77CB8}">
  <cacheSource type="worksheet">
    <worksheetSource ref="A1:W145" sheet="Mobility sales data duplicate"/>
  </cacheSource>
  <cacheFields count="23">
    <cacheField name="Sales Rep ID" numFmtId="0">
      <sharedItems containsSemiMixedTypes="0" containsString="0" containsNumber="1" containsInteger="1" minValue="1" maxValue="144"/>
    </cacheField>
    <cacheField name="Rep First Name" numFmtId="0">
      <sharedItems/>
    </cacheField>
    <cacheField name="Rep Last Name" numFmtId="0">
      <sharedItems/>
    </cacheField>
    <cacheField name="Quarter" numFmtId="0">
      <sharedItems count="4">
        <s v="Q1"/>
        <s v="Q2"/>
        <s v="Q3"/>
        <s v="Q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Product Type" numFmtId="0">
      <sharedItems count="3">
        <s v="Electric Unicycle"/>
        <s v="Electric Scooter"/>
        <s v="Electric Skateboard"/>
      </sharedItems>
    </cacheField>
    <cacheField name="Min Speed" numFmtId="0">
      <sharedItems/>
    </cacheField>
    <cacheField name="Speed" numFmtId="0">
      <sharedItems/>
    </cacheField>
    <cacheField name="Distance" numFmtId="0">
      <sharedItems/>
    </cacheField>
    <cacheField name="Shipping Address" numFmtId="0">
      <sharedItems/>
    </cacheField>
    <cacheField name="street nam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20095" maxValue="560001"/>
    </cacheField>
    <cacheField name="Country Code" numFmtId="0">
      <sharedItems/>
    </cacheField>
    <cacheField name="Country" numFmtId="0">
      <sharedItems count="4">
        <s v="India"/>
        <s v="China"/>
        <s v="Germany"/>
        <s v="France"/>
      </sharedItems>
    </cacheField>
    <cacheField name="Unit Price" numFmtId="2">
      <sharedItems containsSemiMixedTypes="0" containsString="0" containsNumber="1" containsInteger="1" minValue="800" maxValue="30000"/>
    </cacheField>
    <cacheField name="Continent" numFmtId="2">
      <sharedItems count="2">
        <s v="Asia"/>
        <s v="Europe"/>
      </sharedItems>
    </cacheField>
    <cacheField name="Unit price (same ccy)" numFmtId="166">
      <sharedItems containsSemiMixedTypes="0" containsString="0" containsNumber="1" minValue="243.10000000000002" maxValue="1100"/>
    </cacheField>
    <cacheField name="Units Sold" numFmtId="0">
      <sharedItems containsSemiMixedTypes="0" containsString="0" containsNumber="1" containsInteger="1" minValue="100" maxValue="2000"/>
    </cacheField>
    <cacheField name="Discount (%)" numFmtId="0">
      <sharedItems containsSemiMixedTypes="0" containsString="0" containsNumber="1" containsInteger="1" minValue="0" maxValue="20"/>
    </cacheField>
    <cacheField name="Total sales" numFmtId="166">
      <sharedItems containsSemiMixedTypes="0" containsString="0" containsNumber="1" minValue="43758.000000000007" maxValue="874475"/>
    </cacheField>
    <cacheField name="Min-Max range" numFmtId="0">
      <sharedItems/>
    </cacheField>
    <cacheField name="First and Last nam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1"/>
    <s v="Sanya"/>
    <s v="Joshi"/>
    <x v="0"/>
    <x v="0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150"/>
    <n v="10"/>
    <n v="44752.5"/>
    <s v="15 mph-30 mph"/>
    <s v="Sanya Joshi"/>
  </r>
  <r>
    <n v="2"/>
    <s v="Sanya"/>
    <s v="Joshi"/>
    <x v="0"/>
    <x v="0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300"/>
    <n v="10"/>
    <n v="74587.5"/>
    <s v="20 mph-35 mph"/>
    <s v="Sanya Joshi"/>
  </r>
  <r>
    <n v="3"/>
    <s v="Sanya"/>
    <s v="Joshi"/>
    <x v="0"/>
    <x v="0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200"/>
    <n v="10"/>
    <n v="43758.000000000007"/>
    <s v="18 mph-28 mph"/>
    <s v="Sanya Joshi"/>
  </r>
  <r>
    <n v="4"/>
    <s v="Fang"/>
    <s v="Liu"/>
    <x v="0"/>
    <x v="0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500"/>
    <n v="10"/>
    <n v="295875"/>
    <s v="15 mph-30 mph"/>
    <s v="Fang Liu"/>
  </r>
  <r>
    <n v="5"/>
    <s v="Fang"/>
    <s v="Liu"/>
    <x v="0"/>
    <x v="0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000"/>
    <n v="10"/>
    <n v="414225"/>
    <s v="20 mph-35 mph"/>
    <s v="Fang Liu"/>
  </r>
  <r>
    <n v="6"/>
    <s v="Fang"/>
    <s v="Liu"/>
    <x v="0"/>
    <x v="0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800"/>
    <n v="10"/>
    <n v="397656.00000000006"/>
    <s v="18 mph-28 mph"/>
    <s v="Fang Liu"/>
  </r>
  <r>
    <n v="7"/>
    <s v="Jonas"/>
    <s v="Fischer"/>
    <x v="0"/>
    <x v="0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20"/>
    <n v="10"/>
    <n v="108000"/>
    <s v="15 mph-30 mph"/>
    <s v="Jonas Fischer"/>
  </r>
  <r>
    <n v="8"/>
    <s v="Jonas"/>
    <s v="Fischer"/>
    <x v="0"/>
    <x v="0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200"/>
    <n v="10"/>
    <n v="144000"/>
    <s v="20 mph-35 mph"/>
    <s v="Jonas Fischer"/>
  </r>
  <r>
    <n v="9"/>
    <s v="Jonas"/>
    <s v="Fischer"/>
    <x v="0"/>
    <x v="0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150"/>
    <n v="10"/>
    <n v="128250"/>
    <s v="18 mph-28 mph"/>
    <s v="Jonas Fischer"/>
  </r>
  <r>
    <n v="10"/>
    <s v="Théo"/>
    <s v="Bernard"/>
    <x v="0"/>
    <x v="0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00"/>
    <n v="10"/>
    <n v="99000"/>
    <s v="15 mph-30 mph"/>
    <s v="Théo Bernard"/>
  </r>
  <r>
    <n v="11"/>
    <s v="Théo"/>
    <s v="Bernard"/>
    <x v="0"/>
    <x v="0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250"/>
    <n v="10"/>
    <n v="202500"/>
    <s v="20 mph-35 mph"/>
    <s v="Théo Bernard"/>
  </r>
  <r>
    <n v="12"/>
    <s v="Théo"/>
    <s v="Bernard"/>
    <x v="0"/>
    <x v="0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180"/>
    <n v="10"/>
    <n v="170100"/>
    <s v="18 mph-28 mph"/>
    <s v="Théo Bernard"/>
  </r>
  <r>
    <n v="13"/>
    <s v="Sanya"/>
    <s v="Joshi"/>
    <x v="0"/>
    <x v="1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160"/>
    <n v="0"/>
    <n v="53040"/>
    <s v="15 mph-30 mph"/>
    <s v="Sanya Joshi"/>
  </r>
  <r>
    <n v="14"/>
    <s v="Sanya"/>
    <s v="Joshi"/>
    <x v="0"/>
    <x v="1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350"/>
    <n v="0"/>
    <n v="96687.5"/>
    <s v="20 mph-35 mph"/>
    <s v="Sanya Joshi"/>
  </r>
  <r>
    <n v="15"/>
    <s v="Sanya"/>
    <s v="Joshi"/>
    <x v="0"/>
    <x v="1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220"/>
    <n v="0"/>
    <n v="53482.000000000007"/>
    <s v="18 mph-28 mph"/>
    <s v="Sanya Joshi"/>
  </r>
  <r>
    <n v="16"/>
    <s v="Fang"/>
    <s v="Liu"/>
    <x v="0"/>
    <x v="1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550"/>
    <n v="0"/>
    <n v="361625"/>
    <s v="15 mph-30 mph"/>
    <s v="Fang Liu"/>
  </r>
  <r>
    <n v="17"/>
    <s v="Fang"/>
    <s v="Liu"/>
    <x v="0"/>
    <x v="1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200"/>
    <n v="0"/>
    <n v="552300"/>
    <s v="20 mph-35 mph"/>
    <s v="Fang Liu"/>
  </r>
  <r>
    <n v="18"/>
    <s v="Fang"/>
    <s v="Liu"/>
    <x v="0"/>
    <x v="1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850"/>
    <n v="0"/>
    <n v="469455.00000000006"/>
    <s v="18 mph-28 mph"/>
    <s v="Fang Liu"/>
  </r>
  <r>
    <n v="19"/>
    <s v="Jonas"/>
    <s v="Fischer"/>
    <x v="0"/>
    <x v="1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30"/>
    <n v="0"/>
    <n v="130000"/>
    <s v="15 mph-30 mph"/>
    <s v="Jonas Fischer"/>
  </r>
  <r>
    <n v="20"/>
    <s v="Jonas"/>
    <s v="Fischer"/>
    <x v="0"/>
    <x v="1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220"/>
    <n v="0"/>
    <n v="176000"/>
    <s v="20 mph-35 mph"/>
    <s v="Jonas Fischer"/>
  </r>
  <r>
    <n v="21"/>
    <s v="Jonas"/>
    <s v="Fischer"/>
    <x v="0"/>
    <x v="1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160"/>
    <n v="0"/>
    <n v="152000"/>
    <s v="18 mph-28 mph"/>
    <s v="Jonas Fischer"/>
  </r>
  <r>
    <n v="22"/>
    <s v="Théo"/>
    <s v="Bernard"/>
    <x v="0"/>
    <x v="1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10"/>
    <n v="0"/>
    <n v="121000"/>
    <s v="15 mph-30 mph"/>
    <s v="Théo Bernard"/>
  </r>
  <r>
    <n v="23"/>
    <s v="Théo"/>
    <s v="Bernard"/>
    <x v="0"/>
    <x v="1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260"/>
    <n v="0"/>
    <n v="234000"/>
    <s v="20 mph-35 mph"/>
    <s v="Théo Bernard"/>
  </r>
  <r>
    <n v="24"/>
    <s v="Théo"/>
    <s v="Bernard"/>
    <x v="0"/>
    <x v="1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00"/>
    <n v="0"/>
    <n v="210000"/>
    <s v="18 mph-28 mph"/>
    <s v="Théo Bernard"/>
  </r>
  <r>
    <n v="25"/>
    <s v="Sanya"/>
    <s v="Joshi"/>
    <x v="0"/>
    <x v="2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160"/>
    <n v="0"/>
    <n v="53040"/>
    <s v="15 mph-30 mph"/>
    <s v="Sanya Joshi"/>
  </r>
  <r>
    <n v="26"/>
    <s v="Sanya"/>
    <s v="Joshi"/>
    <x v="0"/>
    <x v="2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350"/>
    <n v="0"/>
    <n v="96687.5"/>
    <s v="20 mph-35 mph"/>
    <s v="Sanya Joshi"/>
  </r>
  <r>
    <n v="27"/>
    <s v="Sanya"/>
    <s v="Joshi"/>
    <x v="0"/>
    <x v="2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220"/>
    <n v="0"/>
    <n v="53482.000000000007"/>
    <s v="18 mph-28 mph"/>
    <s v="Sanya Joshi"/>
  </r>
  <r>
    <n v="28"/>
    <s v="Fang"/>
    <s v="Liu"/>
    <x v="0"/>
    <x v="2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550"/>
    <n v="0"/>
    <n v="361625"/>
    <s v="15 mph-30 mph"/>
    <s v="Fang Liu"/>
  </r>
  <r>
    <n v="29"/>
    <s v="Fang"/>
    <s v="Liu"/>
    <x v="0"/>
    <x v="2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200"/>
    <n v="0"/>
    <n v="552300"/>
    <s v="20 mph-35 mph"/>
    <s v="Fang Liu"/>
  </r>
  <r>
    <n v="30"/>
    <s v="Fang"/>
    <s v="Liu"/>
    <x v="0"/>
    <x v="2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850"/>
    <n v="0"/>
    <n v="469455.00000000006"/>
    <s v="18 mph-28 mph"/>
    <s v="Fang Liu"/>
  </r>
  <r>
    <n v="31"/>
    <s v="Jonas"/>
    <s v="Fischer"/>
    <x v="0"/>
    <x v="2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30"/>
    <n v="0"/>
    <n v="130000"/>
    <s v="15 mph-30 mph"/>
    <s v="Jonas Fischer"/>
  </r>
  <r>
    <n v="32"/>
    <s v="Jonas"/>
    <s v="Fischer"/>
    <x v="0"/>
    <x v="2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220"/>
    <n v="0"/>
    <n v="176000"/>
    <s v="20 mph-35 mph"/>
    <s v="Jonas Fischer"/>
  </r>
  <r>
    <n v="33"/>
    <s v="Jonas"/>
    <s v="Fischer"/>
    <x v="0"/>
    <x v="2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160"/>
    <n v="0"/>
    <n v="152000"/>
    <s v="18 mph-28 mph"/>
    <s v="Jonas Fischer"/>
  </r>
  <r>
    <n v="34"/>
    <s v="Théo"/>
    <s v="Bernard"/>
    <x v="0"/>
    <x v="2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10"/>
    <n v="0"/>
    <n v="121000"/>
    <s v="15 mph-30 mph"/>
    <s v="Théo Bernard"/>
  </r>
  <r>
    <n v="35"/>
    <s v="Théo"/>
    <s v="Bernard"/>
    <x v="0"/>
    <x v="2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260"/>
    <n v="0"/>
    <n v="234000"/>
    <s v="20 mph-35 mph"/>
    <s v="Théo Bernard"/>
  </r>
  <r>
    <n v="36"/>
    <s v="Théo"/>
    <s v="Bernard"/>
    <x v="0"/>
    <x v="2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00"/>
    <n v="0"/>
    <n v="210000"/>
    <s v="18 mph-28 mph"/>
    <s v="Théo Bernard"/>
  </r>
  <r>
    <n v="37"/>
    <s v="Sanya"/>
    <s v="Joshi"/>
    <x v="1"/>
    <x v="3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200"/>
    <n v="0"/>
    <n v="66300"/>
    <s v="15 mph-30 mph"/>
    <s v="Sanya Joshi"/>
  </r>
  <r>
    <n v="38"/>
    <s v="Sanya"/>
    <s v="Joshi"/>
    <x v="1"/>
    <x v="3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450"/>
    <n v="0"/>
    <n v="124312.5"/>
    <s v="20 mph-35 mph"/>
    <s v="Sanya Joshi"/>
  </r>
  <r>
    <n v="39"/>
    <s v="Sanya"/>
    <s v="Joshi"/>
    <x v="1"/>
    <x v="3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300"/>
    <n v="0"/>
    <n v="72930"/>
    <s v="18 mph-28 mph"/>
    <s v="Sanya Joshi"/>
  </r>
  <r>
    <n v="40"/>
    <s v="Fang"/>
    <s v="Liu"/>
    <x v="1"/>
    <x v="3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700"/>
    <n v="0"/>
    <n v="460250"/>
    <s v="15 mph-30 mph"/>
    <s v="Fang Liu"/>
  </r>
  <r>
    <n v="41"/>
    <s v="Fang"/>
    <s v="Liu"/>
    <x v="1"/>
    <x v="3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600"/>
    <n v="0"/>
    <n v="736400"/>
    <s v="20 mph-35 mph"/>
    <s v="Fang Liu"/>
  </r>
  <r>
    <n v="42"/>
    <s v="Fang"/>
    <s v="Liu"/>
    <x v="1"/>
    <x v="3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1000"/>
    <n v="0"/>
    <n v="552300.00000000012"/>
    <s v="18 mph-28 mph"/>
    <s v="Fang Liu"/>
  </r>
  <r>
    <n v="43"/>
    <s v="Jonas"/>
    <s v="Fischer"/>
    <x v="1"/>
    <x v="3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60"/>
    <n v="0"/>
    <n v="160000"/>
    <s v="15 mph-30 mph"/>
    <s v="Jonas Fischer"/>
  </r>
  <r>
    <n v="44"/>
    <s v="Jonas"/>
    <s v="Fischer"/>
    <x v="1"/>
    <x v="3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280"/>
    <n v="0"/>
    <n v="224000"/>
    <s v="20 mph-35 mph"/>
    <s v="Jonas Fischer"/>
  </r>
  <r>
    <n v="45"/>
    <s v="Jonas"/>
    <s v="Fischer"/>
    <x v="1"/>
    <x v="3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00"/>
    <n v="0"/>
    <n v="190000"/>
    <s v="18 mph-28 mph"/>
    <s v="Jonas Fischer"/>
  </r>
  <r>
    <n v="46"/>
    <s v="Théo"/>
    <s v="Bernard"/>
    <x v="1"/>
    <x v="3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30"/>
    <n v="0"/>
    <n v="143000"/>
    <s v="15 mph-30 mph"/>
    <s v="Théo Bernard"/>
  </r>
  <r>
    <n v="47"/>
    <s v="Théo"/>
    <s v="Bernard"/>
    <x v="1"/>
    <x v="3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300"/>
    <n v="0"/>
    <n v="270000"/>
    <s v="20 mph-35 mph"/>
    <s v="Théo Bernard"/>
  </r>
  <r>
    <n v="48"/>
    <s v="Théo"/>
    <s v="Bernard"/>
    <x v="1"/>
    <x v="3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30"/>
    <n v="0"/>
    <n v="241500"/>
    <s v="18 mph-28 mph"/>
    <s v="Théo Bernard"/>
  </r>
  <r>
    <n v="49"/>
    <s v="Sanya"/>
    <s v="Joshi"/>
    <x v="1"/>
    <x v="4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200"/>
    <n v="0"/>
    <n v="66300"/>
    <s v="15 mph-30 mph"/>
    <s v="Sanya Joshi"/>
  </r>
  <r>
    <n v="50"/>
    <s v="Sanya"/>
    <s v="Joshi"/>
    <x v="1"/>
    <x v="4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450"/>
    <n v="0"/>
    <n v="124312.5"/>
    <s v="20 mph-35 mph"/>
    <s v="Sanya Joshi"/>
  </r>
  <r>
    <n v="51"/>
    <s v="Sanya"/>
    <s v="Joshi"/>
    <x v="1"/>
    <x v="4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350"/>
    <n v="0"/>
    <n v="85085.000000000015"/>
    <s v="18 mph-28 mph"/>
    <s v="Sanya Joshi"/>
  </r>
  <r>
    <n v="52"/>
    <s v="Fang"/>
    <s v="Liu"/>
    <x v="1"/>
    <x v="4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700"/>
    <n v="0"/>
    <n v="460250"/>
    <s v="15 mph-30 mph"/>
    <s v="Fang Liu"/>
  </r>
  <r>
    <n v="53"/>
    <s v="Fang"/>
    <s v="Liu"/>
    <x v="1"/>
    <x v="4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600"/>
    <n v="0"/>
    <n v="736400"/>
    <s v="20 mph-35 mph"/>
    <s v="Fang Liu"/>
  </r>
  <r>
    <n v="54"/>
    <s v="Fang"/>
    <s v="Liu"/>
    <x v="1"/>
    <x v="4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1000"/>
    <n v="0"/>
    <n v="552300.00000000012"/>
    <s v="18 mph-28 mph"/>
    <s v="Fang Liu"/>
  </r>
  <r>
    <n v="55"/>
    <s v="Jonas"/>
    <s v="Fischer"/>
    <x v="1"/>
    <x v="4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80"/>
    <n v="0"/>
    <n v="180000"/>
    <s v="15 mph-30 mph"/>
    <s v="Jonas Fischer"/>
  </r>
  <r>
    <n v="56"/>
    <s v="Jonas"/>
    <s v="Fischer"/>
    <x v="1"/>
    <x v="4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20"/>
    <n v="0"/>
    <n v="256000"/>
    <s v="20 mph-35 mph"/>
    <s v="Jonas Fischer"/>
  </r>
  <r>
    <n v="57"/>
    <s v="Jonas"/>
    <s v="Fischer"/>
    <x v="1"/>
    <x v="4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20"/>
    <n v="0"/>
    <n v="209000"/>
    <s v="18 mph-28 mph"/>
    <s v="Jonas Fischer"/>
  </r>
  <r>
    <n v="58"/>
    <s v="Théo"/>
    <s v="Bernard"/>
    <x v="1"/>
    <x v="4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40"/>
    <n v="0"/>
    <n v="154000"/>
    <s v="15 mph-30 mph"/>
    <s v="Théo Bernard"/>
  </r>
  <r>
    <n v="59"/>
    <s v="Théo"/>
    <s v="Bernard"/>
    <x v="1"/>
    <x v="4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300"/>
    <n v="0"/>
    <n v="270000"/>
    <s v="20 mph-35 mph"/>
    <s v="Théo Bernard"/>
  </r>
  <r>
    <n v="60"/>
    <s v="Théo"/>
    <s v="Bernard"/>
    <x v="1"/>
    <x v="4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80"/>
    <n v="0"/>
    <n v="294000"/>
    <s v="18 mph-28 mph"/>
    <s v="Théo Bernard"/>
  </r>
  <r>
    <n v="61"/>
    <s v="Sanya"/>
    <s v="Joshi"/>
    <x v="1"/>
    <x v="5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250"/>
    <n v="0"/>
    <n v="82875"/>
    <s v="15 mph-30 mph"/>
    <s v="Sanya Joshi"/>
  </r>
  <r>
    <n v="62"/>
    <s v="Sanya"/>
    <s v="Joshi"/>
    <x v="1"/>
    <x v="5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500"/>
    <n v="0"/>
    <n v="138125"/>
    <s v="20 mph-35 mph"/>
    <s v="Sanya Joshi"/>
  </r>
  <r>
    <n v="63"/>
    <s v="Sanya"/>
    <s v="Joshi"/>
    <x v="1"/>
    <x v="5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400"/>
    <n v="0"/>
    <n v="97240.000000000015"/>
    <s v="18 mph-28 mph"/>
    <s v="Sanya Joshi"/>
  </r>
  <r>
    <n v="64"/>
    <s v="Fang"/>
    <s v="Liu"/>
    <x v="1"/>
    <x v="5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800"/>
    <n v="0"/>
    <n v="526000"/>
    <s v="15 mph-30 mph"/>
    <s v="Fang Liu"/>
  </r>
  <r>
    <n v="65"/>
    <s v="Fang"/>
    <s v="Liu"/>
    <x v="1"/>
    <x v="5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900"/>
    <n v="0"/>
    <n v="874475"/>
    <s v="20 mph-35 mph"/>
    <s v="Fang Liu"/>
  </r>
  <r>
    <n v="66"/>
    <s v="Fang"/>
    <s v="Liu"/>
    <x v="1"/>
    <x v="5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1200"/>
    <n v="0"/>
    <n v="662760.00000000012"/>
    <s v="18 mph-28 mph"/>
    <s v="Fang Liu"/>
  </r>
  <r>
    <n v="67"/>
    <s v="Jonas"/>
    <s v="Fischer"/>
    <x v="1"/>
    <x v="5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200"/>
    <n v="0"/>
    <n v="200000"/>
    <s v="15 mph-30 mph"/>
    <s v="Jonas Fischer"/>
  </r>
  <r>
    <n v="68"/>
    <s v="Jonas"/>
    <s v="Fischer"/>
    <x v="1"/>
    <x v="5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50"/>
    <n v="0"/>
    <n v="280000"/>
    <s v="20 mph-35 mph"/>
    <s v="Jonas Fischer"/>
  </r>
  <r>
    <n v="69"/>
    <s v="Jonas"/>
    <s v="Fischer"/>
    <x v="1"/>
    <x v="5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50"/>
    <n v="0"/>
    <n v="237500"/>
    <s v="18 mph-28 mph"/>
    <s v="Jonas Fischer"/>
  </r>
  <r>
    <n v="70"/>
    <s v="Théo"/>
    <s v="Bernard"/>
    <x v="1"/>
    <x v="5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50"/>
    <n v="0"/>
    <n v="165000"/>
    <s v="15 mph-30 mph"/>
    <s v="Théo Bernard"/>
  </r>
  <r>
    <n v="71"/>
    <s v="Théo"/>
    <s v="Bernard"/>
    <x v="1"/>
    <x v="5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350"/>
    <n v="0"/>
    <n v="315000"/>
    <s v="20 mph-35 mph"/>
    <s v="Théo Bernard"/>
  </r>
  <r>
    <n v="72"/>
    <s v="Théo"/>
    <s v="Bernard"/>
    <x v="1"/>
    <x v="5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300"/>
    <n v="0"/>
    <n v="315000"/>
    <s v="18 mph-28 mph"/>
    <s v="Théo Bernard"/>
  </r>
  <r>
    <n v="73"/>
    <s v="Sanya"/>
    <s v="Joshi"/>
    <x v="2"/>
    <x v="6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250"/>
    <n v="0"/>
    <n v="82875"/>
    <s v="15 mph-30 mph"/>
    <s v="Sanya Joshi"/>
  </r>
  <r>
    <n v="74"/>
    <s v="Sanya"/>
    <s v="Joshi"/>
    <x v="2"/>
    <x v="6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500"/>
    <n v="0"/>
    <n v="138125"/>
    <s v="20 mph-35 mph"/>
    <s v="Sanya Joshi"/>
  </r>
  <r>
    <n v="75"/>
    <s v="Sanya"/>
    <s v="Joshi"/>
    <x v="2"/>
    <x v="6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400"/>
    <n v="0"/>
    <n v="97240.000000000015"/>
    <s v="18 mph-28 mph"/>
    <s v="Sanya Joshi"/>
  </r>
  <r>
    <n v="76"/>
    <s v="Fang"/>
    <s v="Liu"/>
    <x v="2"/>
    <x v="6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800"/>
    <n v="0"/>
    <n v="526000"/>
    <s v="15 mph-30 mph"/>
    <s v="Fang Liu"/>
  </r>
  <r>
    <n v="77"/>
    <s v="Fang"/>
    <s v="Liu"/>
    <x v="2"/>
    <x v="6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800"/>
    <n v="0"/>
    <n v="828450"/>
    <s v="20 mph-35 mph"/>
    <s v="Fang Liu"/>
  </r>
  <r>
    <n v="78"/>
    <s v="Fang"/>
    <s v="Liu"/>
    <x v="2"/>
    <x v="6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1200"/>
    <n v="0"/>
    <n v="662760.00000000012"/>
    <s v="18 mph-28 mph"/>
    <s v="Fang Liu"/>
  </r>
  <r>
    <n v="79"/>
    <s v="Jonas"/>
    <s v="Fischer"/>
    <x v="2"/>
    <x v="6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200"/>
    <n v="0"/>
    <n v="200000"/>
    <s v="15 mph-30 mph"/>
    <s v="Jonas Fischer"/>
  </r>
  <r>
    <n v="80"/>
    <s v="Jonas"/>
    <s v="Fischer"/>
    <x v="2"/>
    <x v="6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50"/>
    <n v="0"/>
    <n v="280000"/>
    <s v="20 mph-35 mph"/>
    <s v="Jonas Fischer"/>
  </r>
  <r>
    <n v="81"/>
    <s v="Jonas"/>
    <s v="Fischer"/>
    <x v="2"/>
    <x v="6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50"/>
    <n v="0"/>
    <n v="237500"/>
    <s v="18 mph-28 mph"/>
    <s v="Jonas Fischer"/>
  </r>
  <r>
    <n v="82"/>
    <s v="Théo"/>
    <s v="Bernard"/>
    <x v="2"/>
    <x v="6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60"/>
    <n v="0"/>
    <n v="176000"/>
    <s v="15 mph-30 mph"/>
    <s v="Théo Bernard"/>
  </r>
  <r>
    <n v="83"/>
    <s v="Théo"/>
    <s v="Bernard"/>
    <x v="2"/>
    <x v="6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320"/>
    <n v="0"/>
    <n v="288000"/>
    <s v="20 mph-35 mph"/>
    <s v="Théo Bernard"/>
  </r>
  <r>
    <n v="84"/>
    <s v="Théo"/>
    <s v="Bernard"/>
    <x v="2"/>
    <x v="6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300"/>
    <n v="0"/>
    <n v="315000"/>
    <s v="18 mph-28 mph"/>
    <s v="Théo Bernard"/>
  </r>
  <r>
    <n v="85"/>
    <s v="Sanya"/>
    <s v="Joshi"/>
    <x v="2"/>
    <x v="7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200"/>
    <n v="0"/>
    <n v="66300"/>
    <s v="15 mph-30 mph"/>
    <s v="Sanya Joshi"/>
  </r>
  <r>
    <n v="86"/>
    <s v="Sanya"/>
    <s v="Joshi"/>
    <x v="2"/>
    <x v="7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450"/>
    <n v="0"/>
    <n v="124312.5"/>
    <s v="20 mph-35 mph"/>
    <s v="Sanya Joshi"/>
  </r>
  <r>
    <n v="87"/>
    <s v="Sanya"/>
    <s v="Joshi"/>
    <x v="2"/>
    <x v="7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350"/>
    <n v="0"/>
    <n v="85085.000000000015"/>
    <s v="18 mph-28 mph"/>
    <s v="Sanya Joshi"/>
  </r>
  <r>
    <n v="88"/>
    <s v="Fang"/>
    <s v="Liu"/>
    <x v="2"/>
    <x v="7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700"/>
    <n v="0"/>
    <n v="460250"/>
    <s v="15 mph-30 mph"/>
    <s v="Fang Liu"/>
  </r>
  <r>
    <n v="89"/>
    <s v="Fang"/>
    <s v="Liu"/>
    <x v="2"/>
    <x v="7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600"/>
    <n v="0"/>
    <n v="736400"/>
    <s v="20 mph-35 mph"/>
    <s v="Fang Liu"/>
  </r>
  <r>
    <n v="90"/>
    <s v="Fang"/>
    <s v="Liu"/>
    <x v="2"/>
    <x v="7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1000"/>
    <n v="0"/>
    <n v="552300.00000000012"/>
    <s v="18 mph-28 mph"/>
    <s v="Fang Liu"/>
  </r>
  <r>
    <n v="91"/>
    <s v="Jonas"/>
    <s v="Fischer"/>
    <x v="2"/>
    <x v="7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80"/>
    <n v="0"/>
    <n v="180000"/>
    <s v="15 mph-30 mph"/>
    <s v="Jonas Fischer"/>
  </r>
  <r>
    <n v="92"/>
    <s v="Jonas"/>
    <s v="Fischer"/>
    <x v="2"/>
    <x v="7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00"/>
    <n v="0"/>
    <n v="240000"/>
    <s v="20 mph-35 mph"/>
    <s v="Jonas Fischer"/>
  </r>
  <r>
    <n v="93"/>
    <s v="Jonas"/>
    <s v="Fischer"/>
    <x v="2"/>
    <x v="7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30"/>
    <n v="0"/>
    <n v="218500"/>
    <s v="18 mph-28 mph"/>
    <s v="Jonas Fischer"/>
  </r>
  <r>
    <n v="94"/>
    <s v="Théo"/>
    <s v="Bernard"/>
    <x v="2"/>
    <x v="7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50"/>
    <n v="0"/>
    <n v="165000"/>
    <s v="15 mph-30 mph"/>
    <s v="Théo Bernard"/>
  </r>
  <r>
    <n v="95"/>
    <s v="Théo"/>
    <s v="Bernard"/>
    <x v="2"/>
    <x v="7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280"/>
    <n v="0"/>
    <n v="252000"/>
    <s v="20 mph-35 mph"/>
    <s v="Théo Bernard"/>
  </r>
  <r>
    <n v="96"/>
    <s v="Théo"/>
    <s v="Bernard"/>
    <x v="2"/>
    <x v="7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90"/>
    <n v="0"/>
    <n v="304500"/>
    <s v="18 mph-28 mph"/>
    <s v="Théo Bernard"/>
  </r>
  <r>
    <n v="97"/>
    <s v="Sanya"/>
    <s v="Joshi"/>
    <x v="2"/>
    <x v="8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180"/>
    <n v="0"/>
    <n v="59670"/>
    <s v="15 mph-30 mph"/>
    <s v="Sanya Joshi"/>
  </r>
  <r>
    <n v="98"/>
    <s v="Sanya"/>
    <s v="Joshi"/>
    <x v="2"/>
    <x v="8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500"/>
    <n v="0"/>
    <n v="138125"/>
    <s v="20 mph-35 mph"/>
    <s v="Sanya Joshi"/>
  </r>
  <r>
    <n v="99"/>
    <s v="Sanya"/>
    <s v="Joshi"/>
    <x v="2"/>
    <x v="8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300"/>
    <n v="0"/>
    <n v="72930"/>
    <s v="18 mph-28 mph"/>
    <s v="Sanya Joshi"/>
  </r>
  <r>
    <n v="100"/>
    <s v="Fang"/>
    <s v="Liu"/>
    <x v="2"/>
    <x v="8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600"/>
    <n v="0"/>
    <n v="394500"/>
    <s v="15 mph-30 mph"/>
    <s v="Fang Liu"/>
  </r>
  <r>
    <n v="101"/>
    <s v="Fang"/>
    <s v="Liu"/>
    <x v="2"/>
    <x v="8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400"/>
    <n v="0"/>
    <n v="644350"/>
    <s v="20 mph-35 mph"/>
    <s v="Fang Liu"/>
  </r>
  <r>
    <n v="102"/>
    <s v="Fang"/>
    <s v="Liu"/>
    <x v="2"/>
    <x v="8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850"/>
    <n v="0"/>
    <n v="469455.00000000006"/>
    <s v="18 mph-28 mph"/>
    <s v="Fang Liu"/>
  </r>
  <r>
    <n v="103"/>
    <s v="Jonas"/>
    <s v="Fischer"/>
    <x v="2"/>
    <x v="8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60"/>
    <n v="0"/>
    <n v="160000"/>
    <s v="15 mph-30 mph"/>
    <s v="Jonas Fischer"/>
  </r>
  <r>
    <n v="104"/>
    <s v="Jonas"/>
    <s v="Fischer"/>
    <x v="2"/>
    <x v="8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20"/>
    <n v="0"/>
    <n v="256000"/>
    <s v="20 mph-35 mph"/>
    <s v="Jonas Fischer"/>
  </r>
  <r>
    <n v="105"/>
    <s v="Jonas"/>
    <s v="Fischer"/>
    <x v="2"/>
    <x v="8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50"/>
    <n v="0"/>
    <n v="237500"/>
    <s v="18 mph-28 mph"/>
    <s v="Jonas Fischer"/>
  </r>
  <r>
    <n v="106"/>
    <s v="Théo"/>
    <s v="Bernard"/>
    <x v="2"/>
    <x v="8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40"/>
    <n v="0"/>
    <n v="154000"/>
    <s v="15 mph-30 mph"/>
    <s v="Théo Bernard"/>
  </r>
  <r>
    <n v="107"/>
    <s v="Théo"/>
    <s v="Bernard"/>
    <x v="2"/>
    <x v="8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310"/>
    <n v="0"/>
    <n v="279000"/>
    <s v="20 mph-35 mph"/>
    <s v="Théo Bernard"/>
  </r>
  <r>
    <n v="108"/>
    <s v="Théo"/>
    <s v="Bernard"/>
    <x v="2"/>
    <x v="8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80"/>
    <n v="0"/>
    <n v="294000"/>
    <s v="18 mph-28 mph"/>
    <s v="Théo Bernard"/>
  </r>
  <r>
    <n v="109"/>
    <s v="Sanya"/>
    <s v="Joshi"/>
    <x v="3"/>
    <x v="9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150"/>
    <n v="0"/>
    <n v="49725"/>
    <s v="15 mph-30 mph"/>
    <s v="Sanya Joshi"/>
  </r>
  <r>
    <n v="110"/>
    <s v="Sanya"/>
    <s v="Joshi"/>
    <x v="3"/>
    <x v="9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400"/>
    <n v="0"/>
    <n v="110500"/>
    <s v="20 mph-35 mph"/>
    <s v="Sanya Joshi"/>
  </r>
  <r>
    <n v="111"/>
    <s v="Sanya"/>
    <s v="Joshi"/>
    <x v="3"/>
    <x v="9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280"/>
    <n v="0"/>
    <n v="68068"/>
    <s v="18 mph-28 mph"/>
    <s v="Sanya Joshi"/>
  </r>
  <r>
    <n v="112"/>
    <s v="Fang"/>
    <s v="Liu"/>
    <x v="3"/>
    <x v="9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550"/>
    <n v="0"/>
    <n v="361625"/>
    <s v="15 mph-30 mph"/>
    <s v="Fang Liu"/>
  </r>
  <r>
    <n v="113"/>
    <s v="Fang"/>
    <s v="Liu"/>
    <x v="3"/>
    <x v="9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300"/>
    <n v="0"/>
    <n v="598325"/>
    <s v="20 mph-35 mph"/>
    <s v="Fang Liu"/>
  </r>
  <r>
    <n v="114"/>
    <s v="Fang"/>
    <s v="Liu"/>
    <x v="3"/>
    <x v="9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750"/>
    <n v="0"/>
    <n v="414225.00000000006"/>
    <s v="18 mph-28 mph"/>
    <s v="Fang Liu"/>
  </r>
  <r>
    <n v="115"/>
    <s v="Jonas"/>
    <s v="Fischer"/>
    <x v="3"/>
    <x v="9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40"/>
    <n v="0"/>
    <n v="140000"/>
    <s v="15 mph-30 mph"/>
    <s v="Jonas Fischer"/>
  </r>
  <r>
    <n v="116"/>
    <s v="Jonas"/>
    <s v="Fischer"/>
    <x v="3"/>
    <x v="9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00"/>
    <n v="0"/>
    <n v="240000"/>
    <s v="20 mph-35 mph"/>
    <s v="Jonas Fischer"/>
  </r>
  <r>
    <n v="117"/>
    <s v="Jonas"/>
    <s v="Fischer"/>
    <x v="3"/>
    <x v="9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20"/>
    <n v="0"/>
    <n v="209000"/>
    <s v="18 mph-28 mph"/>
    <s v="Jonas Fischer"/>
  </r>
  <r>
    <n v="118"/>
    <s v="Théo"/>
    <s v="Bernard"/>
    <x v="3"/>
    <x v="9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30"/>
    <n v="0"/>
    <n v="143000"/>
    <s v="15 mph-30 mph"/>
    <s v="Théo Bernard"/>
  </r>
  <r>
    <n v="119"/>
    <s v="Théo"/>
    <s v="Bernard"/>
    <x v="3"/>
    <x v="9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290"/>
    <n v="0"/>
    <n v="261000"/>
    <s v="20 mph-35 mph"/>
    <s v="Théo Bernard"/>
  </r>
  <r>
    <n v="120"/>
    <s v="Théo"/>
    <s v="Bernard"/>
    <x v="3"/>
    <x v="9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70"/>
    <n v="0"/>
    <n v="283500"/>
    <s v="18 mph-28 mph"/>
    <s v="Théo Bernard"/>
  </r>
  <r>
    <n v="121"/>
    <s v="Sanya"/>
    <s v="Joshi"/>
    <x v="3"/>
    <x v="10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180"/>
    <n v="15"/>
    <n v="50719.5"/>
    <s v="15 mph-30 mph"/>
    <s v="Sanya Joshi"/>
  </r>
  <r>
    <n v="122"/>
    <s v="Sanya"/>
    <s v="Joshi"/>
    <x v="3"/>
    <x v="10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450"/>
    <n v="15"/>
    <n v="105665.625"/>
    <s v="20 mph-35 mph"/>
    <s v="Sanya Joshi"/>
  </r>
  <r>
    <n v="123"/>
    <s v="Sanya"/>
    <s v="Joshi"/>
    <x v="3"/>
    <x v="10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300"/>
    <n v="15"/>
    <n v="61990.5"/>
    <s v="18 mph-28 mph"/>
    <s v="Sanya Joshi"/>
  </r>
  <r>
    <n v="124"/>
    <s v="Fang"/>
    <s v="Liu"/>
    <x v="3"/>
    <x v="10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600"/>
    <n v="15"/>
    <n v="335325"/>
    <s v="15 mph-30 mph"/>
    <s v="Fang Liu"/>
  </r>
  <r>
    <n v="125"/>
    <s v="Fang"/>
    <s v="Liu"/>
    <x v="3"/>
    <x v="10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1500"/>
    <n v="15"/>
    <n v="586818.75"/>
    <s v="20 mph-35 mph"/>
    <s v="Fang Liu"/>
  </r>
  <r>
    <n v="126"/>
    <s v="Fang"/>
    <s v="Liu"/>
    <x v="3"/>
    <x v="10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800"/>
    <n v="15"/>
    <n v="375564.00000000006"/>
    <s v="18 mph-28 mph"/>
    <s v="Fang Liu"/>
  </r>
  <r>
    <n v="127"/>
    <s v="Jonas"/>
    <s v="Fischer"/>
    <x v="3"/>
    <x v="10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160"/>
    <n v="15"/>
    <n v="136000"/>
    <s v="15 mph-30 mph"/>
    <s v="Jonas Fischer"/>
  </r>
  <r>
    <n v="128"/>
    <s v="Jonas"/>
    <s v="Fischer"/>
    <x v="3"/>
    <x v="10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320"/>
    <n v="15"/>
    <n v="217600"/>
    <s v="20 mph-35 mph"/>
    <s v="Jonas Fischer"/>
  </r>
  <r>
    <n v="129"/>
    <s v="Jonas"/>
    <s v="Fischer"/>
    <x v="3"/>
    <x v="10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250"/>
    <n v="15"/>
    <n v="201875"/>
    <s v="18 mph-28 mph"/>
    <s v="Jonas Fischer"/>
  </r>
  <r>
    <n v="130"/>
    <s v="Théo"/>
    <s v="Bernard"/>
    <x v="3"/>
    <x v="10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40"/>
    <n v="15"/>
    <n v="130900"/>
    <s v="15 mph-30 mph"/>
    <s v="Théo Bernard"/>
  </r>
  <r>
    <n v="131"/>
    <s v="Théo"/>
    <s v="Bernard"/>
    <x v="3"/>
    <x v="10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310"/>
    <n v="15"/>
    <n v="237150"/>
    <s v="20 mph-35 mph"/>
    <s v="Théo Bernard"/>
  </r>
  <r>
    <n v="132"/>
    <s v="Théo"/>
    <s v="Bernard"/>
    <x v="3"/>
    <x v="10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290"/>
    <n v="15"/>
    <n v="258825"/>
    <s v="18 mph-28 mph"/>
    <s v="Théo Bernard"/>
  </r>
  <r>
    <n v="133"/>
    <s v="Sanya"/>
    <s v="Joshi"/>
    <x v="3"/>
    <x v="11"/>
    <x v="0"/>
    <s v="15 mph"/>
    <s v="30 mph"/>
    <s v="30 miles"/>
    <s v="456 Brigade Road, Bengaluru, 560001"/>
    <s v="456 Brigade Road"/>
    <s v=" Bengaluru"/>
    <n v="560001"/>
    <s v="IN"/>
    <x v="0"/>
    <n v="30000"/>
    <x v="0"/>
    <n v="331.5"/>
    <n v="250"/>
    <n v="20"/>
    <n v="66300"/>
    <s v="15 mph-30 mph"/>
    <s v="Sanya Joshi"/>
  </r>
  <r>
    <n v="134"/>
    <s v="Sanya"/>
    <s v="Joshi"/>
    <x v="3"/>
    <x v="11"/>
    <x v="1"/>
    <s v="20 mph"/>
    <s v="35 mph"/>
    <s v="40 miles"/>
    <s v="457 Brigade Road, Bengaluru, 560001"/>
    <s v="457 Brigade Road"/>
    <s v=" Bengaluru"/>
    <n v="560001"/>
    <s v="IN"/>
    <x v="0"/>
    <n v="25000"/>
    <x v="0"/>
    <n v="276.25"/>
    <n v="600"/>
    <n v="20"/>
    <n v="132600"/>
    <s v="20 mph-35 mph"/>
    <s v="Sanya Joshi"/>
  </r>
  <r>
    <n v="135"/>
    <s v="Sanya"/>
    <s v="Joshi"/>
    <x v="3"/>
    <x v="11"/>
    <x v="2"/>
    <s v="18 mph"/>
    <s v="28 mph"/>
    <s v="25 miles"/>
    <s v="458 Brigade Road, Bengaluru, 560001"/>
    <s v="458 Brigade Road"/>
    <s v=" Bengaluru"/>
    <n v="560001"/>
    <s v="IN"/>
    <x v="0"/>
    <n v="22000"/>
    <x v="0"/>
    <n v="243.10000000000002"/>
    <n v="400"/>
    <n v="20"/>
    <n v="77792.000000000015"/>
    <s v="18 mph-28 mph"/>
    <s v="Sanya Joshi"/>
  </r>
  <r>
    <n v="136"/>
    <s v="Fang"/>
    <s v="Liu"/>
    <x v="3"/>
    <x v="11"/>
    <x v="0"/>
    <s v="15 mph"/>
    <s v="30 mph"/>
    <s v="30 miles"/>
    <s v="99 Nanjing Road, Shanghai, 200001"/>
    <s v="99 Nanjing Road"/>
    <s v=" Shanghai"/>
    <n v="200001"/>
    <s v="CN"/>
    <x v="1"/>
    <n v="5000"/>
    <x v="0"/>
    <n v="657.5"/>
    <n v="800"/>
    <n v="20"/>
    <n v="420800"/>
    <s v="15 mph-30 mph"/>
    <s v="Fang Liu"/>
  </r>
  <r>
    <n v="137"/>
    <s v="Fang"/>
    <s v="Liu"/>
    <x v="3"/>
    <x v="11"/>
    <x v="1"/>
    <s v="20 mph"/>
    <s v="35 mph"/>
    <s v="40 miles"/>
    <s v="100 Nanjing Road, Shanghai, 200001"/>
    <s v="100 Nanjing Road"/>
    <s v=" Shanghai"/>
    <n v="200001"/>
    <s v="CN"/>
    <x v="1"/>
    <n v="3500"/>
    <x v="0"/>
    <n v="460.25"/>
    <n v="2000"/>
    <n v="20"/>
    <n v="736400"/>
    <s v="20 mph-35 mph"/>
    <s v="Fang Liu"/>
  </r>
  <r>
    <n v="138"/>
    <s v="Fang"/>
    <s v="Liu"/>
    <x v="3"/>
    <x v="11"/>
    <x v="2"/>
    <s v="18 mph"/>
    <s v="28 mph"/>
    <s v="25 miles"/>
    <s v="101 Nanjing Road, Shanghai, 200001"/>
    <s v="101 Nanjing Road"/>
    <s v=" Shanghai"/>
    <n v="200001"/>
    <s v="CN"/>
    <x v="1"/>
    <n v="4200"/>
    <x v="0"/>
    <n v="552.30000000000007"/>
    <n v="1200"/>
    <n v="20"/>
    <n v="530208.00000000012"/>
    <s v="18 mph-28 mph"/>
    <s v="Fang Liu"/>
  </r>
  <r>
    <n v="139"/>
    <s v="Jonas"/>
    <s v="Fischer"/>
    <x v="3"/>
    <x v="11"/>
    <x v="0"/>
    <s v="15 mph"/>
    <s v="30 mph"/>
    <s v="30 miles"/>
    <s v="303 Ringstraße, Hamburg, 20095"/>
    <s v="303 Ringstraße"/>
    <s v=" Hamburg"/>
    <n v="20095"/>
    <s v="DE"/>
    <x v="2"/>
    <n v="1000"/>
    <x v="1"/>
    <n v="1000"/>
    <n v="200"/>
    <n v="20"/>
    <n v="160000"/>
    <s v="15 mph-30 mph"/>
    <s v="Jonas Fischer"/>
  </r>
  <r>
    <n v="140"/>
    <s v="Jonas"/>
    <s v="Fischer"/>
    <x v="3"/>
    <x v="11"/>
    <x v="1"/>
    <s v="20 mph"/>
    <s v="35 mph"/>
    <s v="40 miles"/>
    <s v="304 Ringstraße, Hamburg, 20095"/>
    <s v="304 Ringstraße"/>
    <s v=" Hamburg"/>
    <n v="20095"/>
    <s v="DE"/>
    <x v="2"/>
    <n v="800"/>
    <x v="1"/>
    <n v="800"/>
    <n v="400"/>
    <n v="20"/>
    <n v="256000"/>
    <s v="20 mph-35 mph"/>
    <s v="Jonas Fischer"/>
  </r>
  <r>
    <n v="141"/>
    <s v="Jonas"/>
    <s v="Fischer"/>
    <x v="3"/>
    <x v="11"/>
    <x v="2"/>
    <s v="18 mph"/>
    <s v="28 mph"/>
    <s v="25 miles"/>
    <s v="305 Ringstraße, Hamburg, 20095"/>
    <s v="305 Ringstraße"/>
    <s v=" Hamburg"/>
    <n v="20095"/>
    <s v="DE"/>
    <x v="2"/>
    <n v="950"/>
    <x v="1"/>
    <n v="950"/>
    <n v="350"/>
    <n v="20"/>
    <n v="266000"/>
    <s v="18 mph-28 mph"/>
    <s v="Jonas Fischer"/>
  </r>
  <r>
    <n v="142"/>
    <s v="Théo"/>
    <s v="Bernard"/>
    <x v="3"/>
    <x v="11"/>
    <x v="0"/>
    <s v="15 mph"/>
    <s v="30 mph"/>
    <s v="30 miles"/>
    <s v="56 Boulevard Saint-Germain, Paris, 75005"/>
    <s v="56 Boulevard Saint-Germain"/>
    <s v=" Paris"/>
    <n v="75005"/>
    <s v="FR"/>
    <x v="3"/>
    <n v="1100"/>
    <x v="1"/>
    <n v="1100"/>
    <n v="180"/>
    <n v="20"/>
    <n v="158400"/>
    <s v="15 mph-30 mph"/>
    <s v="Théo Bernard"/>
  </r>
  <r>
    <n v="143"/>
    <s v="Théo"/>
    <s v="Bernard"/>
    <x v="3"/>
    <x v="11"/>
    <x v="1"/>
    <s v="20 mph"/>
    <s v="35 mph"/>
    <s v="40 miles"/>
    <s v="57 Boulevard Saint-Germain, Paris, 75005"/>
    <s v="57 Boulevard Saint-Germain"/>
    <s v=" Paris"/>
    <n v="75005"/>
    <s v="FR"/>
    <x v="3"/>
    <n v="900"/>
    <x v="1"/>
    <n v="900"/>
    <n v="400"/>
    <n v="20"/>
    <n v="288000"/>
    <s v="20 mph-35 mph"/>
    <s v="Théo Bernard"/>
  </r>
  <r>
    <n v="144"/>
    <s v="Théo"/>
    <s v="Bernard"/>
    <x v="3"/>
    <x v="11"/>
    <x v="2"/>
    <s v="18 mph"/>
    <s v="28 mph"/>
    <s v="25 miles"/>
    <s v="58 Boulevard Saint-Germain, Paris, 75005"/>
    <s v="58 Boulevard Saint-Germain"/>
    <s v=" Paris"/>
    <n v="75005"/>
    <s v="FR"/>
    <x v="3"/>
    <n v="1050"/>
    <x v="1"/>
    <n v="1050"/>
    <n v="360"/>
    <n v="20"/>
    <n v="302400"/>
    <s v="18 mph-28 mph"/>
    <s v="Théo Berna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6C6AD-26FF-324F-AAA7-9CE604EA8CCB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0:B55" firstHeaderRow="1" firstDataRow="1" firstDataCol="1"/>
  <pivotFields count="23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numFmtId="2" showAll="0"/>
    <pivotField showAll="0">
      <items count="3">
        <item x="0"/>
        <item x="1"/>
        <item t="default"/>
      </items>
    </pivotField>
    <pivotField numFmtId="166" showAll="0"/>
    <pivotField dataField="1" showAll="0"/>
    <pivotField showAll="0"/>
    <pivotField numFmtId="166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 Sold" fld="1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244B2-1315-7244-8ED2-A5EED74BCDC1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5:E39" firstHeaderRow="1" firstDataRow="2" firstDataCol="1"/>
  <pivotFields count="23"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numFmtId="2" showAll="0"/>
    <pivotField showAll="0">
      <items count="3">
        <item x="0"/>
        <item x="1"/>
        <item t="default"/>
      </items>
    </pivotField>
    <pivotField numFmtId="166" showAll="0"/>
    <pivotField dataField="1" showAll="0"/>
    <pivotField showAll="0"/>
    <pivotField numFmtId="166"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Units Sold" fld="1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86F76-A697-D144-BE37-D2C897A04C16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numFmtId="2" showAll="0"/>
    <pivotField showAll="0">
      <items count="3">
        <item x="0"/>
        <item x="1"/>
        <item t="default"/>
      </items>
    </pivotField>
    <pivotField numFmtId="166" showAll="0"/>
    <pivotField dataField="1" showAll="0"/>
    <pivotField showAll="0"/>
    <pivotField numFmtId="166" showAll="0"/>
    <pivotField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 Sold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5D0C5-994C-6F4B-9D09-69B5C0AE9CDE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R3:W21" firstHeaderRow="1" firstDataRow="2" firstDataCol="1"/>
  <pivotFields count="23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  <pivotField numFmtId="2" showAll="0"/>
    <pivotField showAll="0">
      <items count="3">
        <item x="0"/>
        <item x="1"/>
        <item t="default"/>
      </items>
    </pivotField>
    <pivotField numFmtId="166" showAll="0"/>
    <pivotField showAll="0"/>
    <pivotField showAll="0"/>
    <pivotField dataField="1" numFmtId="166" showAll="0"/>
    <pivotField showAll="0"/>
    <pivotField showAll="0"/>
  </pivotFields>
  <rowFields count="2">
    <field x="3"/>
    <field x="5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20" baseField="0" baseItem="0" numFmtId="166"/>
  </dataFields>
  <chartFormats count="73">
    <chartFormat chart="6" format="12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0"/>
          </reference>
        </references>
      </pivotArea>
    </chartFormat>
    <chartFormat chart="6" format="21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0"/>
          </reference>
        </references>
      </pivotArea>
    </chartFormat>
    <chartFormat chart="5" format="21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1"/>
          </reference>
        </references>
      </pivotArea>
    </chartFormat>
    <chartFormat chart="5" format="22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2"/>
          </reference>
        </references>
      </pivotArea>
    </chartFormat>
    <chartFormat chart="5" format="23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5" count="1" selected="0">
            <x v="0"/>
          </reference>
          <reference field="14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5" count="1" selected="0">
            <x v="1"/>
          </reference>
          <reference field="14" count="1" selected="0">
            <x v="3"/>
          </reference>
        </references>
      </pivotArea>
    </chartFormat>
    <chartFormat chart="4" format="20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2"/>
          </reference>
        </references>
      </pivotArea>
    </chartFormat>
    <chartFormat chart="4" format="23" series="1">
      <pivotArea type="data" outline="0" fieldPosition="0">
        <references count="2">
          <reference field="5" count="1" selected="0">
            <x v="2"/>
          </reference>
          <reference field="14" count="1" selected="0">
            <x v="3"/>
          </reference>
        </references>
      </pivotArea>
    </chartFormat>
    <chartFormat chart="6" format="2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6" format="2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6" format="2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5" format="2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5" format="2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4" format="2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4" format="2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4" format="2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6" format="27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6" format="28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6" format="29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6" format="30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5" format="27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5" format="28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5" format="29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5" format="30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4" format="27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4" format="28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4" format="29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4" format="30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INR/EUR</v>
    <v>2</v>
    <v>3</v>
    <v>Finance</v>
    <v>4</v>
    <v>en-GB</v>
    <v>avcik2</v>
    <v>268435456</v>
    <v>1</v>
    <v>Powered by Refinitiv</v>
    <v>1.145E-2</v>
    <v>1.064E-2</v>
    <v>-4.8999999999999998E-5</v>
    <v>-4.4140000000000004E-3</v>
    <v>EUR</v>
    <v>INR</v>
    <v>Currency Pair</v>
    <v>45681.916041666664</v>
    <v>Indian Rupee/Euro FX Cross Rate</v>
    <v>1.11E-2</v>
    <v>1.1050000000000001E-2</v>
    <v>INREUR</v>
    <v>INR/EUR</v>
  </rv>
  <rv s="1">
    <v>0</v>
  </rv>
  <rv s="0">
    <v>0</v>
    <v>CNY/EUR</v>
    <v>2</v>
    <v>3</v>
    <v>Finance</v>
    <v>4</v>
    <v>en-GB</v>
    <v>av4x6h</v>
    <v>268435456</v>
    <v>1</v>
    <v>Powered by Refinitiv</v>
    <v>0.13400000000000001</v>
    <v>0.12529999999999999</v>
    <v>-2.1000000000000001E-4</v>
    <v>-1.5950000000000001E-3</v>
    <v>EUR</v>
    <v>CNY</v>
    <v>Currency Pair</v>
    <v>45681.916041666664</v>
    <v>Chinese Renminbi/Euro FX Cross Rate</v>
    <v>0.13170000000000001</v>
    <v>0.13150000000000001</v>
    <v>CNYEUR</v>
    <v>CNY/EUR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_([$€-x-euro2] * #,##0.00_);_([$€-x-euro2] * (#,##0.00);_([$€-x-euro2] * "-"??_);_(@_)</rpv>
    </rSty>
    <rSty dxfid="3"/>
    <rSty dxfid="2"/>
    <rSty dxfid="0">
      <rpv i="1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9132C-C8AD-4CBE-95F4-5FAFAE432190}" name="Table3" displayName="Table3" ref="A1:M146" totalsRowCount="1" headerRowDxfId="30" dataDxfId="28" headerRowBorderDxfId="29" tableBorderDxfId="27" totalsRowBorderDxfId="26">
  <autoFilter ref="A1:M145" xr:uid="{4319132C-C8AD-4CBE-95F4-5FAFAE432190}"/>
  <tableColumns count="13">
    <tableColumn id="1" xr3:uid="{9DC57B01-823B-4AB9-ADD7-45D3E4F3FB51}" name="Sales Rep ID" dataDxfId="25" totalsRowDxfId="24"/>
    <tableColumn id="2" xr3:uid="{BAED6763-ACE5-4E18-94A9-15998CFE8953}" name="Rep First Name" dataDxfId="23" totalsRowDxfId="22"/>
    <tableColumn id="3" xr3:uid="{9336D3B4-62A9-4A90-87AF-96511F7FD75B}" name="Rep Last Name" dataDxfId="21" totalsRowDxfId="20"/>
    <tableColumn id="4" xr3:uid="{6DD6B08C-7DEF-4DC4-A5B9-E407BA3EFA3D}" name="Month" dataDxfId="19" totalsRowDxfId="18"/>
    <tableColumn id="5" xr3:uid="{144E8BFF-431A-49CE-9792-002F4BF6F1F8}" name="Product Type" dataDxfId="17" totalsRowDxfId="16"/>
    <tableColumn id="6" xr3:uid="{2090DFBE-D498-4DED-BF10-220896719E24}" name="Min Speed" dataDxfId="15" totalsRowDxfId="14"/>
    <tableColumn id="7" xr3:uid="{0E20C3B8-3AAD-450C-AE11-12821B4DA8BA}" name="Speed" dataDxfId="13" totalsRowDxfId="12"/>
    <tableColumn id="8" xr3:uid="{9187CAE4-31FB-4DF1-A2BE-18533CAC7224}" name="Distance" dataDxfId="11" totalsRowDxfId="10"/>
    <tableColumn id="9" xr3:uid="{AD71B897-3C10-4D73-A473-15A3A1F66B70}" name="Shipping Address" dataDxfId="9" totalsRowDxfId="8"/>
    <tableColumn id="10" xr3:uid="{78BAF127-A68C-43F5-AF55-B93A54E1D93A}" name="Country Code" dataDxfId="7" totalsRowDxfId="6"/>
    <tableColumn id="11" xr3:uid="{AAB8CFDD-59D0-4B6C-BB39-D2F084E45F62}" name="Unit Price" dataDxfId="5" totalsRowDxfId="4"/>
    <tableColumn id="12" xr3:uid="{BAFFA887-9FE8-4A9D-AAD1-CA4B36D44658}" name="Units Sold" dataDxfId="3" totalsRowDxfId="2"/>
    <tableColumn id="13" xr3:uid="{AFDC9BD5-86DC-41D7-850C-D3B0BAA9C97E}" name="Discount (%)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857D-582E-4C35-AF5B-DDE64DB09355}">
  <dimension ref="A1:M162"/>
  <sheetViews>
    <sheetView topLeftCell="F121" workbookViewId="0">
      <selection activeCell="F151" sqref="F151"/>
    </sheetView>
  </sheetViews>
  <sheetFormatPr baseColWidth="10" defaultColWidth="8.83203125" defaultRowHeight="15" x14ac:dyDescent="0.2"/>
  <cols>
    <col min="1" max="1" width="23.5" style="6" customWidth="1"/>
    <col min="2" max="2" width="24.5" style="6" customWidth="1"/>
    <col min="3" max="3" width="26" customWidth="1"/>
    <col min="4" max="4" width="18.6640625" customWidth="1"/>
    <col min="5" max="5" width="26.5" style="6" customWidth="1"/>
    <col min="6" max="6" width="24.83203125" customWidth="1"/>
    <col min="7" max="7" width="20" customWidth="1"/>
    <col min="8" max="8" width="23.5" style="6" customWidth="1"/>
    <col min="9" max="9" width="46.5" customWidth="1"/>
    <col min="10" max="10" width="27" style="6" customWidth="1"/>
    <col min="11" max="11" width="24.6640625" customWidth="1"/>
    <col min="12" max="12" width="23.1640625" style="6" customWidth="1"/>
    <col min="13" max="13" width="28" customWidth="1"/>
  </cols>
  <sheetData>
    <row r="1" spans="1:13" ht="37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7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150</v>
      </c>
      <c r="M2" s="10">
        <v>10</v>
      </c>
    </row>
    <row r="3" spans="1:13" x14ac:dyDescent="0.2">
      <c r="A3" s="7">
        <v>2</v>
      </c>
      <c r="B3" s="4" t="s">
        <v>13</v>
      </c>
      <c r="C3" s="4" t="s">
        <v>14</v>
      </c>
      <c r="D3" s="4" t="s">
        <v>15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21</v>
      </c>
      <c r="K3" s="4" t="s">
        <v>28</v>
      </c>
      <c r="L3" s="4">
        <v>300</v>
      </c>
      <c r="M3" s="10">
        <v>10</v>
      </c>
    </row>
    <row r="4" spans="1:13" x14ac:dyDescent="0.2">
      <c r="A4" s="7">
        <v>3</v>
      </c>
      <c r="B4" s="4" t="s">
        <v>13</v>
      </c>
      <c r="C4" s="4" t="s">
        <v>14</v>
      </c>
      <c r="D4" s="4" t="s">
        <v>15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21</v>
      </c>
      <c r="K4" s="4" t="s">
        <v>34</v>
      </c>
      <c r="L4" s="4">
        <v>200</v>
      </c>
      <c r="M4" s="10">
        <v>10</v>
      </c>
    </row>
    <row r="5" spans="1:13" x14ac:dyDescent="0.2">
      <c r="A5" s="7">
        <v>4</v>
      </c>
      <c r="B5" s="4" t="s">
        <v>35</v>
      </c>
      <c r="C5" s="4" t="s">
        <v>36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37</v>
      </c>
      <c r="J5" s="4" t="s">
        <v>38</v>
      </c>
      <c r="K5" s="4" t="s">
        <v>39</v>
      </c>
      <c r="L5" s="4">
        <v>500</v>
      </c>
      <c r="M5" s="10">
        <v>10</v>
      </c>
    </row>
    <row r="6" spans="1:13" x14ac:dyDescent="0.2">
      <c r="A6" s="7">
        <v>5</v>
      </c>
      <c r="B6" s="4" t="s">
        <v>35</v>
      </c>
      <c r="C6" s="4" t="s">
        <v>36</v>
      </c>
      <c r="D6" s="4" t="s">
        <v>15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40</v>
      </c>
      <c r="J6" s="4" t="s">
        <v>38</v>
      </c>
      <c r="K6" s="4" t="s">
        <v>41</v>
      </c>
      <c r="L6" s="4">
        <v>1000</v>
      </c>
      <c r="M6" s="10">
        <v>10</v>
      </c>
    </row>
    <row r="7" spans="1:13" x14ac:dyDescent="0.2">
      <c r="A7" s="7">
        <v>6</v>
      </c>
      <c r="B7" s="4" t="s">
        <v>35</v>
      </c>
      <c r="C7" s="4" t="s">
        <v>36</v>
      </c>
      <c r="D7" s="4" t="s">
        <v>15</v>
      </c>
      <c r="E7" s="4" t="s">
        <v>29</v>
      </c>
      <c r="F7" s="4" t="str">
        <f>IF(Table3[[#This Row],[Product Type]]="Electric Skateboard", "18 mph")</f>
        <v>18 mph</v>
      </c>
      <c r="G7" s="4" t="s">
        <v>31</v>
      </c>
      <c r="H7" s="4" t="s">
        <v>32</v>
      </c>
      <c r="I7" s="4" t="s">
        <v>42</v>
      </c>
      <c r="J7" s="4" t="s">
        <v>38</v>
      </c>
      <c r="K7" s="4" t="s">
        <v>43</v>
      </c>
      <c r="L7" s="4">
        <v>800</v>
      </c>
      <c r="M7" s="10">
        <v>10</v>
      </c>
    </row>
    <row r="8" spans="1:13" x14ac:dyDescent="0.2">
      <c r="A8" s="7">
        <v>7</v>
      </c>
      <c r="B8" s="4" t="s">
        <v>44</v>
      </c>
      <c r="C8" s="4" t="s">
        <v>45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46</v>
      </c>
      <c r="J8" s="4" t="s">
        <v>47</v>
      </c>
      <c r="K8" s="4" t="s">
        <v>48</v>
      </c>
      <c r="L8" s="4">
        <v>120</v>
      </c>
      <c r="M8" s="10">
        <v>10</v>
      </c>
    </row>
    <row r="9" spans="1:13" x14ac:dyDescent="0.2">
      <c r="A9" s="7">
        <v>8</v>
      </c>
      <c r="B9" s="4" t="s">
        <v>44</v>
      </c>
      <c r="C9" s="4" t="s">
        <v>45</v>
      </c>
      <c r="D9" s="4" t="s">
        <v>15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49</v>
      </c>
      <c r="J9" s="4" t="s">
        <v>47</v>
      </c>
      <c r="K9" s="4" t="s">
        <v>50</v>
      </c>
      <c r="L9" s="4">
        <v>200</v>
      </c>
      <c r="M9" s="10">
        <v>10</v>
      </c>
    </row>
    <row r="10" spans="1:13" x14ac:dyDescent="0.2">
      <c r="A10" s="7">
        <v>9</v>
      </c>
      <c r="B10" s="4" t="s">
        <v>44</v>
      </c>
      <c r="C10" s="4" t="s">
        <v>45</v>
      </c>
      <c r="D10" s="4" t="s">
        <v>15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51</v>
      </c>
      <c r="J10" s="4" t="s">
        <v>47</v>
      </c>
      <c r="K10" s="4" t="s">
        <v>52</v>
      </c>
      <c r="L10" s="4">
        <v>150</v>
      </c>
      <c r="M10" s="10">
        <v>10</v>
      </c>
    </row>
    <row r="11" spans="1:13" x14ac:dyDescent="0.2">
      <c r="A11" s="7">
        <v>10</v>
      </c>
      <c r="B11" s="4" t="s">
        <v>53</v>
      </c>
      <c r="C11" s="4" t="s">
        <v>54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55</v>
      </c>
      <c r="J11" s="4" t="s">
        <v>56</v>
      </c>
      <c r="K11" s="4" t="s">
        <v>57</v>
      </c>
      <c r="L11" s="4">
        <v>100</v>
      </c>
      <c r="M11" s="10">
        <v>10</v>
      </c>
    </row>
    <row r="12" spans="1:13" x14ac:dyDescent="0.2">
      <c r="A12" s="7">
        <v>11</v>
      </c>
      <c r="B12" s="4" t="s">
        <v>53</v>
      </c>
      <c r="C12" s="4" t="s">
        <v>54</v>
      </c>
      <c r="D12" s="4" t="s">
        <v>15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58</v>
      </c>
      <c r="J12" s="4" t="s">
        <v>56</v>
      </c>
      <c r="K12" s="4" t="s">
        <v>59</v>
      </c>
      <c r="L12" s="4">
        <v>250</v>
      </c>
      <c r="M12" s="10">
        <v>10</v>
      </c>
    </row>
    <row r="13" spans="1:13" x14ac:dyDescent="0.2">
      <c r="A13" s="7">
        <v>12</v>
      </c>
      <c r="B13" s="4" t="s">
        <v>53</v>
      </c>
      <c r="C13" s="4" t="s">
        <v>54</v>
      </c>
      <c r="D13" s="4" t="s">
        <v>15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60</v>
      </c>
      <c r="J13" s="4" t="s">
        <v>56</v>
      </c>
      <c r="K13" s="4" t="s">
        <v>61</v>
      </c>
      <c r="L13" s="4">
        <v>180</v>
      </c>
      <c r="M13" s="10">
        <v>10</v>
      </c>
    </row>
    <row r="14" spans="1:13" x14ac:dyDescent="0.2">
      <c r="A14" s="7">
        <v>13</v>
      </c>
      <c r="B14" s="4" t="s">
        <v>13</v>
      </c>
      <c r="C14" s="4" t="s">
        <v>14</v>
      </c>
      <c r="D14" s="4" t="s">
        <v>62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22</v>
      </c>
      <c r="L14" s="4">
        <v>160</v>
      </c>
      <c r="M14" s="10">
        <v>0</v>
      </c>
    </row>
    <row r="15" spans="1:13" x14ac:dyDescent="0.2">
      <c r="A15" s="7">
        <v>14</v>
      </c>
      <c r="B15" s="4" t="s">
        <v>13</v>
      </c>
      <c r="C15" s="4" t="s">
        <v>14</v>
      </c>
      <c r="D15" s="4" t="s">
        <v>62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21</v>
      </c>
      <c r="K15" s="4" t="s">
        <v>28</v>
      </c>
      <c r="L15" s="4">
        <v>350</v>
      </c>
      <c r="M15" s="10">
        <v>0</v>
      </c>
    </row>
    <row r="16" spans="1:13" x14ac:dyDescent="0.2">
      <c r="A16" s="7">
        <v>15</v>
      </c>
      <c r="B16" s="4" t="s">
        <v>13</v>
      </c>
      <c r="C16" s="4" t="s">
        <v>14</v>
      </c>
      <c r="D16" s="4" t="s">
        <v>62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  <c r="J16" s="4" t="s">
        <v>21</v>
      </c>
      <c r="K16" s="4" t="s">
        <v>34</v>
      </c>
      <c r="L16" s="4">
        <v>220</v>
      </c>
      <c r="M16" s="10">
        <v>0</v>
      </c>
    </row>
    <row r="17" spans="1:13" x14ac:dyDescent="0.2">
      <c r="A17" s="7">
        <v>16</v>
      </c>
      <c r="B17" s="4" t="s">
        <v>35</v>
      </c>
      <c r="C17" s="4" t="s">
        <v>36</v>
      </c>
      <c r="D17" s="4" t="s">
        <v>62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37</v>
      </c>
      <c r="J17" s="4" t="s">
        <v>38</v>
      </c>
      <c r="K17" s="4" t="s">
        <v>39</v>
      </c>
      <c r="L17" s="4">
        <v>550</v>
      </c>
      <c r="M17" s="10">
        <v>0</v>
      </c>
    </row>
    <row r="18" spans="1:13" x14ac:dyDescent="0.2">
      <c r="A18" s="7">
        <v>17</v>
      </c>
      <c r="B18" s="4" t="s">
        <v>35</v>
      </c>
      <c r="C18" s="4" t="s">
        <v>36</v>
      </c>
      <c r="D18" s="4" t="s">
        <v>62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40</v>
      </c>
      <c r="J18" s="4" t="s">
        <v>38</v>
      </c>
      <c r="K18" s="4" t="s">
        <v>41</v>
      </c>
      <c r="L18" s="4">
        <v>1200</v>
      </c>
      <c r="M18" s="10">
        <v>0</v>
      </c>
    </row>
    <row r="19" spans="1:13" x14ac:dyDescent="0.2">
      <c r="A19" s="7">
        <v>18</v>
      </c>
      <c r="B19" s="4" t="s">
        <v>35</v>
      </c>
      <c r="C19" s="4" t="s">
        <v>36</v>
      </c>
      <c r="D19" s="4" t="s">
        <v>62</v>
      </c>
      <c r="E19" s="4" t="s">
        <v>29</v>
      </c>
      <c r="F19" s="4" t="s">
        <v>30</v>
      </c>
      <c r="G19" s="4" t="s">
        <v>31</v>
      </c>
      <c r="H19" s="4" t="s">
        <v>32</v>
      </c>
      <c r="I19" s="4" t="s">
        <v>42</v>
      </c>
      <c r="J19" s="4" t="s">
        <v>38</v>
      </c>
      <c r="K19" s="4" t="s">
        <v>43</v>
      </c>
      <c r="L19" s="4">
        <v>850</v>
      </c>
      <c r="M19" s="10">
        <v>0</v>
      </c>
    </row>
    <row r="20" spans="1:13" x14ac:dyDescent="0.2">
      <c r="A20" s="7">
        <v>19</v>
      </c>
      <c r="B20" s="4" t="s">
        <v>44</v>
      </c>
      <c r="C20" s="4" t="s">
        <v>45</v>
      </c>
      <c r="D20" s="4" t="s">
        <v>62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46</v>
      </c>
      <c r="J20" s="4" t="s">
        <v>47</v>
      </c>
      <c r="K20" s="4" t="s">
        <v>48</v>
      </c>
      <c r="L20" s="4">
        <v>130</v>
      </c>
      <c r="M20" s="10">
        <v>0</v>
      </c>
    </row>
    <row r="21" spans="1:13" x14ac:dyDescent="0.2">
      <c r="A21" s="7">
        <v>20</v>
      </c>
      <c r="B21" s="4" t="s">
        <v>44</v>
      </c>
      <c r="C21" s="4" t="s">
        <v>45</v>
      </c>
      <c r="D21" s="4" t="s">
        <v>62</v>
      </c>
      <c r="E21" s="4" t="s">
        <v>23</v>
      </c>
      <c r="F21" s="4" t="s">
        <v>24</v>
      </c>
      <c r="G21" s="4" t="s">
        <v>25</v>
      </c>
      <c r="H21" s="4" t="s">
        <v>26</v>
      </c>
      <c r="I21" s="4" t="s">
        <v>49</v>
      </c>
      <c r="J21" s="4" t="s">
        <v>47</v>
      </c>
      <c r="K21" s="4" t="s">
        <v>50</v>
      </c>
      <c r="L21" s="4">
        <v>220</v>
      </c>
      <c r="M21" s="10">
        <v>0</v>
      </c>
    </row>
    <row r="22" spans="1:13" x14ac:dyDescent="0.2">
      <c r="A22" s="7">
        <v>21</v>
      </c>
      <c r="B22" s="4" t="s">
        <v>44</v>
      </c>
      <c r="C22" s="4" t="s">
        <v>45</v>
      </c>
      <c r="D22" s="4" t="s">
        <v>62</v>
      </c>
      <c r="E22" s="4" t="s">
        <v>29</v>
      </c>
      <c r="F22" s="4" t="s">
        <v>30</v>
      </c>
      <c r="G22" s="4" t="s">
        <v>31</v>
      </c>
      <c r="H22" s="4" t="s">
        <v>32</v>
      </c>
      <c r="I22" s="4" t="s">
        <v>51</v>
      </c>
      <c r="J22" s="4" t="s">
        <v>47</v>
      </c>
      <c r="K22" s="4" t="s">
        <v>52</v>
      </c>
      <c r="L22" s="4">
        <v>160</v>
      </c>
      <c r="M22" s="10">
        <v>0</v>
      </c>
    </row>
    <row r="23" spans="1:13" x14ac:dyDescent="0.2">
      <c r="A23" s="7">
        <v>22</v>
      </c>
      <c r="B23" s="4" t="s">
        <v>53</v>
      </c>
      <c r="C23" s="4" t="s">
        <v>54</v>
      </c>
      <c r="D23" s="4" t="s">
        <v>62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55</v>
      </c>
      <c r="J23" s="4" t="s">
        <v>56</v>
      </c>
      <c r="K23" s="4" t="s">
        <v>57</v>
      </c>
      <c r="L23" s="4">
        <v>110</v>
      </c>
      <c r="M23" s="10">
        <v>0</v>
      </c>
    </row>
    <row r="24" spans="1:13" x14ac:dyDescent="0.2">
      <c r="A24" s="7">
        <v>23</v>
      </c>
      <c r="B24" s="4" t="s">
        <v>53</v>
      </c>
      <c r="C24" s="4" t="s">
        <v>54</v>
      </c>
      <c r="D24" s="4" t="s">
        <v>62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58</v>
      </c>
      <c r="J24" s="4" t="s">
        <v>56</v>
      </c>
      <c r="K24" s="4" t="s">
        <v>59</v>
      </c>
      <c r="L24" s="4">
        <v>260</v>
      </c>
      <c r="M24" s="10">
        <v>0</v>
      </c>
    </row>
    <row r="25" spans="1:13" x14ac:dyDescent="0.2">
      <c r="A25" s="7">
        <v>24</v>
      </c>
      <c r="B25" s="4" t="s">
        <v>53</v>
      </c>
      <c r="C25" s="4" t="s">
        <v>54</v>
      </c>
      <c r="D25" s="4" t="s">
        <v>62</v>
      </c>
      <c r="E25" s="4" t="s">
        <v>29</v>
      </c>
      <c r="F25" s="4" t="s">
        <v>30</v>
      </c>
      <c r="G25" s="4" t="s">
        <v>31</v>
      </c>
      <c r="H25" s="4" t="s">
        <v>32</v>
      </c>
      <c r="I25" s="4" t="s">
        <v>60</v>
      </c>
      <c r="J25" s="4" t="s">
        <v>56</v>
      </c>
      <c r="K25" s="4" t="s">
        <v>61</v>
      </c>
      <c r="L25" s="4">
        <v>200</v>
      </c>
      <c r="M25" s="10">
        <v>0</v>
      </c>
    </row>
    <row r="26" spans="1:13" x14ac:dyDescent="0.2">
      <c r="A26" s="7">
        <v>25</v>
      </c>
      <c r="B26" s="4" t="s">
        <v>13</v>
      </c>
      <c r="C26" s="4" t="s">
        <v>14</v>
      </c>
      <c r="D26" s="4" t="s">
        <v>63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22</v>
      </c>
      <c r="L26" s="4">
        <v>160</v>
      </c>
      <c r="M26" s="10">
        <v>0</v>
      </c>
    </row>
    <row r="27" spans="1:13" x14ac:dyDescent="0.2">
      <c r="A27" s="7">
        <v>26</v>
      </c>
      <c r="B27" s="4" t="s">
        <v>13</v>
      </c>
      <c r="C27" s="4" t="s">
        <v>14</v>
      </c>
      <c r="D27" s="4" t="s">
        <v>63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21</v>
      </c>
      <c r="K27" s="4" t="s">
        <v>28</v>
      </c>
      <c r="L27" s="4">
        <v>350</v>
      </c>
      <c r="M27" s="10">
        <v>0</v>
      </c>
    </row>
    <row r="28" spans="1:13" x14ac:dyDescent="0.2">
      <c r="A28" s="7">
        <v>27</v>
      </c>
      <c r="B28" s="4" t="s">
        <v>13</v>
      </c>
      <c r="C28" s="4" t="s">
        <v>14</v>
      </c>
      <c r="D28" s="4" t="s">
        <v>63</v>
      </c>
      <c r="E28" s="4" t="s">
        <v>29</v>
      </c>
      <c r="F28" s="4" t="s">
        <v>30</v>
      </c>
      <c r="G28" s="4" t="s">
        <v>31</v>
      </c>
      <c r="H28" s="4" t="s">
        <v>32</v>
      </c>
      <c r="I28" s="4" t="s">
        <v>33</v>
      </c>
      <c r="J28" s="4" t="s">
        <v>21</v>
      </c>
      <c r="K28" s="4" t="s">
        <v>34</v>
      </c>
      <c r="L28" s="4">
        <v>220</v>
      </c>
      <c r="M28" s="10">
        <v>0</v>
      </c>
    </row>
    <row r="29" spans="1:13" x14ac:dyDescent="0.2">
      <c r="A29" s="7">
        <v>28</v>
      </c>
      <c r="B29" s="4" t="s">
        <v>35</v>
      </c>
      <c r="C29" s="4" t="s">
        <v>36</v>
      </c>
      <c r="D29" s="4" t="s">
        <v>63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37</v>
      </c>
      <c r="J29" s="4" t="s">
        <v>38</v>
      </c>
      <c r="K29" s="4" t="s">
        <v>39</v>
      </c>
      <c r="L29" s="4">
        <v>550</v>
      </c>
      <c r="M29" s="10">
        <v>0</v>
      </c>
    </row>
    <row r="30" spans="1:13" x14ac:dyDescent="0.2">
      <c r="A30" s="7">
        <v>29</v>
      </c>
      <c r="B30" s="4" t="s">
        <v>35</v>
      </c>
      <c r="C30" s="4" t="s">
        <v>36</v>
      </c>
      <c r="D30" s="4" t="s">
        <v>63</v>
      </c>
      <c r="E30" s="4" t="s">
        <v>23</v>
      </c>
      <c r="F30" s="4" t="s">
        <v>24</v>
      </c>
      <c r="G30" s="4" t="s">
        <v>25</v>
      </c>
      <c r="H30" s="4" t="s">
        <v>26</v>
      </c>
      <c r="I30" s="4" t="s">
        <v>40</v>
      </c>
      <c r="J30" s="4" t="s">
        <v>38</v>
      </c>
      <c r="K30" s="4" t="s">
        <v>41</v>
      </c>
      <c r="L30" s="4">
        <v>1200</v>
      </c>
      <c r="M30" s="10">
        <v>0</v>
      </c>
    </row>
    <row r="31" spans="1:13" x14ac:dyDescent="0.2">
      <c r="A31" s="7">
        <v>30</v>
      </c>
      <c r="B31" s="4" t="s">
        <v>35</v>
      </c>
      <c r="C31" s="4" t="s">
        <v>36</v>
      </c>
      <c r="D31" s="4" t="s">
        <v>63</v>
      </c>
      <c r="E31" s="4" t="s">
        <v>29</v>
      </c>
      <c r="F31" s="4" t="s">
        <v>30</v>
      </c>
      <c r="G31" s="4" t="s">
        <v>31</v>
      </c>
      <c r="H31" s="4" t="s">
        <v>32</v>
      </c>
      <c r="I31" s="4" t="s">
        <v>42</v>
      </c>
      <c r="J31" s="4" t="s">
        <v>38</v>
      </c>
      <c r="K31" s="4" t="s">
        <v>43</v>
      </c>
      <c r="L31" s="4">
        <v>850</v>
      </c>
      <c r="M31" s="10">
        <v>0</v>
      </c>
    </row>
    <row r="32" spans="1:13" x14ac:dyDescent="0.2">
      <c r="A32" s="7">
        <v>31</v>
      </c>
      <c r="B32" s="4" t="s">
        <v>44</v>
      </c>
      <c r="C32" s="4" t="s">
        <v>45</v>
      </c>
      <c r="D32" s="4" t="s">
        <v>63</v>
      </c>
      <c r="E32" s="4" t="s">
        <v>16</v>
      </c>
      <c r="F32" s="4" t="s">
        <v>17</v>
      </c>
      <c r="G32" s="4" t="s">
        <v>18</v>
      </c>
      <c r="H32" s="4" t="s">
        <v>19</v>
      </c>
      <c r="I32" s="4" t="s">
        <v>46</v>
      </c>
      <c r="J32" s="4" t="s">
        <v>47</v>
      </c>
      <c r="K32" s="4" t="s">
        <v>48</v>
      </c>
      <c r="L32" s="4">
        <v>130</v>
      </c>
      <c r="M32" s="10">
        <v>0</v>
      </c>
    </row>
    <row r="33" spans="1:13" x14ac:dyDescent="0.2">
      <c r="A33" s="7">
        <v>32</v>
      </c>
      <c r="B33" s="4" t="s">
        <v>44</v>
      </c>
      <c r="C33" s="4" t="s">
        <v>45</v>
      </c>
      <c r="D33" s="4" t="s">
        <v>63</v>
      </c>
      <c r="E33" s="4" t="s">
        <v>23</v>
      </c>
      <c r="F33" s="4" t="s">
        <v>24</v>
      </c>
      <c r="G33" s="4" t="s">
        <v>25</v>
      </c>
      <c r="H33" s="4" t="s">
        <v>26</v>
      </c>
      <c r="I33" s="4" t="s">
        <v>49</v>
      </c>
      <c r="J33" s="4" t="s">
        <v>47</v>
      </c>
      <c r="K33" s="4" t="s">
        <v>50</v>
      </c>
      <c r="L33" s="4">
        <v>220</v>
      </c>
      <c r="M33" s="10">
        <v>0</v>
      </c>
    </row>
    <row r="34" spans="1:13" x14ac:dyDescent="0.2">
      <c r="A34" s="7">
        <v>33</v>
      </c>
      <c r="B34" s="4" t="s">
        <v>44</v>
      </c>
      <c r="C34" s="4" t="s">
        <v>45</v>
      </c>
      <c r="D34" s="4" t="s">
        <v>63</v>
      </c>
      <c r="E34" s="4" t="s">
        <v>29</v>
      </c>
      <c r="F34" s="4" t="s">
        <v>30</v>
      </c>
      <c r="G34" s="4" t="s">
        <v>31</v>
      </c>
      <c r="H34" s="4" t="s">
        <v>32</v>
      </c>
      <c r="I34" s="4" t="s">
        <v>51</v>
      </c>
      <c r="J34" s="4" t="s">
        <v>47</v>
      </c>
      <c r="K34" s="4" t="s">
        <v>52</v>
      </c>
      <c r="L34" s="4">
        <v>160</v>
      </c>
      <c r="M34" s="10">
        <v>0</v>
      </c>
    </row>
    <row r="35" spans="1:13" x14ac:dyDescent="0.2">
      <c r="A35" s="7">
        <v>34</v>
      </c>
      <c r="B35" s="4" t="s">
        <v>53</v>
      </c>
      <c r="C35" s="4" t="s">
        <v>54</v>
      </c>
      <c r="D35" s="4" t="s">
        <v>63</v>
      </c>
      <c r="E35" s="4" t="s">
        <v>16</v>
      </c>
      <c r="F35" s="4" t="s">
        <v>17</v>
      </c>
      <c r="G35" s="4" t="s">
        <v>18</v>
      </c>
      <c r="H35" s="4" t="s">
        <v>19</v>
      </c>
      <c r="I35" s="4" t="s">
        <v>55</v>
      </c>
      <c r="J35" s="4" t="s">
        <v>56</v>
      </c>
      <c r="K35" s="4" t="s">
        <v>57</v>
      </c>
      <c r="L35" s="4">
        <v>110</v>
      </c>
      <c r="M35" s="10">
        <v>0</v>
      </c>
    </row>
    <row r="36" spans="1:13" x14ac:dyDescent="0.2">
      <c r="A36" s="7">
        <v>35</v>
      </c>
      <c r="B36" s="4" t="s">
        <v>53</v>
      </c>
      <c r="C36" s="4" t="s">
        <v>54</v>
      </c>
      <c r="D36" s="4" t="s">
        <v>63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58</v>
      </c>
      <c r="J36" s="4" t="s">
        <v>56</v>
      </c>
      <c r="K36" s="4" t="s">
        <v>59</v>
      </c>
      <c r="L36" s="4">
        <v>260</v>
      </c>
      <c r="M36" s="10">
        <v>0</v>
      </c>
    </row>
    <row r="37" spans="1:13" x14ac:dyDescent="0.2">
      <c r="A37" s="7">
        <v>36</v>
      </c>
      <c r="B37" s="4" t="s">
        <v>53</v>
      </c>
      <c r="C37" s="4" t="s">
        <v>54</v>
      </c>
      <c r="D37" s="4" t="s">
        <v>63</v>
      </c>
      <c r="E37" s="4" t="s">
        <v>29</v>
      </c>
      <c r="F37" s="4" t="s">
        <v>30</v>
      </c>
      <c r="G37" s="4" t="s">
        <v>31</v>
      </c>
      <c r="H37" s="4" t="s">
        <v>32</v>
      </c>
      <c r="I37" s="4" t="s">
        <v>60</v>
      </c>
      <c r="J37" s="4" t="s">
        <v>56</v>
      </c>
      <c r="K37" s="4" t="s">
        <v>61</v>
      </c>
      <c r="L37" s="4">
        <v>200</v>
      </c>
      <c r="M37" s="10">
        <v>0</v>
      </c>
    </row>
    <row r="38" spans="1:13" x14ac:dyDescent="0.2">
      <c r="A38" s="7">
        <v>37</v>
      </c>
      <c r="B38" s="4" t="s">
        <v>13</v>
      </c>
      <c r="C38" s="4" t="s">
        <v>14</v>
      </c>
      <c r="D38" s="4" t="s">
        <v>64</v>
      </c>
      <c r="E38" s="4" t="s">
        <v>16</v>
      </c>
      <c r="F38" s="4" t="s">
        <v>17</v>
      </c>
      <c r="G38" s="4" t="s">
        <v>18</v>
      </c>
      <c r="H38" s="4" t="s">
        <v>19</v>
      </c>
      <c r="I38" s="4" t="s">
        <v>20</v>
      </c>
      <c r="J38" s="4" t="s">
        <v>21</v>
      </c>
      <c r="K38" s="4" t="s">
        <v>22</v>
      </c>
      <c r="L38" s="4">
        <v>200</v>
      </c>
      <c r="M38" s="10">
        <v>0</v>
      </c>
    </row>
    <row r="39" spans="1:13" x14ac:dyDescent="0.2">
      <c r="A39" s="7">
        <v>38</v>
      </c>
      <c r="B39" s="4" t="s">
        <v>13</v>
      </c>
      <c r="C39" s="4" t="s">
        <v>14</v>
      </c>
      <c r="D39" s="4" t="s">
        <v>64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21</v>
      </c>
      <c r="K39" s="4" t="s">
        <v>28</v>
      </c>
      <c r="L39" s="4">
        <v>450</v>
      </c>
      <c r="M39" s="10">
        <v>0</v>
      </c>
    </row>
    <row r="40" spans="1:13" x14ac:dyDescent="0.2">
      <c r="A40" s="7">
        <v>39</v>
      </c>
      <c r="B40" s="4" t="s">
        <v>13</v>
      </c>
      <c r="C40" s="4" t="s">
        <v>14</v>
      </c>
      <c r="D40" s="4" t="s">
        <v>64</v>
      </c>
      <c r="E40" s="4" t="s">
        <v>29</v>
      </c>
      <c r="F40" s="4" t="s">
        <v>30</v>
      </c>
      <c r="G40" s="4" t="s">
        <v>31</v>
      </c>
      <c r="H40" s="4" t="s">
        <v>32</v>
      </c>
      <c r="I40" s="4" t="s">
        <v>33</v>
      </c>
      <c r="J40" s="4" t="s">
        <v>21</v>
      </c>
      <c r="K40" s="4" t="s">
        <v>34</v>
      </c>
      <c r="L40" s="4">
        <v>300</v>
      </c>
      <c r="M40" s="10">
        <v>0</v>
      </c>
    </row>
    <row r="41" spans="1:13" x14ac:dyDescent="0.2">
      <c r="A41" s="7">
        <v>40</v>
      </c>
      <c r="B41" s="4" t="s">
        <v>35</v>
      </c>
      <c r="C41" s="4" t="s">
        <v>36</v>
      </c>
      <c r="D41" s="4" t="s">
        <v>64</v>
      </c>
      <c r="E41" s="4" t="s">
        <v>16</v>
      </c>
      <c r="F41" s="4" t="s">
        <v>17</v>
      </c>
      <c r="G41" s="4" t="s">
        <v>18</v>
      </c>
      <c r="H41" s="4" t="s">
        <v>19</v>
      </c>
      <c r="I41" s="4" t="s">
        <v>37</v>
      </c>
      <c r="J41" s="4" t="s">
        <v>38</v>
      </c>
      <c r="K41" s="4" t="s">
        <v>39</v>
      </c>
      <c r="L41" s="4">
        <v>700</v>
      </c>
      <c r="M41" s="10">
        <v>0</v>
      </c>
    </row>
    <row r="42" spans="1:13" x14ac:dyDescent="0.2">
      <c r="A42" s="7">
        <v>41</v>
      </c>
      <c r="B42" s="4" t="s">
        <v>35</v>
      </c>
      <c r="C42" s="4" t="s">
        <v>36</v>
      </c>
      <c r="D42" s="4" t="s">
        <v>64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40</v>
      </c>
      <c r="J42" s="4" t="s">
        <v>38</v>
      </c>
      <c r="K42" s="4" t="s">
        <v>41</v>
      </c>
      <c r="L42" s="4">
        <v>1600</v>
      </c>
      <c r="M42" s="10">
        <v>0</v>
      </c>
    </row>
    <row r="43" spans="1:13" x14ac:dyDescent="0.2">
      <c r="A43" s="7">
        <v>42</v>
      </c>
      <c r="B43" s="4" t="s">
        <v>35</v>
      </c>
      <c r="C43" s="4" t="s">
        <v>36</v>
      </c>
      <c r="D43" s="4" t="s">
        <v>64</v>
      </c>
      <c r="E43" s="4" t="s">
        <v>29</v>
      </c>
      <c r="F43" s="4" t="s">
        <v>30</v>
      </c>
      <c r="G43" s="4" t="s">
        <v>31</v>
      </c>
      <c r="H43" s="4" t="s">
        <v>32</v>
      </c>
      <c r="I43" s="4" t="s">
        <v>42</v>
      </c>
      <c r="J43" s="4" t="s">
        <v>38</v>
      </c>
      <c r="K43" s="4" t="s">
        <v>43</v>
      </c>
      <c r="L43" s="4">
        <v>1000</v>
      </c>
      <c r="M43" s="10">
        <v>0</v>
      </c>
    </row>
    <row r="44" spans="1:13" x14ac:dyDescent="0.2">
      <c r="A44" s="7">
        <v>43</v>
      </c>
      <c r="B44" s="4" t="s">
        <v>44</v>
      </c>
      <c r="C44" s="4" t="s">
        <v>45</v>
      </c>
      <c r="D44" s="4" t="s">
        <v>64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46</v>
      </c>
      <c r="J44" s="4" t="s">
        <v>47</v>
      </c>
      <c r="K44" s="4" t="s">
        <v>48</v>
      </c>
      <c r="L44" s="4">
        <v>160</v>
      </c>
      <c r="M44" s="10">
        <v>0</v>
      </c>
    </row>
    <row r="45" spans="1:13" x14ac:dyDescent="0.2">
      <c r="A45" s="7">
        <v>44</v>
      </c>
      <c r="B45" s="4" t="s">
        <v>44</v>
      </c>
      <c r="C45" s="4" t="s">
        <v>45</v>
      </c>
      <c r="D45" s="4" t="s">
        <v>64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49</v>
      </c>
      <c r="J45" s="4" t="s">
        <v>47</v>
      </c>
      <c r="K45" s="4" t="s">
        <v>50</v>
      </c>
      <c r="L45" s="4">
        <v>280</v>
      </c>
      <c r="M45" s="10">
        <v>0</v>
      </c>
    </row>
    <row r="46" spans="1:13" x14ac:dyDescent="0.2">
      <c r="A46" s="7">
        <v>45</v>
      </c>
      <c r="B46" s="4" t="s">
        <v>44</v>
      </c>
      <c r="C46" s="4" t="s">
        <v>45</v>
      </c>
      <c r="D46" s="4" t="s">
        <v>64</v>
      </c>
      <c r="E46" s="4" t="s">
        <v>29</v>
      </c>
      <c r="F46" s="4" t="s">
        <v>30</v>
      </c>
      <c r="G46" s="4" t="s">
        <v>31</v>
      </c>
      <c r="H46" s="4" t="s">
        <v>32</v>
      </c>
      <c r="I46" s="4" t="s">
        <v>51</v>
      </c>
      <c r="J46" s="4" t="s">
        <v>47</v>
      </c>
      <c r="K46" s="4" t="s">
        <v>52</v>
      </c>
      <c r="L46" s="4">
        <v>200</v>
      </c>
      <c r="M46" s="10">
        <v>0</v>
      </c>
    </row>
    <row r="47" spans="1:13" x14ac:dyDescent="0.2">
      <c r="A47" s="7">
        <v>46</v>
      </c>
      <c r="B47" s="4" t="s">
        <v>53</v>
      </c>
      <c r="C47" s="4" t="s">
        <v>54</v>
      </c>
      <c r="D47" s="4" t="s">
        <v>64</v>
      </c>
      <c r="E47" s="4" t="s">
        <v>16</v>
      </c>
      <c r="F47" s="4" t="s">
        <v>17</v>
      </c>
      <c r="G47" s="4" t="s">
        <v>18</v>
      </c>
      <c r="H47" s="4" t="s">
        <v>19</v>
      </c>
      <c r="I47" s="4" t="s">
        <v>55</v>
      </c>
      <c r="J47" s="4" t="s">
        <v>56</v>
      </c>
      <c r="K47" s="4" t="s">
        <v>57</v>
      </c>
      <c r="L47" s="4">
        <v>130</v>
      </c>
      <c r="M47" s="10">
        <v>0</v>
      </c>
    </row>
    <row r="48" spans="1:13" x14ac:dyDescent="0.2">
      <c r="A48" s="7">
        <v>47</v>
      </c>
      <c r="B48" s="4" t="s">
        <v>53</v>
      </c>
      <c r="C48" s="4" t="s">
        <v>54</v>
      </c>
      <c r="D48" s="4" t="s">
        <v>64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58</v>
      </c>
      <c r="J48" s="4" t="s">
        <v>56</v>
      </c>
      <c r="K48" s="4" t="s">
        <v>59</v>
      </c>
      <c r="L48" s="4">
        <v>300</v>
      </c>
      <c r="M48" s="10">
        <v>0</v>
      </c>
    </row>
    <row r="49" spans="1:13" x14ac:dyDescent="0.2">
      <c r="A49" s="7">
        <v>48</v>
      </c>
      <c r="B49" s="4" t="s">
        <v>53</v>
      </c>
      <c r="C49" s="4" t="s">
        <v>54</v>
      </c>
      <c r="D49" s="4" t="s">
        <v>64</v>
      </c>
      <c r="E49" s="4" t="s">
        <v>29</v>
      </c>
      <c r="F49" s="4" t="str">
        <f>IF(Table3[[#This Row],[Product Type]]="Electric Skateboard","18 mph")</f>
        <v>18 mph</v>
      </c>
      <c r="G49" s="4" t="s">
        <v>31</v>
      </c>
      <c r="H49" s="4" t="s">
        <v>32</v>
      </c>
      <c r="I49" s="4" t="s">
        <v>60</v>
      </c>
      <c r="J49" s="4" t="s">
        <v>56</v>
      </c>
      <c r="K49" s="4" t="s">
        <v>61</v>
      </c>
      <c r="L49" s="4">
        <v>230</v>
      </c>
      <c r="M49" s="10">
        <v>0</v>
      </c>
    </row>
    <row r="50" spans="1:13" x14ac:dyDescent="0.2">
      <c r="A50" s="7">
        <v>49</v>
      </c>
      <c r="B50" s="4" t="s">
        <v>13</v>
      </c>
      <c r="C50" s="4" t="s">
        <v>14</v>
      </c>
      <c r="D50" s="4" t="s">
        <v>65</v>
      </c>
      <c r="E50" s="4" t="s">
        <v>16</v>
      </c>
      <c r="F50" s="4" t="s">
        <v>17</v>
      </c>
      <c r="G50" s="4" t="s">
        <v>18</v>
      </c>
      <c r="H50" s="4" t="s">
        <v>19</v>
      </c>
      <c r="I50" s="4" t="s">
        <v>20</v>
      </c>
      <c r="J50" s="4" t="s">
        <v>21</v>
      </c>
      <c r="K50" s="4" t="s">
        <v>22</v>
      </c>
      <c r="L50" s="4">
        <v>200</v>
      </c>
      <c r="M50" s="10">
        <v>0</v>
      </c>
    </row>
    <row r="51" spans="1:13" x14ac:dyDescent="0.2">
      <c r="A51" s="7">
        <v>50</v>
      </c>
      <c r="B51" s="4" t="s">
        <v>13</v>
      </c>
      <c r="C51" s="4" t="s">
        <v>14</v>
      </c>
      <c r="D51" s="4" t="s">
        <v>65</v>
      </c>
      <c r="E51" s="4" t="s">
        <v>23</v>
      </c>
      <c r="F51" s="4" t="s">
        <v>24</v>
      </c>
      <c r="G51" s="4" t="s">
        <v>25</v>
      </c>
      <c r="H51" s="4" t="s">
        <v>26</v>
      </c>
      <c r="I51" s="4" t="s">
        <v>27</v>
      </c>
      <c r="J51" s="4" t="s">
        <v>21</v>
      </c>
      <c r="K51" s="4" t="s">
        <v>28</v>
      </c>
      <c r="L51" s="4">
        <v>450</v>
      </c>
      <c r="M51" s="10">
        <v>0</v>
      </c>
    </row>
    <row r="52" spans="1:13" x14ac:dyDescent="0.2">
      <c r="A52" s="7">
        <v>51</v>
      </c>
      <c r="B52" s="4" t="s">
        <v>13</v>
      </c>
      <c r="C52" s="4" t="s">
        <v>14</v>
      </c>
      <c r="D52" s="4" t="s">
        <v>65</v>
      </c>
      <c r="E52" s="4" t="s">
        <v>29</v>
      </c>
      <c r="F52" s="4" t="str">
        <f>IF(Table3[[#This Row],[Product Type]]="Electric Skateboard","18 mph")</f>
        <v>18 mph</v>
      </c>
      <c r="G52" s="4" t="s">
        <v>31</v>
      </c>
      <c r="H52" s="4" t="s">
        <v>32</v>
      </c>
      <c r="I52" s="4" t="s">
        <v>33</v>
      </c>
      <c r="J52" s="4" t="s">
        <v>21</v>
      </c>
      <c r="K52" s="4" t="s">
        <v>34</v>
      </c>
      <c r="L52" s="4">
        <v>350</v>
      </c>
      <c r="M52" s="10">
        <v>0</v>
      </c>
    </row>
    <row r="53" spans="1:13" x14ac:dyDescent="0.2">
      <c r="A53" s="7">
        <v>52</v>
      </c>
      <c r="B53" s="4" t="s">
        <v>35</v>
      </c>
      <c r="C53" s="4" t="s">
        <v>36</v>
      </c>
      <c r="D53" s="4" t="s">
        <v>65</v>
      </c>
      <c r="E53" s="4" t="s">
        <v>16</v>
      </c>
      <c r="F53" s="4" t="s">
        <v>17</v>
      </c>
      <c r="G53" s="4" t="s">
        <v>18</v>
      </c>
      <c r="H53" s="4" t="s">
        <v>19</v>
      </c>
      <c r="I53" s="4" t="s">
        <v>37</v>
      </c>
      <c r="J53" s="4" t="s">
        <v>38</v>
      </c>
      <c r="K53" s="4" t="s">
        <v>39</v>
      </c>
      <c r="L53" s="4">
        <v>700</v>
      </c>
      <c r="M53" s="10">
        <v>0</v>
      </c>
    </row>
    <row r="54" spans="1:13" x14ac:dyDescent="0.2">
      <c r="A54" s="7">
        <v>53</v>
      </c>
      <c r="B54" s="4" t="s">
        <v>35</v>
      </c>
      <c r="C54" s="4" t="s">
        <v>36</v>
      </c>
      <c r="D54" s="4" t="s">
        <v>65</v>
      </c>
      <c r="E54" s="4" t="s">
        <v>23</v>
      </c>
      <c r="F54" s="4" t="s">
        <v>24</v>
      </c>
      <c r="G54" s="4" t="s">
        <v>25</v>
      </c>
      <c r="H54" s="4" t="s">
        <v>26</v>
      </c>
      <c r="I54" s="4" t="s">
        <v>40</v>
      </c>
      <c r="J54" s="4" t="s">
        <v>38</v>
      </c>
      <c r="K54" s="4" t="s">
        <v>41</v>
      </c>
      <c r="L54" s="4">
        <v>1600</v>
      </c>
      <c r="M54" s="10">
        <v>0</v>
      </c>
    </row>
    <row r="55" spans="1:13" x14ac:dyDescent="0.2">
      <c r="A55" s="7">
        <v>54</v>
      </c>
      <c r="B55" s="4" t="s">
        <v>35</v>
      </c>
      <c r="C55" s="4" t="s">
        <v>36</v>
      </c>
      <c r="D55" s="4" t="s">
        <v>65</v>
      </c>
      <c r="E55" s="4" t="s">
        <v>29</v>
      </c>
      <c r="F55" s="4" t="str">
        <f>IF(Table3[[#This Row],[Product Type]]="Electric Skateboard","18 mph")</f>
        <v>18 mph</v>
      </c>
      <c r="G55" s="4" t="s">
        <v>31</v>
      </c>
      <c r="H55" s="4" t="s">
        <v>32</v>
      </c>
      <c r="I55" s="4" t="s">
        <v>42</v>
      </c>
      <c r="J55" s="4" t="s">
        <v>38</v>
      </c>
      <c r="K55" s="4" t="s">
        <v>43</v>
      </c>
      <c r="L55" s="4">
        <v>1000</v>
      </c>
      <c r="M55" s="10">
        <v>0</v>
      </c>
    </row>
    <row r="56" spans="1:13" x14ac:dyDescent="0.2">
      <c r="A56" s="7">
        <v>55</v>
      </c>
      <c r="B56" s="4" t="s">
        <v>44</v>
      </c>
      <c r="C56" s="4" t="s">
        <v>45</v>
      </c>
      <c r="D56" s="4" t="s">
        <v>65</v>
      </c>
      <c r="E56" s="4" t="s">
        <v>16</v>
      </c>
      <c r="F56" s="4" t="s">
        <v>17</v>
      </c>
      <c r="G56" s="4" t="s">
        <v>18</v>
      </c>
      <c r="H56" s="4" t="s">
        <v>19</v>
      </c>
      <c r="I56" s="4" t="s">
        <v>46</v>
      </c>
      <c r="J56" s="4" t="s">
        <v>47</v>
      </c>
      <c r="K56" s="4" t="s">
        <v>48</v>
      </c>
      <c r="L56" s="4">
        <v>180</v>
      </c>
      <c r="M56" s="10">
        <v>0</v>
      </c>
    </row>
    <row r="57" spans="1:13" x14ac:dyDescent="0.2">
      <c r="A57" s="7">
        <v>56</v>
      </c>
      <c r="B57" s="4" t="s">
        <v>44</v>
      </c>
      <c r="C57" s="4" t="s">
        <v>45</v>
      </c>
      <c r="D57" s="4" t="s">
        <v>65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49</v>
      </c>
      <c r="J57" s="4" t="s">
        <v>47</v>
      </c>
      <c r="K57" s="4" t="s">
        <v>50</v>
      </c>
      <c r="L57" s="4">
        <v>320</v>
      </c>
      <c r="M57" s="10">
        <v>0</v>
      </c>
    </row>
    <row r="58" spans="1:13" x14ac:dyDescent="0.2">
      <c r="A58" s="7">
        <v>57</v>
      </c>
      <c r="B58" s="4" t="s">
        <v>44</v>
      </c>
      <c r="C58" s="4" t="s">
        <v>45</v>
      </c>
      <c r="D58" s="4" t="s">
        <v>65</v>
      </c>
      <c r="E58" s="4" t="s">
        <v>29</v>
      </c>
      <c r="F58" s="4" t="str">
        <f>IF(Table3[[#This Row],[Product Type]]="Electric Skateboard","18 mph")</f>
        <v>18 mph</v>
      </c>
      <c r="G58" s="4" t="s">
        <v>31</v>
      </c>
      <c r="H58" s="4" t="s">
        <v>32</v>
      </c>
      <c r="I58" s="4" t="s">
        <v>51</v>
      </c>
      <c r="J58" s="4" t="s">
        <v>47</v>
      </c>
      <c r="K58" s="4" t="s">
        <v>52</v>
      </c>
      <c r="L58" s="4">
        <v>220</v>
      </c>
      <c r="M58" s="10">
        <v>0</v>
      </c>
    </row>
    <row r="59" spans="1:13" x14ac:dyDescent="0.2">
      <c r="A59" s="7">
        <v>58</v>
      </c>
      <c r="B59" s="4" t="s">
        <v>53</v>
      </c>
      <c r="C59" s="4" t="s">
        <v>54</v>
      </c>
      <c r="D59" s="4" t="s">
        <v>65</v>
      </c>
      <c r="E59" s="4" t="s">
        <v>16</v>
      </c>
      <c r="F59" s="4" t="s">
        <v>17</v>
      </c>
      <c r="G59" s="4" t="s">
        <v>18</v>
      </c>
      <c r="H59" s="4" t="s">
        <v>19</v>
      </c>
      <c r="I59" s="4" t="s">
        <v>55</v>
      </c>
      <c r="J59" s="4" t="s">
        <v>56</v>
      </c>
      <c r="K59" s="4" t="s">
        <v>57</v>
      </c>
      <c r="L59" s="4">
        <v>140</v>
      </c>
      <c r="M59" s="10">
        <v>0</v>
      </c>
    </row>
    <row r="60" spans="1:13" x14ac:dyDescent="0.2">
      <c r="A60" s="7">
        <v>59</v>
      </c>
      <c r="B60" s="4" t="s">
        <v>53</v>
      </c>
      <c r="C60" s="4" t="s">
        <v>54</v>
      </c>
      <c r="D60" s="4" t="s">
        <v>65</v>
      </c>
      <c r="E60" s="4" t="s">
        <v>23</v>
      </c>
      <c r="F60" s="4" t="s">
        <v>24</v>
      </c>
      <c r="G60" s="4" t="s">
        <v>25</v>
      </c>
      <c r="H60" s="4" t="s">
        <v>26</v>
      </c>
      <c r="I60" s="4" t="s">
        <v>58</v>
      </c>
      <c r="J60" s="4" t="s">
        <v>56</v>
      </c>
      <c r="K60" s="4" t="s">
        <v>59</v>
      </c>
      <c r="L60" s="4">
        <v>300</v>
      </c>
      <c r="M60" s="10">
        <v>0</v>
      </c>
    </row>
    <row r="61" spans="1:13" x14ac:dyDescent="0.2">
      <c r="A61" s="7">
        <v>60</v>
      </c>
      <c r="B61" s="4" t="s">
        <v>53</v>
      </c>
      <c r="C61" s="4" t="s">
        <v>54</v>
      </c>
      <c r="D61" s="4" t="s">
        <v>65</v>
      </c>
      <c r="E61" s="4" t="s">
        <v>29</v>
      </c>
      <c r="F61" s="4" t="str">
        <f>IF(Table3[[#This Row],[Product Type]]="Electric Skateboard","18 mph")</f>
        <v>18 mph</v>
      </c>
      <c r="G61" s="4" t="s">
        <v>31</v>
      </c>
      <c r="H61" s="4" t="s">
        <v>32</v>
      </c>
      <c r="I61" s="4" t="s">
        <v>60</v>
      </c>
      <c r="J61" s="4" t="s">
        <v>56</v>
      </c>
      <c r="K61" s="4" t="s">
        <v>61</v>
      </c>
      <c r="L61" s="4">
        <v>280</v>
      </c>
      <c r="M61" s="10">
        <v>0</v>
      </c>
    </row>
    <row r="62" spans="1:13" x14ac:dyDescent="0.2">
      <c r="A62" s="7">
        <v>61</v>
      </c>
      <c r="B62" s="4" t="s">
        <v>13</v>
      </c>
      <c r="C62" s="4" t="s">
        <v>14</v>
      </c>
      <c r="D62" s="4" t="s">
        <v>66</v>
      </c>
      <c r="E62" s="4" t="s">
        <v>16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21</v>
      </c>
      <c r="K62" s="4" t="s">
        <v>22</v>
      </c>
      <c r="L62" s="4">
        <v>250</v>
      </c>
      <c r="M62" s="10">
        <v>0</v>
      </c>
    </row>
    <row r="63" spans="1:13" x14ac:dyDescent="0.2">
      <c r="A63" s="7">
        <v>62</v>
      </c>
      <c r="B63" s="4" t="s">
        <v>13</v>
      </c>
      <c r="C63" s="4" t="s">
        <v>14</v>
      </c>
      <c r="D63" s="4" t="s">
        <v>66</v>
      </c>
      <c r="E63" s="4" t="s">
        <v>23</v>
      </c>
      <c r="F63" s="4" t="s">
        <v>24</v>
      </c>
      <c r="G63" s="4" t="s">
        <v>25</v>
      </c>
      <c r="H63" s="4" t="s">
        <v>26</v>
      </c>
      <c r="I63" s="4" t="s">
        <v>27</v>
      </c>
      <c r="J63" s="4" t="s">
        <v>21</v>
      </c>
      <c r="K63" s="4" t="s">
        <v>28</v>
      </c>
      <c r="L63" s="4">
        <v>500</v>
      </c>
      <c r="M63" s="10">
        <v>0</v>
      </c>
    </row>
    <row r="64" spans="1:13" x14ac:dyDescent="0.2">
      <c r="A64" s="7">
        <v>63</v>
      </c>
      <c r="B64" s="4" t="s">
        <v>13</v>
      </c>
      <c r="C64" s="4" t="s">
        <v>14</v>
      </c>
      <c r="D64" s="4" t="s">
        <v>66</v>
      </c>
      <c r="E64" s="4" t="s">
        <v>29</v>
      </c>
      <c r="F64" s="4" t="str">
        <f>IF(Table3[[#This Row],[Product Type]]="Electric Skateboard","18 mph")</f>
        <v>18 mph</v>
      </c>
      <c r="G64" s="4" t="s">
        <v>31</v>
      </c>
      <c r="H64" s="4" t="s">
        <v>32</v>
      </c>
      <c r="I64" s="4" t="s">
        <v>33</v>
      </c>
      <c r="J64" s="4" t="s">
        <v>21</v>
      </c>
      <c r="K64" s="4" t="s">
        <v>34</v>
      </c>
      <c r="L64" s="4">
        <v>400</v>
      </c>
      <c r="M64" s="10">
        <v>0</v>
      </c>
    </row>
    <row r="65" spans="1:13" x14ac:dyDescent="0.2">
      <c r="A65" s="7">
        <v>64</v>
      </c>
      <c r="B65" s="4" t="s">
        <v>35</v>
      </c>
      <c r="C65" s="4" t="s">
        <v>36</v>
      </c>
      <c r="D65" s="4" t="s">
        <v>66</v>
      </c>
      <c r="E65" s="4" t="s">
        <v>16</v>
      </c>
      <c r="F65" s="4" t="s">
        <v>17</v>
      </c>
      <c r="G65" s="4" t="s">
        <v>18</v>
      </c>
      <c r="H65" s="4" t="s">
        <v>19</v>
      </c>
      <c r="I65" s="4" t="s">
        <v>37</v>
      </c>
      <c r="J65" s="4" t="s">
        <v>38</v>
      </c>
      <c r="K65" s="4" t="s">
        <v>39</v>
      </c>
      <c r="L65" s="4">
        <v>800</v>
      </c>
      <c r="M65" s="10">
        <v>0</v>
      </c>
    </row>
    <row r="66" spans="1:13" x14ac:dyDescent="0.2">
      <c r="A66" s="7">
        <v>65</v>
      </c>
      <c r="B66" s="4" t="s">
        <v>35</v>
      </c>
      <c r="C66" s="4" t="s">
        <v>36</v>
      </c>
      <c r="D66" s="4" t="s">
        <v>66</v>
      </c>
      <c r="E66" s="4" t="s">
        <v>23</v>
      </c>
      <c r="F66" s="4" t="s">
        <v>24</v>
      </c>
      <c r="G66" s="4" t="s">
        <v>25</v>
      </c>
      <c r="H66" s="4" t="s">
        <v>26</v>
      </c>
      <c r="I66" s="4" t="s">
        <v>40</v>
      </c>
      <c r="J66" s="4" t="s">
        <v>38</v>
      </c>
      <c r="K66" s="4" t="s">
        <v>41</v>
      </c>
      <c r="L66" s="4">
        <v>1900</v>
      </c>
      <c r="M66" s="10">
        <v>0</v>
      </c>
    </row>
    <row r="67" spans="1:13" x14ac:dyDescent="0.2">
      <c r="A67" s="7">
        <v>66</v>
      </c>
      <c r="B67" s="4" t="s">
        <v>35</v>
      </c>
      <c r="C67" s="4" t="s">
        <v>36</v>
      </c>
      <c r="D67" s="4" t="s">
        <v>66</v>
      </c>
      <c r="E67" s="4" t="s">
        <v>29</v>
      </c>
      <c r="F67" s="4" t="str">
        <f>IF(Table3[[#This Row],[Product Type]]="Electric Skateboard","18 mph")</f>
        <v>18 mph</v>
      </c>
      <c r="G67" s="4" t="s">
        <v>31</v>
      </c>
      <c r="H67" s="4" t="s">
        <v>32</v>
      </c>
      <c r="I67" s="4" t="s">
        <v>42</v>
      </c>
      <c r="J67" s="4" t="s">
        <v>38</v>
      </c>
      <c r="K67" s="4" t="s">
        <v>43</v>
      </c>
      <c r="L67" s="4">
        <v>1200</v>
      </c>
      <c r="M67" s="10">
        <v>0</v>
      </c>
    </row>
    <row r="68" spans="1:13" x14ac:dyDescent="0.2">
      <c r="A68" s="7">
        <v>67</v>
      </c>
      <c r="B68" s="4" t="s">
        <v>44</v>
      </c>
      <c r="C68" s="4" t="s">
        <v>45</v>
      </c>
      <c r="D68" s="4" t="s">
        <v>66</v>
      </c>
      <c r="E68" s="4" t="s">
        <v>16</v>
      </c>
      <c r="F68" s="4" t="s">
        <v>17</v>
      </c>
      <c r="G68" s="4" t="s">
        <v>18</v>
      </c>
      <c r="H68" s="4" t="s">
        <v>19</v>
      </c>
      <c r="I68" s="4" t="s">
        <v>46</v>
      </c>
      <c r="J68" s="4" t="s">
        <v>47</v>
      </c>
      <c r="K68" s="4" t="s">
        <v>48</v>
      </c>
      <c r="L68" s="4">
        <v>200</v>
      </c>
      <c r="M68" s="10">
        <v>0</v>
      </c>
    </row>
    <row r="69" spans="1:13" x14ac:dyDescent="0.2">
      <c r="A69" s="7">
        <v>68</v>
      </c>
      <c r="B69" s="4" t="s">
        <v>44</v>
      </c>
      <c r="C69" s="4" t="s">
        <v>45</v>
      </c>
      <c r="D69" s="4" t="s">
        <v>66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49</v>
      </c>
      <c r="J69" s="4" t="s">
        <v>47</v>
      </c>
      <c r="K69" s="4" t="s">
        <v>50</v>
      </c>
      <c r="L69" s="4">
        <v>350</v>
      </c>
      <c r="M69" s="10">
        <v>0</v>
      </c>
    </row>
    <row r="70" spans="1:13" x14ac:dyDescent="0.2">
      <c r="A70" s="7">
        <v>69</v>
      </c>
      <c r="B70" s="4" t="s">
        <v>44</v>
      </c>
      <c r="C70" s="4" t="s">
        <v>45</v>
      </c>
      <c r="D70" s="4" t="s">
        <v>66</v>
      </c>
      <c r="E70" s="4" t="s">
        <v>29</v>
      </c>
      <c r="F70" s="4" t="str">
        <f>IF(Table3[[#This Row],[Product Type]]="Electric Skateboard","18 mph")</f>
        <v>18 mph</v>
      </c>
      <c r="G70" s="4" t="s">
        <v>31</v>
      </c>
      <c r="H70" s="4" t="s">
        <v>32</v>
      </c>
      <c r="I70" s="4" t="s">
        <v>51</v>
      </c>
      <c r="J70" s="4" t="s">
        <v>47</v>
      </c>
      <c r="K70" s="4" t="s">
        <v>52</v>
      </c>
      <c r="L70" s="4">
        <v>250</v>
      </c>
      <c r="M70" s="10">
        <v>0</v>
      </c>
    </row>
    <row r="71" spans="1:13" x14ac:dyDescent="0.2">
      <c r="A71" s="7">
        <v>70</v>
      </c>
      <c r="B71" s="4" t="s">
        <v>53</v>
      </c>
      <c r="C71" s="4" t="s">
        <v>54</v>
      </c>
      <c r="D71" s="4" t="s">
        <v>66</v>
      </c>
      <c r="E71" s="4" t="s">
        <v>16</v>
      </c>
      <c r="F71" s="4" t="s">
        <v>17</v>
      </c>
      <c r="G71" s="4" t="s">
        <v>18</v>
      </c>
      <c r="H71" s="4" t="s">
        <v>19</v>
      </c>
      <c r="I71" s="4" t="s">
        <v>55</v>
      </c>
      <c r="J71" s="4" t="s">
        <v>56</v>
      </c>
      <c r="K71" s="4" t="s">
        <v>57</v>
      </c>
      <c r="L71" s="4">
        <v>150</v>
      </c>
      <c r="M71" s="10">
        <v>0</v>
      </c>
    </row>
    <row r="72" spans="1:13" x14ac:dyDescent="0.2">
      <c r="A72" s="7">
        <v>71</v>
      </c>
      <c r="B72" s="4" t="s">
        <v>53</v>
      </c>
      <c r="C72" s="4" t="s">
        <v>54</v>
      </c>
      <c r="D72" s="4" t="s">
        <v>66</v>
      </c>
      <c r="E72" s="4" t="s">
        <v>23</v>
      </c>
      <c r="F72" s="4" t="s">
        <v>24</v>
      </c>
      <c r="G72" s="4" t="s">
        <v>25</v>
      </c>
      <c r="H72" s="4" t="s">
        <v>26</v>
      </c>
      <c r="I72" s="4" t="s">
        <v>58</v>
      </c>
      <c r="J72" s="4" t="s">
        <v>56</v>
      </c>
      <c r="K72" s="4" t="s">
        <v>59</v>
      </c>
      <c r="L72" s="4">
        <v>350</v>
      </c>
      <c r="M72" s="10">
        <v>0</v>
      </c>
    </row>
    <row r="73" spans="1:13" x14ac:dyDescent="0.2">
      <c r="A73" s="7">
        <v>72</v>
      </c>
      <c r="B73" s="4" t="s">
        <v>53</v>
      </c>
      <c r="C73" s="4" t="s">
        <v>54</v>
      </c>
      <c r="D73" s="4" t="s">
        <v>66</v>
      </c>
      <c r="E73" s="4" t="s">
        <v>29</v>
      </c>
      <c r="F73" s="4" t="str">
        <f>IF(Table3[[#This Row],[Product Type]]="Electric Skateboard","18 mph")</f>
        <v>18 mph</v>
      </c>
      <c r="G73" s="4" t="s">
        <v>31</v>
      </c>
      <c r="H73" s="4" t="s">
        <v>32</v>
      </c>
      <c r="I73" s="4" t="s">
        <v>60</v>
      </c>
      <c r="J73" s="4" t="s">
        <v>56</v>
      </c>
      <c r="K73" s="4" t="s">
        <v>61</v>
      </c>
      <c r="L73" s="4">
        <v>300</v>
      </c>
      <c r="M73" s="10">
        <v>0</v>
      </c>
    </row>
    <row r="74" spans="1:13" x14ac:dyDescent="0.2">
      <c r="A74" s="7">
        <v>73</v>
      </c>
      <c r="B74" s="4" t="s">
        <v>13</v>
      </c>
      <c r="C74" s="4" t="s">
        <v>14</v>
      </c>
      <c r="D74" s="4" t="s">
        <v>67</v>
      </c>
      <c r="E74" s="4" t="s">
        <v>16</v>
      </c>
      <c r="F74" s="4" t="s">
        <v>17</v>
      </c>
      <c r="G74" s="4" t="s">
        <v>18</v>
      </c>
      <c r="H74" s="4" t="s">
        <v>19</v>
      </c>
      <c r="I74" s="4" t="s">
        <v>20</v>
      </c>
      <c r="J74" s="4" t="s">
        <v>21</v>
      </c>
      <c r="K74" s="4" t="s">
        <v>22</v>
      </c>
      <c r="L74" s="4">
        <v>250</v>
      </c>
      <c r="M74" s="10">
        <v>0</v>
      </c>
    </row>
    <row r="75" spans="1:13" x14ac:dyDescent="0.2">
      <c r="A75" s="7">
        <v>74</v>
      </c>
      <c r="B75" s="4" t="s">
        <v>13</v>
      </c>
      <c r="C75" s="4" t="s">
        <v>14</v>
      </c>
      <c r="D75" s="4" t="s">
        <v>67</v>
      </c>
      <c r="E75" s="4" t="s">
        <v>23</v>
      </c>
      <c r="F75" s="4" t="s">
        <v>24</v>
      </c>
      <c r="G75" s="4" t="s">
        <v>25</v>
      </c>
      <c r="H75" s="4" t="s">
        <v>26</v>
      </c>
      <c r="I75" s="4" t="s">
        <v>27</v>
      </c>
      <c r="J75" s="4" t="s">
        <v>21</v>
      </c>
      <c r="K75" s="4" t="s">
        <v>28</v>
      </c>
      <c r="L75" s="4">
        <v>500</v>
      </c>
      <c r="M75" s="10">
        <v>0</v>
      </c>
    </row>
    <row r="76" spans="1:13" x14ac:dyDescent="0.2">
      <c r="A76" s="7">
        <v>75</v>
      </c>
      <c r="B76" s="4" t="s">
        <v>13</v>
      </c>
      <c r="C76" s="4" t="s">
        <v>14</v>
      </c>
      <c r="D76" s="4" t="s">
        <v>67</v>
      </c>
      <c r="E76" s="4" t="s">
        <v>29</v>
      </c>
      <c r="F76" s="4" t="str">
        <f>IF(Table3[[#This Row],[Product Type]]="Electric Skateboard","18 mph")</f>
        <v>18 mph</v>
      </c>
      <c r="G76" s="4" t="s">
        <v>31</v>
      </c>
      <c r="H76" s="4" t="s">
        <v>32</v>
      </c>
      <c r="I76" s="4" t="s">
        <v>33</v>
      </c>
      <c r="J76" s="4" t="s">
        <v>21</v>
      </c>
      <c r="K76" s="4" t="s">
        <v>34</v>
      </c>
      <c r="L76" s="4">
        <v>400</v>
      </c>
      <c r="M76" s="10">
        <v>0</v>
      </c>
    </row>
    <row r="77" spans="1:13" x14ac:dyDescent="0.2">
      <c r="A77" s="7">
        <v>76</v>
      </c>
      <c r="B77" s="4" t="s">
        <v>35</v>
      </c>
      <c r="C77" s="4" t="s">
        <v>36</v>
      </c>
      <c r="D77" s="4" t="s">
        <v>67</v>
      </c>
      <c r="E77" s="4" t="s">
        <v>16</v>
      </c>
      <c r="F77" s="4" t="s">
        <v>17</v>
      </c>
      <c r="G77" s="4" t="s">
        <v>18</v>
      </c>
      <c r="H77" s="4" t="s">
        <v>19</v>
      </c>
      <c r="I77" s="4" t="s">
        <v>37</v>
      </c>
      <c r="J77" s="4" t="s">
        <v>38</v>
      </c>
      <c r="K77" s="4" t="s">
        <v>39</v>
      </c>
      <c r="L77" s="4">
        <v>800</v>
      </c>
      <c r="M77" s="10">
        <v>0</v>
      </c>
    </row>
    <row r="78" spans="1:13" x14ac:dyDescent="0.2">
      <c r="A78" s="7">
        <v>77</v>
      </c>
      <c r="B78" s="4" t="s">
        <v>35</v>
      </c>
      <c r="C78" s="4" t="s">
        <v>36</v>
      </c>
      <c r="D78" s="4" t="s">
        <v>67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40</v>
      </c>
      <c r="J78" s="4" t="s">
        <v>38</v>
      </c>
      <c r="K78" s="4" t="s">
        <v>41</v>
      </c>
      <c r="L78" s="4">
        <v>1800</v>
      </c>
      <c r="M78" s="10">
        <v>0</v>
      </c>
    </row>
    <row r="79" spans="1:13" x14ac:dyDescent="0.2">
      <c r="A79" s="7">
        <v>78</v>
      </c>
      <c r="B79" s="4" t="s">
        <v>35</v>
      </c>
      <c r="C79" s="4" t="s">
        <v>36</v>
      </c>
      <c r="D79" s="4" t="s">
        <v>67</v>
      </c>
      <c r="E79" s="4" t="s">
        <v>29</v>
      </c>
      <c r="F79" s="4" t="str">
        <f>IF(Table3[[#This Row],[Product Type]]="Electric Skateboard","18 mph")</f>
        <v>18 mph</v>
      </c>
      <c r="G79" s="4" t="s">
        <v>31</v>
      </c>
      <c r="H79" s="4" t="s">
        <v>32</v>
      </c>
      <c r="I79" s="4" t="s">
        <v>42</v>
      </c>
      <c r="J79" s="4" t="s">
        <v>38</v>
      </c>
      <c r="K79" s="4" t="s">
        <v>43</v>
      </c>
      <c r="L79" s="4">
        <v>1200</v>
      </c>
      <c r="M79" s="10">
        <v>0</v>
      </c>
    </row>
    <row r="80" spans="1:13" x14ac:dyDescent="0.2">
      <c r="A80" s="7">
        <v>79</v>
      </c>
      <c r="B80" s="4" t="s">
        <v>44</v>
      </c>
      <c r="C80" s="4" t="s">
        <v>45</v>
      </c>
      <c r="D80" s="4" t="s">
        <v>67</v>
      </c>
      <c r="E80" s="4" t="s">
        <v>16</v>
      </c>
      <c r="F80" s="4" t="s">
        <v>17</v>
      </c>
      <c r="G80" s="4" t="s">
        <v>18</v>
      </c>
      <c r="H80" s="4" t="s">
        <v>19</v>
      </c>
      <c r="I80" s="4" t="s">
        <v>46</v>
      </c>
      <c r="J80" s="4" t="s">
        <v>47</v>
      </c>
      <c r="K80" s="4" t="s">
        <v>48</v>
      </c>
      <c r="L80" s="4">
        <v>200</v>
      </c>
      <c r="M80" s="10">
        <v>0</v>
      </c>
    </row>
    <row r="81" spans="1:13" x14ac:dyDescent="0.2">
      <c r="A81" s="7">
        <v>80</v>
      </c>
      <c r="B81" s="4" t="s">
        <v>44</v>
      </c>
      <c r="C81" s="4" t="s">
        <v>45</v>
      </c>
      <c r="D81" s="4" t="s">
        <v>67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47</v>
      </c>
      <c r="K81" s="4" t="s">
        <v>50</v>
      </c>
      <c r="L81" s="4">
        <v>350</v>
      </c>
      <c r="M81" s="10">
        <v>0</v>
      </c>
    </row>
    <row r="82" spans="1:13" x14ac:dyDescent="0.2">
      <c r="A82" s="7">
        <v>81</v>
      </c>
      <c r="B82" s="4" t="s">
        <v>44</v>
      </c>
      <c r="C82" s="4" t="s">
        <v>45</v>
      </c>
      <c r="D82" s="4" t="s">
        <v>67</v>
      </c>
      <c r="E82" s="4" t="s">
        <v>29</v>
      </c>
      <c r="F82" s="4" t="str">
        <f>IF(Table3[[#This Row],[Product Type]]="Electric Skateboard","18 mph")</f>
        <v>18 mph</v>
      </c>
      <c r="G82" s="4" t="s">
        <v>31</v>
      </c>
      <c r="H82" s="4" t="s">
        <v>32</v>
      </c>
      <c r="I82" s="4" t="s">
        <v>51</v>
      </c>
      <c r="J82" s="4" t="s">
        <v>47</v>
      </c>
      <c r="K82" s="4" t="s">
        <v>52</v>
      </c>
      <c r="L82" s="4">
        <v>250</v>
      </c>
      <c r="M82" s="10">
        <v>0</v>
      </c>
    </row>
    <row r="83" spans="1:13" x14ac:dyDescent="0.2">
      <c r="A83" s="7">
        <v>82</v>
      </c>
      <c r="B83" s="4" t="s">
        <v>53</v>
      </c>
      <c r="C83" s="4" t="s">
        <v>54</v>
      </c>
      <c r="D83" s="4" t="s">
        <v>67</v>
      </c>
      <c r="E83" s="4" t="s">
        <v>16</v>
      </c>
      <c r="F83" s="4" t="s">
        <v>17</v>
      </c>
      <c r="G83" s="4" t="s">
        <v>18</v>
      </c>
      <c r="H83" s="4" t="s">
        <v>19</v>
      </c>
      <c r="I83" s="4" t="s">
        <v>55</v>
      </c>
      <c r="J83" s="4" t="s">
        <v>56</v>
      </c>
      <c r="K83" s="4" t="s">
        <v>57</v>
      </c>
      <c r="L83" s="4">
        <v>160</v>
      </c>
      <c r="M83" s="10">
        <v>0</v>
      </c>
    </row>
    <row r="84" spans="1:13" x14ac:dyDescent="0.2">
      <c r="A84" s="7">
        <v>83</v>
      </c>
      <c r="B84" s="4" t="s">
        <v>53</v>
      </c>
      <c r="C84" s="4" t="s">
        <v>54</v>
      </c>
      <c r="D84" s="4" t="s">
        <v>67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58</v>
      </c>
      <c r="J84" s="4" t="s">
        <v>56</v>
      </c>
      <c r="K84" s="4" t="s">
        <v>59</v>
      </c>
      <c r="L84" s="4">
        <v>320</v>
      </c>
      <c r="M84" s="10">
        <v>0</v>
      </c>
    </row>
    <row r="85" spans="1:13" x14ac:dyDescent="0.2">
      <c r="A85" s="7">
        <v>84</v>
      </c>
      <c r="B85" s="4" t="s">
        <v>53</v>
      </c>
      <c r="C85" s="4" t="s">
        <v>54</v>
      </c>
      <c r="D85" s="4" t="s">
        <v>67</v>
      </c>
      <c r="E85" s="4" t="s">
        <v>29</v>
      </c>
      <c r="F85" s="4" t="str">
        <f>IF(Table3[[#This Row],[Product Type]]="Electric Skateboard","18 mph")</f>
        <v>18 mph</v>
      </c>
      <c r="G85" s="4" t="s">
        <v>31</v>
      </c>
      <c r="H85" s="4" t="s">
        <v>32</v>
      </c>
      <c r="I85" s="4" t="s">
        <v>60</v>
      </c>
      <c r="J85" s="4" t="s">
        <v>56</v>
      </c>
      <c r="K85" s="4" t="s">
        <v>61</v>
      </c>
      <c r="L85" s="4">
        <v>300</v>
      </c>
      <c r="M85" s="10">
        <v>0</v>
      </c>
    </row>
    <row r="86" spans="1:13" x14ac:dyDescent="0.2">
      <c r="A86" s="7">
        <v>85</v>
      </c>
      <c r="B86" s="4" t="s">
        <v>13</v>
      </c>
      <c r="C86" s="4" t="s">
        <v>14</v>
      </c>
      <c r="D86" s="4" t="s">
        <v>68</v>
      </c>
      <c r="E86" s="4" t="s">
        <v>16</v>
      </c>
      <c r="F86" s="4" t="s">
        <v>17</v>
      </c>
      <c r="G86" s="4" t="s">
        <v>18</v>
      </c>
      <c r="H86" s="4" t="s">
        <v>19</v>
      </c>
      <c r="I86" s="4" t="s">
        <v>20</v>
      </c>
      <c r="J86" s="4" t="s">
        <v>21</v>
      </c>
      <c r="K86" s="4" t="s">
        <v>22</v>
      </c>
      <c r="L86" s="4">
        <v>200</v>
      </c>
      <c r="M86" s="10">
        <v>0</v>
      </c>
    </row>
    <row r="87" spans="1:13" x14ac:dyDescent="0.2">
      <c r="A87" s="7">
        <v>86</v>
      </c>
      <c r="B87" s="4" t="s">
        <v>13</v>
      </c>
      <c r="C87" s="4" t="s">
        <v>14</v>
      </c>
      <c r="D87" s="4" t="s">
        <v>68</v>
      </c>
      <c r="E87" s="4" t="s">
        <v>23</v>
      </c>
      <c r="F87" s="4" t="s">
        <v>24</v>
      </c>
      <c r="G87" s="4" t="s">
        <v>25</v>
      </c>
      <c r="H87" s="4" t="s">
        <v>26</v>
      </c>
      <c r="I87" s="4" t="s">
        <v>27</v>
      </c>
      <c r="J87" s="4" t="s">
        <v>21</v>
      </c>
      <c r="K87" s="4" t="s">
        <v>28</v>
      </c>
      <c r="L87" s="4">
        <v>450</v>
      </c>
      <c r="M87" s="10">
        <v>0</v>
      </c>
    </row>
    <row r="88" spans="1:13" x14ac:dyDescent="0.2">
      <c r="A88" s="7">
        <v>87</v>
      </c>
      <c r="B88" s="4" t="s">
        <v>13</v>
      </c>
      <c r="C88" s="4" t="s">
        <v>14</v>
      </c>
      <c r="D88" s="4" t="s">
        <v>68</v>
      </c>
      <c r="E88" s="4" t="s">
        <v>29</v>
      </c>
      <c r="F88" s="4" t="str">
        <f>IF(Table3[[#This Row],[Product Type]]="Electric Skateboard","18 mph")</f>
        <v>18 mph</v>
      </c>
      <c r="G88" s="4" t="s">
        <v>31</v>
      </c>
      <c r="H88" s="4" t="s">
        <v>32</v>
      </c>
      <c r="I88" s="4" t="s">
        <v>33</v>
      </c>
      <c r="J88" s="4" t="s">
        <v>21</v>
      </c>
      <c r="K88" s="4" t="s">
        <v>34</v>
      </c>
      <c r="L88" s="4">
        <v>350</v>
      </c>
      <c r="M88" s="10">
        <v>0</v>
      </c>
    </row>
    <row r="89" spans="1:13" x14ac:dyDescent="0.2">
      <c r="A89" s="7">
        <v>88</v>
      </c>
      <c r="B89" s="4" t="s">
        <v>35</v>
      </c>
      <c r="C89" s="4" t="s">
        <v>36</v>
      </c>
      <c r="D89" s="4" t="s">
        <v>68</v>
      </c>
      <c r="E89" s="4" t="s">
        <v>16</v>
      </c>
      <c r="F89" s="4" t="s">
        <v>17</v>
      </c>
      <c r="G89" s="4" t="s">
        <v>18</v>
      </c>
      <c r="H89" s="4" t="s">
        <v>19</v>
      </c>
      <c r="I89" s="4" t="s">
        <v>37</v>
      </c>
      <c r="J89" s="4" t="s">
        <v>38</v>
      </c>
      <c r="K89" s="4" t="s">
        <v>39</v>
      </c>
      <c r="L89" s="4">
        <v>700</v>
      </c>
      <c r="M89" s="10">
        <v>0</v>
      </c>
    </row>
    <row r="90" spans="1:13" x14ac:dyDescent="0.2">
      <c r="A90" s="7">
        <v>89</v>
      </c>
      <c r="B90" s="4" t="s">
        <v>35</v>
      </c>
      <c r="C90" s="4" t="s">
        <v>36</v>
      </c>
      <c r="D90" s="4" t="s">
        <v>68</v>
      </c>
      <c r="E90" s="4" t="s">
        <v>23</v>
      </c>
      <c r="F90" s="4" t="s">
        <v>24</v>
      </c>
      <c r="G90" s="4" t="s">
        <v>25</v>
      </c>
      <c r="H90" s="4" t="s">
        <v>26</v>
      </c>
      <c r="I90" s="4" t="s">
        <v>40</v>
      </c>
      <c r="J90" s="4" t="s">
        <v>38</v>
      </c>
      <c r="K90" s="4" t="s">
        <v>41</v>
      </c>
      <c r="L90" s="4">
        <v>1600</v>
      </c>
      <c r="M90" s="10">
        <v>0</v>
      </c>
    </row>
    <row r="91" spans="1:13" x14ac:dyDescent="0.2">
      <c r="A91" s="7">
        <v>90</v>
      </c>
      <c r="B91" s="4" t="s">
        <v>35</v>
      </c>
      <c r="C91" s="4" t="s">
        <v>36</v>
      </c>
      <c r="D91" s="4" t="s">
        <v>68</v>
      </c>
      <c r="E91" s="4" t="s">
        <v>29</v>
      </c>
      <c r="F91" s="4" t="str">
        <f>IF(Table3[[#This Row],[Product Type]]="Electric Skateboard","18 mph")</f>
        <v>18 mph</v>
      </c>
      <c r="G91" s="4" t="s">
        <v>31</v>
      </c>
      <c r="H91" s="4" t="s">
        <v>32</v>
      </c>
      <c r="I91" s="4" t="s">
        <v>42</v>
      </c>
      <c r="J91" s="4" t="s">
        <v>38</v>
      </c>
      <c r="K91" s="4" t="s">
        <v>43</v>
      </c>
      <c r="L91" s="4">
        <v>1000</v>
      </c>
      <c r="M91" s="10">
        <v>0</v>
      </c>
    </row>
    <row r="92" spans="1:13" x14ac:dyDescent="0.2">
      <c r="A92" s="7">
        <v>91</v>
      </c>
      <c r="B92" s="4" t="s">
        <v>44</v>
      </c>
      <c r="C92" s="4" t="s">
        <v>45</v>
      </c>
      <c r="D92" s="4" t="s">
        <v>68</v>
      </c>
      <c r="E92" s="4" t="s">
        <v>16</v>
      </c>
      <c r="F92" s="4" t="s">
        <v>17</v>
      </c>
      <c r="G92" s="4" t="s">
        <v>18</v>
      </c>
      <c r="H92" s="4" t="s">
        <v>19</v>
      </c>
      <c r="I92" s="4" t="s">
        <v>46</v>
      </c>
      <c r="J92" s="4" t="s">
        <v>47</v>
      </c>
      <c r="K92" s="4" t="s">
        <v>48</v>
      </c>
      <c r="L92" s="4">
        <v>180</v>
      </c>
      <c r="M92" s="10">
        <v>0</v>
      </c>
    </row>
    <row r="93" spans="1:13" x14ac:dyDescent="0.2">
      <c r="A93" s="7">
        <v>92</v>
      </c>
      <c r="B93" s="4" t="s">
        <v>44</v>
      </c>
      <c r="C93" s="4" t="s">
        <v>45</v>
      </c>
      <c r="D93" s="4" t="s">
        <v>68</v>
      </c>
      <c r="E93" s="4" t="s">
        <v>23</v>
      </c>
      <c r="F93" s="4" t="s">
        <v>24</v>
      </c>
      <c r="G93" s="4" t="s">
        <v>25</v>
      </c>
      <c r="H93" s="4" t="s">
        <v>26</v>
      </c>
      <c r="I93" s="4" t="s">
        <v>49</v>
      </c>
      <c r="J93" s="4" t="s">
        <v>47</v>
      </c>
      <c r="K93" s="4" t="s">
        <v>50</v>
      </c>
      <c r="L93" s="4">
        <v>300</v>
      </c>
      <c r="M93" s="10">
        <v>0</v>
      </c>
    </row>
    <row r="94" spans="1:13" x14ac:dyDescent="0.2">
      <c r="A94" s="7">
        <v>93</v>
      </c>
      <c r="B94" s="4" t="s">
        <v>44</v>
      </c>
      <c r="C94" s="4" t="s">
        <v>45</v>
      </c>
      <c r="D94" s="4" t="s">
        <v>68</v>
      </c>
      <c r="E94" s="4" t="s">
        <v>29</v>
      </c>
      <c r="F94" s="4" t="str">
        <f>IF(Table3[[#This Row],[Product Type]]="Electric Skateboard","18 mph")</f>
        <v>18 mph</v>
      </c>
      <c r="G94" s="4" t="s">
        <v>31</v>
      </c>
      <c r="H94" s="4" t="s">
        <v>32</v>
      </c>
      <c r="I94" s="4" t="s">
        <v>51</v>
      </c>
      <c r="J94" s="4" t="s">
        <v>47</v>
      </c>
      <c r="K94" s="4" t="s">
        <v>52</v>
      </c>
      <c r="L94" s="4">
        <v>230</v>
      </c>
      <c r="M94" s="10">
        <v>0</v>
      </c>
    </row>
    <row r="95" spans="1:13" x14ac:dyDescent="0.2">
      <c r="A95" s="7">
        <v>94</v>
      </c>
      <c r="B95" s="4" t="s">
        <v>53</v>
      </c>
      <c r="C95" s="4" t="s">
        <v>54</v>
      </c>
      <c r="D95" s="4" t="s">
        <v>68</v>
      </c>
      <c r="E95" s="4" t="s">
        <v>16</v>
      </c>
      <c r="F95" s="4" t="s">
        <v>17</v>
      </c>
      <c r="G95" s="4" t="s">
        <v>18</v>
      </c>
      <c r="H95" s="4" t="s">
        <v>19</v>
      </c>
      <c r="I95" s="4" t="s">
        <v>55</v>
      </c>
      <c r="J95" s="4" t="s">
        <v>56</v>
      </c>
      <c r="K95" s="4" t="s">
        <v>57</v>
      </c>
      <c r="L95" s="4">
        <v>150</v>
      </c>
      <c r="M95" s="10">
        <v>0</v>
      </c>
    </row>
    <row r="96" spans="1:13" x14ac:dyDescent="0.2">
      <c r="A96" s="7">
        <v>95</v>
      </c>
      <c r="B96" s="4" t="s">
        <v>53</v>
      </c>
      <c r="C96" s="4" t="s">
        <v>54</v>
      </c>
      <c r="D96" s="4" t="s">
        <v>68</v>
      </c>
      <c r="E96" s="4" t="s">
        <v>23</v>
      </c>
      <c r="F96" s="4" t="s">
        <v>24</v>
      </c>
      <c r="G96" s="4" t="s">
        <v>25</v>
      </c>
      <c r="H96" s="4" t="s">
        <v>26</v>
      </c>
      <c r="I96" s="4" t="s">
        <v>58</v>
      </c>
      <c r="J96" s="4" t="s">
        <v>56</v>
      </c>
      <c r="K96" s="4" t="s">
        <v>59</v>
      </c>
      <c r="L96" s="4">
        <v>280</v>
      </c>
      <c r="M96" s="10">
        <v>0</v>
      </c>
    </row>
    <row r="97" spans="1:13" x14ac:dyDescent="0.2">
      <c r="A97" s="7">
        <v>96</v>
      </c>
      <c r="B97" s="4" t="s">
        <v>53</v>
      </c>
      <c r="C97" s="4" t="s">
        <v>54</v>
      </c>
      <c r="D97" s="4" t="s">
        <v>68</v>
      </c>
      <c r="E97" s="4" t="s">
        <v>29</v>
      </c>
      <c r="F97" s="4" t="str">
        <f>IF(Table3[[#This Row],[Product Type]]="Electric Skateboard","18 mph")</f>
        <v>18 mph</v>
      </c>
      <c r="G97" s="4" t="s">
        <v>31</v>
      </c>
      <c r="H97" s="4" t="s">
        <v>32</v>
      </c>
      <c r="I97" s="4" t="s">
        <v>60</v>
      </c>
      <c r="J97" s="4" t="s">
        <v>56</v>
      </c>
      <c r="K97" s="4" t="s">
        <v>61</v>
      </c>
      <c r="L97" s="4">
        <v>290</v>
      </c>
      <c r="M97" s="10">
        <v>0</v>
      </c>
    </row>
    <row r="98" spans="1:13" x14ac:dyDescent="0.2">
      <c r="A98" s="7">
        <v>97</v>
      </c>
      <c r="B98" s="4" t="s">
        <v>13</v>
      </c>
      <c r="C98" s="4" t="s">
        <v>14</v>
      </c>
      <c r="D98" s="4" t="s">
        <v>69</v>
      </c>
      <c r="E98" s="4" t="s">
        <v>16</v>
      </c>
      <c r="F98" s="4" t="s">
        <v>17</v>
      </c>
      <c r="G98" s="4" t="s">
        <v>18</v>
      </c>
      <c r="H98" s="4" t="s">
        <v>19</v>
      </c>
      <c r="I98" s="4" t="s">
        <v>20</v>
      </c>
      <c r="J98" s="4" t="s">
        <v>21</v>
      </c>
      <c r="K98" s="4" t="s">
        <v>22</v>
      </c>
      <c r="L98" s="4">
        <v>180</v>
      </c>
      <c r="M98" s="10">
        <v>0</v>
      </c>
    </row>
    <row r="99" spans="1:13" x14ac:dyDescent="0.2">
      <c r="A99" s="7">
        <v>98</v>
      </c>
      <c r="B99" s="4" t="s">
        <v>13</v>
      </c>
      <c r="C99" s="4" t="s">
        <v>14</v>
      </c>
      <c r="D99" s="4" t="s">
        <v>69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21</v>
      </c>
      <c r="K99" s="4" t="s">
        <v>28</v>
      </c>
      <c r="L99" s="4">
        <v>500</v>
      </c>
      <c r="M99" s="10">
        <v>0</v>
      </c>
    </row>
    <row r="100" spans="1:13" x14ac:dyDescent="0.2">
      <c r="A100" s="7">
        <v>99</v>
      </c>
      <c r="B100" s="4" t="s">
        <v>13</v>
      </c>
      <c r="C100" s="4" t="s">
        <v>14</v>
      </c>
      <c r="D100" s="4" t="s">
        <v>69</v>
      </c>
      <c r="E100" s="4" t="s">
        <v>29</v>
      </c>
      <c r="F100" s="4" t="str">
        <f>IF(Table3[[#This Row],[Product Type]]="Electric Skateboard","18 mph")</f>
        <v>18 mph</v>
      </c>
      <c r="G100" s="4" t="s">
        <v>31</v>
      </c>
      <c r="H100" s="4" t="s">
        <v>32</v>
      </c>
      <c r="I100" s="4" t="s">
        <v>33</v>
      </c>
      <c r="J100" s="4" t="s">
        <v>21</v>
      </c>
      <c r="K100" s="4" t="s">
        <v>34</v>
      </c>
      <c r="L100" s="4">
        <v>300</v>
      </c>
      <c r="M100" s="10">
        <v>0</v>
      </c>
    </row>
    <row r="101" spans="1:13" x14ac:dyDescent="0.2">
      <c r="A101" s="7">
        <v>100</v>
      </c>
      <c r="B101" s="4" t="s">
        <v>35</v>
      </c>
      <c r="C101" s="4" t="s">
        <v>36</v>
      </c>
      <c r="D101" s="4" t="s">
        <v>69</v>
      </c>
      <c r="E101" s="4" t="s">
        <v>16</v>
      </c>
      <c r="F101" s="4" t="s">
        <v>17</v>
      </c>
      <c r="G101" s="4" t="s">
        <v>18</v>
      </c>
      <c r="H101" s="4" t="s">
        <v>19</v>
      </c>
      <c r="I101" s="4" t="s">
        <v>37</v>
      </c>
      <c r="J101" s="4" t="s">
        <v>38</v>
      </c>
      <c r="K101" s="4" t="s">
        <v>39</v>
      </c>
      <c r="L101" s="4">
        <v>600</v>
      </c>
      <c r="M101" s="10">
        <v>0</v>
      </c>
    </row>
    <row r="102" spans="1:13" x14ac:dyDescent="0.2">
      <c r="A102" s="7">
        <v>101</v>
      </c>
      <c r="B102" s="4" t="s">
        <v>35</v>
      </c>
      <c r="C102" s="4" t="s">
        <v>36</v>
      </c>
      <c r="D102" s="4" t="s">
        <v>69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40</v>
      </c>
      <c r="J102" s="4" t="s">
        <v>38</v>
      </c>
      <c r="K102" s="4" t="s">
        <v>41</v>
      </c>
      <c r="L102" s="4">
        <v>1400</v>
      </c>
      <c r="M102" s="10">
        <v>0</v>
      </c>
    </row>
    <row r="103" spans="1:13" x14ac:dyDescent="0.2">
      <c r="A103" s="7">
        <v>102</v>
      </c>
      <c r="B103" s="4" t="s">
        <v>35</v>
      </c>
      <c r="C103" s="4" t="s">
        <v>36</v>
      </c>
      <c r="D103" s="4" t="s">
        <v>69</v>
      </c>
      <c r="E103" s="4" t="s">
        <v>29</v>
      </c>
      <c r="F103" s="4" t="str">
        <f>IF(Table3[[#This Row],[Product Type]]="Electric Skateboard","18 mph")</f>
        <v>18 mph</v>
      </c>
      <c r="G103" s="4" t="s">
        <v>31</v>
      </c>
      <c r="H103" s="4" t="s">
        <v>32</v>
      </c>
      <c r="I103" s="4" t="s">
        <v>42</v>
      </c>
      <c r="J103" s="4" t="s">
        <v>38</v>
      </c>
      <c r="K103" s="4" t="s">
        <v>43</v>
      </c>
      <c r="L103" s="4">
        <v>850</v>
      </c>
      <c r="M103" s="10">
        <v>0</v>
      </c>
    </row>
    <row r="104" spans="1:13" x14ac:dyDescent="0.2">
      <c r="A104" s="7">
        <v>103</v>
      </c>
      <c r="B104" s="4" t="s">
        <v>44</v>
      </c>
      <c r="C104" s="4" t="s">
        <v>45</v>
      </c>
      <c r="D104" s="4" t="s">
        <v>69</v>
      </c>
      <c r="E104" s="4" t="s">
        <v>16</v>
      </c>
      <c r="F104" s="4" t="s">
        <v>17</v>
      </c>
      <c r="G104" s="4" t="s">
        <v>18</v>
      </c>
      <c r="H104" s="4" t="s">
        <v>19</v>
      </c>
      <c r="I104" s="4" t="s">
        <v>46</v>
      </c>
      <c r="J104" s="4" t="s">
        <v>47</v>
      </c>
      <c r="K104" s="4" t="s">
        <v>48</v>
      </c>
      <c r="L104" s="4">
        <v>160</v>
      </c>
      <c r="M104" s="10">
        <v>0</v>
      </c>
    </row>
    <row r="105" spans="1:13" x14ac:dyDescent="0.2">
      <c r="A105" s="7">
        <v>104</v>
      </c>
      <c r="B105" s="4" t="s">
        <v>44</v>
      </c>
      <c r="C105" s="4" t="s">
        <v>45</v>
      </c>
      <c r="D105" s="4" t="s">
        <v>69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49</v>
      </c>
      <c r="J105" s="4" t="s">
        <v>47</v>
      </c>
      <c r="K105" s="4" t="s">
        <v>50</v>
      </c>
      <c r="L105" s="4">
        <v>320</v>
      </c>
      <c r="M105" s="10">
        <v>0</v>
      </c>
    </row>
    <row r="106" spans="1:13" x14ac:dyDescent="0.2">
      <c r="A106" s="7">
        <v>105</v>
      </c>
      <c r="B106" s="4" t="s">
        <v>44</v>
      </c>
      <c r="C106" s="4" t="s">
        <v>45</v>
      </c>
      <c r="D106" s="4" t="s">
        <v>69</v>
      </c>
      <c r="E106" s="4" t="s">
        <v>29</v>
      </c>
      <c r="F106" s="4" t="str">
        <f>IF(Table3[[#This Row],[Product Type]]="Electric Skateboard","18 mph")</f>
        <v>18 mph</v>
      </c>
      <c r="G106" s="4" t="s">
        <v>31</v>
      </c>
      <c r="H106" s="4" t="s">
        <v>32</v>
      </c>
      <c r="I106" s="4" t="s">
        <v>51</v>
      </c>
      <c r="J106" s="4" t="s">
        <v>47</v>
      </c>
      <c r="K106" s="4" t="s">
        <v>52</v>
      </c>
      <c r="L106" s="4">
        <v>250</v>
      </c>
      <c r="M106" s="10">
        <v>0</v>
      </c>
    </row>
    <row r="107" spans="1:13" x14ac:dyDescent="0.2">
      <c r="A107" s="7">
        <v>106</v>
      </c>
      <c r="B107" s="4" t="s">
        <v>53</v>
      </c>
      <c r="C107" s="4" t="s">
        <v>54</v>
      </c>
      <c r="D107" s="4" t="s">
        <v>69</v>
      </c>
      <c r="E107" s="4" t="s">
        <v>16</v>
      </c>
      <c r="F107" s="4" t="s">
        <v>17</v>
      </c>
      <c r="G107" s="4" t="s">
        <v>18</v>
      </c>
      <c r="H107" s="4" t="s">
        <v>19</v>
      </c>
      <c r="I107" s="4" t="s">
        <v>55</v>
      </c>
      <c r="J107" s="4" t="s">
        <v>56</v>
      </c>
      <c r="K107" s="4" t="s">
        <v>57</v>
      </c>
      <c r="L107" s="4">
        <v>140</v>
      </c>
      <c r="M107" s="10">
        <v>0</v>
      </c>
    </row>
    <row r="108" spans="1:13" x14ac:dyDescent="0.2">
      <c r="A108" s="7">
        <v>107</v>
      </c>
      <c r="B108" s="4" t="s">
        <v>53</v>
      </c>
      <c r="C108" s="4" t="s">
        <v>54</v>
      </c>
      <c r="D108" s="4" t="s">
        <v>69</v>
      </c>
      <c r="E108" s="4" t="s">
        <v>23</v>
      </c>
      <c r="F108" s="4" t="s">
        <v>24</v>
      </c>
      <c r="G108" s="4" t="s">
        <v>25</v>
      </c>
      <c r="H108" s="4" t="s">
        <v>26</v>
      </c>
      <c r="I108" s="4" t="s">
        <v>58</v>
      </c>
      <c r="J108" s="4" t="s">
        <v>56</v>
      </c>
      <c r="K108" s="4" t="s">
        <v>59</v>
      </c>
      <c r="L108" s="4">
        <v>310</v>
      </c>
      <c r="M108" s="10">
        <v>0</v>
      </c>
    </row>
    <row r="109" spans="1:13" x14ac:dyDescent="0.2">
      <c r="A109" s="7">
        <v>108</v>
      </c>
      <c r="B109" s="4" t="s">
        <v>53</v>
      </c>
      <c r="C109" s="4" t="s">
        <v>54</v>
      </c>
      <c r="D109" s="4" t="s">
        <v>69</v>
      </c>
      <c r="E109" s="4" t="s">
        <v>29</v>
      </c>
      <c r="F109" s="4" t="str">
        <f>IF(Table3[[#This Row],[Product Type]]="Electric Skateboard","18 mph")</f>
        <v>18 mph</v>
      </c>
      <c r="G109" s="4" t="s">
        <v>31</v>
      </c>
      <c r="H109" s="4" t="s">
        <v>32</v>
      </c>
      <c r="I109" s="4" t="s">
        <v>60</v>
      </c>
      <c r="J109" s="4" t="s">
        <v>56</v>
      </c>
      <c r="K109" s="4" t="s">
        <v>61</v>
      </c>
      <c r="L109" s="4">
        <v>280</v>
      </c>
      <c r="M109" s="10">
        <v>0</v>
      </c>
    </row>
    <row r="110" spans="1:13" x14ac:dyDescent="0.2">
      <c r="A110" s="7">
        <v>109</v>
      </c>
      <c r="B110" s="4" t="s">
        <v>13</v>
      </c>
      <c r="C110" s="4" t="s">
        <v>14</v>
      </c>
      <c r="D110" s="4" t="s">
        <v>70</v>
      </c>
      <c r="E110" s="4" t="s">
        <v>16</v>
      </c>
      <c r="F110" s="4" t="s">
        <v>17</v>
      </c>
      <c r="G110" s="4" t="s">
        <v>18</v>
      </c>
      <c r="H110" s="4" t="s">
        <v>19</v>
      </c>
      <c r="I110" s="4" t="s">
        <v>20</v>
      </c>
      <c r="J110" s="4" t="s">
        <v>21</v>
      </c>
      <c r="K110" s="4" t="s">
        <v>22</v>
      </c>
      <c r="L110" s="4">
        <v>150</v>
      </c>
      <c r="M110" s="10">
        <v>0</v>
      </c>
    </row>
    <row r="111" spans="1:13" x14ac:dyDescent="0.2">
      <c r="A111" s="7">
        <v>110</v>
      </c>
      <c r="B111" s="4" t="s">
        <v>13</v>
      </c>
      <c r="C111" s="4" t="s">
        <v>14</v>
      </c>
      <c r="D111" s="4" t="s">
        <v>70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27</v>
      </c>
      <c r="J111" s="4" t="s">
        <v>21</v>
      </c>
      <c r="K111" s="4" t="s">
        <v>28</v>
      </c>
      <c r="L111" s="4">
        <v>400</v>
      </c>
      <c r="M111" s="10">
        <v>0</v>
      </c>
    </row>
    <row r="112" spans="1:13" x14ac:dyDescent="0.2">
      <c r="A112" s="7">
        <v>111</v>
      </c>
      <c r="B112" s="4" t="s">
        <v>13</v>
      </c>
      <c r="C112" s="4" t="s">
        <v>14</v>
      </c>
      <c r="D112" s="4" t="s">
        <v>70</v>
      </c>
      <c r="E112" s="4" t="s">
        <v>29</v>
      </c>
      <c r="F112" s="4" t="str">
        <f>IF(Table3[[#This Row],[Product Type]]="Electric Skateboard","18 mph")</f>
        <v>18 mph</v>
      </c>
      <c r="G112" s="4" t="s">
        <v>31</v>
      </c>
      <c r="H112" s="4" t="s">
        <v>32</v>
      </c>
      <c r="I112" s="4" t="s">
        <v>33</v>
      </c>
      <c r="J112" s="4" t="s">
        <v>21</v>
      </c>
      <c r="K112" s="4" t="s">
        <v>34</v>
      </c>
      <c r="L112" s="4">
        <v>280</v>
      </c>
      <c r="M112" s="10">
        <v>0</v>
      </c>
    </row>
    <row r="113" spans="1:13" x14ac:dyDescent="0.2">
      <c r="A113" s="7">
        <v>112</v>
      </c>
      <c r="B113" s="4" t="s">
        <v>35</v>
      </c>
      <c r="C113" s="4" t="s">
        <v>36</v>
      </c>
      <c r="D113" s="4" t="s">
        <v>70</v>
      </c>
      <c r="E113" s="4" t="s">
        <v>16</v>
      </c>
      <c r="F113" s="4" t="s">
        <v>17</v>
      </c>
      <c r="G113" s="4" t="s">
        <v>18</v>
      </c>
      <c r="H113" s="4" t="s">
        <v>19</v>
      </c>
      <c r="I113" s="4" t="s">
        <v>37</v>
      </c>
      <c r="J113" s="4" t="s">
        <v>38</v>
      </c>
      <c r="K113" s="4" t="s">
        <v>39</v>
      </c>
      <c r="L113" s="4">
        <v>550</v>
      </c>
      <c r="M113" s="10">
        <v>0</v>
      </c>
    </row>
    <row r="114" spans="1:13" x14ac:dyDescent="0.2">
      <c r="A114" s="7">
        <v>113</v>
      </c>
      <c r="B114" s="4" t="s">
        <v>35</v>
      </c>
      <c r="C114" s="4" t="s">
        <v>36</v>
      </c>
      <c r="D114" s="4" t="s">
        <v>70</v>
      </c>
      <c r="E114" s="4" t="s">
        <v>23</v>
      </c>
      <c r="F114" s="4" t="s">
        <v>24</v>
      </c>
      <c r="G114" s="4" t="s">
        <v>25</v>
      </c>
      <c r="H114" s="4" t="s">
        <v>26</v>
      </c>
      <c r="I114" s="4" t="s">
        <v>40</v>
      </c>
      <c r="J114" s="4" t="s">
        <v>38</v>
      </c>
      <c r="K114" s="4" t="s">
        <v>41</v>
      </c>
      <c r="L114" s="4">
        <v>1300</v>
      </c>
      <c r="M114" s="10">
        <v>0</v>
      </c>
    </row>
    <row r="115" spans="1:13" x14ac:dyDescent="0.2">
      <c r="A115" s="7">
        <v>114</v>
      </c>
      <c r="B115" s="4" t="s">
        <v>35</v>
      </c>
      <c r="C115" s="4" t="s">
        <v>36</v>
      </c>
      <c r="D115" s="4" t="s">
        <v>70</v>
      </c>
      <c r="E115" s="4" t="s">
        <v>29</v>
      </c>
      <c r="F115" s="4" t="str">
        <f>IF(Table3[[#This Row],[Product Type]]="Electric Skateboard","18 mph")</f>
        <v>18 mph</v>
      </c>
      <c r="G115" s="4" t="s">
        <v>31</v>
      </c>
      <c r="H115" s="4" t="s">
        <v>32</v>
      </c>
      <c r="I115" s="4" t="s">
        <v>42</v>
      </c>
      <c r="J115" s="4" t="s">
        <v>38</v>
      </c>
      <c r="K115" s="4" t="s">
        <v>43</v>
      </c>
      <c r="L115" s="4">
        <v>750</v>
      </c>
      <c r="M115" s="10">
        <v>0</v>
      </c>
    </row>
    <row r="116" spans="1:13" x14ac:dyDescent="0.2">
      <c r="A116" s="7">
        <v>115</v>
      </c>
      <c r="B116" s="4" t="s">
        <v>44</v>
      </c>
      <c r="C116" s="4" t="s">
        <v>45</v>
      </c>
      <c r="D116" s="4" t="s">
        <v>70</v>
      </c>
      <c r="E116" s="4" t="s">
        <v>16</v>
      </c>
      <c r="F116" s="4" t="s">
        <v>17</v>
      </c>
      <c r="G116" s="4" t="s">
        <v>18</v>
      </c>
      <c r="H116" s="4" t="s">
        <v>19</v>
      </c>
      <c r="I116" s="4" t="s">
        <v>46</v>
      </c>
      <c r="J116" s="4" t="s">
        <v>47</v>
      </c>
      <c r="K116" s="4" t="s">
        <v>48</v>
      </c>
      <c r="L116" s="4">
        <v>140</v>
      </c>
      <c r="M116" s="10">
        <v>0</v>
      </c>
    </row>
    <row r="117" spans="1:13" x14ac:dyDescent="0.2">
      <c r="A117" s="7">
        <v>116</v>
      </c>
      <c r="B117" s="4" t="s">
        <v>44</v>
      </c>
      <c r="C117" s="4" t="s">
        <v>45</v>
      </c>
      <c r="D117" s="4" t="s">
        <v>70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49</v>
      </c>
      <c r="J117" s="4" t="s">
        <v>47</v>
      </c>
      <c r="K117" s="4" t="s">
        <v>50</v>
      </c>
      <c r="L117" s="4">
        <v>300</v>
      </c>
      <c r="M117" s="10">
        <v>0</v>
      </c>
    </row>
    <row r="118" spans="1:13" x14ac:dyDescent="0.2">
      <c r="A118" s="7">
        <v>117</v>
      </c>
      <c r="B118" s="4" t="s">
        <v>44</v>
      </c>
      <c r="C118" s="4" t="s">
        <v>45</v>
      </c>
      <c r="D118" s="4" t="s">
        <v>70</v>
      </c>
      <c r="E118" s="4" t="s">
        <v>29</v>
      </c>
      <c r="F118" s="4" t="str">
        <f>IF(Table3[[#This Row],[Product Type]]="Electric Skateboard","18 mph")</f>
        <v>18 mph</v>
      </c>
      <c r="G118" s="4" t="s">
        <v>31</v>
      </c>
      <c r="H118" s="4" t="s">
        <v>32</v>
      </c>
      <c r="I118" s="4" t="s">
        <v>51</v>
      </c>
      <c r="J118" s="4" t="s">
        <v>47</v>
      </c>
      <c r="K118" s="4" t="s">
        <v>52</v>
      </c>
      <c r="L118" s="4">
        <v>220</v>
      </c>
      <c r="M118" s="10">
        <v>0</v>
      </c>
    </row>
    <row r="119" spans="1:13" x14ac:dyDescent="0.2">
      <c r="A119" s="7">
        <v>118</v>
      </c>
      <c r="B119" s="4" t="s">
        <v>53</v>
      </c>
      <c r="C119" s="4" t="s">
        <v>54</v>
      </c>
      <c r="D119" s="4" t="s">
        <v>70</v>
      </c>
      <c r="E119" s="4" t="s">
        <v>16</v>
      </c>
      <c r="F119" s="4" t="s">
        <v>17</v>
      </c>
      <c r="G119" s="4" t="s">
        <v>18</v>
      </c>
      <c r="H119" s="4" t="s">
        <v>19</v>
      </c>
      <c r="I119" s="4" t="s">
        <v>55</v>
      </c>
      <c r="J119" s="4" t="s">
        <v>56</v>
      </c>
      <c r="K119" s="4" t="s">
        <v>57</v>
      </c>
      <c r="L119" s="4">
        <v>130</v>
      </c>
      <c r="M119" s="10">
        <v>0</v>
      </c>
    </row>
    <row r="120" spans="1:13" x14ac:dyDescent="0.2">
      <c r="A120" s="7">
        <v>119</v>
      </c>
      <c r="B120" s="4" t="s">
        <v>53</v>
      </c>
      <c r="C120" s="4" t="s">
        <v>54</v>
      </c>
      <c r="D120" s="4" t="s">
        <v>70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58</v>
      </c>
      <c r="J120" s="4" t="s">
        <v>56</v>
      </c>
      <c r="K120" s="4" t="s">
        <v>59</v>
      </c>
      <c r="L120" s="4">
        <v>290</v>
      </c>
      <c r="M120" s="10">
        <v>0</v>
      </c>
    </row>
    <row r="121" spans="1:13" x14ac:dyDescent="0.2">
      <c r="A121" s="7">
        <v>120</v>
      </c>
      <c r="B121" s="4" t="s">
        <v>53</v>
      </c>
      <c r="C121" s="4" t="s">
        <v>54</v>
      </c>
      <c r="D121" s="4" t="s">
        <v>70</v>
      </c>
      <c r="E121" s="4" t="s">
        <v>29</v>
      </c>
      <c r="F121" s="4" t="str">
        <f>IF(Table3[[#This Row],[Product Type]]="Electric Skateboard","18 mph")</f>
        <v>18 mph</v>
      </c>
      <c r="G121" s="4" t="s">
        <v>31</v>
      </c>
      <c r="H121" s="4" t="s">
        <v>32</v>
      </c>
      <c r="I121" s="4" t="s">
        <v>60</v>
      </c>
      <c r="J121" s="4" t="s">
        <v>56</v>
      </c>
      <c r="K121" s="4" t="s">
        <v>61</v>
      </c>
      <c r="L121" s="4">
        <v>270</v>
      </c>
      <c r="M121" s="10">
        <v>0</v>
      </c>
    </row>
    <row r="122" spans="1:13" x14ac:dyDescent="0.2">
      <c r="A122" s="7">
        <v>121</v>
      </c>
      <c r="B122" s="4" t="s">
        <v>13</v>
      </c>
      <c r="C122" s="4" t="s">
        <v>14</v>
      </c>
      <c r="D122" s="4" t="s">
        <v>71</v>
      </c>
      <c r="E122" s="4" t="s">
        <v>16</v>
      </c>
      <c r="F122" s="4" t="s">
        <v>17</v>
      </c>
      <c r="G122" s="4" t="s">
        <v>18</v>
      </c>
      <c r="H122" s="4" t="s">
        <v>19</v>
      </c>
      <c r="I122" s="4" t="s">
        <v>20</v>
      </c>
      <c r="J122" s="4" t="s">
        <v>21</v>
      </c>
      <c r="K122" s="4" t="s">
        <v>22</v>
      </c>
      <c r="L122" s="4">
        <v>180</v>
      </c>
      <c r="M122" s="10">
        <v>15</v>
      </c>
    </row>
    <row r="123" spans="1:13" x14ac:dyDescent="0.2">
      <c r="A123" s="7">
        <v>122</v>
      </c>
      <c r="B123" s="4" t="s">
        <v>13</v>
      </c>
      <c r="C123" s="4" t="s">
        <v>14</v>
      </c>
      <c r="D123" s="4" t="s">
        <v>71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27</v>
      </c>
      <c r="J123" s="4" t="s">
        <v>21</v>
      </c>
      <c r="K123" s="4" t="s">
        <v>28</v>
      </c>
      <c r="L123" s="4">
        <v>450</v>
      </c>
      <c r="M123" s="10">
        <v>15</v>
      </c>
    </row>
    <row r="124" spans="1:13" x14ac:dyDescent="0.2">
      <c r="A124" s="7">
        <v>123</v>
      </c>
      <c r="B124" s="4" t="s">
        <v>13</v>
      </c>
      <c r="C124" s="4" t="s">
        <v>14</v>
      </c>
      <c r="D124" s="4" t="s">
        <v>71</v>
      </c>
      <c r="E124" s="4" t="s">
        <v>29</v>
      </c>
      <c r="F124" s="4" t="str">
        <f>IF(Table3[[#This Row],[Product Type]]="Electric Skateboard","18 mph")</f>
        <v>18 mph</v>
      </c>
      <c r="G124" s="4" t="s">
        <v>31</v>
      </c>
      <c r="H124" s="4" t="s">
        <v>32</v>
      </c>
      <c r="I124" s="4" t="s">
        <v>33</v>
      </c>
      <c r="J124" s="4" t="s">
        <v>21</v>
      </c>
      <c r="K124" s="4" t="s">
        <v>34</v>
      </c>
      <c r="L124" s="4">
        <v>300</v>
      </c>
      <c r="M124" s="10">
        <v>15</v>
      </c>
    </row>
    <row r="125" spans="1:13" x14ac:dyDescent="0.2">
      <c r="A125" s="7">
        <v>124</v>
      </c>
      <c r="B125" s="4" t="s">
        <v>35</v>
      </c>
      <c r="C125" s="4" t="s">
        <v>36</v>
      </c>
      <c r="D125" s="4" t="s">
        <v>71</v>
      </c>
      <c r="E125" s="4" t="s">
        <v>16</v>
      </c>
      <c r="F125" s="4" t="s">
        <v>17</v>
      </c>
      <c r="G125" s="4" t="s">
        <v>18</v>
      </c>
      <c r="H125" s="4" t="s">
        <v>19</v>
      </c>
      <c r="I125" s="4" t="s">
        <v>37</v>
      </c>
      <c r="J125" s="4" t="s">
        <v>38</v>
      </c>
      <c r="K125" s="4" t="s">
        <v>39</v>
      </c>
      <c r="L125" s="4">
        <v>600</v>
      </c>
      <c r="M125" s="10">
        <v>15</v>
      </c>
    </row>
    <row r="126" spans="1:13" x14ac:dyDescent="0.2">
      <c r="A126" s="7">
        <v>125</v>
      </c>
      <c r="B126" s="4" t="s">
        <v>35</v>
      </c>
      <c r="C126" s="4" t="s">
        <v>36</v>
      </c>
      <c r="D126" s="4" t="s">
        <v>71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40</v>
      </c>
      <c r="J126" s="4" t="s">
        <v>38</v>
      </c>
      <c r="K126" s="4" t="s">
        <v>41</v>
      </c>
      <c r="L126" s="4">
        <v>1500</v>
      </c>
      <c r="M126" s="10">
        <v>15</v>
      </c>
    </row>
    <row r="127" spans="1:13" x14ac:dyDescent="0.2">
      <c r="A127" s="7">
        <v>126</v>
      </c>
      <c r="B127" s="4" t="s">
        <v>35</v>
      </c>
      <c r="C127" s="4" t="s">
        <v>36</v>
      </c>
      <c r="D127" s="4" t="s">
        <v>71</v>
      </c>
      <c r="E127" s="4" t="s">
        <v>29</v>
      </c>
      <c r="F127" s="4" t="str">
        <f>IF(Table3[[#This Row],[Product Type]]="Electric Skateboard","18 mph")</f>
        <v>18 mph</v>
      </c>
      <c r="G127" s="4" t="s">
        <v>31</v>
      </c>
      <c r="H127" s="4" t="s">
        <v>32</v>
      </c>
      <c r="I127" s="4" t="s">
        <v>42</v>
      </c>
      <c r="J127" s="4" t="s">
        <v>38</v>
      </c>
      <c r="K127" s="4" t="s">
        <v>43</v>
      </c>
      <c r="L127" s="4">
        <v>800</v>
      </c>
      <c r="M127" s="10">
        <v>15</v>
      </c>
    </row>
    <row r="128" spans="1:13" x14ac:dyDescent="0.2">
      <c r="A128" s="7">
        <v>127</v>
      </c>
      <c r="B128" s="4" t="s">
        <v>44</v>
      </c>
      <c r="C128" s="4" t="s">
        <v>45</v>
      </c>
      <c r="D128" s="4" t="s">
        <v>71</v>
      </c>
      <c r="E128" s="4" t="s">
        <v>16</v>
      </c>
      <c r="F128" s="4" t="s">
        <v>17</v>
      </c>
      <c r="G128" s="4" t="s">
        <v>18</v>
      </c>
      <c r="H128" s="4" t="s">
        <v>19</v>
      </c>
      <c r="I128" s="4" t="s">
        <v>46</v>
      </c>
      <c r="J128" s="4" t="s">
        <v>47</v>
      </c>
      <c r="K128" s="4" t="s">
        <v>48</v>
      </c>
      <c r="L128" s="4">
        <v>160</v>
      </c>
      <c r="M128" s="10">
        <v>15</v>
      </c>
    </row>
    <row r="129" spans="1:13" x14ac:dyDescent="0.2">
      <c r="A129" s="7">
        <v>128</v>
      </c>
      <c r="B129" s="4" t="s">
        <v>44</v>
      </c>
      <c r="C129" s="4" t="s">
        <v>45</v>
      </c>
      <c r="D129" s="4" t="s">
        <v>71</v>
      </c>
      <c r="E129" s="4" t="s">
        <v>23</v>
      </c>
      <c r="F129" s="4" t="s">
        <v>24</v>
      </c>
      <c r="G129" s="4" t="s">
        <v>25</v>
      </c>
      <c r="H129" s="4" t="s">
        <v>26</v>
      </c>
      <c r="I129" s="4" t="s">
        <v>49</v>
      </c>
      <c r="J129" s="4" t="s">
        <v>47</v>
      </c>
      <c r="K129" s="4" t="s">
        <v>50</v>
      </c>
      <c r="L129" s="4">
        <v>320</v>
      </c>
      <c r="M129" s="10">
        <v>15</v>
      </c>
    </row>
    <row r="130" spans="1:13" x14ac:dyDescent="0.2">
      <c r="A130" s="7">
        <v>129</v>
      </c>
      <c r="B130" s="4" t="s">
        <v>44</v>
      </c>
      <c r="C130" s="4" t="s">
        <v>45</v>
      </c>
      <c r="D130" s="4" t="s">
        <v>71</v>
      </c>
      <c r="E130" s="4" t="s">
        <v>29</v>
      </c>
      <c r="F130" s="4" t="str">
        <f>IF(Table3[[#This Row],[Product Type]]="Electric Skateboard","18 mph")</f>
        <v>18 mph</v>
      </c>
      <c r="G130" s="4" t="s">
        <v>31</v>
      </c>
      <c r="H130" s="4" t="s">
        <v>32</v>
      </c>
      <c r="I130" s="4" t="s">
        <v>51</v>
      </c>
      <c r="J130" s="4" t="s">
        <v>47</v>
      </c>
      <c r="K130" s="4" t="s">
        <v>52</v>
      </c>
      <c r="L130" s="4">
        <v>250</v>
      </c>
      <c r="M130" s="10">
        <v>15</v>
      </c>
    </row>
    <row r="131" spans="1:13" x14ac:dyDescent="0.2">
      <c r="A131" s="7">
        <v>130</v>
      </c>
      <c r="B131" s="4" t="s">
        <v>53</v>
      </c>
      <c r="C131" s="4" t="s">
        <v>54</v>
      </c>
      <c r="D131" s="4" t="s">
        <v>71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55</v>
      </c>
      <c r="J131" s="4" t="s">
        <v>56</v>
      </c>
      <c r="K131" s="4" t="s">
        <v>57</v>
      </c>
      <c r="L131" s="4">
        <v>140</v>
      </c>
      <c r="M131" s="10">
        <v>15</v>
      </c>
    </row>
    <row r="132" spans="1:13" x14ac:dyDescent="0.2">
      <c r="A132" s="7">
        <v>131</v>
      </c>
      <c r="B132" s="4" t="s">
        <v>53</v>
      </c>
      <c r="C132" s="4" t="s">
        <v>54</v>
      </c>
      <c r="D132" s="4" t="s">
        <v>71</v>
      </c>
      <c r="E132" s="4" t="s">
        <v>23</v>
      </c>
      <c r="F132" s="4" t="s">
        <v>24</v>
      </c>
      <c r="G132" s="4" t="s">
        <v>25</v>
      </c>
      <c r="H132" s="4" t="s">
        <v>26</v>
      </c>
      <c r="I132" s="4" t="s">
        <v>58</v>
      </c>
      <c r="J132" s="4" t="s">
        <v>56</v>
      </c>
      <c r="K132" s="4" t="s">
        <v>59</v>
      </c>
      <c r="L132" s="4">
        <v>310</v>
      </c>
      <c r="M132" s="10">
        <v>15</v>
      </c>
    </row>
    <row r="133" spans="1:13" x14ac:dyDescent="0.2">
      <c r="A133" s="7">
        <v>132</v>
      </c>
      <c r="B133" s="4" t="s">
        <v>53</v>
      </c>
      <c r="C133" s="4" t="s">
        <v>54</v>
      </c>
      <c r="D133" s="4" t="s">
        <v>71</v>
      </c>
      <c r="E133" s="4" t="s">
        <v>29</v>
      </c>
      <c r="F133" s="4" t="str">
        <f>IF(Table3[[#This Row],[Product Type]]="Electric Skateboard","18 mph")</f>
        <v>18 mph</v>
      </c>
      <c r="G133" s="4" t="s">
        <v>31</v>
      </c>
      <c r="H133" s="4" t="s">
        <v>32</v>
      </c>
      <c r="I133" s="4" t="s">
        <v>60</v>
      </c>
      <c r="J133" s="4" t="s">
        <v>56</v>
      </c>
      <c r="K133" s="4" t="s">
        <v>61</v>
      </c>
      <c r="L133" s="4">
        <v>290</v>
      </c>
      <c r="M133" s="10">
        <v>15</v>
      </c>
    </row>
    <row r="134" spans="1:13" x14ac:dyDescent="0.2">
      <c r="A134" s="7">
        <v>133</v>
      </c>
      <c r="B134" s="4" t="s">
        <v>13</v>
      </c>
      <c r="C134" s="4" t="s">
        <v>14</v>
      </c>
      <c r="D134" s="4" t="s">
        <v>72</v>
      </c>
      <c r="E134" s="4" t="s">
        <v>16</v>
      </c>
      <c r="F134" s="4" t="s">
        <v>17</v>
      </c>
      <c r="G134" s="4" t="s">
        <v>18</v>
      </c>
      <c r="H134" s="4" t="s">
        <v>19</v>
      </c>
      <c r="I134" s="4" t="s">
        <v>20</v>
      </c>
      <c r="J134" s="4" t="s">
        <v>21</v>
      </c>
      <c r="K134" s="4" t="s">
        <v>22</v>
      </c>
      <c r="L134" s="4">
        <v>250</v>
      </c>
      <c r="M134" s="10">
        <v>20</v>
      </c>
    </row>
    <row r="135" spans="1:13" x14ac:dyDescent="0.2">
      <c r="A135" s="7">
        <v>134</v>
      </c>
      <c r="B135" s="4" t="s">
        <v>13</v>
      </c>
      <c r="C135" s="4" t="s">
        <v>14</v>
      </c>
      <c r="D135" s="4" t="s">
        <v>72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27</v>
      </c>
      <c r="J135" s="4" t="s">
        <v>21</v>
      </c>
      <c r="K135" s="4" t="s">
        <v>28</v>
      </c>
      <c r="L135" s="4">
        <v>600</v>
      </c>
      <c r="M135" s="10">
        <v>20</v>
      </c>
    </row>
    <row r="136" spans="1:13" x14ac:dyDescent="0.2">
      <c r="A136" s="7">
        <v>135</v>
      </c>
      <c r="B136" s="4" t="s">
        <v>13</v>
      </c>
      <c r="C136" s="4" t="s">
        <v>14</v>
      </c>
      <c r="D136" s="4" t="s">
        <v>72</v>
      </c>
      <c r="E136" s="4" t="s">
        <v>29</v>
      </c>
      <c r="F136" s="4" t="str">
        <f>IF(Table3[[#This Row],[Product Type]]="Electric Skateboard","18 mph")</f>
        <v>18 mph</v>
      </c>
      <c r="G136" s="4" t="s">
        <v>31</v>
      </c>
      <c r="H136" s="4" t="s">
        <v>32</v>
      </c>
      <c r="I136" s="4" t="s">
        <v>33</v>
      </c>
      <c r="J136" s="4" t="s">
        <v>21</v>
      </c>
      <c r="K136" s="4" t="s">
        <v>34</v>
      </c>
      <c r="L136" s="4">
        <v>400</v>
      </c>
      <c r="M136" s="10">
        <v>20</v>
      </c>
    </row>
    <row r="137" spans="1:13" x14ac:dyDescent="0.2">
      <c r="A137" s="7">
        <v>136</v>
      </c>
      <c r="B137" s="4" t="s">
        <v>35</v>
      </c>
      <c r="C137" s="4" t="s">
        <v>36</v>
      </c>
      <c r="D137" s="4" t="s">
        <v>72</v>
      </c>
      <c r="E137" s="4" t="s">
        <v>16</v>
      </c>
      <c r="F137" s="4" t="s">
        <v>17</v>
      </c>
      <c r="G137" s="4" t="s">
        <v>18</v>
      </c>
      <c r="H137" s="4" t="s">
        <v>19</v>
      </c>
      <c r="I137" s="4" t="s">
        <v>37</v>
      </c>
      <c r="J137" s="4" t="s">
        <v>38</v>
      </c>
      <c r="K137" s="4" t="s">
        <v>39</v>
      </c>
      <c r="L137" s="4">
        <v>800</v>
      </c>
      <c r="M137" s="10">
        <v>20</v>
      </c>
    </row>
    <row r="138" spans="1:13" x14ac:dyDescent="0.2">
      <c r="A138" s="7">
        <v>137</v>
      </c>
      <c r="B138" s="4" t="s">
        <v>35</v>
      </c>
      <c r="C138" s="4" t="s">
        <v>36</v>
      </c>
      <c r="D138" s="4" t="s">
        <v>72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40</v>
      </c>
      <c r="J138" s="4" t="s">
        <v>38</v>
      </c>
      <c r="K138" s="4" t="s">
        <v>41</v>
      </c>
      <c r="L138" s="4">
        <v>2000</v>
      </c>
      <c r="M138" s="10">
        <v>20</v>
      </c>
    </row>
    <row r="139" spans="1:13" x14ac:dyDescent="0.2">
      <c r="A139" s="7">
        <v>138</v>
      </c>
      <c r="B139" s="4" t="s">
        <v>35</v>
      </c>
      <c r="C139" s="4" t="s">
        <v>36</v>
      </c>
      <c r="D139" s="4" t="s">
        <v>72</v>
      </c>
      <c r="E139" s="4" t="s">
        <v>29</v>
      </c>
      <c r="F139" s="4" t="str">
        <f>IF(Table3[[#This Row],[Product Type]]="Electric Skateboard","18 mph")</f>
        <v>18 mph</v>
      </c>
      <c r="G139" s="4" t="s">
        <v>31</v>
      </c>
      <c r="H139" s="4" t="s">
        <v>32</v>
      </c>
      <c r="I139" s="4" t="s">
        <v>42</v>
      </c>
      <c r="J139" s="4" t="s">
        <v>38</v>
      </c>
      <c r="K139" s="4" t="s">
        <v>43</v>
      </c>
      <c r="L139" s="4">
        <v>1200</v>
      </c>
      <c r="M139" s="10">
        <v>20</v>
      </c>
    </row>
    <row r="140" spans="1:13" x14ac:dyDescent="0.2">
      <c r="A140" s="7">
        <v>139</v>
      </c>
      <c r="B140" s="4" t="s">
        <v>44</v>
      </c>
      <c r="C140" s="4" t="s">
        <v>45</v>
      </c>
      <c r="D140" s="4" t="s">
        <v>72</v>
      </c>
      <c r="E140" s="4" t="s">
        <v>16</v>
      </c>
      <c r="F140" s="4" t="s">
        <v>17</v>
      </c>
      <c r="G140" s="4" t="s">
        <v>18</v>
      </c>
      <c r="H140" s="4" t="s">
        <v>19</v>
      </c>
      <c r="I140" s="4" t="s">
        <v>46</v>
      </c>
      <c r="J140" s="4" t="s">
        <v>47</v>
      </c>
      <c r="K140" s="4" t="s">
        <v>48</v>
      </c>
      <c r="L140" s="4">
        <v>200</v>
      </c>
      <c r="M140" s="10">
        <v>20</v>
      </c>
    </row>
    <row r="141" spans="1:13" x14ac:dyDescent="0.2">
      <c r="A141" s="7">
        <v>140</v>
      </c>
      <c r="B141" s="4" t="s">
        <v>44</v>
      </c>
      <c r="C141" s="4" t="s">
        <v>45</v>
      </c>
      <c r="D141" s="4" t="s">
        <v>72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49</v>
      </c>
      <c r="J141" s="4" t="s">
        <v>47</v>
      </c>
      <c r="K141" s="4" t="s">
        <v>50</v>
      </c>
      <c r="L141" s="4">
        <v>400</v>
      </c>
      <c r="M141" s="10">
        <v>20</v>
      </c>
    </row>
    <row r="142" spans="1:13" x14ac:dyDescent="0.2">
      <c r="A142" s="7">
        <v>141</v>
      </c>
      <c r="B142" s="4" t="s">
        <v>44</v>
      </c>
      <c r="C142" s="4" t="s">
        <v>45</v>
      </c>
      <c r="D142" s="4" t="s">
        <v>72</v>
      </c>
      <c r="E142" s="4" t="s">
        <v>29</v>
      </c>
      <c r="F142" s="4" t="str">
        <f>IF(Table3[[#This Row],[Product Type]]="Electric Skateboard","18 mph")</f>
        <v>18 mph</v>
      </c>
      <c r="G142" s="4" t="s">
        <v>31</v>
      </c>
      <c r="H142" s="4" t="s">
        <v>32</v>
      </c>
      <c r="I142" s="4" t="s">
        <v>51</v>
      </c>
      <c r="J142" s="4" t="s">
        <v>47</v>
      </c>
      <c r="K142" s="4" t="s">
        <v>52</v>
      </c>
      <c r="L142" s="4">
        <v>350</v>
      </c>
      <c r="M142" s="10">
        <v>20</v>
      </c>
    </row>
    <row r="143" spans="1:13" x14ac:dyDescent="0.2">
      <c r="A143" s="7">
        <v>142</v>
      </c>
      <c r="B143" s="4" t="s">
        <v>53</v>
      </c>
      <c r="C143" s="4" t="s">
        <v>54</v>
      </c>
      <c r="D143" s="4" t="s">
        <v>72</v>
      </c>
      <c r="E143" s="4" t="s">
        <v>16</v>
      </c>
      <c r="F143" s="4" t="s">
        <v>17</v>
      </c>
      <c r="G143" s="4" t="s">
        <v>18</v>
      </c>
      <c r="H143" s="4" t="s">
        <v>19</v>
      </c>
      <c r="I143" s="4" t="s">
        <v>55</v>
      </c>
      <c r="J143" s="4" t="s">
        <v>56</v>
      </c>
      <c r="K143" s="4" t="s">
        <v>57</v>
      </c>
      <c r="L143" s="4">
        <v>180</v>
      </c>
      <c r="M143" s="10">
        <v>20</v>
      </c>
    </row>
    <row r="144" spans="1:13" x14ac:dyDescent="0.2">
      <c r="A144" s="7">
        <v>143</v>
      </c>
      <c r="B144" s="4" t="s">
        <v>53</v>
      </c>
      <c r="C144" s="4" t="s">
        <v>54</v>
      </c>
      <c r="D144" s="4" t="s">
        <v>72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58</v>
      </c>
      <c r="J144" s="4" t="s">
        <v>56</v>
      </c>
      <c r="K144" s="4" t="s">
        <v>59</v>
      </c>
      <c r="L144" s="4">
        <v>400</v>
      </c>
      <c r="M144" s="10">
        <v>20</v>
      </c>
    </row>
    <row r="145" spans="1:13" x14ac:dyDescent="0.2">
      <c r="A145" s="7">
        <v>144</v>
      </c>
      <c r="B145" s="4" t="s">
        <v>53</v>
      </c>
      <c r="C145" s="4" t="s">
        <v>54</v>
      </c>
      <c r="D145" s="4" t="s">
        <v>72</v>
      </c>
      <c r="E145" s="4" t="s">
        <v>29</v>
      </c>
      <c r="F145" s="4" t="str">
        <f>IF(Table3[[#This Row],[Product Type]]="Electric Skateboard","18 mph")</f>
        <v>18 mph</v>
      </c>
      <c r="G145" s="4" t="s">
        <v>31</v>
      </c>
      <c r="H145" s="4" t="s">
        <v>32</v>
      </c>
      <c r="I145" s="4" t="s">
        <v>60</v>
      </c>
      <c r="J145" s="4" t="s">
        <v>56</v>
      </c>
      <c r="K145" s="4" t="s">
        <v>61</v>
      </c>
      <c r="L145" s="4">
        <v>360</v>
      </c>
      <c r="M145" s="10">
        <v>20</v>
      </c>
    </row>
    <row r="146" spans="1:13" x14ac:dyDescent="0.2">
      <c r="A146" s="8"/>
      <c r="B146" s="5"/>
      <c r="C146" s="5"/>
      <c r="D146" s="5"/>
      <c r="E146" s="5"/>
      <c r="F146" s="5"/>
      <c r="G146" s="5"/>
      <c r="H146" s="12"/>
      <c r="I146" s="5"/>
      <c r="J146" s="5"/>
      <c r="K146" s="5"/>
      <c r="L146" s="5"/>
      <c r="M146" s="11"/>
    </row>
    <row r="147" spans="1:13" x14ac:dyDescent="0.2">
      <c r="A147"/>
      <c r="B147"/>
      <c r="E147"/>
      <c r="H147"/>
      <c r="J147"/>
      <c r="L147"/>
    </row>
    <row r="148" spans="1:13" x14ac:dyDescent="0.2">
      <c r="A148"/>
      <c r="B148"/>
      <c r="E148"/>
      <c r="F148" t="s">
        <v>91</v>
      </c>
      <c r="H148"/>
      <c r="J148"/>
      <c r="L148"/>
    </row>
    <row r="149" spans="1:13" x14ac:dyDescent="0.2">
      <c r="A149"/>
      <c r="B149"/>
      <c r="E149"/>
      <c r="F149" t="s">
        <v>90</v>
      </c>
      <c r="H149"/>
      <c r="J149"/>
      <c r="L149"/>
    </row>
    <row r="150" spans="1:13" x14ac:dyDescent="0.2">
      <c r="A150"/>
      <c r="B150"/>
      <c r="E150"/>
      <c r="F150" t="s">
        <v>92</v>
      </c>
      <c r="H150"/>
      <c r="J150"/>
      <c r="L150"/>
    </row>
    <row r="151" spans="1:13" x14ac:dyDescent="0.2">
      <c r="A151"/>
      <c r="B151"/>
      <c r="E151"/>
      <c r="H151"/>
      <c r="J151"/>
      <c r="L151"/>
    </row>
    <row r="152" spans="1:13" x14ac:dyDescent="0.2">
      <c r="A152"/>
      <c r="B152"/>
      <c r="E152"/>
      <c r="H152"/>
      <c r="J152"/>
      <c r="L152"/>
    </row>
    <row r="153" spans="1:13" x14ac:dyDescent="0.2">
      <c r="A153"/>
      <c r="B153"/>
      <c r="E153"/>
      <c r="H153"/>
      <c r="J153"/>
      <c r="L153"/>
    </row>
    <row r="154" spans="1:13" x14ac:dyDescent="0.2">
      <c r="A154"/>
      <c r="B154"/>
      <c r="E154"/>
      <c r="H154"/>
      <c r="J154"/>
      <c r="L154"/>
    </row>
    <row r="155" spans="1:13" x14ac:dyDescent="0.2">
      <c r="A155"/>
      <c r="B155"/>
      <c r="E155"/>
      <c r="H155"/>
      <c r="J155"/>
      <c r="L155"/>
    </row>
    <row r="156" spans="1:13" x14ac:dyDescent="0.2">
      <c r="A156"/>
      <c r="B156"/>
      <c r="E156"/>
      <c r="H156"/>
      <c r="J156"/>
      <c r="L156"/>
    </row>
    <row r="157" spans="1:13" x14ac:dyDescent="0.2">
      <c r="A157"/>
      <c r="B157"/>
      <c r="E157"/>
      <c r="H157"/>
      <c r="J157"/>
      <c r="L157"/>
    </row>
    <row r="158" spans="1:13" x14ac:dyDescent="0.2">
      <c r="A158"/>
      <c r="B158"/>
      <c r="E158"/>
      <c r="H158"/>
      <c r="J158"/>
      <c r="L158"/>
    </row>
    <row r="159" spans="1:13" x14ac:dyDescent="0.2">
      <c r="A159"/>
      <c r="B159"/>
      <c r="E159"/>
      <c r="H159"/>
      <c r="J159"/>
      <c r="L159"/>
    </row>
    <row r="160" spans="1:13" x14ac:dyDescent="0.2">
      <c r="A160"/>
      <c r="B160"/>
      <c r="E160"/>
      <c r="H160"/>
      <c r="J160"/>
      <c r="L160"/>
    </row>
    <row r="161" customFormat="1" x14ac:dyDescent="0.2"/>
    <row r="162" customForma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ADC9-97D8-F740-9E61-CE86C728B2E0}">
  <dimension ref="A1:Z148"/>
  <sheetViews>
    <sheetView tabSelected="1" topLeftCell="K1" workbookViewId="0">
      <selection activeCell="P1" sqref="P1:P1048576"/>
    </sheetView>
  </sheetViews>
  <sheetFormatPr baseColWidth="10" defaultRowHeight="15" x14ac:dyDescent="0.2"/>
  <cols>
    <col min="1" max="1" width="12.1640625" bestFit="1" customWidth="1"/>
    <col min="2" max="2" width="14.6640625" bestFit="1" customWidth="1"/>
    <col min="3" max="3" width="14.5" bestFit="1" customWidth="1"/>
    <col min="4" max="4" width="10.33203125" bestFit="1" customWidth="1"/>
    <col min="5" max="5" width="17.1640625" bestFit="1" customWidth="1"/>
    <col min="6" max="6" width="10.33203125" bestFit="1" customWidth="1"/>
    <col min="7" max="7" width="7.1640625" bestFit="1" customWidth="1"/>
    <col min="8" max="8" width="8.83203125" bestFit="1" customWidth="1"/>
    <col min="9" max="9" width="35.83203125" hidden="1" customWidth="1"/>
    <col min="10" max="12" width="35.83203125" customWidth="1"/>
    <col min="13" max="13" width="13.5" hidden="1" customWidth="1"/>
    <col min="14" max="14" width="17.1640625" customWidth="1"/>
    <col min="15" max="15" width="9.6640625" hidden="1" customWidth="1"/>
    <col min="16" max="16" width="26.83203125" hidden="1" customWidth="1"/>
    <col min="17" max="17" width="25.83203125" customWidth="1"/>
    <col min="18" max="18" width="22.5" customWidth="1"/>
    <col min="19" max="19" width="12.6640625" bestFit="1" customWidth="1"/>
    <col min="20" max="20" width="12.6640625" customWidth="1"/>
    <col min="21" max="21" width="16.1640625" customWidth="1"/>
    <col min="22" max="22" width="20.6640625" customWidth="1"/>
    <col min="23" max="23" width="21.83203125" customWidth="1"/>
  </cols>
  <sheetData>
    <row r="1" spans="1:26" x14ac:dyDescent="0.2">
      <c r="A1" s="16" t="s">
        <v>0</v>
      </c>
      <c r="B1" s="16" t="s">
        <v>1</v>
      </c>
      <c r="C1" s="16" t="s">
        <v>2</v>
      </c>
      <c r="D1" s="16" t="s">
        <v>101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93</v>
      </c>
      <c r="L1" s="16" t="s">
        <v>94</v>
      </c>
      <c r="M1" s="16" t="s">
        <v>95</v>
      </c>
      <c r="N1" s="16" t="s">
        <v>9</v>
      </c>
      <c r="O1" s="16" t="s">
        <v>96</v>
      </c>
      <c r="P1" s="16" t="s">
        <v>10</v>
      </c>
      <c r="Q1" s="16" t="s">
        <v>97</v>
      </c>
      <c r="R1" s="16" t="s">
        <v>73</v>
      </c>
      <c r="S1" s="16" t="s">
        <v>11</v>
      </c>
      <c r="T1" s="16" t="s">
        <v>12</v>
      </c>
      <c r="U1" s="17" t="s">
        <v>98</v>
      </c>
      <c r="V1" s="17" t="s">
        <v>99</v>
      </c>
      <c r="W1" s="17" t="s">
        <v>100</v>
      </c>
    </row>
    <row r="2" spans="1:26" x14ac:dyDescent="0.2">
      <c r="A2" s="9">
        <v>1</v>
      </c>
      <c r="B2" s="9" t="s">
        <v>13</v>
      </c>
      <c r="C2" s="9" t="s">
        <v>14</v>
      </c>
      <c r="D2" s="9" t="str" cm="1">
        <f t="array" ref="D2">_xlfn.SWITCH($E2,"January","Q1","February","Q1","March","Q1","April","Q2","May","Q2","June","Q2","July","Q3","August","Q3","September","Q3","October","Q4","November","Q4","December","Q4")</f>
        <v>Q1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74</v>
      </c>
      <c r="L2" s="9" t="s">
        <v>75</v>
      </c>
      <c r="M2" s="9">
        <v>560001</v>
      </c>
      <c r="N2" s="9" t="s">
        <v>21</v>
      </c>
      <c r="O2" s="18" t="str" cm="1">
        <f t="array" ref="O2">_xlfn.SWITCH(N2,"IN","India","CN","China","DE","Germany","FR","France")</f>
        <v>India</v>
      </c>
      <c r="P2" s="19">
        <v>30000</v>
      </c>
      <c r="Q2" s="19" t="str" cm="1">
        <f t="array" ref="Q2">_xlfn.SWITCH(O2,"India","Asia","China","Asia","France","Europe","Germany","Europe")</f>
        <v>Asia</v>
      </c>
      <c r="R2" s="20" cm="1">
        <f t="array" aca="1" ref="R2" ca="1">_xlfn.IFS(N2="IN", P2*$Z$3,N2="CN",P2*$Z$4,OR(N2="DE",N2="FR"),P2)</f>
        <v>331.5</v>
      </c>
      <c r="S2" s="9">
        <v>150</v>
      </c>
      <c r="T2" s="9">
        <v>10</v>
      </c>
      <c r="U2" s="21">
        <f ca="1">(R2*S2)*((100-T2)/100)</f>
        <v>44752.5</v>
      </c>
      <c r="V2" s="18" t="str">
        <f>G2&amp;"-"&amp;H2</f>
        <v>15 mph-30 mph</v>
      </c>
      <c r="W2" s="18" t="str">
        <f t="shared" ref="W2:W33" si="0">B2&amp;" "&amp;C2</f>
        <v>Sanya Joshi</v>
      </c>
    </row>
    <row r="3" spans="1:26" x14ac:dyDescent="0.2">
      <c r="A3" s="9">
        <v>2</v>
      </c>
      <c r="B3" s="9" t="s">
        <v>13</v>
      </c>
      <c r="C3" s="9" t="s">
        <v>14</v>
      </c>
      <c r="D3" s="9" t="str" cm="1">
        <f t="array" ref="D3">_xlfn.SWITCH($E3,"January","Q1","February","Q1","March","Q1","April","Q2","May","Q2","June","Q2","July","Q3","August","Q3","September","Q3","October","Q4","November","Q4","December","Q4")</f>
        <v>Q1</v>
      </c>
      <c r="E3" s="9" t="s">
        <v>15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76</v>
      </c>
      <c r="L3" s="9" t="s">
        <v>75</v>
      </c>
      <c r="M3" s="9">
        <v>560001</v>
      </c>
      <c r="N3" s="9" t="s">
        <v>21</v>
      </c>
      <c r="O3" s="18" t="str" cm="1">
        <f t="array" ref="O3">_xlfn.SWITCH(N3,"IN","India","CN","China","DE","Germany","FR","France")</f>
        <v>India</v>
      </c>
      <c r="P3" s="19">
        <v>25000</v>
      </c>
      <c r="Q3" s="19" t="str" cm="1">
        <f t="array" ref="Q3">_xlfn.SWITCH(O3,"India","Asia","China","Asia","France","Europe","Germany","Europe")</f>
        <v>Asia</v>
      </c>
      <c r="R3" s="20" cm="1">
        <f t="array" aca="1" ref="R3" ca="1">_xlfn.IFS(N3="IN", P3*$Z$3,N3="CN",P3*$Z$4,OR(N3="DE",N3="FR"),P3)</f>
        <v>276.25</v>
      </c>
      <c r="S3" s="9">
        <v>300</v>
      </c>
      <c r="T3" s="9">
        <v>10</v>
      </c>
      <c r="U3" s="21">
        <f t="shared" ref="U3:U66" ca="1" si="1">(R3*S3)*((100-T3)/100)</f>
        <v>74587.5</v>
      </c>
      <c r="V3" s="18" t="str">
        <f t="shared" ref="V3:V66" si="2">G3&amp;"-"&amp;H3</f>
        <v>20 mph-35 mph</v>
      </c>
      <c r="W3" s="18" t="str">
        <f t="shared" si="0"/>
        <v>Sanya Joshi</v>
      </c>
      <c r="Y3" s="13" t="e" vm="1">
        <v>#VALUE!</v>
      </c>
      <c r="Z3" s="15" cm="1">
        <f t="array" aca="1" ref="Z3" ca="1">_FV(Y3,"Price")</f>
        <v>1.1050000000000001E-2</v>
      </c>
    </row>
    <row r="4" spans="1:26" x14ac:dyDescent="0.2">
      <c r="A4" s="9">
        <v>3</v>
      </c>
      <c r="B4" s="9" t="s">
        <v>13</v>
      </c>
      <c r="C4" s="9" t="s">
        <v>14</v>
      </c>
      <c r="D4" s="9" t="str" cm="1">
        <f t="array" ref="D4">_xlfn.SWITCH($E4,"January","Q1","February","Q1","March","Q1","April","Q2","May","Q2","June","Q2","July","Q3","August","Q3","September","Q3","October","Q4","November","Q4","December","Q4")</f>
        <v>Q1</v>
      </c>
      <c r="E4" s="9" t="s">
        <v>15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33</v>
      </c>
      <c r="K4" s="9" t="s">
        <v>77</v>
      </c>
      <c r="L4" s="9" t="s">
        <v>75</v>
      </c>
      <c r="M4" s="9">
        <v>560001</v>
      </c>
      <c r="N4" s="9" t="s">
        <v>21</v>
      </c>
      <c r="O4" s="18" t="str" cm="1">
        <f t="array" ref="O4">_xlfn.SWITCH(N4,"IN","India","CN","China","DE","Germany","FR","France")</f>
        <v>India</v>
      </c>
      <c r="P4" s="19">
        <v>22000</v>
      </c>
      <c r="Q4" s="19" t="str" cm="1">
        <f t="array" ref="Q4">_xlfn.SWITCH(O4,"India","Asia","China","Asia","France","Europe","Germany","Europe")</f>
        <v>Asia</v>
      </c>
      <c r="R4" s="20" cm="1">
        <f t="array" aca="1" ref="R4" ca="1">_xlfn.IFS(N4="IN", P4*$Z$3,N4="CN",P4*$Z$4,OR(N4="DE",N4="FR"),P4)</f>
        <v>243.10000000000002</v>
      </c>
      <c r="S4" s="9">
        <v>200</v>
      </c>
      <c r="T4" s="9">
        <v>10</v>
      </c>
      <c r="U4" s="21">
        <f t="shared" ca="1" si="1"/>
        <v>43758.000000000007</v>
      </c>
      <c r="V4" s="18" t="str">
        <f t="shared" si="2"/>
        <v>18 mph-28 mph</v>
      </c>
      <c r="W4" s="18" t="str">
        <f t="shared" si="0"/>
        <v>Sanya Joshi</v>
      </c>
      <c r="Y4" s="13" t="e" vm="2">
        <v>#VALUE!</v>
      </c>
      <c r="Z4" s="15" cm="1">
        <f t="array" aca="1" ref="Z4" ca="1">_FV(Y4,"Price")</f>
        <v>0.13150000000000001</v>
      </c>
    </row>
    <row r="5" spans="1:26" x14ac:dyDescent="0.2">
      <c r="A5" s="9">
        <v>4</v>
      </c>
      <c r="B5" s="9" t="s">
        <v>35</v>
      </c>
      <c r="C5" s="9" t="s">
        <v>36</v>
      </c>
      <c r="D5" s="9" t="str" cm="1">
        <f t="array" ref="D5">_xlfn.SWITCH($E5,"January","Q1","February","Q1","March","Q1","April","Q2","May","Q2","June","Q2","July","Q3","August","Q3","September","Q3","October","Q4","November","Q4","December","Q4")</f>
        <v>Q1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37</v>
      </c>
      <c r="K5" s="9" t="s">
        <v>78</v>
      </c>
      <c r="L5" s="9" t="s">
        <v>79</v>
      </c>
      <c r="M5" s="9">
        <v>200001</v>
      </c>
      <c r="N5" s="9" t="s">
        <v>38</v>
      </c>
      <c r="O5" s="18" t="str" cm="1">
        <f t="array" ref="O5">_xlfn.SWITCH(N5,"IN","India","CN","China","DE","Germany","FR","France")</f>
        <v>China</v>
      </c>
      <c r="P5" s="19">
        <v>5000</v>
      </c>
      <c r="Q5" s="19" t="str" cm="1">
        <f t="array" ref="Q5">_xlfn.SWITCH(O5,"India","Asia","China","Asia","France","Europe","Germany","Europe")</f>
        <v>Asia</v>
      </c>
      <c r="R5" s="20" cm="1">
        <f t="array" aca="1" ref="R5" ca="1">_xlfn.IFS(N5="IN", P5*$Z$3,N5="CN",P5*$Z$4,OR(N5="DE",N5="FR"),P5)</f>
        <v>657.5</v>
      </c>
      <c r="S5" s="9">
        <v>500</v>
      </c>
      <c r="T5" s="9">
        <v>10</v>
      </c>
      <c r="U5" s="21">
        <f t="shared" ca="1" si="1"/>
        <v>295875</v>
      </c>
      <c r="V5" s="18" t="str">
        <f t="shared" si="2"/>
        <v>15 mph-30 mph</v>
      </c>
      <c r="W5" s="18" t="str">
        <f t="shared" si="0"/>
        <v>Fang Liu</v>
      </c>
    </row>
    <row r="6" spans="1:26" x14ac:dyDescent="0.2">
      <c r="A6" s="9">
        <v>5</v>
      </c>
      <c r="B6" s="9" t="s">
        <v>35</v>
      </c>
      <c r="C6" s="9" t="s">
        <v>36</v>
      </c>
      <c r="D6" s="9" t="str" cm="1">
        <f t="array" ref="D6">_xlfn.SWITCH($E6,"January","Q1","February","Q1","March","Q1","April","Q2","May","Q2","June","Q2","July","Q3","August","Q3","September","Q3","October","Q4","November","Q4","December","Q4")</f>
        <v>Q1</v>
      </c>
      <c r="E6" s="9" t="s">
        <v>15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40</v>
      </c>
      <c r="K6" s="9" t="s">
        <v>80</v>
      </c>
      <c r="L6" s="9" t="s">
        <v>79</v>
      </c>
      <c r="M6" s="9">
        <v>200001</v>
      </c>
      <c r="N6" s="9" t="s">
        <v>38</v>
      </c>
      <c r="O6" s="18" t="str" cm="1">
        <f t="array" ref="O6">_xlfn.SWITCH(N6,"IN","India","CN","China","DE","Germany","FR","France")</f>
        <v>China</v>
      </c>
      <c r="P6" s="19">
        <v>3500</v>
      </c>
      <c r="Q6" s="19" t="str" cm="1">
        <f t="array" ref="Q6">_xlfn.SWITCH(O6,"India","Asia","China","Asia","France","Europe","Germany","Europe")</f>
        <v>Asia</v>
      </c>
      <c r="R6" s="20" cm="1">
        <f t="array" aca="1" ref="R6" ca="1">_xlfn.IFS(N6="IN", P6*$Z$3,N6="CN",P6*$Z$4,OR(N6="DE",N6="FR"),P6)</f>
        <v>460.25</v>
      </c>
      <c r="S6" s="9">
        <v>1000</v>
      </c>
      <c r="T6" s="9">
        <v>10</v>
      </c>
      <c r="U6" s="21">
        <f t="shared" ca="1" si="1"/>
        <v>414225</v>
      </c>
      <c r="V6" s="18" t="str">
        <f t="shared" si="2"/>
        <v>20 mph-35 mph</v>
      </c>
      <c r="W6" s="18" t="str">
        <f t="shared" si="0"/>
        <v>Fang Liu</v>
      </c>
    </row>
    <row r="7" spans="1:26" x14ac:dyDescent="0.2">
      <c r="A7" s="9">
        <v>6</v>
      </c>
      <c r="B7" s="9" t="s">
        <v>35</v>
      </c>
      <c r="C7" s="9" t="s">
        <v>36</v>
      </c>
      <c r="D7" s="9" t="str" cm="1">
        <f t="array" ref="D7">_xlfn.SWITCH($E7,"January","Q1","February","Q1","March","Q1","April","Q2","May","Q2","June","Q2","July","Q3","August","Q3","September","Q3","October","Q4","November","Q4","December","Q4")</f>
        <v>Q1</v>
      </c>
      <c r="E7" s="9" t="s">
        <v>15</v>
      </c>
      <c r="F7" s="9" t="s">
        <v>29</v>
      </c>
      <c r="G7" s="9" t="str">
        <f>IF(Table3[[#This Row],[Product Type]]="Electric Skateboard", "18 mph")</f>
        <v>18 mph</v>
      </c>
      <c r="H7" s="9" t="s">
        <v>31</v>
      </c>
      <c r="I7" s="9" t="s">
        <v>32</v>
      </c>
      <c r="J7" s="9" t="s">
        <v>42</v>
      </c>
      <c r="K7" s="9" t="s">
        <v>81</v>
      </c>
      <c r="L7" s="9" t="s">
        <v>79</v>
      </c>
      <c r="M7" s="9">
        <v>200001</v>
      </c>
      <c r="N7" s="9" t="s">
        <v>38</v>
      </c>
      <c r="O7" s="18" t="str" cm="1">
        <f t="array" ref="O7">_xlfn.SWITCH(N7,"IN","India","CN","China","DE","Germany","FR","France")</f>
        <v>China</v>
      </c>
      <c r="P7" s="19">
        <v>4200</v>
      </c>
      <c r="Q7" s="19" t="str" cm="1">
        <f t="array" ref="Q7">_xlfn.SWITCH(O7,"India","Asia","China","Asia","France","Europe","Germany","Europe")</f>
        <v>Asia</v>
      </c>
      <c r="R7" s="20" cm="1">
        <f t="array" aca="1" ref="R7" ca="1">_xlfn.IFS(N7="IN", P7*$Z$3,N7="CN",P7*$Z$4,OR(N7="DE",N7="FR"),P7)</f>
        <v>552.30000000000007</v>
      </c>
      <c r="S7" s="9">
        <v>800</v>
      </c>
      <c r="T7" s="9">
        <v>10</v>
      </c>
      <c r="U7" s="21">
        <f t="shared" ca="1" si="1"/>
        <v>397656.00000000006</v>
      </c>
      <c r="V7" s="18" t="str">
        <f t="shared" si="2"/>
        <v>18 mph-28 mph</v>
      </c>
      <c r="W7" s="18" t="str">
        <f t="shared" si="0"/>
        <v>Fang Liu</v>
      </c>
    </row>
    <row r="8" spans="1:26" x14ac:dyDescent="0.2">
      <c r="A8" s="9">
        <v>7</v>
      </c>
      <c r="B8" s="9" t="s">
        <v>44</v>
      </c>
      <c r="C8" s="9" t="s">
        <v>45</v>
      </c>
      <c r="D8" s="9" t="str" cm="1">
        <f t="array" ref="D8">_xlfn.SWITCH($E8,"January","Q1","February","Q1","March","Q1","April","Q2","May","Q2","June","Q2","July","Q3","August","Q3","September","Q3","October","Q4","November","Q4","December","Q4")</f>
        <v>Q1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19</v>
      </c>
      <c r="J8" s="9" t="s">
        <v>46</v>
      </c>
      <c r="K8" s="9" t="s">
        <v>82</v>
      </c>
      <c r="L8" s="9" t="s">
        <v>83</v>
      </c>
      <c r="M8" s="9">
        <v>20095</v>
      </c>
      <c r="N8" s="9" t="s">
        <v>47</v>
      </c>
      <c r="O8" s="18" t="str" cm="1">
        <f t="array" ref="O8">_xlfn.SWITCH(N8,"IN","India","CN","China","DE","Germany","FR","France")</f>
        <v>Germany</v>
      </c>
      <c r="P8" s="19">
        <v>1000</v>
      </c>
      <c r="Q8" s="19" t="str" cm="1">
        <f t="array" ref="Q8">_xlfn.SWITCH(O8,"India","Asia","China","Asia","France","Europe","Germany","Europe")</f>
        <v>Europe</v>
      </c>
      <c r="R8" s="20" cm="1">
        <f t="array" aca="1" ref="R8" ca="1">_xlfn.IFS(N8="IN", P8*$Z$3,N8="CN",P8*$Z$4,OR(N8="DE",N8="FR"),P8)</f>
        <v>1000</v>
      </c>
      <c r="S8" s="9">
        <v>120</v>
      </c>
      <c r="T8" s="9">
        <v>10</v>
      </c>
      <c r="U8" s="21">
        <f t="shared" ca="1" si="1"/>
        <v>108000</v>
      </c>
      <c r="V8" s="18" t="str">
        <f t="shared" si="2"/>
        <v>15 mph-30 mph</v>
      </c>
      <c r="W8" s="18" t="str">
        <f t="shared" si="0"/>
        <v>Jonas Fischer</v>
      </c>
    </row>
    <row r="9" spans="1:26" x14ac:dyDescent="0.2">
      <c r="A9" s="9">
        <v>8</v>
      </c>
      <c r="B9" s="9" t="s">
        <v>44</v>
      </c>
      <c r="C9" s="9" t="s">
        <v>45</v>
      </c>
      <c r="D9" s="9" t="str" cm="1">
        <f t="array" ref="D9">_xlfn.SWITCH($E9,"January","Q1","February","Q1","March","Q1","April","Q2","May","Q2","June","Q2","July","Q3","August","Q3","September","Q3","October","Q4","November","Q4","December","Q4")</f>
        <v>Q1</v>
      </c>
      <c r="E9" s="9" t="s">
        <v>15</v>
      </c>
      <c r="F9" s="9" t="s">
        <v>23</v>
      </c>
      <c r="G9" s="9" t="s">
        <v>24</v>
      </c>
      <c r="H9" s="9" t="s">
        <v>25</v>
      </c>
      <c r="I9" s="9" t="s">
        <v>26</v>
      </c>
      <c r="J9" s="9" t="s">
        <v>49</v>
      </c>
      <c r="K9" s="9" t="s">
        <v>84</v>
      </c>
      <c r="L9" s="9" t="s">
        <v>83</v>
      </c>
      <c r="M9" s="9">
        <v>20095</v>
      </c>
      <c r="N9" s="9" t="s">
        <v>47</v>
      </c>
      <c r="O9" s="18" t="str" cm="1">
        <f t="array" ref="O9">_xlfn.SWITCH(N9,"IN","India","CN","China","DE","Germany","FR","France")</f>
        <v>Germany</v>
      </c>
      <c r="P9" s="19">
        <v>800</v>
      </c>
      <c r="Q9" s="19" t="str" cm="1">
        <f t="array" ref="Q9">_xlfn.SWITCH(O9,"India","Asia","China","Asia","France","Europe","Germany","Europe")</f>
        <v>Europe</v>
      </c>
      <c r="R9" s="20" cm="1">
        <f t="array" aca="1" ref="R9" ca="1">_xlfn.IFS(N9="IN", P9*$Z$3,N9="CN",P9*$Z$4,OR(N9="DE",N9="FR"),P9)</f>
        <v>800</v>
      </c>
      <c r="S9" s="9">
        <v>200</v>
      </c>
      <c r="T9" s="9">
        <v>10</v>
      </c>
      <c r="U9" s="21">
        <f t="shared" ca="1" si="1"/>
        <v>144000</v>
      </c>
      <c r="V9" s="18" t="str">
        <f t="shared" si="2"/>
        <v>20 mph-35 mph</v>
      </c>
      <c r="W9" s="18" t="str">
        <f t="shared" si="0"/>
        <v>Jonas Fischer</v>
      </c>
    </row>
    <row r="10" spans="1:26" x14ac:dyDescent="0.2">
      <c r="A10" s="9">
        <v>9</v>
      </c>
      <c r="B10" s="9" t="s">
        <v>44</v>
      </c>
      <c r="C10" s="9" t="s">
        <v>45</v>
      </c>
      <c r="D10" s="9" t="str" cm="1">
        <f t="array" ref="D10">_xlfn.SWITCH($E10,"January","Q1","February","Q1","March","Q1","April","Q2","May","Q2","June","Q2","July","Q3","August","Q3","September","Q3","October","Q4","November","Q4","December","Q4")</f>
        <v>Q1</v>
      </c>
      <c r="E10" s="9" t="s">
        <v>15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51</v>
      </c>
      <c r="K10" s="9" t="s">
        <v>85</v>
      </c>
      <c r="L10" s="9" t="s">
        <v>83</v>
      </c>
      <c r="M10" s="9">
        <v>20095</v>
      </c>
      <c r="N10" s="9" t="s">
        <v>47</v>
      </c>
      <c r="O10" s="18" t="str" cm="1">
        <f t="array" ref="O10">_xlfn.SWITCH(N10,"IN","India","CN","China","DE","Germany","FR","France")</f>
        <v>Germany</v>
      </c>
      <c r="P10" s="19">
        <v>950</v>
      </c>
      <c r="Q10" s="19" t="str" cm="1">
        <f t="array" ref="Q10">_xlfn.SWITCH(O10,"India","Asia","China","Asia","France","Europe","Germany","Europe")</f>
        <v>Europe</v>
      </c>
      <c r="R10" s="20" cm="1">
        <f t="array" aca="1" ref="R10" ca="1">_xlfn.IFS(N10="IN", P10*$Z$3,N10="CN",P10*$Z$4,OR(N10="DE",N10="FR"),P10)</f>
        <v>950</v>
      </c>
      <c r="S10" s="9">
        <v>150</v>
      </c>
      <c r="T10" s="9">
        <v>10</v>
      </c>
      <c r="U10" s="21">
        <f t="shared" ca="1" si="1"/>
        <v>128250</v>
      </c>
      <c r="V10" s="18" t="str">
        <f t="shared" si="2"/>
        <v>18 mph-28 mph</v>
      </c>
      <c r="W10" s="18" t="str">
        <f t="shared" si="0"/>
        <v>Jonas Fischer</v>
      </c>
    </row>
    <row r="11" spans="1:26" x14ac:dyDescent="0.2">
      <c r="A11" s="9">
        <v>10</v>
      </c>
      <c r="B11" s="9" t="s">
        <v>53</v>
      </c>
      <c r="C11" s="9" t="s">
        <v>54</v>
      </c>
      <c r="D11" s="9" t="str" cm="1">
        <f t="array" ref="D11">_xlfn.SWITCH($E11,"January","Q1","February","Q1","March","Q1","April","Q2","May","Q2","June","Q2","July","Q3","August","Q3","September","Q3","October","Q4","November","Q4","December","Q4")</f>
        <v>Q1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55</v>
      </c>
      <c r="K11" s="9" t="s">
        <v>86</v>
      </c>
      <c r="L11" s="9" t="s">
        <v>87</v>
      </c>
      <c r="M11" s="9">
        <v>75005</v>
      </c>
      <c r="N11" s="9" t="s">
        <v>56</v>
      </c>
      <c r="O11" s="18" t="str" cm="1">
        <f t="array" ref="O11">_xlfn.SWITCH(N11,"IN","India","CN","China","DE","Germany","FR","France")</f>
        <v>France</v>
      </c>
      <c r="P11" s="19">
        <v>1100</v>
      </c>
      <c r="Q11" s="19" t="str" cm="1">
        <f t="array" ref="Q11">_xlfn.SWITCH(O11,"India","Asia","China","Asia","France","Europe","Germany","Europe")</f>
        <v>Europe</v>
      </c>
      <c r="R11" s="20" cm="1">
        <f t="array" aca="1" ref="R11" ca="1">_xlfn.IFS(N11="IN", P11*$Z$3,N11="CN",P11*$Z$4,OR(N11="DE",N11="FR"),P11)</f>
        <v>1100</v>
      </c>
      <c r="S11" s="9">
        <v>100</v>
      </c>
      <c r="T11" s="9">
        <v>10</v>
      </c>
      <c r="U11" s="21">
        <f t="shared" ca="1" si="1"/>
        <v>99000</v>
      </c>
      <c r="V11" s="18" t="str">
        <f t="shared" si="2"/>
        <v>15 mph-30 mph</v>
      </c>
      <c r="W11" s="18" t="str">
        <f t="shared" si="0"/>
        <v>Théo Bernard</v>
      </c>
    </row>
    <row r="12" spans="1:26" x14ac:dyDescent="0.2">
      <c r="A12" s="9">
        <v>11</v>
      </c>
      <c r="B12" s="9" t="s">
        <v>53</v>
      </c>
      <c r="C12" s="9" t="s">
        <v>54</v>
      </c>
      <c r="D12" s="9" t="str" cm="1">
        <f t="array" ref="D12">_xlfn.SWITCH($E12,"January","Q1","February","Q1","March","Q1","April","Q2","May","Q2","June","Q2","July","Q3","August","Q3","September","Q3","October","Q4","November","Q4","December","Q4")</f>
        <v>Q1</v>
      </c>
      <c r="E12" s="9" t="s">
        <v>15</v>
      </c>
      <c r="F12" s="9" t="s">
        <v>23</v>
      </c>
      <c r="G12" s="9" t="s">
        <v>24</v>
      </c>
      <c r="H12" s="9" t="s">
        <v>25</v>
      </c>
      <c r="I12" s="9" t="s">
        <v>26</v>
      </c>
      <c r="J12" s="9" t="s">
        <v>58</v>
      </c>
      <c r="K12" s="9" t="s">
        <v>88</v>
      </c>
      <c r="L12" s="9" t="s">
        <v>87</v>
      </c>
      <c r="M12" s="9">
        <v>75005</v>
      </c>
      <c r="N12" s="9" t="s">
        <v>56</v>
      </c>
      <c r="O12" s="18" t="str" cm="1">
        <f t="array" ref="O12">_xlfn.SWITCH(N12,"IN","India","CN","China","DE","Germany","FR","France")</f>
        <v>France</v>
      </c>
      <c r="P12" s="19">
        <v>900</v>
      </c>
      <c r="Q12" s="19" t="str" cm="1">
        <f t="array" ref="Q12">_xlfn.SWITCH(O12,"India","Asia","China","Asia","France","Europe","Germany","Europe")</f>
        <v>Europe</v>
      </c>
      <c r="R12" s="20" cm="1">
        <f t="array" aca="1" ref="R12" ca="1">_xlfn.IFS(N12="IN", P12*$Z$3,N12="CN",P12*$Z$4,OR(N12="DE",N12="FR"),P12)</f>
        <v>900</v>
      </c>
      <c r="S12" s="9">
        <v>250</v>
      </c>
      <c r="T12" s="9">
        <v>10</v>
      </c>
      <c r="U12" s="21">
        <f t="shared" ca="1" si="1"/>
        <v>202500</v>
      </c>
      <c r="V12" s="18" t="str">
        <f t="shared" si="2"/>
        <v>20 mph-35 mph</v>
      </c>
      <c r="W12" s="18" t="str">
        <f t="shared" si="0"/>
        <v>Théo Bernard</v>
      </c>
    </row>
    <row r="13" spans="1:26" x14ac:dyDescent="0.2">
      <c r="A13" s="9">
        <v>12</v>
      </c>
      <c r="B13" s="9" t="s">
        <v>53</v>
      </c>
      <c r="C13" s="9" t="s">
        <v>54</v>
      </c>
      <c r="D13" s="9" t="str" cm="1">
        <f t="array" ref="D13">_xlfn.SWITCH($E13,"January","Q1","February","Q1","March","Q1","April","Q2","May","Q2","June","Q2","July","Q3","August","Q3","September","Q3","October","Q4","November","Q4","December","Q4")</f>
        <v>Q1</v>
      </c>
      <c r="E13" s="9" t="s">
        <v>15</v>
      </c>
      <c r="F13" s="9" t="s">
        <v>29</v>
      </c>
      <c r="G13" s="9" t="s">
        <v>30</v>
      </c>
      <c r="H13" s="9" t="s">
        <v>31</v>
      </c>
      <c r="I13" s="9" t="s">
        <v>32</v>
      </c>
      <c r="J13" s="9" t="s">
        <v>60</v>
      </c>
      <c r="K13" s="9" t="s">
        <v>89</v>
      </c>
      <c r="L13" s="9" t="s">
        <v>87</v>
      </c>
      <c r="M13" s="9">
        <v>75005</v>
      </c>
      <c r="N13" s="9" t="s">
        <v>56</v>
      </c>
      <c r="O13" s="18" t="str" cm="1">
        <f t="array" ref="O13">_xlfn.SWITCH(N13,"IN","India","CN","China","DE","Germany","FR","France")</f>
        <v>France</v>
      </c>
      <c r="P13" s="19">
        <v>1050</v>
      </c>
      <c r="Q13" s="19" t="str" cm="1">
        <f t="array" ref="Q13">_xlfn.SWITCH(O13,"India","Asia","China","Asia","France","Europe","Germany","Europe")</f>
        <v>Europe</v>
      </c>
      <c r="R13" s="20" cm="1">
        <f t="array" aca="1" ref="R13" ca="1">_xlfn.IFS(N13="IN", P13*$Z$3,N13="CN",P13*$Z$4,OR(N13="DE",N13="FR"),P13)</f>
        <v>1050</v>
      </c>
      <c r="S13" s="9">
        <v>180</v>
      </c>
      <c r="T13" s="9">
        <v>10</v>
      </c>
      <c r="U13" s="21">
        <f t="shared" ca="1" si="1"/>
        <v>170100</v>
      </c>
      <c r="V13" s="18" t="str">
        <f t="shared" si="2"/>
        <v>18 mph-28 mph</v>
      </c>
      <c r="W13" s="18" t="str">
        <f t="shared" si="0"/>
        <v>Théo Bernard</v>
      </c>
    </row>
    <row r="14" spans="1:26" x14ac:dyDescent="0.2">
      <c r="A14" s="9">
        <v>13</v>
      </c>
      <c r="B14" s="9" t="s">
        <v>13</v>
      </c>
      <c r="C14" s="9" t="s">
        <v>14</v>
      </c>
      <c r="D14" s="9" t="str" cm="1">
        <f t="array" ref="D14">_xlfn.SWITCH($E14,"January","Q1","February","Q1","March","Q1","April","Q2","May","Q2","June","Q2","July","Q3","August","Q3","September","Q3","October","Q4","November","Q4","December","Q4")</f>
        <v>Q1</v>
      </c>
      <c r="E14" s="9" t="s">
        <v>62</v>
      </c>
      <c r="F14" s="9" t="s">
        <v>16</v>
      </c>
      <c r="G14" s="9" t="s">
        <v>17</v>
      </c>
      <c r="H14" s="9" t="s">
        <v>18</v>
      </c>
      <c r="I14" s="9" t="s">
        <v>19</v>
      </c>
      <c r="J14" s="9" t="s">
        <v>20</v>
      </c>
      <c r="K14" s="9" t="s">
        <v>74</v>
      </c>
      <c r="L14" s="9" t="s">
        <v>75</v>
      </c>
      <c r="M14" s="9">
        <v>560001</v>
      </c>
      <c r="N14" s="9" t="s">
        <v>21</v>
      </c>
      <c r="O14" s="18" t="str" cm="1">
        <f t="array" ref="O14">_xlfn.SWITCH(N14,"IN","India","CN","China","DE","Germany","FR","France")</f>
        <v>India</v>
      </c>
      <c r="P14" s="19">
        <v>30000</v>
      </c>
      <c r="Q14" s="19" t="str" cm="1">
        <f t="array" ref="Q14">_xlfn.SWITCH(O14,"India","Asia","China","Asia","France","Europe","Germany","Europe")</f>
        <v>Asia</v>
      </c>
      <c r="R14" s="20" cm="1">
        <f t="array" aca="1" ref="R14" ca="1">_xlfn.IFS(N14="IN", P14*$Z$3,N14="CN",P14*$Z$4,OR(N14="DE",N14="FR"),P14)</f>
        <v>331.5</v>
      </c>
      <c r="S14" s="9">
        <v>160</v>
      </c>
      <c r="T14" s="9">
        <v>0</v>
      </c>
      <c r="U14" s="21">
        <f t="shared" ca="1" si="1"/>
        <v>53040</v>
      </c>
      <c r="V14" s="18" t="str">
        <f t="shared" si="2"/>
        <v>15 mph-30 mph</v>
      </c>
      <c r="W14" s="18" t="str">
        <f t="shared" si="0"/>
        <v>Sanya Joshi</v>
      </c>
    </row>
    <row r="15" spans="1:26" x14ac:dyDescent="0.2">
      <c r="A15" s="9">
        <v>14</v>
      </c>
      <c r="B15" s="9" t="s">
        <v>13</v>
      </c>
      <c r="C15" s="9" t="s">
        <v>14</v>
      </c>
      <c r="D15" s="9" t="str" cm="1">
        <f t="array" ref="D15">_xlfn.SWITCH($E15,"January","Q1","February","Q1","March","Q1","April","Q2","May","Q2","June","Q2","July","Q3","August","Q3","September","Q3","October","Q4","November","Q4","December","Q4")</f>
        <v>Q1</v>
      </c>
      <c r="E15" s="9" t="s">
        <v>62</v>
      </c>
      <c r="F15" s="9" t="s">
        <v>23</v>
      </c>
      <c r="G15" s="9" t="s">
        <v>24</v>
      </c>
      <c r="H15" s="9" t="s">
        <v>25</v>
      </c>
      <c r="I15" s="9" t="s">
        <v>26</v>
      </c>
      <c r="J15" s="9" t="s">
        <v>27</v>
      </c>
      <c r="K15" s="9" t="s">
        <v>76</v>
      </c>
      <c r="L15" s="9" t="s">
        <v>75</v>
      </c>
      <c r="M15" s="9">
        <v>560001</v>
      </c>
      <c r="N15" s="9" t="s">
        <v>21</v>
      </c>
      <c r="O15" s="18" t="str" cm="1">
        <f t="array" ref="O15">_xlfn.SWITCH(N15,"IN","India","CN","China","DE","Germany","FR","France")</f>
        <v>India</v>
      </c>
      <c r="P15" s="19">
        <v>25000</v>
      </c>
      <c r="Q15" s="19" t="str" cm="1">
        <f t="array" ref="Q15">_xlfn.SWITCH(O15,"India","Asia","China","Asia","France","Europe","Germany","Europe")</f>
        <v>Asia</v>
      </c>
      <c r="R15" s="20" cm="1">
        <f t="array" aca="1" ref="R15" ca="1">_xlfn.IFS(N15="IN", P15*$Z$3,N15="CN",P15*$Z$4,OR(N15="DE",N15="FR"),P15)</f>
        <v>276.25</v>
      </c>
      <c r="S15" s="9">
        <v>350</v>
      </c>
      <c r="T15" s="9">
        <v>0</v>
      </c>
      <c r="U15" s="21">
        <f t="shared" ca="1" si="1"/>
        <v>96687.5</v>
      </c>
      <c r="V15" s="18" t="str">
        <f t="shared" si="2"/>
        <v>20 mph-35 mph</v>
      </c>
      <c r="W15" s="18" t="str">
        <f t="shared" si="0"/>
        <v>Sanya Joshi</v>
      </c>
    </row>
    <row r="16" spans="1:26" x14ac:dyDescent="0.2">
      <c r="A16" s="9">
        <v>15</v>
      </c>
      <c r="B16" s="9" t="s">
        <v>13</v>
      </c>
      <c r="C16" s="9" t="s">
        <v>14</v>
      </c>
      <c r="D16" s="9" t="str" cm="1">
        <f t="array" ref="D16">_xlfn.SWITCH($E16,"January","Q1","February","Q1","March","Q1","April","Q2","May","Q2","June","Q2","July","Q3","August","Q3","September","Q3","October","Q4","November","Q4","December","Q4")</f>
        <v>Q1</v>
      </c>
      <c r="E16" s="9" t="s">
        <v>62</v>
      </c>
      <c r="F16" s="9" t="s">
        <v>29</v>
      </c>
      <c r="G16" s="9" t="s">
        <v>30</v>
      </c>
      <c r="H16" s="9" t="s">
        <v>31</v>
      </c>
      <c r="I16" s="9" t="s">
        <v>32</v>
      </c>
      <c r="J16" s="9" t="s">
        <v>33</v>
      </c>
      <c r="K16" s="9" t="s">
        <v>77</v>
      </c>
      <c r="L16" s="9" t="s">
        <v>75</v>
      </c>
      <c r="M16" s="9">
        <v>560001</v>
      </c>
      <c r="N16" s="9" t="s">
        <v>21</v>
      </c>
      <c r="O16" s="18" t="str" cm="1">
        <f t="array" ref="O16">_xlfn.SWITCH(N16,"IN","India","CN","China","DE","Germany","FR","France")</f>
        <v>India</v>
      </c>
      <c r="P16" s="19">
        <v>22000</v>
      </c>
      <c r="Q16" s="19" t="str" cm="1">
        <f t="array" ref="Q16">_xlfn.SWITCH(O16,"India","Asia","China","Asia","France","Europe","Germany","Europe")</f>
        <v>Asia</v>
      </c>
      <c r="R16" s="20" cm="1">
        <f t="array" aca="1" ref="R16" ca="1">_xlfn.IFS(N16="IN", P16*$Z$3,N16="CN",P16*$Z$4,OR(N16="DE",N16="FR"),P16)</f>
        <v>243.10000000000002</v>
      </c>
      <c r="S16" s="9">
        <v>220</v>
      </c>
      <c r="T16" s="9">
        <v>0</v>
      </c>
      <c r="U16" s="21">
        <f t="shared" ca="1" si="1"/>
        <v>53482.000000000007</v>
      </c>
      <c r="V16" s="18" t="str">
        <f t="shared" si="2"/>
        <v>18 mph-28 mph</v>
      </c>
      <c r="W16" s="18" t="str">
        <f t="shared" si="0"/>
        <v>Sanya Joshi</v>
      </c>
    </row>
    <row r="17" spans="1:23" x14ac:dyDescent="0.2">
      <c r="A17" s="9">
        <v>16</v>
      </c>
      <c r="B17" s="9" t="s">
        <v>35</v>
      </c>
      <c r="C17" s="9" t="s">
        <v>36</v>
      </c>
      <c r="D17" s="9" t="str" cm="1">
        <f t="array" ref="D17">_xlfn.SWITCH($E17,"January","Q1","February","Q1","March","Q1","April","Q2","May","Q2","June","Q2","July","Q3","August","Q3","September","Q3","October","Q4","November","Q4","December","Q4")</f>
        <v>Q1</v>
      </c>
      <c r="E17" s="9" t="s">
        <v>62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37</v>
      </c>
      <c r="K17" s="9" t="s">
        <v>78</v>
      </c>
      <c r="L17" s="9" t="s">
        <v>79</v>
      </c>
      <c r="M17" s="9">
        <v>200001</v>
      </c>
      <c r="N17" s="9" t="s">
        <v>38</v>
      </c>
      <c r="O17" s="18" t="str" cm="1">
        <f t="array" ref="O17">_xlfn.SWITCH(N17,"IN","India","CN","China","DE","Germany","FR","France")</f>
        <v>China</v>
      </c>
      <c r="P17" s="19">
        <v>5000</v>
      </c>
      <c r="Q17" s="19" t="str" cm="1">
        <f t="array" ref="Q17">_xlfn.SWITCH(O17,"India","Asia","China","Asia","France","Europe","Germany","Europe")</f>
        <v>Asia</v>
      </c>
      <c r="R17" s="20" cm="1">
        <f t="array" aca="1" ref="R17" ca="1">_xlfn.IFS(N17="IN", P17*$Z$3,N17="CN",P17*$Z$4,OR(N17="DE",N17="FR"),P17)</f>
        <v>657.5</v>
      </c>
      <c r="S17" s="9">
        <v>550</v>
      </c>
      <c r="T17" s="9">
        <v>0</v>
      </c>
      <c r="U17" s="21">
        <f t="shared" ca="1" si="1"/>
        <v>361625</v>
      </c>
      <c r="V17" s="18" t="str">
        <f t="shared" si="2"/>
        <v>15 mph-30 mph</v>
      </c>
      <c r="W17" s="18" t="str">
        <f t="shared" si="0"/>
        <v>Fang Liu</v>
      </c>
    </row>
    <row r="18" spans="1:23" x14ac:dyDescent="0.2">
      <c r="A18" s="9">
        <v>17</v>
      </c>
      <c r="B18" s="9" t="s">
        <v>35</v>
      </c>
      <c r="C18" s="9" t="s">
        <v>36</v>
      </c>
      <c r="D18" s="9" t="str" cm="1">
        <f t="array" ref="D18">_xlfn.SWITCH($E18,"January","Q1","February","Q1","March","Q1","April","Q2","May","Q2","June","Q2","July","Q3","August","Q3","September","Q3","October","Q4","November","Q4","December","Q4")</f>
        <v>Q1</v>
      </c>
      <c r="E18" s="9" t="s">
        <v>62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40</v>
      </c>
      <c r="K18" s="9" t="s">
        <v>80</v>
      </c>
      <c r="L18" s="9" t="s">
        <v>79</v>
      </c>
      <c r="M18" s="9">
        <v>200001</v>
      </c>
      <c r="N18" s="9" t="s">
        <v>38</v>
      </c>
      <c r="O18" s="18" t="str" cm="1">
        <f t="array" ref="O18">_xlfn.SWITCH(N18,"IN","India","CN","China","DE","Germany","FR","France")</f>
        <v>China</v>
      </c>
      <c r="P18" s="19">
        <v>3500</v>
      </c>
      <c r="Q18" s="19" t="str" cm="1">
        <f t="array" ref="Q18">_xlfn.SWITCH(O18,"India","Asia","China","Asia","France","Europe","Germany","Europe")</f>
        <v>Asia</v>
      </c>
      <c r="R18" s="20" cm="1">
        <f t="array" aca="1" ref="R18" ca="1">_xlfn.IFS(N18="IN", P18*$Z$3,N18="CN",P18*$Z$4,OR(N18="DE",N18="FR"),P18)</f>
        <v>460.25</v>
      </c>
      <c r="S18" s="9">
        <v>1200</v>
      </c>
      <c r="T18" s="9">
        <v>0</v>
      </c>
      <c r="U18" s="21">
        <f t="shared" ca="1" si="1"/>
        <v>552300</v>
      </c>
      <c r="V18" s="18" t="str">
        <f t="shared" si="2"/>
        <v>20 mph-35 mph</v>
      </c>
      <c r="W18" s="18" t="str">
        <f t="shared" si="0"/>
        <v>Fang Liu</v>
      </c>
    </row>
    <row r="19" spans="1:23" x14ac:dyDescent="0.2">
      <c r="A19" s="9">
        <v>18</v>
      </c>
      <c r="B19" s="9" t="s">
        <v>35</v>
      </c>
      <c r="C19" s="9" t="s">
        <v>36</v>
      </c>
      <c r="D19" s="9" t="str" cm="1">
        <f t="array" ref="D19">_xlfn.SWITCH($E19,"January","Q1","February","Q1","March","Q1","April","Q2","May","Q2","June","Q2","July","Q3","August","Q3","September","Q3","October","Q4","November","Q4","December","Q4")</f>
        <v>Q1</v>
      </c>
      <c r="E19" s="9" t="s">
        <v>62</v>
      </c>
      <c r="F19" s="9" t="s">
        <v>29</v>
      </c>
      <c r="G19" s="9" t="s">
        <v>30</v>
      </c>
      <c r="H19" s="9" t="s">
        <v>31</v>
      </c>
      <c r="I19" s="9" t="s">
        <v>32</v>
      </c>
      <c r="J19" s="9" t="s">
        <v>42</v>
      </c>
      <c r="K19" s="9" t="s">
        <v>81</v>
      </c>
      <c r="L19" s="9" t="s">
        <v>79</v>
      </c>
      <c r="M19" s="9">
        <v>200001</v>
      </c>
      <c r="N19" s="9" t="s">
        <v>38</v>
      </c>
      <c r="O19" s="18" t="str" cm="1">
        <f t="array" ref="O19">_xlfn.SWITCH(N19,"IN","India","CN","China","DE","Germany","FR","France")</f>
        <v>China</v>
      </c>
      <c r="P19" s="19">
        <v>4200</v>
      </c>
      <c r="Q19" s="19" t="str" cm="1">
        <f t="array" ref="Q19">_xlfn.SWITCH(O19,"India","Asia","China","Asia","France","Europe","Germany","Europe")</f>
        <v>Asia</v>
      </c>
      <c r="R19" s="20" cm="1">
        <f t="array" aca="1" ref="R19" ca="1">_xlfn.IFS(N19="IN", P19*$Z$3,N19="CN",P19*$Z$4,OR(N19="DE",N19="FR"),P19)</f>
        <v>552.30000000000007</v>
      </c>
      <c r="S19" s="9">
        <v>850</v>
      </c>
      <c r="T19" s="9">
        <v>0</v>
      </c>
      <c r="U19" s="21">
        <f t="shared" ca="1" si="1"/>
        <v>469455.00000000006</v>
      </c>
      <c r="V19" s="18" t="str">
        <f t="shared" si="2"/>
        <v>18 mph-28 mph</v>
      </c>
      <c r="W19" s="18" t="str">
        <f t="shared" si="0"/>
        <v>Fang Liu</v>
      </c>
    </row>
    <row r="20" spans="1:23" x14ac:dyDescent="0.2">
      <c r="A20" s="9">
        <v>19</v>
      </c>
      <c r="B20" s="9" t="s">
        <v>44</v>
      </c>
      <c r="C20" s="9" t="s">
        <v>45</v>
      </c>
      <c r="D20" s="9" t="str" cm="1">
        <f t="array" ref="D20">_xlfn.SWITCH($E20,"January","Q1","February","Q1","March","Q1","April","Q2","May","Q2","June","Q2","July","Q3","August","Q3","September","Q3","October","Q4","November","Q4","December","Q4")</f>
        <v>Q1</v>
      </c>
      <c r="E20" s="9" t="s">
        <v>62</v>
      </c>
      <c r="F20" s="9" t="s">
        <v>16</v>
      </c>
      <c r="G20" s="9" t="s">
        <v>17</v>
      </c>
      <c r="H20" s="9" t="s">
        <v>18</v>
      </c>
      <c r="I20" s="9" t="s">
        <v>19</v>
      </c>
      <c r="J20" s="9" t="s">
        <v>46</v>
      </c>
      <c r="K20" s="9" t="s">
        <v>82</v>
      </c>
      <c r="L20" s="9" t="s">
        <v>83</v>
      </c>
      <c r="M20" s="9">
        <v>20095</v>
      </c>
      <c r="N20" s="9" t="s">
        <v>47</v>
      </c>
      <c r="O20" s="18" t="str" cm="1">
        <f t="array" ref="O20">_xlfn.SWITCH(N20,"IN","India","CN","China","DE","Germany","FR","France")</f>
        <v>Germany</v>
      </c>
      <c r="P20" s="19">
        <v>1000</v>
      </c>
      <c r="Q20" s="19" t="str" cm="1">
        <f t="array" ref="Q20">_xlfn.SWITCH(O20,"India","Asia","China","Asia","France","Europe","Germany","Europe")</f>
        <v>Europe</v>
      </c>
      <c r="R20" s="20" cm="1">
        <f t="array" aca="1" ref="R20" ca="1">_xlfn.IFS(N20="IN", P20*$Z$3,N20="CN",P20*$Z$4,OR(N20="DE",N20="FR"),P20)</f>
        <v>1000</v>
      </c>
      <c r="S20" s="9">
        <v>130</v>
      </c>
      <c r="T20" s="9">
        <v>0</v>
      </c>
      <c r="U20" s="21">
        <f t="shared" ca="1" si="1"/>
        <v>130000</v>
      </c>
      <c r="V20" s="18" t="str">
        <f t="shared" si="2"/>
        <v>15 mph-30 mph</v>
      </c>
      <c r="W20" s="18" t="str">
        <f t="shared" si="0"/>
        <v>Jonas Fischer</v>
      </c>
    </row>
    <row r="21" spans="1:23" x14ac:dyDescent="0.2">
      <c r="A21" s="9">
        <v>20</v>
      </c>
      <c r="B21" s="9" t="s">
        <v>44</v>
      </c>
      <c r="C21" s="9" t="s">
        <v>45</v>
      </c>
      <c r="D21" s="9" t="str" cm="1">
        <f t="array" ref="D21">_xlfn.SWITCH($E21,"January","Q1","February","Q1","March","Q1","April","Q2","May","Q2","June","Q2","July","Q3","August","Q3","September","Q3","October","Q4","November","Q4","December","Q4")</f>
        <v>Q1</v>
      </c>
      <c r="E21" s="9" t="s">
        <v>62</v>
      </c>
      <c r="F21" s="9" t="s">
        <v>23</v>
      </c>
      <c r="G21" s="9" t="s">
        <v>24</v>
      </c>
      <c r="H21" s="9" t="s">
        <v>25</v>
      </c>
      <c r="I21" s="9" t="s">
        <v>26</v>
      </c>
      <c r="J21" s="9" t="s">
        <v>49</v>
      </c>
      <c r="K21" s="9" t="s">
        <v>84</v>
      </c>
      <c r="L21" s="9" t="s">
        <v>83</v>
      </c>
      <c r="M21" s="9">
        <v>20095</v>
      </c>
      <c r="N21" s="9" t="s">
        <v>47</v>
      </c>
      <c r="O21" s="18" t="str" cm="1">
        <f t="array" ref="O21">_xlfn.SWITCH(N21,"IN","India","CN","China","DE","Germany","FR","France")</f>
        <v>Germany</v>
      </c>
      <c r="P21" s="19">
        <v>800</v>
      </c>
      <c r="Q21" s="19" t="str" cm="1">
        <f t="array" ref="Q21">_xlfn.SWITCH(O21,"India","Asia","China","Asia","France","Europe","Germany","Europe")</f>
        <v>Europe</v>
      </c>
      <c r="R21" s="20" cm="1">
        <f t="array" aca="1" ref="R21" ca="1">_xlfn.IFS(N21="IN", P21*$Z$3,N21="CN",P21*$Z$4,OR(N21="DE",N21="FR"),P21)</f>
        <v>800</v>
      </c>
      <c r="S21" s="9">
        <v>220</v>
      </c>
      <c r="T21" s="9">
        <v>0</v>
      </c>
      <c r="U21" s="21">
        <f t="shared" ca="1" si="1"/>
        <v>176000</v>
      </c>
      <c r="V21" s="18" t="str">
        <f t="shared" si="2"/>
        <v>20 mph-35 mph</v>
      </c>
      <c r="W21" s="18" t="str">
        <f t="shared" si="0"/>
        <v>Jonas Fischer</v>
      </c>
    </row>
    <row r="22" spans="1:23" x14ac:dyDescent="0.2">
      <c r="A22" s="9">
        <v>21</v>
      </c>
      <c r="B22" s="9" t="s">
        <v>44</v>
      </c>
      <c r="C22" s="9" t="s">
        <v>45</v>
      </c>
      <c r="D22" s="9" t="str" cm="1">
        <f t="array" ref="D22">_xlfn.SWITCH($E22,"January","Q1","February","Q1","March","Q1","April","Q2","May","Q2","June","Q2","July","Q3","August","Q3","September","Q3","October","Q4","November","Q4","December","Q4")</f>
        <v>Q1</v>
      </c>
      <c r="E22" s="9" t="s">
        <v>62</v>
      </c>
      <c r="F22" s="9" t="s">
        <v>29</v>
      </c>
      <c r="G22" s="9" t="s">
        <v>30</v>
      </c>
      <c r="H22" s="9" t="s">
        <v>31</v>
      </c>
      <c r="I22" s="9" t="s">
        <v>32</v>
      </c>
      <c r="J22" s="9" t="s">
        <v>51</v>
      </c>
      <c r="K22" s="9" t="s">
        <v>85</v>
      </c>
      <c r="L22" s="9" t="s">
        <v>83</v>
      </c>
      <c r="M22" s="9">
        <v>20095</v>
      </c>
      <c r="N22" s="9" t="s">
        <v>47</v>
      </c>
      <c r="O22" s="18" t="str" cm="1">
        <f t="array" ref="O22">_xlfn.SWITCH(N22,"IN","India","CN","China","DE","Germany","FR","France")</f>
        <v>Germany</v>
      </c>
      <c r="P22" s="19">
        <v>950</v>
      </c>
      <c r="Q22" s="19" t="str" cm="1">
        <f t="array" ref="Q22">_xlfn.SWITCH(O22,"India","Asia","China","Asia","France","Europe","Germany","Europe")</f>
        <v>Europe</v>
      </c>
      <c r="R22" s="20" cm="1">
        <f t="array" aca="1" ref="R22" ca="1">_xlfn.IFS(N22="IN", P22*$Z$3,N22="CN",P22*$Z$4,OR(N22="DE",N22="FR"),P22)</f>
        <v>950</v>
      </c>
      <c r="S22" s="9">
        <v>160</v>
      </c>
      <c r="T22" s="9">
        <v>0</v>
      </c>
      <c r="U22" s="21">
        <f t="shared" ca="1" si="1"/>
        <v>152000</v>
      </c>
      <c r="V22" s="18" t="str">
        <f t="shared" si="2"/>
        <v>18 mph-28 mph</v>
      </c>
      <c r="W22" s="18" t="str">
        <f t="shared" si="0"/>
        <v>Jonas Fischer</v>
      </c>
    </row>
    <row r="23" spans="1:23" x14ac:dyDescent="0.2">
      <c r="A23" s="9">
        <v>22</v>
      </c>
      <c r="B23" s="9" t="s">
        <v>53</v>
      </c>
      <c r="C23" s="9" t="s">
        <v>54</v>
      </c>
      <c r="D23" s="9" t="str" cm="1">
        <f t="array" ref="D23">_xlfn.SWITCH($E23,"January","Q1","February","Q1","March","Q1","April","Q2","May","Q2","June","Q2","July","Q3","August","Q3","September","Q3","October","Q4","November","Q4","December","Q4")</f>
        <v>Q1</v>
      </c>
      <c r="E23" s="9" t="s">
        <v>62</v>
      </c>
      <c r="F23" s="9" t="s">
        <v>16</v>
      </c>
      <c r="G23" s="9" t="s">
        <v>17</v>
      </c>
      <c r="H23" s="9" t="s">
        <v>18</v>
      </c>
      <c r="I23" s="9" t="s">
        <v>19</v>
      </c>
      <c r="J23" s="9" t="s">
        <v>55</v>
      </c>
      <c r="K23" s="9" t="s">
        <v>86</v>
      </c>
      <c r="L23" s="9" t="s">
        <v>87</v>
      </c>
      <c r="M23" s="9">
        <v>75005</v>
      </c>
      <c r="N23" s="9" t="s">
        <v>56</v>
      </c>
      <c r="O23" s="18" t="str" cm="1">
        <f t="array" ref="O23">_xlfn.SWITCH(N23,"IN","India","CN","China","DE","Germany","FR","France")</f>
        <v>France</v>
      </c>
      <c r="P23" s="19">
        <v>1100</v>
      </c>
      <c r="Q23" s="19" t="str" cm="1">
        <f t="array" ref="Q23">_xlfn.SWITCH(O23,"India","Asia","China","Asia","France","Europe","Germany","Europe")</f>
        <v>Europe</v>
      </c>
      <c r="R23" s="20" cm="1">
        <f t="array" aca="1" ref="R23" ca="1">_xlfn.IFS(N23="IN", P23*$Z$3,N23="CN",P23*$Z$4,OR(N23="DE",N23="FR"),P23)</f>
        <v>1100</v>
      </c>
      <c r="S23" s="9">
        <v>110</v>
      </c>
      <c r="T23" s="9">
        <v>0</v>
      </c>
      <c r="U23" s="21">
        <f t="shared" ca="1" si="1"/>
        <v>121000</v>
      </c>
      <c r="V23" s="18" t="str">
        <f t="shared" si="2"/>
        <v>15 mph-30 mph</v>
      </c>
      <c r="W23" s="18" t="str">
        <f t="shared" si="0"/>
        <v>Théo Bernard</v>
      </c>
    </row>
    <row r="24" spans="1:23" x14ac:dyDescent="0.2">
      <c r="A24" s="9">
        <v>23</v>
      </c>
      <c r="B24" s="9" t="s">
        <v>53</v>
      </c>
      <c r="C24" s="9" t="s">
        <v>54</v>
      </c>
      <c r="D24" s="9" t="str" cm="1">
        <f t="array" ref="D24">_xlfn.SWITCH($E24,"January","Q1","February","Q1","March","Q1","April","Q2","May","Q2","June","Q2","July","Q3","August","Q3","September","Q3","October","Q4","November","Q4","December","Q4")</f>
        <v>Q1</v>
      </c>
      <c r="E24" s="9" t="s">
        <v>62</v>
      </c>
      <c r="F24" s="9" t="s">
        <v>23</v>
      </c>
      <c r="G24" s="9" t="s">
        <v>24</v>
      </c>
      <c r="H24" s="9" t="s">
        <v>25</v>
      </c>
      <c r="I24" s="9" t="s">
        <v>26</v>
      </c>
      <c r="J24" s="9" t="s">
        <v>58</v>
      </c>
      <c r="K24" s="9" t="s">
        <v>88</v>
      </c>
      <c r="L24" s="9" t="s">
        <v>87</v>
      </c>
      <c r="M24" s="9">
        <v>75005</v>
      </c>
      <c r="N24" s="9" t="s">
        <v>56</v>
      </c>
      <c r="O24" s="18" t="str" cm="1">
        <f t="array" ref="O24">_xlfn.SWITCH(N24,"IN","India","CN","China","DE","Germany","FR","France")</f>
        <v>France</v>
      </c>
      <c r="P24" s="19">
        <v>900</v>
      </c>
      <c r="Q24" s="19" t="str" cm="1">
        <f t="array" ref="Q24">_xlfn.SWITCH(O24,"India","Asia","China","Asia","France","Europe","Germany","Europe")</f>
        <v>Europe</v>
      </c>
      <c r="R24" s="20" cm="1">
        <f t="array" aca="1" ref="R24" ca="1">_xlfn.IFS(N24="IN", P24*$Z$3,N24="CN",P24*$Z$4,OR(N24="DE",N24="FR"),P24)</f>
        <v>900</v>
      </c>
      <c r="S24" s="9">
        <v>260</v>
      </c>
      <c r="T24" s="9">
        <v>0</v>
      </c>
      <c r="U24" s="21">
        <f t="shared" ca="1" si="1"/>
        <v>234000</v>
      </c>
      <c r="V24" s="18" t="str">
        <f t="shared" si="2"/>
        <v>20 mph-35 mph</v>
      </c>
      <c r="W24" s="18" t="str">
        <f t="shared" si="0"/>
        <v>Théo Bernard</v>
      </c>
    </row>
    <row r="25" spans="1:23" x14ac:dyDescent="0.2">
      <c r="A25" s="9">
        <v>24</v>
      </c>
      <c r="B25" s="9" t="s">
        <v>53</v>
      </c>
      <c r="C25" s="9" t="s">
        <v>54</v>
      </c>
      <c r="D25" s="9" t="str" cm="1">
        <f t="array" ref="D25">_xlfn.SWITCH($E25,"January","Q1","February","Q1","March","Q1","April","Q2","May","Q2","June","Q2","July","Q3","August","Q3","September","Q3","October","Q4","November","Q4","December","Q4")</f>
        <v>Q1</v>
      </c>
      <c r="E25" s="9" t="s">
        <v>62</v>
      </c>
      <c r="F25" s="9" t="s">
        <v>29</v>
      </c>
      <c r="G25" s="9" t="s">
        <v>30</v>
      </c>
      <c r="H25" s="9" t="s">
        <v>31</v>
      </c>
      <c r="I25" s="9" t="s">
        <v>32</v>
      </c>
      <c r="J25" s="9" t="s">
        <v>60</v>
      </c>
      <c r="K25" s="9" t="s">
        <v>89</v>
      </c>
      <c r="L25" s="9" t="s">
        <v>87</v>
      </c>
      <c r="M25" s="9">
        <v>75005</v>
      </c>
      <c r="N25" s="9" t="s">
        <v>56</v>
      </c>
      <c r="O25" s="18" t="str" cm="1">
        <f t="array" ref="O25">_xlfn.SWITCH(N25,"IN","India","CN","China","DE","Germany","FR","France")</f>
        <v>France</v>
      </c>
      <c r="P25" s="19">
        <v>1050</v>
      </c>
      <c r="Q25" s="19" t="str" cm="1">
        <f t="array" ref="Q25">_xlfn.SWITCH(O25,"India","Asia","China","Asia","France","Europe","Germany","Europe")</f>
        <v>Europe</v>
      </c>
      <c r="R25" s="20" cm="1">
        <f t="array" aca="1" ref="R25" ca="1">_xlfn.IFS(N25="IN", P25*$Z$3,N25="CN",P25*$Z$4,OR(N25="DE",N25="FR"),P25)</f>
        <v>1050</v>
      </c>
      <c r="S25" s="9">
        <v>200</v>
      </c>
      <c r="T25" s="9">
        <v>0</v>
      </c>
      <c r="U25" s="21">
        <f t="shared" ca="1" si="1"/>
        <v>210000</v>
      </c>
      <c r="V25" s="18" t="str">
        <f t="shared" si="2"/>
        <v>18 mph-28 mph</v>
      </c>
      <c r="W25" s="18" t="str">
        <f t="shared" si="0"/>
        <v>Théo Bernard</v>
      </c>
    </row>
    <row r="26" spans="1:23" x14ac:dyDescent="0.2">
      <c r="A26" s="9">
        <v>25</v>
      </c>
      <c r="B26" s="9" t="s">
        <v>13</v>
      </c>
      <c r="C26" s="9" t="s">
        <v>14</v>
      </c>
      <c r="D26" s="9" t="str" cm="1">
        <f t="array" ref="D26">_xlfn.SWITCH($E26,"January","Q1","February","Q1","March","Q1","April","Q2","May","Q2","June","Q2","July","Q3","August","Q3","September","Q3","October","Q4","November","Q4","December","Q4")</f>
        <v>Q1</v>
      </c>
      <c r="E26" s="9" t="s">
        <v>63</v>
      </c>
      <c r="F26" s="9" t="s">
        <v>16</v>
      </c>
      <c r="G26" s="9" t="s">
        <v>17</v>
      </c>
      <c r="H26" s="9" t="s">
        <v>18</v>
      </c>
      <c r="I26" s="9" t="s">
        <v>19</v>
      </c>
      <c r="J26" s="9" t="s">
        <v>20</v>
      </c>
      <c r="K26" s="9" t="s">
        <v>74</v>
      </c>
      <c r="L26" s="9" t="s">
        <v>75</v>
      </c>
      <c r="M26" s="9">
        <v>560001</v>
      </c>
      <c r="N26" s="9" t="s">
        <v>21</v>
      </c>
      <c r="O26" s="18" t="str" cm="1">
        <f t="array" ref="O26">_xlfn.SWITCH(N26,"IN","India","CN","China","DE","Germany","FR","France")</f>
        <v>India</v>
      </c>
      <c r="P26" s="19">
        <v>30000</v>
      </c>
      <c r="Q26" s="19" t="str" cm="1">
        <f t="array" ref="Q26">_xlfn.SWITCH(O26,"India","Asia","China","Asia","France","Europe","Germany","Europe")</f>
        <v>Asia</v>
      </c>
      <c r="R26" s="20" cm="1">
        <f t="array" aca="1" ref="R26" ca="1">_xlfn.IFS(N26="IN", P26*$Z$3,N26="CN",P26*$Z$4,OR(N26="DE",N26="FR"),P26)</f>
        <v>331.5</v>
      </c>
      <c r="S26" s="9">
        <v>160</v>
      </c>
      <c r="T26" s="9">
        <v>0</v>
      </c>
      <c r="U26" s="21">
        <f t="shared" ca="1" si="1"/>
        <v>53040</v>
      </c>
      <c r="V26" s="18" t="str">
        <f t="shared" si="2"/>
        <v>15 mph-30 mph</v>
      </c>
      <c r="W26" s="18" t="str">
        <f t="shared" si="0"/>
        <v>Sanya Joshi</v>
      </c>
    </row>
    <row r="27" spans="1:23" x14ac:dyDescent="0.2">
      <c r="A27" s="9">
        <v>26</v>
      </c>
      <c r="B27" s="9" t="s">
        <v>13</v>
      </c>
      <c r="C27" s="9" t="s">
        <v>14</v>
      </c>
      <c r="D27" s="9" t="str" cm="1">
        <f t="array" ref="D27">_xlfn.SWITCH($E27,"January","Q1","February","Q1","March","Q1","April","Q2","May","Q2","June","Q2","July","Q3","August","Q3","September","Q3","October","Q4","November","Q4","December","Q4")</f>
        <v>Q1</v>
      </c>
      <c r="E27" s="9" t="s">
        <v>63</v>
      </c>
      <c r="F27" s="9" t="s">
        <v>23</v>
      </c>
      <c r="G27" s="9" t="s">
        <v>24</v>
      </c>
      <c r="H27" s="9" t="s">
        <v>25</v>
      </c>
      <c r="I27" s="9" t="s">
        <v>26</v>
      </c>
      <c r="J27" s="9" t="s">
        <v>27</v>
      </c>
      <c r="K27" s="9" t="s">
        <v>76</v>
      </c>
      <c r="L27" s="9" t="s">
        <v>75</v>
      </c>
      <c r="M27" s="9">
        <v>560001</v>
      </c>
      <c r="N27" s="9" t="s">
        <v>21</v>
      </c>
      <c r="O27" s="18" t="str" cm="1">
        <f t="array" ref="O27">_xlfn.SWITCH(N27,"IN","India","CN","China","DE","Germany","FR","France")</f>
        <v>India</v>
      </c>
      <c r="P27" s="19">
        <v>25000</v>
      </c>
      <c r="Q27" s="19" t="str" cm="1">
        <f t="array" ref="Q27">_xlfn.SWITCH(O27,"India","Asia","China","Asia","France","Europe","Germany","Europe")</f>
        <v>Asia</v>
      </c>
      <c r="R27" s="20" cm="1">
        <f t="array" aca="1" ref="R27" ca="1">_xlfn.IFS(N27="IN", P27*$Z$3,N27="CN",P27*$Z$4,OR(N27="DE",N27="FR"),P27)</f>
        <v>276.25</v>
      </c>
      <c r="S27" s="9">
        <v>350</v>
      </c>
      <c r="T27" s="9">
        <v>0</v>
      </c>
      <c r="U27" s="21">
        <f t="shared" ca="1" si="1"/>
        <v>96687.5</v>
      </c>
      <c r="V27" s="18" t="str">
        <f t="shared" si="2"/>
        <v>20 mph-35 mph</v>
      </c>
      <c r="W27" s="18" t="str">
        <f t="shared" si="0"/>
        <v>Sanya Joshi</v>
      </c>
    </row>
    <row r="28" spans="1:23" x14ac:dyDescent="0.2">
      <c r="A28" s="9">
        <v>27</v>
      </c>
      <c r="B28" s="9" t="s">
        <v>13</v>
      </c>
      <c r="C28" s="9" t="s">
        <v>14</v>
      </c>
      <c r="D28" s="9" t="str" cm="1">
        <f t="array" ref="D28">_xlfn.SWITCH($E28,"January","Q1","February","Q1","March","Q1","April","Q2","May","Q2","June","Q2","July","Q3","August","Q3","September","Q3","October","Q4","November","Q4","December","Q4")</f>
        <v>Q1</v>
      </c>
      <c r="E28" s="9" t="s">
        <v>63</v>
      </c>
      <c r="F28" s="9" t="s">
        <v>29</v>
      </c>
      <c r="G28" s="9" t="s">
        <v>30</v>
      </c>
      <c r="H28" s="9" t="s">
        <v>31</v>
      </c>
      <c r="I28" s="9" t="s">
        <v>32</v>
      </c>
      <c r="J28" s="9" t="s">
        <v>33</v>
      </c>
      <c r="K28" s="9" t="s">
        <v>77</v>
      </c>
      <c r="L28" s="9" t="s">
        <v>75</v>
      </c>
      <c r="M28" s="9">
        <v>560001</v>
      </c>
      <c r="N28" s="9" t="s">
        <v>21</v>
      </c>
      <c r="O28" s="18" t="str" cm="1">
        <f t="array" ref="O28">_xlfn.SWITCH(N28,"IN","India","CN","China","DE","Germany","FR","France")</f>
        <v>India</v>
      </c>
      <c r="P28" s="19">
        <v>22000</v>
      </c>
      <c r="Q28" s="19" t="str" cm="1">
        <f t="array" ref="Q28">_xlfn.SWITCH(O28,"India","Asia","China","Asia","France","Europe","Germany","Europe")</f>
        <v>Asia</v>
      </c>
      <c r="R28" s="20" cm="1">
        <f t="array" aca="1" ref="R28" ca="1">_xlfn.IFS(N28="IN", P28*$Z$3,N28="CN",P28*$Z$4,OR(N28="DE",N28="FR"),P28)</f>
        <v>243.10000000000002</v>
      </c>
      <c r="S28" s="9">
        <v>220</v>
      </c>
      <c r="T28" s="9">
        <v>0</v>
      </c>
      <c r="U28" s="21">
        <f t="shared" ca="1" si="1"/>
        <v>53482.000000000007</v>
      </c>
      <c r="V28" s="18" t="str">
        <f t="shared" si="2"/>
        <v>18 mph-28 mph</v>
      </c>
      <c r="W28" s="18" t="str">
        <f t="shared" si="0"/>
        <v>Sanya Joshi</v>
      </c>
    </row>
    <row r="29" spans="1:23" x14ac:dyDescent="0.2">
      <c r="A29" s="9">
        <v>28</v>
      </c>
      <c r="B29" s="9" t="s">
        <v>35</v>
      </c>
      <c r="C29" s="9" t="s">
        <v>36</v>
      </c>
      <c r="D29" s="9" t="str" cm="1">
        <f t="array" ref="D29">_xlfn.SWITCH($E29,"January","Q1","February","Q1","March","Q1","April","Q2","May","Q2","June","Q2","July","Q3","August","Q3","September","Q3","October","Q4","November","Q4","December","Q4")</f>
        <v>Q1</v>
      </c>
      <c r="E29" s="9" t="s">
        <v>63</v>
      </c>
      <c r="F29" s="9" t="s">
        <v>16</v>
      </c>
      <c r="G29" s="9" t="s">
        <v>17</v>
      </c>
      <c r="H29" s="9" t="s">
        <v>18</v>
      </c>
      <c r="I29" s="9" t="s">
        <v>19</v>
      </c>
      <c r="J29" s="9" t="s">
        <v>37</v>
      </c>
      <c r="K29" s="9" t="s">
        <v>78</v>
      </c>
      <c r="L29" s="9" t="s">
        <v>79</v>
      </c>
      <c r="M29" s="9">
        <v>200001</v>
      </c>
      <c r="N29" s="9" t="s">
        <v>38</v>
      </c>
      <c r="O29" s="18" t="str" cm="1">
        <f t="array" ref="O29">_xlfn.SWITCH(N29,"IN","India","CN","China","DE","Germany","FR","France")</f>
        <v>China</v>
      </c>
      <c r="P29" s="19">
        <v>5000</v>
      </c>
      <c r="Q29" s="19" t="str" cm="1">
        <f t="array" ref="Q29">_xlfn.SWITCH(O29,"India","Asia","China","Asia","France","Europe","Germany","Europe")</f>
        <v>Asia</v>
      </c>
      <c r="R29" s="20" cm="1">
        <f t="array" aca="1" ref="R29" ca="1">_xlfn.IFS(N29="IN", P29*$Z$3,N29="CN",P29*$Z$4,OR(N29="DE",N29="FR"),P29)</f>
        <v>657.5</v>
      </c>
      <c r="S29" s="9">
        <v>550</v>
      </c>
      <c r="T29" s="9">
        <v>0</v>
      </c>
      <c r="U29" s="21">
        <f t="shared" ca="1" si="1"/>
        <v>361625</v>
      </c>
      <c r="V29" s="18" t="str">
        <f t="shared" si="2"/>
        <v>15 mph-30 mph</v>
      </c>
      <c r="W29" s="18" t="str">
        <f t="shared" si="0"/>
        <v>Fang Liu</v>
      </c>
    </row>
    <row r="30" spans="1:23" x14ac:dyDescent="0.2">
      <c r="A30" s="9">
        <v>29</v>
      </c>
      <c r="B30" s="9" t="s">
        <v>35</v>
      </c>
      <c r="C30" s="9" t="s">
        <v>36</v>
      </c>
      <c r="D30" s="9" t="str" cm="1">
        <f t="array" ref="D30">_xlfn.SWITCH($E30,"January","Q1","February","Q1","March","Q1","April","Q2","May","Q2","June","Q2","July","Q3","August","Q3","September","Q3","October","Q4","November","Q4","December","Q4")</f>
        <v>Q1</v>
      </c>
      <c r="E30" s="9" t="s">
        <v>63</v>
      </c>
      <c r="F30" s="9" t="s">
        <v>23</v>
      </c>
      <c r="G30" s="9" t="s">
        <v>24</v>
      </c>
      <c r="H30" s="9" t="s">
        <v>25</v>
      </c>
      <c r="I30" s="9" t="s">
        <v>26</v>
      </c>
      <c r="J30" s="9" t="s">
        <v>40</v>
      </c>
      <c r="K30" s="9" t="s">
        <v>80</v>
      </c>
      <c r="L30" s="9" t="s">
        <v>79</v>
      </c>
      <c r="M30" s="9">
        <v>200001</v>
      </c>
      <c r="N30" s="9" t="s">
        <v>38</v>
      </c>
      <c r="O30" s="18" t="str" cm="1">
        <f t="array" ref="O30">_xlfn.SWITCH(N30,"IN","India","CN","China","DE","Germany","FR","France")</f>
        <v>China</v>
      </c>
      <c r="P30" s="19">
        <v>3500</v>
      </c>
      <c r="Q30" s="19" t="str" cm="1">
        <f t="array" ref="Q30">_xlfn.SWITCH(O30,"India","Asia","China","Asia","France","Europe","Germany","Europe")</f>
        <v>Asia</v>
      </c>
      <c r="R30" s="20" cm="1">
        <f t="array" aca="1" ref="R30" ca="1">_xlfn.IFS(N30="IN", P30*$Z$3,N30="CN",P30*$Z$4,OR(N30="DE",N30="FR"),P30)</f>
        <v>460.25</v>
      </c>
      <c r="S30" s="9">
        <v>1200</v>
      </c>
      <c r="T30" s="9">
        <v>0</v>
      </c>
      <c r="U30" s="21">
        <f t="shared" ca="1" si="1"/>
        <v>552300</v>
      </c>
      <c r="V30" s="18" t="str">
        <f t="shared" si="2"/>
        <v>20 mph-35 mph</v>
      </c>
      <c r="W30" s="18" t="str">
        <f t="shared" si="0"/>
        <v>Fang Liu</v>
      </c>
    </row>
    <row r="31" spans="1:23" x14ac:dyDescent="0.2">
      <c r="A31" s="9">
        <v>30</v>
      </c>
      <c r="B31" s="9" t="s">
        <v>35</v>
      </c>
      <c r="C31" s="9" t="s">
        <v>36</v>
      </c>
      <c r="D31" s="9" t="str" cm="1">
        <f t="array" ref="D31">_xlfn.SWITCH($E31,"January","Q1","February","Q1","March","Q1","April","Q2","May","Q2","June","Q2","July","Q3","August","Q3","September","Q3","October","Q4","November","Q4","December","Q4")</f>
        <v>Q1</v>
      </c>
      <c r="E31" s="9" t="s">
        <v>63</v>
      </c>
      <c r="F31" s="9" t="s">
        <v>29</v>
      </c>
      <c r="G31" s="9" t="s">
        <v>30</v>
      </c>
      <c r="H31" s="9" t="s">
        <v>31</v>
      </c>
      <c r="I31" s="9" t="s">
        <v>32</v>
      </c>
      <c r="J31" s="9" t="s">
        <v>42</v>
      </c>
      <c r="K31" s="9" t="s">
        <v>81</v>
      </c>
      <c r="L31" s="9" t="s">
        <v>79</v>
      </c>
      <c r="M31" s="9">
        <v>200001</v>
      </c>
      <c r="N31" s="9" t="s">
        <v>38</v>
      </c>
      <c r="O31" s="18" t="str" cm="1">
        <f t="array" ref="O31">_xlfn.SWITCH(N31,"IN","India","CN","China","DE","Germany","FR","France")</f>
        <v>China</v>
      </c>
      <c r="P31" s="19">
        <v>4200</v>
      </c>
      <c r="Q31" s="19" t="str" cm="1">
        <f t="array" ref="Q31">_xlfn.SWITCH(O31,"India","Asia","China","Asia","France","Europe","Germany","Europe")</f>
        <v>Asia</v>
      </c>
      <c r="R31" s="20" cm="1">
        <f t="array" aca="1" ref="R31" ca="1">_xlfn.IFS(N31="IN", P31*$Z$3,N31="CN",P31*$Z$4,OR(N31="DE",N31="FR"),P31)</f>
        <v>552.30000000000007</v>
      </c>
      <c r="S31" s="9">
        <v>850</v>
      </c>
      <c r="T31" s="9">
        <v>0</v>
      </c>
      <c r="U31" s="21">
        <f t="shared" ca="1" si="1"/>
        <v>469455.00000000006</v>
      </c>
      <c r="V31" s="18" t="str">
        <f t="shared" si="2"/>
        <v>18 mph-28 mph</v>
      </c>
      <c r="W31" s="18" t="str">
        <f t="shared" si="0"/>
        <v>Fang Liu</v>
      </c>
    </row>
    <row r="32" spans="1:23" x14ac:dyDescent="0.2">
      <c r="A32" s="9">
        <v>31</v>
      </c>
      <c r="B32" s="9" t="s">
        <v>44</v>
      </c>
      <c r="C32" s="9" t="s">
        <v>45</v>
      </c>
      <c r="D32" s="9" t="str" cm="1">
        <f t="array" ref="D32">_xlfn.SWITCH($E32,"January","Q1","February","Q1","March","Q1","April","Q2","May","Q2","June","Q2","July","Q3","August","Q3","September","Q3","October","Q4","November","Q4","December","Q4")</f>
        <v>Q1</v>
      </c>
      <c r="E32" s="9" t="s">
        <v>63</v>
      </c>
      <c r="F32" s="9" t="s">
        <v>16</v>
      </c>
      <c r="G32" s="9" t="s">
        <v>17</v>
      </c>
      <c r="H32" s="9" t="s">
        <v>18</v>
      </c>
      <c r="I32" s="9" t="s">
        <v>19</v>
      </c>
      <c r="J32" s="9" t="s">
        <v>46</v>
      </c>
      <c r="K32" s="9" t="s">
        <v>82</v>
      </c>
      <c r="L32" s="9" t="s">
        <v>83</v>
      </c>
      <c r="M32" s="9">
        <v>20095</v>
      </c>
      <c r="N32" s="9" t="s">
        <v>47</v>
      </c>
      <c r="O32" s="18" t="str" cm="1">
        <f t="array" ref="O32">_xlfn.SWITCH(N32,"IN","India","CN","China","DE","Germany","FR","France")</f>
        <v>Germany</v>
      </c>
      <c r="P32" s="19">
        <v>1000</v>
      </c>
      <c r="Q32" s="19" t="str" cm="1">
        <f t="array" ref="Q32">_xlfn.SWITCH(O32,"India","Asia","China","Asia","France","Europe","Germany","Europe")</f>
        <v>Europe</v>
      </c>
      <c r="R32" s="20" cm="1">
        <f t="array" aca="1" ref="R32" ca="1">_xlfn.IFS(N32="IN", P32*$Z$3,N32="CN",P32*$Z$4,OR(N32="DE",N32="FR"),P32)</f>
        <v>1000</v>
      </c>
      <c r="S32" s="9">
        <v>130</v>
      </c>
      <c r="T32" s="9">
        <v>0</v>
      </c>
      <c r="U32" s="21">
        <f t="shared" ca="1" si="1"/>
        <v>130000</v>
      </c>
      <c r="V32" s="18" t="str">
        <f t="shared" si="2"/>
        <v>15 mph-30 mph</v>
      </c>
      <c r="W32" s="18" t="str">
        <f t="shared" si="0"/>
        <v>Jonas Fischer</v>
      </c>
    </row>
    <row r="33" spans="1:23" x14ac:dyDescent="0.2">
      <c r="A33" s="9">
        <v>32</v>
      </c>
      <c r="B33" s="9" t="s">
        <v>44</v>
      </c>
      <c r="C33" s="9" t="s">
        <v>45</v>
      </c>
      <c r="D33" s="9" t="str" cm="1">
        <f t="array" ref="D33">_xlfn.SWITCH($E33,"January","Q1","February","Q1","March","Q1","April","Q2","May","Q2","June","Q2","July","Q3","August","Q3","September","Q3","October","Q4","November","Q4","December","Q4")</f>
        <v>Q1</v>
      </c>
      <c r="E33" s="9" t="s">
        <v>63</v>
      </c>
      <c r="F33" s="9" t="s">
        <v>23</v>
      </c>
      <c r="G33" s="9" t="s">
        <v>24</v>
      </c>
      <c r="H33" s="9" t="s">
        <v>25</v>
      </c>
      <c r="I33" s="9" t="s">
        <v>26</v>
      </c>
      <c r="J33" s="9" t="s">
        <v>49</v>
      </c>
      <c r="K33" s="9" t="s">
        <v>84</v>
      </c>
      <c r="L33" s="9" t="s">
        <v>83</v>
      </c>
      <c r="M33" s="9">
        <v>20095</v>
      </c>
      <c r="N33" s="9" t="s">
        <v>47</v>
      </c>
      <c r="O33" s="18" t="str" cm="1">
        <f t="array" ref="O33">_xlfn.SWITCH(N33,"IN","India","CN","China","DE","Germany","FR","France")</f>
        <v>Germany</v>
      </c>
      <c r="P33" s="19">
        <v>800</v>
      </c>
      <c r="Q33" s="19" t="str" cm="1">
        <f t="array" ref="Q33">_xlfn.SWITCH(O33,"India","Asia","China","Asia","France","Europe","Germany","Europe")</f>
        <v>Europe</v>
      </c>
      <c r="R33" s="20" cm="1">
        <f t="array" aca="1" ref="R33" ca="1">_xlfn.IFS(N33="IN", P33*$Z$3,N33="CN",P33*$Z$4,OR(N33="DE",N33="FR"),P33)</f>
        <v>800</v>
      </c>
      <c r="S33" s="9">
        <v>220</v>
      </c>
      <c r="T33" s="9">
        <v>0</v>
      </c>
      <c r="U33" s="21">
        <f t="shared" ca="1" si="1"/>
        <v>176000</v>
      </c>
      <c r="V33" s="18" t="str">
        <f t="shared" si="2"/>
        <v>20 mph-35 mph</v>
      </c>
      <c r="W33" s="18" t="str">
        <f t="shared" si="0"/>
        <v>Jonas Fischer</v>
      </c>
    </row>
    <row r="34" spans="1:23" x14ac:dyDescent="0.2">
      <c r="A34" s="9">
        <v>33</v>
      </c>
      <c r="B34" s="9" t="s">
        <v>44</v>
      </c>
      <c r="C34" s="9" t="s">
        <v>45</v>
      </c>
      <c r="D34" s="9" t="str" cm="1">
        <f t="array" ref="D34">_xlfn.SWITCH($E34,"January","Q1","February","Q1","March","Q1","April","Q2","May","Q2","June","Q2","July","Q3","August","Q3","September","Q3","October","Q4","November","Q4","December","Q4")</f>
        <v>Q1</v>
      </c>
      <c r="E34" s="9" t="s">
        <v>63</v>
      </c>
      <c r="F34" s="9" t="s">
        <v>29</v>
      </c>
      <c r="G34" s="9" t="s">
        <v>30</v>
      </c>
      <c r="H34" s="9" t="s">
        <v>31</v>
      </c>
      <c r="I34" s="9" t="s">
        <v>32</v>
      </c>
      <c r="J34" s="9" t="s">
        <v>51</v>
      </c>
      <c r="K34" s="9" t="s">
        <v>85</v>
      </c>
      <c r="L34" s="9" t="s">
        <v>83</v>
      </c>
      <c r="M34" s="9">
        <v>20095</v>
      </c>
      <c r="N34" s="9" t="s">
        <v>47</v>
      </c>
      <c r="O34" s="18" t="str" cm="1">
        <f t="array" ref="O34">_xlfn.SWITCH(N34,"IN","India","CN","China","DE","Germany","FR","France")</f>
        <v>Germany</v>
      </c>
      <c r="P34" s="19">
        <v>950</v>
      </c>
      <c r="Q34" s="19" t="str" cm="1">
        <f t="array" ref="Q34">_xlfn.SWITCH(O34,"India","Asia","China","Asia","France","Europe","Germany","Europe")</f>
        <v>Europe</v>
      </c>
      <c r="R34" s="20" cm="1">
        <f t="array" aca="1" ref="R34" ca="1">_xlfn.IFS(N34="IN", P34*$Z$3,N34="CN",P34*$Z$4,OR(N34="DE",N34="FR"),P34)</f>
        <v>950</v>
      </c>
      <c r="S34" s="9">
        <v>160</v>
      </c>
      <c r="T34" s="9">
        <v>0</v>
      </c>
      <c r="U34" s="21">
        <f t="shared" ca="1" si="1"/>
        <v>152000</v>
      </c>
      <c r="V34" s="18" t="str">
        <f t="shared" si="2"/>
        <v>18 mph-28 mph</v>
      </c>
      <c r="W34" s="18" t="str">
        <f t="shared" ref="W34:W65" si="3">B34&amp;" "&amp;C34</f>
        <v>Jonas Fischer</v>
      </c>
    </row>
    <row r="35" spans="1:23" x14ac:dyDescent="0.2">
      <c r="A35" s="9">
        <v>34</v>
      </c>
      <c r="B35" s="9" t="s">
        <v>53</v>
      </c>
      <c r="C35" s="9" t="s">
        <v>54</v>
      </c>
      <c r="D35" s="9" t="str" cm="1">
        <f t="array" ref="D35">_xlfn.SWITCH($E35,"January","Q1","February","Q1","March","Q1","April","Q2","May","Q2","June","Q2","July","Q3","August","Q3","September","Q3","October","Q4","November","Q4","December","Q4")</f>
        <v>Q1</v>
      </c>
      <c r="E35" s="9" t="s">
        <v>63</v>
      </c>
      <c r="F35" s="9" t="s">
        <v>16</v>
      </c>
      <c r="G35" s="9" t="s">
        <v>17</v>
      </c>
      <c r="H35" s="9" t="s">
        <v>18</v>
      </c>
      <c r="I35" s="9" t="s">
        <v>19</v>
      </c>
      <c r="J35" s="9" t="s">
        <v>55</v>
      </c>
      <c r="K35" s="9" t="s">
        <v>86</v>
      </c>
      <c r="L35" s="9" t="s">
        <v>87</v>
      </c>
      <c r="M35" s="9">
        <v>75005</v>
      </c>
      <c r="N35" s="9" t="s">
        <v>56</v>
      </c>
      <c r="O35" s="18" t="str" cm="1">
        <f t="array" ref="O35">_xlfn.SWITCH(N35,"IN","India","CN","China","DE","Germany","FR","France")</f>
        <v>France</v>
      </c>
      <c r="P35" s="19">
        <v>1100</v>
      </c>
      <c r="Q35" s="19" t="str" cm="1">
        <f t="array" ref="Q35">_xlfn.SWITCH(O35,"India","Asia","China","Asia","France","Europe","Germany","Europe")</f>
        <v>Europe</v>
      </c>
      <c r="R35" s="20" cm="1">
        <f t="array" aca="1" ref="R35" ca="1">_xlfn.IFS(N35="IN", P35*$Z$3,N35="CN",P35*$Z$4,OR(N35="DE",N35="FR"),P35)</f>
        <v>1100</v>
      </c>
      <c r="S35" s="9">
        <v>110</v>
      </c>
      <c r="T35" s="9">
        <v>0</v>
      </c>
      <c r="U35" s="21">
        <f t="shared" ca="1" si="1"/>
        <v>121000</v>
      </c>
      <c r="V35" s="18" t="str">
        <f t="shared" si="2"/>
        <v>15 mph-30 mph</v>
      </c>
      <c r="W35" s="18" t="str">
        <f t="shared" si="3"/>
        <v>Théo Bernard</v>
      </c>
    </row>
    <row r="36" spans="1:23" x14ac:dyDescent="0.2">
      <c r="A36" s="9">
        <v>35</v>
      </c>
      <c r="B36" s="9" t="s">
        <v>53</v>
      </c>
      <c r="C36" s="9" t="s">
        <v>54</v>
      </c>
      <c r="D36" s="9" t="str" cm="1">
        <f t="array" ref="D36">_xlfn.SWITCH($E36,"January","Q1","February","Q1","March","Q1","April","Q2","May","Q2","June","Q2","July","Q3","August","Q3","September","Q3","October","Q4","November","Q4","December","Q4")</f>
        <v>Q1</v>
      </c>
      <c r="E36" s="9" t="s">
        <v>63</v>
      </c>
      <c r="F36" s="9" t="s">
        <v>23</v>
      </c>
      <c r="G36" s="9" t="s">
        <v>24</v>
      </c>
      <c r="H36" s="9" t="s">
        <v>25</v>
      </c>
      <c r="I36" s="9" t="s">
        <v>26</v>
      </c>
      <c r="J36" s="9" t="s">
        <v>58</v>
      </c>
      <c r="K36" s="9" t="s">
        <v>88</v>
      </c>
      <c r="L36" s="9" t="s">
        <v>87</v>
      </c>
      <c r="M36" s="9">
        <v>75005</v>
      </c>
      <c r="N36" s="9" t="s">
        <v>56</v>
      </c>
      <c r="O36" s="18" t="str" cm="1">
        <f t="array" ref="O36">_xlfn.SWITCH(N36,"IN","India","CN","China","DE","Germany","FR","France")</f>
        <v>France</v>
      </c>
      <c r="P36" s="19">
        <v>900</v>
      </c>
      <c r="Q36" s="19" t="str" cm="1">
        <f t="array" ref="Q36">_xlfn.SWITCH(O36,"India","Asia","China","Asia","France","Europe","Germany","Europe")</f>
        <v>Europe</v>
      </c>
      <c r="R36" s="20" cm="1">
        <f t="array" aca="1" ref="R36" ca="1">_xlfn.IFS(N36="IN", P36*$Z$3,N36="CN",P36*$Z$4,OR(N36="DE",N36="FR"),P36)</f>
        <v>900</v>
      </c>
      <c r="S36" s="9">
        <v>260</v>
      </c>
      <c r="T36" s="9">
        <v>0</v>
      </c>
      <c r="U36" s="21">
        <f t="shared" ca="1" si="1"/>
        <v>234000</v>
      </c>
      <c r="V36" s="18" t="str">
        <f t="shared" si="2"/>
        <v>20 mph-35 mph</v>
      </c>
      <c r="W36" s="18" t="str">
        <f t="shared" si="3"/>
        <v>Théo Bernard</v>
      </c>
    </row>
    <row r="37" spans="1:23" x14ac:dyDescent="0.2">
      <c r="A37" s="9">
        <v>36</v>
      </c>
      <c r="B37" s="9" t="s">
        <v>53</v>
      </c>
      <c r="C37" s="9" t="s">
        <v>54</v>
      </c>
      <c r="D37" s="9" t="str" cm="1">
        <f t="array" ref="D37">_xlfn.SWITCH($E37,"January","Q1","February","Q1","March","Q1","April","Q2","May","Q2","June","Q2","July","Q3","August","Q3","September","Q3","October","Q4","November","Q4","December","Q4")</f>
        <v>Q1</v>
      </c>
      <c r="E37" s="9" t="s">
        <v>63</v>
      </c>
      <c r="F37" s="9" t="s">
        <v>29</v>
      </c>
      <c r="G37" s="9" t="s">
        <v>30</v>
      </c>
      <c r="H37" s="9" t="s">
        <v>31</v>
      </c>
      <c r="I37" s="9" t="s">
        <v>32</v>
      </c>
      <c r="J37" s="9" t="s">
        <v>60</v>
      </c>
      <c r="K37" s="9" t="s">
        <v>89</v>
      </c>
      <c r="L37" s="9" t="s">
        <v>87</v>
      </c>
      <c r="M37" s="9">
        <v>75005</v>
      </c>
      <c r="N37" s="9" t="s">
        <v>56</v>
      </c>
      <c r="O37" s="18" t="str" cm="1">
        <f t="array" ref="O37">_xlfn.SWITCH(N37,"IN","India","CN","China","DE","Germany","FR","France")</f>
        <v>France</v>
      </c>
      <c r="P37" s="19">
        <v>1050</v>
      </c>
      <c r="Q37" s="19" t="str" cm="1">
        <f t="array" ref="Q37">_xlfn.SWITCH(O37,"India","Asia","China","Asia","France","Europe","Germany","Europe")</f>
        <v>Europe</v>
      </c>
      <c r="R37" s="20" cm="1">
        <f t="array" aca="1" ref="R37" ca="1">_xlfn.IFS(N37="IN", P37*$Z$3,N37="CN",P37*$Z$4,OR(N37="DE",N37="FR"),P37)</f>
        <v>1050</v>
      </c>
      <c r="S37" s="9">
        <v>200</v>
      </c>
      <c r="T37" s="9">
        <v>0</v>
      </c>
      <c r="U37" s="21">
        <f t="shared" ca="1" si="1"/>
        <v>210000</v>
      </c>
      <c r="V37" s="18" t="str">
        <f t="shared" si="2"/>
        <v>18 mph-28 mph</v>
      </c>
      <c r="W37" s="18" t="str">
        <f t="shared" si="3"/>
        <v>Théo Bernard</v>
      </c>
    </row>
    <row r="38" spans="1:23" x14ac:dyDescent="0.2">
      <c r="A38" s="9">
        <v>37</v>
      </c>
      <c r="B38" s="9" t="s">
        <v>13</v>
      </c>
      <c r="C38" s="9" t="s">
        <v>14</v>
      </c>
      <c r="D38" s="9" t="str" cm="1">
        <f t="array" ref="D38">_xlfn.SWITCH($E38,"January","Q1","February","Q1","March","Q1","April","Q2","May","Q2","June","Q2","July","Q3","August","Q3","September","Q3","October","Q4","November","Q4","December","Q4")</f>
        <v>Q2</v>
      </c>
      <c r="E38" s="9" t="s">
        <v>64</v>
      </c>
      <c r="F38" s="9" t="s">
        <v>16</v>
      </c>
      <c r="G38" s="9" t="s">
        <v>17</v>
      </c>
      <c r="H38" s="9" t="s">
        <v>18</v>
      </c>
      <c r="I38" s="9" t="s">
        <v>19</v>
      </c>
      <c r="J38" s="9" t="s">
        <v>20</v>
      </c>
      <c r="K38" s="9" t="s">
        <v>74</v>
      </c>
      <c r="L38" s="9" t="s">
        <v>75</v>
      </c>
      <c r="M38" s="9">
        <v>560001</v>
      </c>
      <c r="N38" s="9" t="s">
        <v>21</v>
      </c>
      <c r="O38" s="18" t="str" cm="1">
        <f t="array" ref="O38">_xlfn.SWITCH(N38,"IN","India","CN","China","DE","Germany","FR","France")</f>
        <v>India</v>
      </c>
      <c r="P38" s="19">
        <v>30000</v>
      </c>
      <c r="Q38" s="19" t="str" cm="1">
        <f t="array" ref="Q38">_xlfn.SWITCH(O38,"India","Asia","China","Asia","France","Europe","Germany","Europe")</f>
        <v>Asia</v>
      </c>
      <c r="R38" s="20" cm="1">
        <f t="array" aca="1" ref="R38" ca="1">_xlfn.IFS(N38="IN", P38*$Z$3,N38="CN",P38*$Z$4,OR(N38="DE",N38="FR"),P38)</f>
        <v>331.5</v>
      </c>
      <c r="S38" s="9">
        <v>200</v>
      </c>
      <c r="T38" s="9">
        <v>0</v>
      </c>
      <c r="U38" s="21">
        <f t="shared" ca="1" si="1"/>
        <v>66300</v>
      </c>
      <c r="V38" s="18" t="str">
        <f t="shared" si="2"/>
        <v>15 mph-30 mph</v>
      </c>
      <c r="W38" s="18" t="str">
        <f t="shared" si="3"/>
        <v>Sanya Joshi</v>
      </c>
    </row>
    <row r="39" spans="1:23" x14ac:dyDescent="0.2">
      <c r="A39" s="9">
        <v>38</v>
      </c>
      <c r="B39" s="9" t="s">
        <v>13</v>
      </c>
      <c r="C39" s="9" t="s">
        <v>14</v>
      </c>
      <c r="D39" s="9" t="str" cm="1">
        <f t="array" ref="D39">_xlfn.SWITCH($E39,"January","Q1","February","Q1","March","Q1","April","Q2","May","Q2","June","Q2","July","Q3","August","Q3","September","Q3","October","Q4","November","Q4","December","Q4")</f>
        <v>Q2</v>
      </c>
      <c r="E39" s="9" t="s">
        <v>64</v>
      </c>
      <c r="F39" s="9" t="s">
        <v>23</v>
      </c>
      <c r="G39" s="9" t="s">
        <v>24</v>
      </c>
      <c r="H39" s="9" t="s">
        <v>25</v>
      </c>
      <c r="I39" s="9" t="s">
        <v>26</v>
      </c>
      <c r="J39" s="9" t="s">
        <v>27</v>
      </c>
      <c r="K39" s="9" t="s">
        <v>76</v>
      </c>
      <c r="L39" s="9" t="s">
        <v>75</v>
      </c>
      <c r="M39" s="9">
        <v>560001</v>
      </c>
      <c r="N39" s="9" t="s">
        <v>21</v>
      </c>
      <c r="O39" s="18" t="str" cm="1">
        <f t="array" ref="O39">_xlfn.SWITCH(N39,"IN","India","CN","China","DE","Germany","FR","France")</f>
        <v>India</v>
      </c>
      <c r="P39" s="19">
        <v>25000</v>
      </c>
      <c r="Q39" s="19" t="str" cm="1">
        <f t="array" ref="Q39">_xlfn.SWITCH(O39,"India","Asia","China","Asia","France","Europe","Germany","Europe")</f>
        <v>Asia</v>
      </c>
      <c r="R39" s="20" cm="1">
        <f t="array" aca="1" ref="R39" ca="1">_xlfn.IFS(N39="IN", P39*$Z$3,N39="CN",P39*$Z$4,OR(N39="DE",N39="FR"),P39)</f>
        <v>276.25</v>
      </c>
      <c r="S39" s="9">
        <v>450</v>
      </c>
      <c r="T39" s="9">
        <v>0</v>
      </c>
      <c r="U39" s="21">
        <f t="shared" ca="1" si="1"/>
        <v>124312.5</v>
      </c>
      <c r="V39" s="18" t="str">
        <f t="shared" si="2"/>
        <v>20 mph-35 mph</v>
      </c>
      <c r="W39" s="18" t="str">
        <f t="shared" si="3"/>
        <v>Sanya Joshi</v>
      </c>
    </row>
    <row r="40" spans="1:23" x14ac:dyDescent="0.2">
      <c r="A40" s="9">
        <v>39</v>
      </c>
      <c r="B40" s="9" t="s">
        <v>13</v>
      </c>
      <c r="C40" s="9" t="s">
        <v>14</v>
      </c>
      <c r="D40" s="9" t="str" cm="1">
        <f t="array" ref="D40">_xlfn.SWITCH($E40,"January","Q1","February","Q1","March","Q1","April","Q2","May","Q2","June","Q2","July","Q3","August","Q3","September","Q3","October","Q4","November","Q4","December","Q4")</f>
        <v>Q2</v>
      </c>
      <c r="E40" s="9" t="s">
        <v>64</v>
      </c>
      <c r="F40" s="9" t="s">
        <v>29</v>
      </c>
      <c r="G40" s="9" t="s">
        <v>30</v>
      </c>
      <c r="H40" s="9" t="s">
        <v>31</v>
      </c>
      <c r="I40" s="9" t="s">
        <v>32</v>
      </c>
      <c r="J40" s="9" t="s">
        <v>33</v>
      </c>
      <c r="K40" s="9" t="s">
        <v>77</v>
      </c>
      <c r="L40" s="9" t="s">
        <v>75</v>
      </c>
      <c r="M40" s="9">
        <v>560001</v>
      </c>
      <c r="N40" s="9" t="s">
        <v>21</v>
      </c>
      <c r="O40" s="18" t="str" cm="1">
        <f t="array" ref="O40">_xlfn.SWITCH(N40,"IN","India","CN","China","DE","Germany","FR","France")</f>
        <v>India</v>
      </c>
      <c r="P40" s="19">
        <v>22000</v>
      </c>
      <c r="Q40" s="19" t="str" cm="1">
        <f t="array" ref="Q40">_xlfn.SWITCH(O40,"India","Asia","China","Asia","France","Europe","Germany","Europe")</f>
        <v>Asia</v>
      </c>
      <c r="R40" s="20" cm="1">
        <f t="array" aca="1" ref="R40" ca="1">_xlfn.IFS(N40="IN", P40*$Z$3,N40="CN",P40*$Z$4,OR(N40="DE",N40="FR"),P40)</f>
        <v>243.10000000000002</v>
      </c>
      <c r="S40" s="9">
        <v>300</v>
      </c>
      <c r="T40" s="9">
        <v>0</v>
      </c>
      <c r="U40" s="21">
        <f t="shared" ca="1" si="1"/>
        <v>72930</v>
      </c>
      <c r="V40" s="18" t="str">
        <f t="shared" si="2"/>
        <v>18 mph-28 mph</v>
      </c>
      <c r="W40" s="18" t="str">
        <f t="shared" si="3"/>
        <v>Sanya Joshi</v>
      </c>
    </row>
    <row r="41" spans="1:23" x14ac:dyDescent="0.2">
      <c r="A41" s="9">
        <v>40</v>
      </c>
      <c r="B41" s="9" t="s">
        <v>35</v>
      </c>
      <c r="C41" s="9" t="s">
        <v>36</v>
      </c>
      <c r="D41" s="9" t="str" cm="1">
        <f t="array" ref="D41">_xlfn.SWITCH($E41,"January","Q1","February","Q1","March","Q1","April","Q2","May","Q2","June","Q2","July","Q3","August","Q3","September","Q3","October","Q4","November","Q4","December","Q4")</f>
        <v>Q2</v>
      </c>
      <c r="E41" s="9" t="s">
        <v>64</v>
      </c>
      <c r="F41" s="9" t="s">
        <v>16</v>
      </c>
      <c r="G41" s="9" t="s">
        <v>17</v>
      </c>
      <c r="H41" s="9" t="s">
        <v>18</v>
      </c>
      <c r="I41" s="9" t="s">
        <v>19</v>
      </c>
      <c r="J41" s="9" t="s">
        <v>37</v>
      </c>
      <c r="K41" s="9" t="s">
        <v>78</v>
      </c>
      <c r="L41" s="9" t="s">
        <v>79</v>
      </c>
      <c r="M41" s="9">
        <v>200001</v>
      </c>
      <c r="N41" s="9" t="s">
        <v>38</v>
      </c>
      <c r="O41" s="18" t="str" cm="1">
        <f t="array" ref="O41">_xlfn.SWITCH(N41,"IN","India","CN","China","DE","Germany","FR","France")</f>
        <v>China</v>
      </c>
      <c r="P41" s="19">
        <v>5000</v>
      </c>
      <c r="Q41" s="19" t="str" cm="1">
        <f t="array" ref="Q41">_xlfn.SWITCH(O41,"India","Asia","China","Asia","France","Europe","Germany","Europe")</f>
        <v>Asia</v>
      </c>
      <c r="R41" s="20" cm="1">
        <f t="array" aca="1" ref="R41" ca="1">_xlfn.IFS(N41="IN", P41*$Z$3,N41="CN",P41*$Z$4,OR(N41="DE",N41="FR"),P41)</f>
        <v>657.5</v>
      </c>
      <c r="S41" s="9">
        <v>700</v>
      </c>
      <c r="T41" s="9">
        <v>0</v>
      </c>
      <c r="U41" s="21">
        <f t="shared" ca="1" si="1"/>
        <v>460250</v>
      </c>
      <c r="V41" s="18" t="str">
        <f t="shared" si="2"/>
        <v>15 mph-30 mph</v>
      </c>
      <c r="W41" s="18" t="str">
        <f t="shared" si="3"/>
        <v>Fang Liu</v>
      </c>
    </row>
    <row r="42" spans="1:23" x14ac:dyDescent="0.2">
      <c r="A42" s="9">
        <v>41</v>
      </c>
      <c r="B42" s="9" t="s">
        <v>35</v>
      </c>
      <c r="C42" s="9" t="s">
        <v>36</v>
      </c>
      <c r="D42" s="9" t="str" cm="1">
        <f t="array" ref="D42">_xlfn.SWITCH($E42,"January","Q1","February","Q1","March","Q1","April","Q2","May","Q2","June","Q2","July","Q3","August","Q3","September","Q3","October","Q4","November","Q4","December","Q4")</f>
        <v>Q2</v>
      </c>
      <c r="E42" s="9" t="s">
        <v>64</v>
      </c>
      <c r="F42" s="9" t="s">
        <v>23</v>
      </c>
      <c r="G42" s="9" t="s">
        <v>24</v>
      </c>
      <c r="H42" s="9" t="s">
        <v>25</v>
      </c>
      <c r="I42" s="9" t="s">
        <v>26</v>
      </c>
      <c r="J42" s="9" t="s">
        <v>40</v>
      </c>
      <c r="K42" s="9" t="s">
        <v>80</v>
      </c>
      <c r="L42" s="9" t="s">
        <v>79</v>
      </c>
      <c r="M42" s="9">
        <v>200001</v>
      </c>
      <c r="N42" s="9" t="s">
        <v>38</v>
      </c>
      <c r="O42" s="18" t="str" cm="1">
        <f t="array" ref="O42">_xlfn.SWITCH(N42,"IN","India","CN","China","DE","Germany","FR","France")</f>
        <v>China</v>
      </c>
      <c r="P42" s="19">
        <v>3500</v>
      </c>
      <c r="Q42" s="19" t="str" cm="1">
        <f t="array" ref="Q42">_xlfn.SWITCH(O42,"India","Asia","China","Asia","France","Europe","Germany","Europe")</f>
        <v>Asia</v>
      </c>
      <c r="R42" s="20" cm="1">
        <f t="array" aca="1" ref="R42" ca="1">_xlfn.IFS(N42="IN", P42*$Z$3,N42="CN",P42*$Z$4,OR(N42="DE",N42="FR"),P42)</f>
        <v>460.25</v>
      </c>
      <c r="S42" s="9">
        <v>1600</v>
      </c>
      <c r="T42" s="9">
        <v>0</v>
      </c>
      <c r="U42" s="21">
        <f t="shared" ca="1" si="1"/>
        <v>736400</v>
      </c>
      <c r="V42" s="18" t="str">
        <f t="shared" si="2"/>
        <v>20 mph-35 mph</v>
      </c>
      <c r="W42" s="18" t="str">
        <f t="shared" si="3"/>
        <v>Fang Liu</v>
      </c>
    </row>
    <row r="43" spans="1:23" x14ac:dyDescent="0.2">
      <c r="A43" s="9">
        <v>42</v>
      </c>
      <c r="B43" s="9" t="s">
        <v>35</v>
      </c>
      <c r="C43" s="9" t="s">
        <v>36</v>
      </c>
      <c r="D43" s="9" t="str" cm="1">
        <f t="array" ref="D43">_xlfn.SWITCH($E43,"January","Q1","February","Q1","March","Q1","April","Q2","May","Q2","June","Q2","July","Q3","August","Q3","September","Q3","October","Q4","November","Q4","December","Q4")</f>
        <v>Q2</v>
      </c>
      <c r="E43" s="9" t="s">
        <v>64</v>
      </c>
      <c r="F43" s="9" t="s">
        <v>29</v>
      </c>
      <c r="G43" s="9" t="s">
        <v>30</v>
      </c>
      <c r="H43" s="9" t="s">
        <v>31</v>
      </c>
      <c r="I43" s="9" t="s">
        <v>32</v>
      </c>
      <c r="J43" s="9" t="s">
        <v>42</v>
      </c>
      <c r="K43" s="9" t="s">
        <v>81</v>
      </c>
      <c r="L43" s="9" t="s">
        <v>79</v>
      </c>
      <c r="M43" s="9">
        <v>200001</v>
      </c>
      <c r="N43" s="9" t="s">
        <v>38</v>
      </c>
      <c r="O43" s="18" t="str" cm="1">
        <f t="array" ref="O43">_xlfn.SWITCH(N43,"IN","India","CN","China","DE","Germany","FR","France")</f>
        <v>China</v>
      </c>
      <c r="P43" s="19">
        <v>4200</v>
      </c>
      <c r="Q43" s="19" t="str" cm="1">
        <f t="array" ref="Q43">_xlfn.SWITCH(O43,"India","Asia","China","Asia","France","Europe","Germany","Europe")</f>
        <v>Asia</v>
      </c>
      <c r="R43" s="20" cm="1">
        <f t="array" aca="1" ref="R43" ca="1">_xlfn.IFS(N43="IN", P43*$Z$3,N43="CN",P43*$Z$4,OR(N43="DE",N43="FR"),P43)</f>
        <v>552.30000000000007</v>
      </c>
      <c r="S43" s="9">
        <v>1000</v>
      </c>
      <c r="T43" s="9">
        <v>0</v>
      </c>
      <c r="U43" s="21">
        <f t="shared" ca="1" si="1"/>
        <v>552300.00000000012</v>
      </c>
      <c r="V43" s="18" t="str">
        <f t="shared" si="2"/>
        <v>18 mph-28 mph</v>
      </c>
      <c r="W43" s="18" t="str">
        <f t="shared" si="3"/>
        <v>Fang Liu</v>
      </c>
    </row>
    <row r="44" spans="1:23" x14ac:dyDescent="0.2">
      <c r="A44" s="9">
        <v>43</v>
      </c>
      <c r="B44" s="9" t="s">
        <v>44</v>
      </c>
      <c r="C44" s="9" t="s">
        <v>45</v>
      </c>
      <c r="D44" s="9" t="str" cm="1">
        <f t="array" ref="D44">_xlfn.SWITCH($E44,"January","Q1","February","Q1","March","Q1","April","Q2","May","Q2","June","Q2","July","Q3","August","Q3","September","Q3","October","Q4","November","Q4","December","Q4")</f>
        <v>Q2</v>
      </c>
      <c r="E44" s="9" t="s">
        <v>64</v>
      </c>
      <c r="F44" s="9" t="s">
        <v>16</v>
      </c>
      <c r="G44" s="9" t="s">
        <v>17</v>
      </c>
      <c r="H44" s="9" t="s">
        <v>18</v>
      </c>
      <c r="I44" s="9" t="s">
        <v>19</v>
      </c>
      <c r="J44" s="9" t="s">
        <v>46</v>
      </c>
      <c r="K44" s="9" t="s">
        <v>82</v>
      </c>
      <c r="L44" s="9" t="s">
        <v>83</v>
      </c>
      <c r="M44" s="9">
        <v>20095</v>
      </c>
      <c r="N44" s="9" t="s">
        <v>47</v>
      </c>
      <c r="O44" s="18" t="str" cm="1">
        <f t="array" ref="O44">_xlfn.SWITCH(N44,"IN","India","CN","China","DE","Germany","FR","France")</f>
        <v>Germany</v>
      </c>
      <c r="P44" s="19">
        <v>1000</v>
      </c>
      <c r="Q44" s="19" t="str" cm="1">
        <f t="array" ref="Q44">_xlfn.SWITCH(O44,"India","Asia","China","Asia","France","Europe","Germany","Europe")</f>
        <v>Europe</v>
      </c>
      <c r="R44" s="20" cm="1">
        <f t="array" aca="1" ref="R44" ca="1">_xlfn.IFS(N44="IN", P44*$Z$3,N44="CN",P44*$Z$4,OR(N44="DE",N44="FR"),P44)</f>
        <v>1000</v>
      </c>
      <c r="S44" s="9">
        <v>160</v>
      </c>
      <c r="T44" s="9">
        <v>0</v>
      </c>
      <c r="U44" s="21">
        <f t="shared" ca="1" si="1"/>
        <v>160000</v>
      </c>
      <c r="V44" s="18" t="str">
        <f t="shared" si="2"/>
        <v>15 mph-30 mph</v>
      </c>
      <c r="W44" s="18" t="str">
        <f t="shared" si="3"/>
        <v>Jonas Fischer</v>
      </c>
    </row>
    <row r="45" spans="1:23" x14ac:dyDescent="0.2">
      <c r="A45" s="9">
        <v>44</v>
      </c>
      <c r="B45" s="9" t="s">
        <v>44</v>
      </c>
      <c r="C45" s="9" t="s">
        <v>45</v>
      </c>
      <c r="D45" s="9" t="str" cm="1">
        <f t="array" ref="D45">_xlfn.SWITCH($E45,"January","Q1","February","Q1","March","Q1","April","Q2","May","Q2","June","Q2","July","Q3","August","Q3","September","Q3","October","Q4","November","Q4","December","Q4")</f>
        <v>Q2</v>
      </c>
      <c r="E45" s="9" t="s">
        <v>64</v>
      </c>
      <c r="F45" s="9" t="s">
        <v>23</v>
      </c>
      <c r="G45" s="9" t="s">
        <v>24</v>
      </c>
      <c r="H45" s="9" t="s">
        <v>25</v>
      </c>
      <c r="I45" s="9" t="s">
        <v>26</v>
      </c>
      <c r="J45" s="9" t="s">
        <v>49</v>
      </c>
      <c r="K45" s="9" t="s">
        <v>84</v>
      </c>
      <c r="L45" s="9" t="s">
        <v>83</v>
      </c>
      <c r="M45" s="9">
        <v>20095</v>
      </c>
      <c r="N45" s="9" t="s">
        <v>47</v>
      </c>
      <c r="O45" s="18" t="str" cm="1">
        <f t="array" ref="O45">_xlfn.SWITCH(N45,"IN","India","CN","China","DE","Germany","FR","France")</f>
        <v>Germany</v>
      </c>
      <c r="P45" s="19">
        <v>800</v>
      </c>
      <c r="Q45" s="19" t="str" cm="1">
        <f t="array" ref="Q45">_xlfn.SWITCH(O45,"India","Asia","China","Asia","France","Europe","Germany","Europe")</f>
        <v>Europe</v>
      </c>
      <c r="R45" s="20" cm="1">
        <f t="array" aca="1" ref="R45" ca="1">_xlfn.IFS(N45="IN", P45*$Z$3,N45="CN",P45*$Z$4,OR(N45="DE",N45="FR"),P45)</f>
        <v>800</v>
      </c>
      <c r="S45" s="9">
        <v>280</v>
      </c>
      <c r="T45" s="9">
        <v>0</v>
      </c>
      <c r="U45" s="21">
        <f t="shared" ca="1" si="1"/>
        <v>224000</v>
      </c>
      <c r="V45" s="18" t="str">
        <f t="shared" si="2"/>
        <v>20 mph-35 mph</v>
      </c>
      <c r="W45" s="18" t="str">
        <f t="shared" si="3"/>
        <v>Jonas Fischer</v>
      </c>
    </row>
    <row r="46" spans="1:23" x14ac:dyDescent="0.2">
      <c r="A46" s="9">
        <v>45</v>
      </c>
      <c r="B46" s="9" t="s">
        <v>44</v>
      </c>
      <c r="C46" s="9" t="s">
        <v>45</v>
      </c>
      <c r="D46" s="9" t="str" cm="1">
        <f t="array" ref="D46">_xlfn.SWITCH($E46,"January","Q1","February","Q1","March","Q1","April","Q2","May","Q2","June","Q2","July","Q3","August","Q3","September","Q3","October","Q4","November","Q4","December","Q4")</f>
        <v>Q2</v>
      </c>
      <c r="E46" s="9" t="s">
        <v>64</v>
      </c>
      <c r="F46" s="9" t="s">
        <v>29</v>
      </c>
      <c r="G46" s="9" t="s">
        <v>30</v>
      </c>
      <c r="H46" s="9" t="s">
        <v>31</v>
      </c>
      <c r="I46" s="9" t="s">
        <v>32</v>
      </c>
      <c r="J46" s="9" t="s">
        <v>51</v>
      </c>
      <c r="K46" s="9" t="s">
        <v>85</v>
      </c>
      <c r="L46" s="9" t="s">
        <v>83</v>
      </c>
      <c r="M46" s="9">
        <v>20095</v>
      </c>
      <c r="N46" s="9" t="s">
        <v>47</v>
      </c>
      <c r="O46" s="18" t="str" cm="1">
        <f t="array" ref="O46">_xlfn.SWITCH(N46,"IN","India","CN","China","DE","Germany","FR","France")</f>
        <v>Germany</v>
      </c>
      <c r="P46" s="19">
        <v>950</v>
      </c>
      <c r="Q46" s="19" t="str" cm="1">
        <f t="array" ref="Q46">_xlfn.SWITCH(O46,"India","Asia","China","Asia","France","Europe","Germany","Europe")</f>
        <v>Europe</v>
      </c>
      <c r="R46" s="20" cm="1">
        <f t="array" aca="1" ref="R46" ca="1">_xlfn.IFS(N46="IN", P46*$Z$3,N46="CN",P46*$Z$4,OR(N46="DE",N46="FR"),P46)</f>
        <v>950</v>
      </c>
      <c r="S46" s="9">
        <v>200</v>
      </c>
      <c r="T46" s="9">
        <v>0</v>
      </c>
      <c r="U46" s="21">
        <f t="shared" ca="1" si="1"/>
        <v>190000</v>
      </c>
      <c r="V46" s="18" t="str">
        <f t="shared" si="2"/>
        <v>18 mph-28 mph</v>
      </c>
      <c r="W46" s="18" t="str">
        <f t="shared" si="3"/>
        <v>Jonas Fischer</v>
      </c>
    </row>
    <row r="47" spans="1:23" x14ac:dyDescent="0.2">
      <c r="A47" s="9">
        <v>46</v>
      </c>
      <c r="B47" s="9" t="s">
        <v>53</v>
      </c>
      <c r="C47" s="9" t="s">
        <v>54</v>
      </c>
      <c r="D47" s="9" t="str" cm="1">
        <f t="array" ref="D47">_xlfn.SWITCH($E47,"January","Q1","February","Q1","March","Q1","April","Q2","May","Q2","June","Q2","July","Q3","August","Q3","September","Q3","October","Q4","November","Q4","December","Q4")</f>
        <v>Q2</v>
      </c>
      <c r="E47" s="9" t="s">
        <v>64</v>
      </c>
      <c r="F47" s="9" t="s">
        <v>16</v>
      </c>
      <c r="G47" s="9" t="s">
        <v>17</v>
      </c>
      <c r="H47" s="9" t="s">
        <v>18</v>
      </c>
      <c r="I47" s="9" t="s">
        <v>19</v>
      </c>
      <c r="J47" s="9" t="s">
        <v>55</v>
      </c>
      <c r="K47" s="9" t="s">
        <v>86</v>
      </c>
      <c r="L47" s="9" t="s">
        <v>87</v>
      </c>
      <c r="M47" s="9">
        <v>75005</v>
      </c>
      <c r="N47" s="9" t="s">
        <v>56</v>
      </c>
      <c r="O47" s="18" t="str" cm="1">
        <f t="array" ref="O47">_xlfn.SWITCH(N47,"IN","India","CN","China","DE","Germany","FR","France")</f>
        <v>France</v>
      </c>
      <c r="P47" s="19">
        <v>1100</v>
      </c>
      <c r="Q47" s="19" t="str" cm="1">
        <f t="array" ref="Q47">_xlfn.SWITCH(O47,"India","Asia","China","Asia","France","Europe","Germany","Europe")</f>
        <v>Europe</v>
      </c>
      <c r="R47" s="20" cm="1">
        <f t="array" aca="1" ref="R47" ca="1">_xlfn.IFS(N47="IN", P47*$Z$3,N47="CN",P47*$Z$4,OR(N47="DE",N47="FR"),P47)</f>
        <v>1100</v>
      </c>
      <c r="S47" s="9">
        <v>130</v>
      </c>
      <c r="T47" s="9">
        <v>0</v>
      </c>
      <c r="U47" s="21">
        <f t="shared" ca="1" si="1"/>
        <v>143000</v>
      </c>
      <c r="V47" s="18" t="str">
        <f t="shared" si="2"/>
        <v>15 mph-30 mph</v>
      </c>
      <c r="W47" s="18" t="str">
        <f t="shared" si="3"/>
        <v>Théo Bernard</v>
      </c>
    </row>
    <row r="48" spans="1:23" x14ac:dyDescent="0.2">
      <c r="A48" s="9">
        <v>47</v>
      </c>
      <c r="B48" s="9" t="s">
        <v>53</v>
      </c>
      <c r="C48" s="9" t="s">
        <v>54</v>
      </c>
      <c r="D48" s="9" t="str" cm="1">
        <f t="array" ref="D48">_xlfn.SWITCH($E48,"January","Q1","February","Q1","March","Q1","April","Q2","May","Q2","June","Q2","July","Q3","August","Q3","September","Q3","October","Q4","November","Q4","December","Q4")</f>
        <v>Q2</v>
      </c>
      <c r="E48" s="9" t="s">
        <v>64</v>
      </c>
      <c r="F48" s="9" t="s">
        <v>23</v>
      </c>
      <c r="G48" s="9" t="s">
        <v>24</v>
      </c>
      <c r="H48" s="9" t="s">
        <v>25</v>
      </c>
      <c r="I48" s="9" t="s">
        <v>26</v>
      </c>
      <c r="J48" s="9" t="s">
        <v>58</v>
      </c>
      <c r="K48" s="9" t="s">
        <v>88</v>
      </c>
      <c r="L48" s="9" t="s">
        <v>87</v>
      </c>
      <c r="M48" s="9">
        <v>75005</v>
      </c>
      <c r="N48" s="9" t="s">
        <v>56</v>
      </c>
      <c r="O48" s="18" t="str" cm="1">
        <f t="array" ref="O48">_xlfn.SWITCH(N48,"IN","India","CN","China","DE","Germany","FR","France")</f>
        <v>France</v>
      </c>
      <c r="P48" s="19">
        <v>900</v>
      </c>
      <c r="Q48" s="19" t="str" cm="1">
        <f t="array" ref="Q48">_xlfn.SWITCH(O48,"India","Asia","China","Asia","France","Europe","Germany","Europe")</f>
        <v>Europe</v>
      </c>
      <c r="R48" s="20" cm="1">
        <f t="array" aca="1" ref="R48" ca="1">_xlfn.IFS(N48="IN", P48*$Z$3,N48="CN",P48*$Z$4,OR(N48="DE",N48="FR"),P48)</f>
        <v>900</v>
      </c>
      <c r="S48" s="9">
        <v>300</v>
      </c>
      <c r="T48" s="9">
        <v>0</v>
      </c>
      <c r="U48" s="21">
        <f t="shared" ca="1" si="1"/>
        <v>270000</v>
      </c>
      <c r="V48" s="18" t="str">
        <f t="shared" si="2"/>
        <v>20 mph-35 mph</v>
      </c>
      <c r="W48" s="18" t="str">
        <f t="shared" si="3"/>
        <v>Théo Bernard</v>
      </c>
    </row>
    <row r="49" spans="1:23" x14ac:dyDescent="0.2">
      <c r="A49" s="9">
        <v>48</v>
      </c>
      <c r="B49" s="9" t="s">
        <v>53</v>
      </c>
      <c r="C49" s="9" t="s">
        <v>54</v>
      </c>
      <c r="D49" s="9" t="str" cm="1">
        <f t="array" ref="D49">_xlfn.SWITCH($E49,"January","Q1","February","Q1","March","Q1","April","Q2","May","Q2","June","Q2","July","Q3","August","Q3","September","Q3","October","Q4","November","Q4","December","Q4")</f>
        <v>Q2</v>
      </c>
      <c r="E49" s="9" t="s">
        <v>64</v>
      </c>
      <c r="F49" s="9" t="s">
        <v>29</v>
      </c>
      <c r="G49" s="9" t="str">
        <f>IF(Table3[[#This Row],[Product Type]]="Electric Skateboard","18 mph")</f>
        <v>18 mph</v>
      </c>
      <c r="H49" s="9" t="s">
        <v>31</v>
      </c>
      <c r="I49" s="9" t="s">
        <v>32</v>
      </c>
      <c r="J49" s="9" t="s">
        <v>60</v>
      </c>
      <c r="K49" s="9" t="s">
        <v>89</v>
      </c>
      <c r="L49" s="9" t="s">
        <v>87</v>
      </c>
      <c r="M49" s="9">
        <v>75005</v>
      </c>
      <c r="N49" s="9" t="s">
        <v>56</v>
      </c>
      <c r="O49" s="18" t="str" cm="1">
        <f t="array" ref="O49">_xlfn.SWITCH(N49,"IN","India","CN","China","DE","Germany","FR","France")</f>
        <v>France</v>
      </c>
      <c r="P49" s="19">
        <v>1050</v>
      </c>
      <c r="Q49" s="19" t="str" cm="1">
        <f t="array" ref="Q49">_xlfn.SWITCH(O49,"India","Asia","China","Asia","France","Europe","Germany","Europe")</f>
        <v>Europe</v>
      </c>
      <c r="R49" s="20" cm="1">
        <f t="array" aca="1" ref="R49" ca="1">_xlfn.IFS(N49="IN", P49*$Z$3,N49="CN",P49*$Z$4,OR(N49="DE",N49="FR"),P49)</f>
        <v>1050</v>
      </c>
      <c r="S49" s="9">
        <v>230</v>
      </c>
      <c r="T49" s="9">
        <v>0</v>
      </c>
      <c r="U49" s="21">
        <f t="shared" ca="1" si="1"/>
        <v>241500</v>
      </c>
      <c r="V49" s="18" t="str">
        <f t="shared" si="2"/>
        <v>18 mph-28 mph</v>
      </c>
      <c r="W49" s="18" t="str">
        <f t="shared" si="3"/>
        <v>Théo Bernard</v>
      </c>
    </row>
    <row r="50" spans="1:23" x14ac:dyDescent="0.2">
      <c r="A50" s="9">
        <v>49</v>
      </c>
      <c r="B50" s="9" t="s">
        <v>13</v>
      </c>
      <c r="C50" s="9" t="s">
        <v>14</v>
      </c>
      <c r="D50" s="9" t="str" cm="1">
        <f t="array" ref="D50">_xlfn.SWITCH($E50,"January","Q1","February","Q1","March","Q1","April","Q2","May","Q2","June","Q2","July","Q3","August","Q3","September","Q3","October","Q4","November","Q4","December","Q4")</f>
        <v>Q2</v>
      </c>
      <c r="E50" s="9" t="s">
        <v>65</v>
      </c>
      <c r="F50" s="9" t="s">
        <v>16</v>
      </c>
      <c r="G50" s="9" t="s">
        <v>17</v>
      </c>
      <c r="H50" s="9" t="s">
        <v>18</v>
      </c>
      <c r="I50" s="9" t="s">
        <v>19</v>
      </c>
      <c r="J50" s="9" t="s">
        <v>20</v>
      </c>
      <c r="K50" s="9" t="s">
        <v>74</v>
      </c>
      <c r="L50" s="9" t="s">
        <v>75</v>
      </c>
      <c r="M50" s="9">
        <v>560001</v>
      </c>
      <c r="N50" s="9" t="s">
        <v>21</v>
      </c>
      <c r="O50" s="18" t="str" cm="1">
        <f t="array" ref="O50">_xlfn.SWITCH(N50,"IN","India","CN","China","DE","Germany","FR","France")</f>
        <v>India</v>
      </c>
      <c r="P50" s="19">
        <v>30000</v>
      </c>
      <c r="Q50" s="19" t="str" cm="1">
        <f t="array" ref="Q50">_xlfn.SWITCH(O50,"India","Asia","China","Asia","France","Europe","Germany","Europe")</f>
        <v>Asia</v>
      </c>
      <c r="R50" s="20" cm="1">
        <f t="array" aca="1" ref="R50" ca="1">_xlfn.IFS(N50="IN", P50*$Z$3,N50="CN",P50*$Z$4,OR(N50="DE",N50="FR"),P50)</f>
        <v>331.5</v>
      </c>
      <c r="S50" s="9">
        <v>200</v>
      </c>
      <c r="T50" s="9">
        <v>0</v>
      </c>
      <c r="U50" s="21">
        <f t="shared" ca="1" si="1"/>
        <v>66300</v>
      </c>
      <c r="V50" s="18" t="str">
        <f t="shared" si="2"/>
        <v>15 mph-30 mph</v>
      </c>
      <c r="W50" s="18" t="str">
        <f t="shared" si="3"/>
        <v>Sanya Joshi</v>
      </c>
    </row>
    <row r="51" spans="1:23" x14ac:dyDescent="0.2">
      <c r="A51" s="9">
        <v>50</v>
      </c>
      <c r="B51" s="9" t="s">
        <v>13</v>
      </c>
      <c r="C51" s="9" t="s">
        <v>14</v>
      </c>
      <c r="D51" s="9" t="str" cm="1">
        <f t="array" ref="D51">_xlfn.SWITCH($E51,"January","Q1","February","Q1","March","Q1","April","Q2","May","Q2","June","Q2","July","Q3","August","Q3","September","Q3","October","Q4","November","Q4","December","Q4")</f>
        <v>Q2</v>
      </c>
      <c r="E51" s="9" t="s">
        <v>65</v>
      </c>
      <c r="F51" s="9" t="s">
        <v>23</v>
      </c>
      <c r="G51" s="9" t="s">
        <v>24</v>
      </c>
      <c r="H51" s="9" t="s">
        <v>25</v>
      </c>
      <c r="I51" s="9" t="s">
        <v>26</v>
      </c>
      <c r="J51" s="9" t="s">
        <v>27</v>
      </c>
      <c r="K51" s="9" t="s">
        <v>76</v>
      </c>
      <c r="L51" s="9" t="s">
        <v>75</v>
      </c>
      <c r="M51" s="9">
        <v>560001</v>
      </c>
      <c r="N51" s="9" t="s">
        <v>21</v>
      </c>
      <c r="O51" s="18" t="str" cm="1">
        <f t="array" ref="O51">_xlfn.SWITCH(N51,"IN","India","CN","China","DE","Germany","FR","France")</f>
        <v>India</v>
      </c>
      <c r="P51" s="19">
        <v>25000</v>
      </c>
      <c r="Q51" s="19" t="str" cm="1">
        <f t="array" ref="Q51">_xlfn.SWITCH(O51,"India","Asia","China","Asia","France","Europe","Germany","Europe")</f>
        <v>Asia</v>
      </c>
      <c r="R51" s="20" cm="1">
        <f t="array" aca="1" ref="R51" ca="1">_xlfn.IFS(N51="IN", P51*$Z$3,N51="CN",P51*$Z$4,OR(N51="DE",N51="FR"),P51)</f>
        <v>276.25</v>
      </c>
      <c r="S51" s="9">
        <v>450</v>
      </c>
      <c r="T51" s="9">
        <v>0</v>
      </c>
      <c r="U51" s="21">
        <f t="shared" ca="1" si="1"/>
        <v>124312.5</v>
      </c>
      <c r="V51" s="18" t="str">
        <f t="shared" si="2"/>
        <v>20 mph-35 mph</v>
      </c>
      <c r="W51" s="18" t="str">
        <f t="shared" si="3"/>
        <v>Sanya Joshi</v>
      </c>
    </row>
    <row r="52" spans="1:23" x14ac:dyDescent="0.2">
      <c r="A52" s="9">
        <v>51</v>
      </c>
      <c r="B52" s="9" t="s">
        <v>13</v>
      </c>
      <c r="C52" s="9" t="s">
        <v>14</v>
      </c>
      <c r="D52" s="9" t="str" cm="1">
        <f t="array" ref="D52">_xlfn.SWITCH($E52,"January","Q1","February","Q1","March","Q1","April","Q2","May","Q2","June","Q2","July","Q3","August","Q3","September","Q3","October","Q4","November","Q4","December","Q4")</f>
        <v>Q2</v>
      </c>
      <c r="E52" s="9" t="s">
        <v>65</v>
      </c>
      <c r="F52" s="9" t="s">
        <v>29</v>
      </c>
      <c r="G52" s="9" t="str">
        <f>IF(Table3[[#This Row],[Product Type]]="Electric Skateboard","18 mph")</f>
        <v>18 mph</v>
      </c>
      <c r="H52" s="9" t="s">
        <v>31</v>
      </c>
      <c r="I52" s="9" t="s">
        <v>32</v>
      </c>
      <c r="J52" s="9" t="s">
        <v>33</v>
      </c>
      <c r="K52" s="9" t="s">
        <v>77</v>
      </c>
      <c r="L52" s="9" t="s">
        <v>75</v>
      </c>
      <c r="M52" s="9">
        <v>560001</v>
      </c>
      <c r="N52" s="9" t="s">
        <v>21</v>
      </c>
      <c r="O52" s="18" t="str" cm="1">
        <f t="array" ref="O52">_xlfn.SWITCH(N52,"IN","India","CN","China","DE","Germany","FR","France")</f>
        <v>India</v>
      </c>
      <c r="P52" s="19">
        <v>22000</v>
      </c>
      <c r="Q52" s="19" t="str" cm="1">
        <f t="array" ref="Q52">_xlfn.SWITCH(O52,"India","Asia","China","Asia","France","Europe","Germany","Europe")</f>
        <v>Asia</v>
      </c>
      <c r="R52" s="20" cm="1">
        <f t="array" aca="1" ref="R52" ca="1">_xlfn.IFS(N52="IN", P52*$Z$3,N52="CN",P52*$Z$4,OR(N52="DE",N52="FR"),P52)</f>
        <v>243.10000000000002</v>
      </c>
      <c r="S52" s="9">
        <v>350</v>
      </c>
      <c r="T52" s="9">
        <v>0</v>
      </c>
      <c r="U52" s="21">
        <f t="shared" ca="1" si="1"/>
        <v>85085.000000000015</v>
      </c>
      <c r="V52" s="18" t="str">
        <f t="shared" si="2"/>
        <v>18 mph-28 mph</v>
      </c>
      <c r="W52" s="18" t="str">
        <f t="shared" si="3"/>
        <v>Sanya Joshi</v>
      </c>
    </row>
    <row r="53" spans="1:23" x14ac:dyDescent="0.2">
      <c r="A53" s="9">
        <v>52</v>
      </c>
      <c r="B53" s="9" t="s">
        <v>35</v>
      </c>
      <c r="C53" s="9" t="s">
        <v>36</v>
      </c>
      <c r="D53" s="9" t="str" cm="1">
        <f t="array" ref="D53">_xlfn.SWITCH($E53,"January","Q1","February","Q1","March","Q1","April","Q2","May","Q2","June","Q2","July","Q3","August","Q3","September","Q3","October","Q4","November","Q4","December","Q4")</f>
        <v>Q2</v>
      </c>
      <c r="E53" s="9" t="s">
        <v>65</v>
      </c>
      <c r="F53" s="9" t="s">
        <v>16</v>
      </c>
      <c r="G53" s="9" t="s">
        <v>17</v>
      </c>
      <c r="H53" s="9" t="s">
        <v>18</v>
      </c>
      <c r="I53" s="9" t="s">
        <v>19</v>
      </c>
      <c r="J53" s="9" t="s">
        <v>37</v>
      </c>
      <c r="K53" s="9" t="s">
        <v>78</v>
      </c>
      <c r="L53" s="9" t="s">
        <v>79</v>
      </c>
      <c r="M53" s="9">
        <v>200001</v>
      </c>
      <c r="N53" s="9" t="s">
        <v>38</v>
      </c>
      <c r="O53" s="18" t="str" cm="1">
        <f t="array" ref="O53">_xlfn.SWITCH(N53,"IN","India","CN","China","DE","Germany","FR","France")</f>
        <v>China</v>
      </c>
      <c r="P53" s="19">
        <v>5000</v>
      </c>
      <c r="Q53" s="19" t="str" cm="1">
        <f t="array" ref="Q53">_xlfn.SWITCH(O53,"India","Asia","China","Asia","France","Europe","Germany","Europe")</f>
        <v>Asia</v>
      </c>
      <c r="R53" s="20" cm="1">
        <f t="array" aca="1" ref="R53" ca="1">_xlfn.IFS(N53="IN", P53*$Z$3,N53="CN",P53*$Z$4,OR(N53="DE",N53="FR"),P53)</f>
        <v>657.5</v>
      </c>
      <c r="S53" s="9">
        <v>700</v>
      </c>
      <c r="T53" s="9">
        <v>0</v>
      </c>
      <c r="U53" s="21">
        <f t="shared" ca="1" si="1"/>
        <v>460250</v>
      </c>
      <c r="V53" s="18" t="str">
        <f t="shared" si="2"/>
        <v>15 mph-30 mph</v>
      </c>
      <c r="W53" s="18" t="str">
        <f t="shared" si="3"/>
        <v>Fang Liu</v>
      </c>
    </row>
    <row r="54" spans="1:23" x14ac:dyDescent="0.2">
      <c r="A54" s="9">
        <v>53</v>
      </c>
      <c r="B54" s="9" t="s">
        <v>35</v>
      </c>
      <c r="C54" s="9" t="s">
        <v>36</v>
      </c>
      <c r="D54" s="9" t="str" cm="1">
        <f t="array" ref="D54">_xlfn.SWITCH($E54,"January","Q1","February","Q1","March","Q1","April","Q2","May","Q2","June","Q2","July","Q3","August","Q3","September","Q3","October","Q4","November","Q4","December","Q4")</f>
        <v>Q2</v>
      </c>
      <c r="E54" s="9" t="s">
        <v>65</v>
      </c>
      <c r="F54" s="9" t="s">
        <v>23</v>
      </c>
      <c r="G54" s="9" t="s">
        <v>24</v>
      </c>
      <c r="H54" s="9" t="s">
        <v>25</v>
      </c>
      <c r="I54" s="9" t="s">
        <v>26</v>
      </c>
      <c r="J54" s="9" t="s">
        <v>40</v>
      </c>
      <c r="K54" s="9" t="s">
        <v>80</v>
      </c>
      <c r="L54" s="9" t="s">
        <v>79</v>
      </c>
      <c r="M54" s="9">
        <v>200001</v>
      </c>
      <c r="N54" s="9" t="s">
        <v>38</v>
      </c>
      <c r="O54" s="18" t="str" cm="1">
        <f t="array" ref="O54">_xlfn.SWITCH(N54,"IN","India","CN","China","DE","Germany","FR","France")</f>
        <v>China</v>
      </c>
      <c r="P54" s="19">
        <v>3500</v>
      </c>
      <c r="Q54" s="19" t="str" cm="1">
        <f t="array" ref="Q54">_xlfn.SWITCH(O54,"India","Asia","China","Asia","France","Europe","Germany","Europe")</f>
        <v>Asia</v>
      </c>
      <c r="R54" s="20" cm="1">
        <f t="array" aca="1" ref="R54" ca="1">_xlfn.IFS(N54="IN", P54*$Z$3,N54="CN",P54*$Z$4,OR(N54="DE",N54="FR"),P54)</f>
        <v>460.25</v>
      </c>
      <c r="S54" s="9">
        <v>1600</v>
      </c>
      <c r="T54" s="9">
        <v>0</v>
      </c>
      <c r="U54" s="21">
        <f t="shared" ca="1" si="1"/>
        <v>736400</v>
      </c>
      <c r="V54" s="18" t="str">
        <f t="shared" si="2"/>
        <v>20 mph-35 mph</v>
      </c>
      <c r="W54" s="18" t="str">
        <f t="shared" si="3"/>
        <v>Fang Liu</v>
      </c>
    </row>
    <row r="55" spans="1:23" x14ac:dyDescent="0.2">
      <c r="A55" s="9">
        <v>54</v>
      </c>
      <c r="B55" s="9" t="s">
        <v>35</v>
      </c>
      <c r="C55" s="9" t="s">
        <v>36</v>
      </c>
      <c r="D55" s="9" t="str" cm="1">
        <f t="array" ref="D55">_xlfn.SWITCH($E55,"January","Q1","February","Q1","March","Q1","April","Q2","May","Q2","June","Q2","July","Q3","August","Q3","September","Q3","October","Q4","November","Q4","December","Q4")</f>
        <v>Q2</v>
      </c>
      <c r="E55" s="9" t="s">
        <v>65</v>
      </c>
      <c r="F55" s="9" t="s">
        <v>29</v>
      </c>
      <c r="G55" s="9" t="str">
        <f>IF(Table3[[#This Row],[Product Type]]="Electric Skateboard","18 mph")</f>
        <v>18 mph</v>
      </c>
      <c r="H55" s="9" t="s">
        <v>31</v>
      </c>
      <c r="I55" s="9" t="s">
        <v>32</v>
      </c>
      <c r="J55" s="9" t="s">
        <v>42</v>
      </c>
      <c r="K55" s="9" t="s">
        <v>81</v>
      </c>
      <c r="L55" s="9" t="s">
        <v>79</v>
      </c>
      <c r="M55" s="9">
        <v>200001</v>
      </c>
      <c r="N55" s="9" t="s">
        <v>38</v>
      </c>
      <c r="O55" s="18" t="str" cm="1">
        <f t="array" ref="O55">_xlfn.SWITCH(N55,"IN","India","CN","China","DE","Germany","FR","France")</f>
        <v>China</v>
      </c>
      <c r="P55" s="19">
        <v>4200</v>
      </c>
      <c r="Q55" s="19" t="str" cm="1">
        <f t="array" ref="Q55">_xlfn.SWITCH(O55,"India","Asia","China","Asia","France","Europe","Germany","Europe")</f>
        <v>Asia</v>
      </c>
      <c r="R55" s="20" cm="1">
        <f t="array" aca="1" ref="R55" ca="1">_xlfn.IFS(N55="IN", P55*$Z$3,N55="CN",P55*$Z$4,OR(N55="DE",N55="FR"),P55)</f>
        <v>552.30000000000007</v>
      </c>
      <c r="S55" s="9">
        <v>1000</v>
      </c>
      <c r="T55" s="9">
        <v>0</v>
      </c>
      <c r="U55" s="21">
        <f t="shared" ca="1" si="1"/>
        <v>552300.00000000012</v>
      </c>
      <c r="V55" s="18" t="str">
        <f t="shared" si="2"/>
        <v>18 mph-28 mph</v>
      </c>
      <c r="W55" s="18" t="str">
        <f t="shared" si="3"/>
        <v>Fang Liu</v>
      </c>
    </row>
    <row r="56" spans="1:23" x14ac:dyDescent="0.2">
      <c r="A56" s="9">
        <v>55</v>
      </c>
      <c r="B56" s="9" t="s">
        <v>44</v>
      </c>
      <c r="C56" s="9" t="s">
        <v>45</v>
      </c>
      <c r="D56" s="9" t="str" cm="1">
        <f t="array" ref="D56">_xlfn.SWITCH($E56,"January","Q1","February","Q1","March","Q1","April","Q2","May","Q2","June","Q2","July","Q3","August","Q3","September","Q3","October","Q4","November","Q4","December","Q4")</f>
        <v>Q2</v>
      </c>
      <c r="E56" s="9" t="s">
        <v>65</v>
      </c>
      <c r="F56" s="9" t="s">
        <v>16</v>
      </c>
      <c r="G56" s="9" t="s">
        <v>17</v>
      </c>
      <c r="H56" s="9" t="s">
        <v>18</v>
      </c>
      <c r="I56" s="9" t="s">
        <v>19</v>
      </c>
      <c r="J56" s="9" t="s">
        <v>46</v>
      </c>
      <c r="K56" s="9" t="s">
        <v>82</v>
      </c>
      <c r="L56" s="9" t="s">
        <v>83</v>
      </c>
      <c r="M56" s="9">
        <v>20095</v>
      </c>
      <c r="N56" s="9" t="s">
        <v>47</v>
      </c>
      <c r="O56" s="18" t="str" cm="1">
        <f t="array" ref="O56">_xlfn.SWITCH(N56,"IN","India","CN","China","DE","Germany","FR","France")</f>
        <v>Germany</v>
      </c>
      <c r="P56" s="19">
        <v>1000</v>
      </c>
      <c r="Q56" s="19" t="str" cm="1">
        <f t="array" ref="Q56">_xlfn.SWITCH(O56,"India","Asia","China","Asia","France","Europe","Germany","Europe")</f>
        <v>Europe</v>
      </c>
      <c r="R56" s="20" cm="1">
        <f t="array" aca="1" ref="R56" ca="1">_xlfn.IFS(N56="IN", P56*$Z$3,N56="CN",P56*$Z$4,OR(N56="DE",N56="FR"),P56)</f>
        <v>1000</v>
      </c>
      <c r="S56" s="9">
        <v>180</v>
      </c>
      <c r="T56" s="9">
        <v>0</v>
      </c>
      <c r="U56" s="21">
        <f t="shared" ca="1" si="1"/>
        <v>180000</v>
      </c>
      <c r="V56" s="18" t="str">
        <f t="shared" si="2"/>
        <v>15 mph-30 mph</v>
      </c>
      <c r="W56" s="18" t="str">
        <f t="shared" si="3"/>
        <v>Jonas Fischer</v>
      </c>
    </row>
    <row r="57" spans="1:23" x14ac:dyDescent="0.2">
      <c r="A57" s="9">
        <v>56</v>
      </c>
      <c r="B57" s="9" t="s">
        <v>44</v>
      </c>
      <c r="C57" s="9" t="s">
        <v>45</v>
      </c>
      <c r="D57" s="9" t="str" cm="1">
        <f t="array" ref="D57">_xlfn.SWITCH($E57,"January","Q1","February","Q1","March","Q1","April","Q2","May","Q2","June","Q2","July","Q3","August","Q3","September","Q3","October","Q4","November","Q4","December","Q4")</f>
        <v>Q2</v>
      </c>
      <c r="E57" s="9" t="s">
        <v>65</v>
      </c>
      <c r="F57" s="9" t="s">
        <v>23</v>
      </c>
      <c r="G57" s="9" t="s">
        <v>24</v>
      </c>
      <c r="H57" s="9" t="s">
        <v>25</v>
      </c>
      <c r="I57" s="9" t="s">
        <v>26</v>
      </c>
      <c r="J57" s="9" t="s">
        <v>49</v>
      </c>
      <c r="K57" s="9" t="s">
        <v>84</v>
      </c>
      <c r="L57" s="9" t="s">
        <v>83</v>
      </c>
      <c r="M57" s="9">
        <v>20095</v>
      </c>
      <c r="N57" s="9" t="s">
        <v>47</v>
      </c>
      <c r="O57" s="18" t="str" cm="1">
        <f t="array" ref="O57">_xlfn.SWITCH(N57,"IN","India","CN","China","DE","Germany","FR","France")</f>
        <v>Germany</v>
      </c>
      <c r="P57" s="19">
        <v>800</v>
      </c>
      <c r="Q57" s="19" t="str" cm="1">
        <f t="array" ref="Q57">_xlfn.SWITCH(O57,"India","Asia","China","Asia","France","Europe","Germany","Europe")</f>
        <v>Europe</v>
      </c>
      <c r="R57" s="20" cm="1">
        <f t="array" aca="1" ref="R57" ca="1">_xlfn.IFS(N57="IN", P57*$Z$3,N57="CN",P57*$Z$4,OR(N57="DE",N57="FR"),P57)</f>
        <v>800</v>
      </c>
      <c r="S57" s="9">
        <v>320</v>
      </c>
      <c r="T57" s="9">
        <v>0</v>
      </c>
      <c r="U57" s="21">
        <f t="shared" ca="1" si="1"/>
        <v>256000</v>
      </c>
      <c r="V57" s="18" t="str">
        <f t="shared" si="2"/>
        <v>20 mph-35 mph</v>
      </c>
      <c r="W57" s="18" t="str">
        <f t="shared" si="3"/>
        <v>Jonas Fischer</v>
      </c>
    </row>
    <row r="58" spans="1:23" x14ac:dyDescent="0.2">
      <c r="A58" s="9">
        <v>57</v>
      </c>
      <c r="B58" s="9" t="s">
        <v>44</v>
      </c>
      <c r="C58" s="9" t="s">
        <v>45</v>
      </c>
      <c r="D58" s="9" t="str" cm="1">
        <f t="array" ref="D58">_xlfn.SWITCH($E58,"January","Q1","February","Q1","March","Q1","April","Q2","May","Q2","June","Q2","July","Q3","August","Q3","September","Q3","October","Q4","November","Q4","December","Q4")</f>
        <v>Q2</v>
      </c>
      <c r="E58" s="9" t="s">
        <v>65</v>
      </c>
      <c r="F58" s="9" t="s">
        <v>29</v>
      </c>
      <c r="G58" s="9" t="str">
        <f>IF(Table3[[#This Row],[Product Type]]="Electric Skateboard","18 mph")</f>
        <v>18 mph</v>
      </c>
      <c r="H58" s="9" t="s">
        <v>31</v>
      </c>
      <c r="I58" s="9" t="s">
        <v>32</v>
      </c>
      <c r="J58" s="9" t="s">
        <v>51</v>
      </c>
      <c r="K58" s="9" t="s">
        <v>85</v>
      </c>
      <c r="L58" s="9" t="s">
        <v>83</v>
      </c>
      <c r="M58" s="9">
        <v>20095</v>
      </c>
      <c r="N58" s="9" t="s">
        <v>47</v>
      </c>
      <c r="O58" s="18" t="str" cm="1">
        <f t="array" ref="O58">_xlfn.SWITCH(N58,"IN","India","CN","China","DE","Germany","FR","France")</f>
        <v>Germany</v>
      </c>
      <c r="P58" s="19">
        <v>950</v>
      </c>
      <c r="Q58" s="19" t="str" cm="1">
        <f t="array" ref="Q58">_xlfn.SWITCH(O58,"India","Asia","China","Asia","France","Europe","Germany","Europe")</f>
        <v>Europe</v>
      </c>
      <c r="R58" s="20" cm="1">
        <f t="array" aca="1" ref="R58" ca="1">_xlfn.IFS(N58="IN", P58*$Z$3,N58="CN",P58*$Z$4,OR(N58="DE",N58="FR"),P58)</f>
        <v>950</v>
      </c>
      <c r="S58" s="9">
        <v>220</v>
      </c>
      <c r="T58" s="9">
        <v>0</v>
      </c>
      <c r="U58" s="21">
        <f t="shared" ca="1" si="1"/>
        <v>209000</v>
      </c>
      <c r="V58" s="18" t="str">
        <f t="shared" si="2"/>
        <v>18 mph-28 mph</v>
      </c>
      <c r="W58" s="18" t="str">
        <f t="shared" si="3"/>
        <v>Jonas Fischer</v>
      </c>
    </row>
    <row r="59" spans="1:23" x14ac:dyDescent="0.2">
      <c r="A59" s="9">
        <v>58</v>
      </c>
      <c r="B59" s="9" t="s">
        <v>53</v>
      </c>
      <c r="C59" s="9" t="s">
        <v>54</v>
      </c>
      <c r="D59" s="9" t="str" cm="1">
        <f t="array" ref="D59">_xlfn.SWITCH($E59,"January","Q1","February","Q1","March","Q1","April","Q2","May","Q2","June","Q2","July","Q3","August","Q3","September","Q3","October","Q4","November","Q4","December","Q4")</f>
        <v>Q2</v>
      </c>
      <c r="E59" s="9" t="s">
        <v>65</v>
      </c>
      <c r="F59" s="9" t="s">
        <v>16</v>
      </c>
      <c r="G59" s="9" t="s">
        <v>17</v>
      </c>
      <c r="H59" s="9" t="s">
        <v>18</v>
      </c>
      <c r="I59" s="9" t="s">
        <v>19</v>
      </c>
      <c r="J59" s="9" t="s">
        <v>55</v>
      </c>
      <c r="K59" s="9" t="s">
        <v>86</v>
      </c>
      <c r="L59" s="9" t="s">
        <v>87</v>
      </c>
      <c r="M59" s="9">
        <v>75005</v>
      </c>
      <c r="N59" s="9" t="s">
        <v>56</v>
      </c>
      <c r="O59" s="18" t="str" cm="1">
        <f t="array" ref="O59">_xlfn.SWITCH(N59,"IN","India","CN","China","DE","Germany","FR","France")</f>
        <v>France</v>
      </c>
      <c r="P59" s="19">
        <v>1100</v>
      </c>
      <c r="Q59" s="19" t="str" cm="1">
        <f t="array" ref="Q59">_xlfn.SWITCH(O59,"India","Asia","China","Asia","France","Europe","Germany","Europe")</f>
        <v>Europe</v>
      </c>
      <c r="R59" s="20" cm="1">
        <f t="array" aca="1" ref="R59" ca="1">_xlfn.IFS(N59="IN", P59*$Z$3,N59="CN",P59*$Z$4,OR(N59="DE",N59="FR"),P59)</f>
        <v>1100</v>
      </c>
      <c r="S59" s="9">
        <v>140</v>
      </c>
      <c r="T59" s="9">
        <v>0</v>
      </c>
      <c r="U59" s="21">
        <f t="shared" ca="1" si="1"/>
        <v>154000</v>
      </c>
      <c r="V59" s="18" t="str">
        <f t="shared" si="2"/>
        <v>15 mph-30 mph</v>
      </c>
      <c r="W59" s="18" t="str">
        <f t="shared" si="3"/>
        <v>Théo Bernard</v>
      </c>
    </row>
    <row r="60" spans="1:23" x14ac:dyDescent="0.2">
      <c r="A60" s="9">
        <v>59</v>
      </c>
      <c r="B60" s="9" t="s">
        <v>53</v>
      </c>
      <c r="C60" s="9" t="s">
        <v>54</v>
      </c>
      <c r="D60" s="9" t="str" cm="1">
        <f t="array" ref="D60">_xlfn.SWITCH($E60,"January","Q1","February","Q1","March","Q1","April","Q2","May","Q2","June","Q2","July","Q3","August","Q3","September","Q3","October","Q4","November","Q4","December","Q4")</f>
        <v>Q2</v>
      </c>
      <c r="E60" s="9" t="s">
        <v>65</v>
      </c>
      <c r="F60" s="9" t="s">
        <v>23</v>
      </c>
      <c r="G60" s="9" t="s">
        <v>24</v>
      </c>
      <c r="H60" s="9" t="s">
        <v>25</v>
      </c>
      <c r="I60" s="9" t="s">
        <v>26</v>
      </c>
      <c r="J60" s="9" t="s">
        <v>58</v>
      </c>
      <c r="K60" s="9" t="s">
        <v>88</v>
      </c>
      <c r="L60" s="9" t="s">
        <v>87</v>
      </c>
      <c r="M60" s="9">
        <v>75005</v>
      </c>
      <c r="N60" s="9" t="s">
        <v>56</v>
      </c>
      <c r="O60" s="18" t="str" cm="1">
        <f t="array" ref="O60">_xlfn.SWITCH(N60,"IN","India","CN","China","DE","Germany","FR","France")</f>
        <v>France</v>
      </c>
      <c r="P60" s="19">
        <v>900</v>
      </c>
      <c r="Q60" s="19" t="str" cm="1">
        <f t="array" ref="Q60">_xlfn.SWITCH(O60,"India","Asia","China","Asia","France","Europe","Germany","Europe")</f>
        <v>Europe</v>
      </c>
      <c r="R60" s="20" cm="1">
        <f t="array" aca="1" ref="R60" ca="1">_xlfn.IFS(N60="IN", P60*$Z$3,N60="CN",P60*$Z$4,OR(N60="DE",N60="FR"),P60)</f>
        <v>900</v>
      </c>
      <c r="S60" s="9">
        <v>300</v>
      </c>
      <c r="T60" s="9">
        <v>0</v>
      </c>
      <c r="U60" s="21">
        <f t="shared" ca="1" si="1"/>
        <v>270000</v>
      </c>
      <c r="V60" s="18" t="str">
        <f t="shared" si="2"/>
        <v>20 mph-35 mph</v>
      </c>
      <c r="W60" s="18" t="str">
        <f t="shared" si="3"/>
        <v>Théo Bernard</v>
      </c>
    </row>
    <row r="61" spans="1:23" x14ac:dyDescent="0.2">
      <c r="A61" s="9">
        <v>60</v>
      </c>
      <c r="B61" s="9" t="s">
        <v>53</v>
      </c>
      <c r="C61" s="9" t="s">
        <v>54</v>
      </c>
      <c r="D61" s="9" t="str" cm="1">
        <f t="array" ref="D61">_xlfn.SWITCH($E61,"January","Q1","February","Q1","March","Q1","April","Q2","May","Q2","June","Q2","July","Q3","August","Q3","September","Q3","October","Q4","November","Q4","December","Q4")</f>
        <v>Q2</v>
      </c>
      <c r="E61" s="9" t="s">
        <v>65</v>
      </c>
      <c r="F61" s="9" t="s">
        <v>29</v>
      </c>
      <c r="G61" s="9" t="str">
        <f>IF(Table3[[#This Row],[Product Type]]="Electric Skateboard","18 mph")</f>
        <v>18 mph</v>
      </c>
      <c r="H61" s="9" t="s">
        <v>31</v>
      </c>
      <c r="I61" s="9" t="s">
        <v>32</v>
      </c>
      <c r="J61" s="9" t="s">
        <v>60</v>
      </c>
      <c r="K61" s="9" t="s">
        <v>89</v>
      </c>
      <c r="L61" s="9" t="s">
        <v>87</v>
      </c>
      <c r="M61" s="9">
        <v>75005</v>
      </c>
      <c r="N61" s="9" t="s">
        <v>56</v>
      </c>
      <c r="O61" s="18" t="str" cm="1">
        <f t="array" ref="O61">_xlfn.SWITCH(N61,"IN","India","CN","China","DE","Germany","FR","France")</f>
        <v>France</v>
      </c>
      <c r="P61" s="19">
        <v>1050</v>
      </c>
      <c r="Q61" s="19" t="str" cm="1">
        <f t="array" ref="Q61">_xlfn.SWITCH(O61,"India","Asia","China","Asia","France","Europe","Germany","Europe")</f>
        <v>Europe</v>
      </c>
      <c r="R61" s="20" cm="1">
        <f t="array" aca="1" ref="R61" ca="1">_xlfn.IFS(N61="IN", P61*$Z$3,N61="CN",P61*$Z$4,OR(N61="DE",N61="FR"),P61)</f>
        <v>1050</v>
      </c>
      <c r="S61" s="9">
        <v>280</v>
      </c>
      <c r="T61" s="9">
        <v>0</v>
      </c>
      <c r="U61" s="21">
        <f t="shared" ca="1" si="1"/>
        <v>294000</v>
      </c>
      <c r="V61" s="18" t="str">
        <f t="shared" si="2"/>
        <v>18 mph-28 mph</v>
      </c>
      <c r="W61" s="18" t="str">
        <f t="shared" si="3"/>
        <v>Théo Bernard</v>
      </c>
    </row>
    <row r="62" spans="1:23" x14ac:dyDescent="0.2">
      <c r="A62" s="9">
        <v>61</v>
      </c>
      <c r="B62" s="9" t="s">
        <v>13</v>
      </c>
      <c r="C62" s="9" t="s">
        <v>14</v>
      </c>
      <c r="D62" s="9" t="str" cm="1">
        <f t="array" ref="D62">_xlfn.SWITCH($E62,"January","Q1","February","Q1","March","Q1","April","Q2","May","Q2","June","Q2","July","Q3","August","Q3","September","Q3","October","Q4","November","Q4","December","Q4")</f>
        <v>Q2</v>
      </c>
      <c r="E62" s="9" t="s">
        <v>66</v>
      </c>
      <c r="F62" s="9" t="s">
        <v>16</v>
      </c>
      <c r="G62" s="9" t="s">
        <v>17</v>
      </c>
      <c r="H62" s="9" t="s">
        <v>18</v>
      </c>
      <c r="I62" s="9" t="s">
        <v>19</v>
      </c>
      <c r="J62" s="9" t="s">
        <v>20</v>
      </c>
      <c r="K62" s="9" t="s">
        <v>74</v>
      </c>
      <c r="L62" s="9" t="s">
        <v>75</v>
      </c>
      <c r="M62" s="9">
        <v>560001</v>
      </c>
      <c r="N62" s="9" t="s">
        <v>21</v>
      </c>
      <c r="O62" s="18" t="str" cm="1">
        <f t="array" ref="O62">_xlfn.SWITCH(N62,"IN","India","CN","China","DE","Germany","FR","France")</f>
        <v>India</v>
      </c>
      <c r="P62" s="19">
        <v>30000</v>
      </c>
      <c r="Q62" s="19" t="str" cm="1">
        <f t="array" ref="Q62">_xlfn.SWITCH(O62,"India","Asia","China","Asia","France","Europe","Germany","Europe")</f>
        <v>Asia</v>
      </c>
      <c r="R62" s="20" cm="1">
        <f t="array" aca="1" ref="R62" ca="1">_xlfn.IFS(N62="IN", P62*$Z$3,N62="CN",P62*$Z$4,OR(N62="DE",N62="FR"),P62)</f>
        <v>331.5</v>
      </c>
      <c r="S62" s="9">
        <v>250</v>
      </c>
      <c r="T62" s="9">
        <v>0</v>
      </c>
      <c r="U62" s="21">
        <f t="shared" ca="1" si="1"/>
        <v>82875</v>
      </c>
      <c r="V62" s="18" t="str">
        <f t="shared" si="2"/>
        <v>15 mph-30 mph</v>
      </c>
      <c r="W62" s="18" t="str">
        <f t="shared" si="3"/>
        <v>Sanya Joshi</v>
      </c>
    </row>
    <row r="63" spans="1:23" x14ac:dyDescent="0.2">
      <c r="A63" s="9">
        <v>62</v>
      </c>
      <c r="B63" s="9" t="s">
        <v>13</v>
      </c>
      <c r="C63" s="9" t="s">
        <v>14</v>
      </c>
      <c r="D63" s="9" t="str" cm="1">
        <f t="array" ref="D63">_xlfn.SWITCH($E63,"January","Q1","February","Q1","March","Q1","April","Q2","May","Q2","June","Q2","July","Q3","August","Q3","September","Q3","October","Q4","November","Q4","December","Q4")</f>
        <v>Q2</v>
      </c>
      <c r="E63" s="9" t="s">
        <v>66</v>
      </c>
      <c r="F63" s="9" t="s">
        <v>23</v>
      </c>
      <c r="G63" s="9" t="s">
        <v>24</v>
      </c>
      <c r="H63" s="9" t="s">
        <v>25</v>
      </c>
      <c r="I63" s="9" t="s">
        <v>26</v>
      </c>
      <c r="J63" s="9" t="s">
        <v>27</v>
      </c>
      <c r="K63" s="9" t="s">
        <v>76</v>
      </c>
      <c r="L63" s="9" t="s">
        <v>75</v>
      </c>
      <c r="M63" s="9">
        <v>560001</v>
      </c>
      <c r="N63" s="9" t="s">
        <v>21</v>
      </c>
      <c r="O63" s="18" t="str" cm="1">
        <f t="array" ref="O63">_xlfn.SWITCH(N63,"IN","India","CN","China","DE","Germany","FR","France")</f>
        <v>India</v>
      </c>
      <c r="P63" s="19">
        <v>25000</v>
      </c>
      <c r="Q63" s="19" t="str" cm="1">
        <f t="array" ref="Q63">_xlfn.SWITCH(O63,"India","Asia","China","Asia","France","Europe","Germany","Europe")</f>
        <v>Asia</v>
      </c>
      <c r="R63" s="20" cm="1">
        <f t="array" aca="1" ref="R63" ca="1">_xlfn.IFS(N63="IN", P63*$Z$3,N63="CN",P63*$Z$4,OR(N63="DE",N63="FR"),P63)</f>
        <v>276.25</v>
      </c>
      <c r="S63" s="9">
        <v>500</v>
      </c>
      <c r="T63" s="9">
        <v>0</v>
      </c>
      <c r="U63" s="21">
        <f t="shared" ca="1" si="1"/>
        <v>138125</v>
      </c>
      <c r="V63" s="18" t="str">
        <f t="shared" si="2"/>
        <v>20 mph-35 mph</v>
      </c>
      <c r="W63" s="18" t="str">
        <f t="shared" si="3"/>
        <v>Sanya Joshi</v>
      </c>
    </row>
    <row r="64" spans="1:23" x14ac:dyDescent="0.2">
      <c r="A64" s="9">
        <v>63</v>
      </c>
      <c r="B64" s="9" t="s">
        <v>13</v>
      </c>
      <c r="C64" s="9" t="s">
        <v>14</v>
      </c>
      <c r="D64" s="9" t="str" cm="1">
        <f t="array" ref="D64">_xlfn.SWITCH($E64,"January","Q1","February","Q1","March","Q1","April","Q2","May","Q2","June","Q2","July","Q3","August","Q3","September","Q3","October","Q4","November","Q4","December","Q4")</f>
        <v>Q2</v>
      </c>
      <c r="E64" s="9" t="s">
        <v>66</v>
      </c>
      <c r="F64" s="9" t="s">
        <v>29</v>
      </c>
      <c r="G64" s="9" t="str">
        <f>IF(Table3[[#This Row],[Product Type]]="Electric Skateboard","18 mph")</f>
        <v>18 mph</v>
      </c>
      <c r="H64" s="9" t="s">
        <v>31</v>
      </c>
      <c r="I64" s="9" t="s">
        <v>32</v>
      </c>
      <c r="J64" s="9" t="s">
        <v>33</v>
      </c>
      <c r="K64" s="9" t="s">
        <v>77</v>
      </c>
      <c r="L64" s="9" t="s">
        <v>75</v>
      </c>
      <c r="M64" s="9">
        <v>560001</v>
      </c>
      <c r="N64" s="9" t="s">
        <v>21</v>
      </c>
      <c r="O64" s="18" t="str" cm="1">
        <f t="array" ref="O64">_xlfn.SWITCH(N64,"IN","India","CN","China","DE","Germany","FR","France")</f>
        <v>India</v>
      </c>
      <c r="P64" s="19">
        <v>22000</v>
      </c>
      <c r="Q64" s="19" t="str" cm="1">
        <f t="array" ref="Q64">_xlfn.SWITCH(O64,"India","Asia","China","Asia","France","Europe","Germany","Europe")</f>
        <v>Asia</v>
      </c>
      <c r="R64" s="20" cm="1">
        <f t="array" aca="1" ref="R64" ca="1">_xlfn.IFS(N64="IN", P64*$Z$3,N64="CN",P64*$Z$4,OR(N64="DE",N64="FR"),P64)</f>
        <v>243.10000000000002</v>
      </c>
      <c r="S64" s="9">
        <v>400</v>
      </c>
      <c r="T64" s="9">
        <v>0</v>
      </c>
      <c r="U64" s="21">
        <f t="shared" ca="1" si="1"/>
        <v>97240.000000000015</v>
      </c>
      <c r="V64" s="18" t="str">
        <f t="shared" si="2"/>
        <v>18 mph-28 mph</v>
      </c>
      <c r="W64" s="18" t="str">
        <f t="shared" si="3"/>
        <v>Sanya Joshi</v>
      </c>
    </row>
    <row r="65" spans="1:23" x14ac:dyDescent="0.2">
      <c r="A65" s="9">
        <v>64</v>
      </c>
      <c r="B65" s="9" t="s">
        <v>35</v>
      </c>
      <c r="C65" s="9" t="s">
        <v>36</v>
      </c>
      <c r="D65" s="9" t="str" cm="1">
        <f t="array" ref="D65">_xlfn.SWITCH($E65,"January","Q1","February","Q1","March","Q1","April","Q2","May","Q2","June","Q2","July","Q3","August","Q3","September","Q3","October","Q4","November","Q4","December","Q4")</f>
        <v>Q2</v>
      </c>
      <c r="E65" s="9" t="s">
        <v>66</v>
      </c>
      <c r="F65" s="9" t="s">
        <v>16</v>
      </c>
      <c r="G65" s="9" t="s">
        <v>17</v>
      </c>
      <c r="H65" s="9" t="s">
        <v>18</v>
      </c>
      <c r="I65" s="9" t="s">
        <v>19</v>
      </c>
      <c r="J65" s="9" t="s">
        <v>37</v>
      </c>
      <c r="K65" s="9" t="s">
        <v>78</v>
      </c>
      <c r="L65" s="9" t="s">
        <v>79</v>
      </c>
      <c r="M65" s="9">
        <v>200001</v>
      </c>
      <c r="N65" s="9" t="s">
        <v>38</v>
      </c>
      <c r="O65" s="18" t="str" cm="1">
        <f t="array" ref="O65">_xlfn.SWITCH(N65,"IN","India","CN","China","DE","Germany","FR","France")</f>
        <v>China</v>
      </c>
      <c r="P65" s="19">
        <v>5000</v>
      </c>
      <c r="Q65" s="19" t="str" cm="1">
        <f t="array" ref="Q65">_xlfn.SWITCH(O65,"India","Asia","China","Asia","France","Europe","Germany","Europe")</f>
        <v>Asia</v>
      </c>
      <c r="R65" s="20" cm="1">
        <f t="array" aca="1" ref="R65" ca="1">_xlfn.IFS(N65="IN", P65*$Z$3,N65="CN",P65*$Z$4,OR(N65="DE",N65="FR"),P65)</f>
        <v>657.5</v>
      </c>
      <c r="S65" s="9">
        <v>800</v>
      </c>
      <c r="T65" s="9">
        <v>0</v>
      </c>
      <c r="U65" s="21">
        <f t="shared" ca="1" si="1"/>
        <v>526000</v>
      </c>
      <c r="V65" s="18" t="str">
        <f t="shared" si="2"/>
        <v>15 mph-30 mph</v>
      </c>
      <c r="W65" s="18" t="str">
        <f t="shared" si="3"/>
        <v>Fang Liu</v>
      </c>
    </row>
    <row r="66" spans="1:23" x14ac:dyDescent="0.2">
      <c r="A66" s="9">
        <v>65</v>
      </c>
      <c r="B66" s="9" t="s">
        <v>35</v>
      </c>
      <c r="C66" s="9" t="s">
        <v>36</v>
      </c>
      <c r="D66" s="9" t="str" cm="1">
        <f t="array" ref="D66">_xlfn.SWITCH($E66,"January","Q1","February","Q1","March","Q1","April","Q2","May","Q2","June","Q2","July","Q3","August","Q3","September","Q3","October","Q4","November","Q4","December","Q4")</f>
        <v>Q2</v>
      </c>
      <c r="E66" s="9" t="s">
        <v>66</v>
      </c>
      <c r="F66" s="9" t="s">
        <v>23</v>
      </c>
      <c r="G66" s="9" t="s">
        <v>24</v>
      </c>
      <c r="H66" s="9" t="s">
        <v>25</v>
      </c>
      <c r="I66" s="9" t="s">
        <v>26</v>
      </c>
      <c r="J66" s="9" t="s">
        <v>40</v>
      </c>
      <c r="K66" s="9" t="s">
        <v>80</v>
      </c>
      <c r="L66" s="9" t="s">
        <v>79</v>
      </c>
      <c r="M66" s="9">
        <v>200001</v>
      </c>
      <c r="N66" s="9" t="s">
        <v>38</v>
      </c>
      <c r="O66" s="18" t="str" cm="1">
        <f t="array" ref="O66">_xlfn.SWITCH(N66,"IN","India","CN","China","DE","Germany","FR","France")</f>
        <v>China</v>
      </c>
      <c r="P66" s="19">
        <v>3500</v>
      </c>
      <c r="Q66" s="19" t="str" cm="1">
        <f t="array" ref="Q66">_xlfn.SWITCH(O66,"India","Asia","China","Asia","France","Europe","Germany","Europe")</f>
        <v>Asia</v>
      </c>
      <c r="R66" s="20" cm="1">
        <f t="array" aca="1" ref="R66" ca="1">_xlfn.IFS(N66="IN", P66*$Z$3,N66="CN",P66*$Z$4,OR(N66="DE",N66="FR"),P66)</f>
        <v>460.25</v>
      </c>
      <c r="S66" s="9">
        <v>1900</v>
      </c>
      <c r="T66" s="9">
        <v>0</v>
      </c>
      <c r="U66" s="21">
        <f t="shared" ca="1" si="1"/>
        <v>874475</v>
      </c>
      <c r="V66" s="18" t="str">
        <f t="shared" si="2"/>
        <v>20 mph-35 mph</v>
      </c>
      <c r="W66" s="18" t="str">
        <f t="shared" ref="W66:W97" si="4">B66&amp;" "&amp;C66</f>
        <v>Fang Liu</v>
      </c>
    </row>
    <row r="67" spans="1:23" x14ac:dyDescent="0.2">
      <c r="A67" s="9">
        <v>66</v>
      </c>
      <c r="B67" s="9" t="s">
        <v>35</v>
      </c>
      <c r="C67" s="9" t="s">
        <v>36</v>
      </c>
      <c r="D67" s="9" t="str" cm="1">
        <f t="array" ref="D67">_xlfn.SWITCH($E67,"January","Q1","February","Q1","March","Q1","April","Q2","May","Q2","June","Q2","July","Q3","August","Q3","September","Q3","October","Q4","November","Q4","December","Q4")</f>
        <v>Q2</v>
      </c>
      <c r="E67" s="9" t="s">
        <v>66</v>
      </c>
      <c r="F67" s="9" t="s">
        <v>29</v>
      </c>
      <c r="G67" s="9" t="str">
        <f>IF(Table3[[#This Row],[Product Type]]="Electric Skateboard","18 mph")</f>
        <v>18 mph</v>
      </c>
      <c r="H67" s="9" t="s">
        <v>31</v>
      </c>
      <c r="I67" s="9" t="s">
        <v>32</v>
      </c>
      <c r="J67" s="9" t="s">
        <v>42</v>
      </c>
      <c r="K67" s="9" t="s">
        <v>81</v>
      </c>
      <c r="L67" s="9" t="s">
        <v>79</v>
      </c>
      <c r="M67" s="9">
        <v>200001</v>
      </c>
      <c r="N67" s="9" t="s">
        <v>38</v>
      </c>
      <c r="O67" s="18" t="str" cm="1">
        <f t="array" ref="O67">_xlfn.SWITCH(N67,"IN","India","CN","China","DE","Germany","FR","France")</f>
        <v>China</v>
      </c>
      <c r="P67" s="19">
        <v>4200</v>
      </c>
      <c r="Q67" s="19" t="str" cm="1">
        <f t="array" ref="Q67">_xlfn.SWITCH(O67,"India","Asia","China","Asia","France","Europe","Germany","Europe")</f>
        <v>Asia</v>
      </c>
      <c r="R67" s="20" cm="1">
        <f t="array" aca="1" ref="R67" ca="1">_xlfn.IFS(N67="IN", P67*$Z$3,N67="CN",P67*$Z$4,OR(N67="DE",N67="FR"),P67)</f>
        <v>552.30000000000007</v>
      </c>
      <c r="S67" s="9">
        <v>1200</v>
      </c>
      <c r="T67" s="9">
        <v>0</v>
      </c>
      <c r="U67" s="21">
        <f t="shared" ref="U67:U130" ca="1" si="5">(R67*S67)*((100-T67)/100)</f>
        <v>662760.00000000012</v>
      </c>
      <c r="V67" s="18" t="str">
        <f t="shared" ref="V67:V130" si="6">G67&amp;"-"&amp;H67</f>
        <v>18 mph-28 mph</v>
      </c>
      <c r="W67" s="18" t="str">
        <f t="shared" si="4"/>
        <v>Fang Liu</v>
      </c>
    </row>
    <row r="68" spans="1:23" x14ac:dyDescent="0.2">
      <c r="A68" s="9">
        <v>67</v>
      </c>
      <c r="B68" s="9" t="s">
        <v>44</v>
      </c>
      <c r="C68" s="9" t="s">
        <v>45</v>
      </c>
      <c r="D68" s="9" t="str" cm="1">
        <f t="array" ref="D68">_xlfn.SWITCH($E68,"January","Q1","February","Q1","March","Q1","April","Q2","May","Q2","June","Q2","July","Q3","August","Q3","September","Q3","October","Q4","November","Q4","December","Q4")</f>
        <v>Q2</v>
      </c>
      <c r="E68" s="9" t="s">
        <v>66</v>
      </c>
      <c r="F68" s="9" t="s">
        <v>16</v>
      </c>
      <c r="G68" s="9" t="s">
        <v>17</v>
      </c>
      <c r="H68" s="9" t="s">
        <v>18</v>
      </c>
      <c r="I68" s="9" t="s">
        <v>19</v>
      </c>
      <c r="J68" s="9" t="s">
        <v>46</v>
      </c>
      <c r="K68" s="9" t="s">
        <v>82</v>
      </c>
      <c r="L68" s="9" t="s">
        <v>83</v>
      </c>
      <c r="M68" s="9">
        <v>20095</v>
      </c>
      <c r="N68" s="9" t="s">
        <v>47</v>
      </c>
      <c r="O68" s="18" t="str" cm="1">
        <f t="array" ref="O68">_xlfn.SWITCH(N68,"IN","India","CN","China","DE","Germany","FR","France")</f>
        <v>Germany</v>
      </c>
      <c r="P68" s="19">
        <v>1000</v>
      </c>
      <c r="Q68" s="19" t="str" cm="1">
        <f t="array" ref="Q68">_xlfn.SWITCH(O68,"India","Asia","China","Asia","France","Europe","Germany","Europe")</f>
        <v>Europe</v>
      </c>
      <c r="R68" s="20" cm="1">
        <f t="array" aca="1" ref="R68" ca="1">_xlfn.IFS(N68="IN", P68*$Z$3,N68="CN",P68*$Z$4,OR(N68="DE",N68="FR"),P68)</f>
        <v>1000</v>
      </c>
      <c r="S68" s="9">
        <v>200</v>
      </c>
      <c r="T68" s="9">
        <v>0</v>
      </c>
      <c r="U68" s="21">
        <f t="shared" ca="1" si="5"/>
        <v>200000</v>
      </c>
      <c r="V68" s="18" t="str">
        <f t="shared" si="6"/>
        <v>15 mph-30 mph</v>
      </c>
      <c r="W68" s="18" t="str">
        <f t="shared" si="4"/>
        <v>Jonas Fischer</v>
      </c>
    </row>
    <row r="69" spans="1:23" x14ac:dyDescent="0.2">
      <c r="A69" s="9">
        <v>68</v>
      </c>
      <c r="B69" s="9" t="s">
        <v>44</v>
      </c>
      <c r="C69" s="9" t="s">
        <v>45</v>
      </c>
      <c r="D69" s="9" t="str" cm="1">
        <f t="array" ref="D69">_xlfn.SWITCH($E69,"January","Q1","February","Q1","March","Q1","April","Q2","May","Q2","June","Q2","July","Q3","August","Q3","September","Q3","October","Q4","November","Q4","December","Q4")</f>
        <v>Q2</v>
      </c>
      <c r="E69" s="9" t="s">
        <v>66</v>
      </c>
      <c r="F69" s="9" t="s">
        <v>23</v>
      </c>
      <c r="G69" s="9" t="s">
        <v>24</v>
      </c>
      <c r="H69" s="9" t="s">
        <v>25</v>
      </c>
      <c r="I69" s="9" t="s">
        <v>26</v>
      </c>
      <c r="J69" s="9" t="s">
        <v>49</v>
      </c>
      <c r="K69" s="9" t="s">
        <v>84</v>
      </c>
      <c r="L69" s="9" t="s">
        <v>83</v>
      </c>
      <c r="M69" s="9">
        <v>20095</v>
      </c>
      <c r="N69" s="9" t="s">
        <v>47</v>
      </c>
      <c r="O69" s="18" t="str" cm="1">
        <f t="array" ref="O69">_xlfn.SWITCH(N69,"IN","India","CN","China","DE","Germany","FR","France")</f>
        <v>Germany</v>
      </c>
      <c r="P69" s="19">
        <v>800</v>
      </c>
      <c r="Q69" s="19" t="str" cm="1">
        <f t="array" ref="Q69">_xlfn.SWITCH(O69,"India","Asia","China","Asia","France","Europe","Germany","Europe")</f>
        <v>Europe</v>
      </c>
      <c r="R69" s="20" cm="1">
        <f t="array" aca="1" ref="R69" ca="1">_xlfn.IFS(N69="IN", P69*$Z$3,N69="CN",P69*$Z$4,OR(N69="DE",N69="FR"),P69)</f>
        <v>800</v>
      </c>
      <c r="S69" s="9">
        <v>350</v>
      </c>
      <c r="T69" s="9">
        <v>0</v>
      </c>
      <c r="U69" s="21">
        <f t="shared" ca="1" si="5"/>
        <v>280000</v>
      </c>
      <c r="V69" s="18" t="str">
        <f t="shared" si="6"/>
        <v>20 mph-35 mph</v>
      </c>
      <c r="W69" s="18" t="str">
        <f t="shared" si="4"/>
        <v>Jonas Fischer</v>
      </c>
    </row>
    <row r="70" spans="1:23" x14ac:dyDescent="0.2">
      <c r="A70" s="9">
        <v>69</v>
      </c>
      <c r="B70" s="9" t="s">
        <v>44</v>
      </c>
      <c r="C70" s="9" t="s">
        <v>45</v>
      </c>
      <c r="D70" s="9" t="str" cm="1">
        <f t="array" ref="D70">_xlfn.SWITCH($E70,"January","Q1","February","Q1","March","Q1","April","Q2","May","Q2","June","Q2","July","Q3","August","Q3","September","Q3","October","Q4","November","Q4","December","Q4")</f>
        <v>Q2</v>
      </c>
      <c r="E70" s="9" t="s">
        <v>66</v>
      </c>
      <c r="F70" s="9" t="s">
        <v>29</v>
      </c>
      <c r="G70" s="9" t="str">
        <f>IF(Table3[[#This Row],[Product Type]]="Electric Skateboard","18 mph")</f>
        <v>18 mph</v>
      </c>
      <c r="H70" s="9" t="s">
        <v>31</v>
      </c>
      <c r="I70" s="9" t="s">
        <v>32</v>
      </c>
      <c r="J70" s="9" t="s">
        <v>51</v>
      </c>
      <c r="K70" s="9" t="s">
        <v>85</v>
      </c>
      <c r="L70" s="9" t="s">
        <v>83</v>
      </c>
      <c r="M70" s="9">
        <v>20095</v>
      </c>
      <c r="N70" s="9" t="s">
        <v>47</v>
      </c>
      <c r="O70" s="18" t="str" cm="1">
        <f t="array" ref="O70">_xlfn.SWITCH(N70,"IN","India","CN","China","DE","Germany","FR","France")</f>
        <v>Germany</v>
      </c>
      <c r="P70" s="19">
        <v>950</v>
      </c>
      <c r="Q70" s="19" t="str" cm="1">
        <f t="array" ref="Q70">_xlfn.SWITCH(O70,"India","Asia","China","Asia","France","Europe","Germany","Europe")</f>
        <v>Europe</v>
      </c>
      <c r="R70" s="20" cm="1">
        <f t="array" aca="1" ref="R70" ca="1">_xlfn.IFS(N70="IN", P70*$Z$3,N70="CN",P70*$Z$4,OR(N70="DE",N70="FR"),P70)</f>
        <v>950</v>
      </c>
      <c r="S70" s="9">
        <v>250</v>
      </c>
      <c r="T70" s="9">
        <v>0</v>
      </c>
      <c r="U70" s="21">
        <f t="shared" ca="1" si="5"/>
        <v>237500</v>
      </c>
      <c r="V70" s="18" t="str">
        <f t="shared" si="6"/>
        <v>18 mph-28 mph</v>
      </c>
      <c r="W70" s="18" t="str">
        <f t="shared" si="4"/>
        <v>Jonas Fischer</v>
      </c>
    </row>
    <row r="71" spans="1:23" x14ac:dyDescent="0.2">
      <c r="A71" s="9">
        <v>70</v>
      </c>
      <c r="B71" s="9" t="s">
        <v>53</v>
      </c>
      <c r="C71" s="9" t="s">
        <v>54</v>
      </c>
      <c r="D71" s="9" t="str" cm="1">
        <f t="array" ref="D71">_xlfn.SWITCH($E71,"January","Q1","February","Q1","March","Q1","April","Q2","May","Q2","June","Q2","July","Q3","August","Q3","September","Q3","October","Q4","November","Q4","December","Q4")</f>
        <v>Q2</v>
      </c>
      <c r="E71" s="9" t="s">
        <v>66</v>
      </c>
      <c r="F71" s="9" t="s">
        <v>16</v>
      </c>
      <c r="G71" s="9" t="s">
        <v>17</v>
      </c>
      <c r="H71" s="9" t="s">
        <v>18</v>
      </c>
      <c r="I71" s="9" t="s">
        <v>19</v>
      </c>
      <c r="J71" s="9" t="s">
        <v>55</v>
      </c>
      <c r="K71" s="9" t="s">
        <v>86</v>
      </c>
      <c r="L71" s="9" t="s">
        <v>87</v>
      </c>
      <c r="M71" s="9">
        <v>75005</v>
      </c>
      <c r="N71" s="9" t="s">
        <v>56</v>
      </c>
      <c r="O71" s="18" t="str" cm="1">
        <f t="array" ref="O71">_xlfn.SWITCH(N71,"IN","India","CN","China","DE","Germany","FR","France")</f>
        <v>France</v>
      </c>
      <c r="P71" s="19">
        <v>1100</v>
      </c>
      <c r="Q71" s="19" t="str" cm="1">
        <f t="array" ref="Q71">_xlfn.SWITCH(O71,"India","Asia","China","Asia","France","Europe","Germany","Europe")</f>
        <v>Europe</v>
      </c>
      <c r="R71" s="20" cm="1">
        <f t="array" aca="1" ref="R71" ca="1">_xlfn.IFS(N71="IN", P71*$Z$3,N71="CN",P71*$Z$4,OR(N71="DE",N71="FR"),P71)</f>
        <v>1100</v>
      </c>
      <c r="S71" s="9">
        <v>150</v>
      </c>
      <c r="T71" s="9">
        <v>0</v>
      </c>
      <c r="U71" s="21">
        <f t="shared" ca="1" si="5"/>
        <v>165000</v>
      </c>
      <c r="V71" s="18" t="str">
        <f t="shared" si="6"/>
        <v>15 mph-30 mph</v>
      </c>
      <c r="W71" s="18" t="str">
        <f t="shared" si="4"/>
        <v>Théo Bernard</v>
      </c>
    </row>
    <row r="72" spans="1:23" x14ac:dyDescent="0.2">
      <c r="A72" s="9">
        <v>71</v>
      </c>
      <c r="B72" s="9" t="s">
        <v>53</v>
      </c>
      <c r="C72" s="9" t="s">
        <v>54</v>
      </c>
      <c r="D72" s="9" t="str" cm="1">
        <f t="array" ref="D72">_xlfn.SWITCH($E72,"January","Q1","February","Q1","March","Q1","April","Q2","May","Q2","June","Q2","July","Q3","August","Q3","September","Q3","October","Q4","November","Q4","December","Q4")</f>
        <v>Q2</v>
      </c>
      <c r="E72" s="9" t="s">
        <v>66</v>
      </c>
      <c r="F72" s="9" t="s">
        <v>23</v>
      </c>
      <c r="G72" s="9" t="s">
        <v>24</v>
      </c>
      <c r="H72" s="9" t="s">
        <v>25</v>
      </c>
      <c r="I72" s="9" t="s">
        <v>26</v>
      </c>
      <c r="J72" s="9" t="s">
        <v>58</v>
      </c>
      <c r="K72" s="9" t="s">
        <v>88</v>
      </c>
      <c r="L72" s="9" t="s">
        <v>87</v>
      </c>
      <c r="M72" s="9">
        <v>75005</v>
      </c>
      <c r="N72" s="9" t="s">
        <v>56</v>
      </c>
      <c r="O72" s="18" t="str" cm="1">
        <f t="array" ref="O72">_xlfn.SWITCH(N72,"IN","India","CN","China","DE","Germany","FR","France")</f>
        <v>France</v>
      </c>
      <c r="P72" s="19">
        <v>900</v>
      </c>
      <c r="Q72" s="19" t="str" cm="1">
        <f t="array" ref="Q72">_xlfn.SWITCH(O72,"India","Asia","China","Asia","France","Europe","Germany","Europe")</f>
        <v>Europe</v>
      </c>
      <c r="R72" s="20" cm="1">
        <f t="array" aca="1" ref="R72" ca="1">_xlfn.IFS(N72="IN", P72*$Z$3,N72="CN",P72*$Z$4,OR(N72="DE",N72="FR"),P72)</f>
        <v>900</v>
      </c>
      <c r="S72" s="9">
        <v>350</v>
      </c>
      <c r="T72" s="9">
        <v>0</v>
      </c>
      <c r="U72" s="21">
        <f t="shared" ca="1" si="5"/>
        <v>315000</v>
      </c>
      <c r="V72" s="18" t="str">
        <f t="shared" si="6"/>
        <v>20 mph-35 mph</v>
      </c>
      <c r="W72" s="18" t="str">
        <f t="shared" si="4"/>
        <v>Théo Bernard</v>
      </c>
    </row>
    <row r="73" spans="1:23" x14ac:dyDescent="0.2">
      <c r="A73" s="9">
        <v>72</v>
      </c>
      <c r="B73" s="9" t="s">
        <v>53</v>
      </c>
      <c r="C73" s="9" t="s">
        <v>54</v>
      </c>
      <c r="D73" s="9" t="str" cm="1">
        <f t="array" ref="D73">_xlfn.SWITCH($E73,"January","Q1","February","Q1","March","Q1","April","Q2","May","Q2","June","Q2","July","Q3","August","Q3","September","Q3","October","Q4","November","Q4","December","Q4")</f>
        <v>Q2</v>
      </c>
      <c r="E73" s="9" t="s">
        <v>66</v>
      </c>
      <c r="F73" s="9" t="s">
        <v>29</v>
      </c>
      <c r="G73" s="9" t="str">
        <f>IF(Table3[[#This Row],[Product Type]]="Electric Skateboard","18 mph")</f>
        <v>18 mph</v>
      </c>
      <c r="H73" s="9" t="s">
        <v>31</v>
      </c>
      <c r="I73" s="9" t="s">
        <v>32</v>
      </c>
      <c r="J73" s="9" t="s">
        <v>60</v>
      </c>
      <c r="K73" s="9" t="s">
        <v>89</v>
      </c>
      <c r="L73" s="9" t="s">
        <v>87</v>
      </c>
      <c r="M73" s="9">
        <v>75005</v>
      </c>
      <c r="N73" s="9" t="s">
        <v>56</v>
      </c>
      <c r="O73" s="18" t="str" cm="1">
        <f t="array" ref="O73">_xlfn.SWITCH(N73,"IN","India","CN","China","DE","Germany","FR","France")</f>
        <v>France</v>
      </c>
      <c r="P73" s="19">
        <v>1050</v>
      </c>
      <c r="Q73" s="19" t="str" cm="1">
        <f t="array" ref="Q73">_xlfn.SWITCH(O73,"India","Asia","China","Asia","France","Europe","Germany","Europe")</f>
        <v>Europe</v>
      </c>
      <c r="R73" s="20" cm="1">
        <f t="array" aca="1" ref="R73" ca="1">_xlfn.IFS(N73="IN", P73*$Z$3,N73="CN",P73*$Z$4,OR(N73="DE",N73="FR"),P73)</f>
        <v>1050</v>
      </c>
      <c r="S73" s="9">
        <v>300</v>
      </c>
      <c r="T73" s="9">
        <v>0</v>
      </c>
      <c r="U73" s="21">
        <f t="shared" ca="1" si="5"/>
        <v>315000</v>
      </c>
      <c r="V73" s="18" t="str">
        <f t="shared" si="6"/>
        <v>18 mph-28 mph</v>
      </c>
      <c r="W73" s="18" t="str">
        <f t="shared" si="4"/>
        <v>Théo Bernard</v>
      </c>
    </row>
    <row r="74" spans="1:23" x14ac:dyDescent="0.2">
      <c r="A74" s="9">
        <v>73</v>
      </c>
      <c r="B74" s="9" t="s">
        <v>13</v>
      </c>
      <c r="C74" s="9" t="s">
        <v>14</v>
      </c>
      <c r="D74" s="9" t="str" cm="1">
        <f t="array" ref="D74">_xlfn.SWITCH($E74,"January","Q1","February","Q1","March","Q1","April","Q2","May","Q2","June","Q2","July","Q3","August","Q3","September","Q3","October","Q4","November","Q4","December","Q4")</f>
        <v>Q3</v>
      </c>
      <c r="E74" s="9" t="s">
        <v>67</v>
      </c>
      <c r="F74" s="9" t="s">
        <v>16</v>
      </c>
      <c r="G74" s="9" t="s">
        <v>17</v>
      </c>
      <c r="H74" s="9" t="s">
        <v>18</v>
      </c>
      <c r="I74" s="9" t="s">
        <v>19</v>
      </c>
      <c r="J74" s="9" t="s">
        <v>20</v>
      </c>
      <c r="K74" s="9" t="s">
        <v>74</v>
      </c>
      <c r="L74" s="9" t="s">
        <v>75</v>
      </c>
      <c r="M74" s="9">
        <v>560001</v>
      </c>
      <c r="N74" s="9" t="s">
        <v>21</v>
      </c>
      <c r="O74" s="18" t="str" cm="1">
        <f t="array" ref="O74">_xlfn.SWITCH(N74,"IN","India","CN","China","DE","Germany","FR","France")</f>
        <v>India</v>
      </c>
      <c r="P74" s="19">
        <v>30000</v>
      </c>
      <c r="Q74" s="19" t="str" cm="1">
        <f t="array" ref="Q74">_xlfn.SWITCH(O74,"India","Asia","China","Asia","France","Europe","Germany","Europe")</f>
        <v>Asia</v>
      </c>
      <c r="R74" s="20" cm="1">
        <f t="array" aca="1" ref="R74" ca="1">_xlfn.IFS(N74="IN", P74*$Z$3,N74="CN",P74*$Z$4,OR(N74="DE",N74="FR"),P74)</f>
        <v>331.5</v>
      </c>
      <c r="S74" s="9">
        <v>250</v>
      </c>
      <c r="T74" s="9">
        <v>0</v>
      </c>
      <c r="U74" s="21">
        <f t="shared" ca="1" si="5"/>
        <v>82875</v>
      </c>
      <c r="V74" s="18" t="str">
        <f t="shared" si="6"/>
        <v>15 mph-30 mph</v>
      </c>
      <c r="W74" s="18" t="str">
        <f t="shared" si="4"/>
        <v>Sanya Joshi</v>
      </c>
    </row>
    <row r="75" spans="1:23" x14ac:dyDescent="0.2">
      <c r="A75" s="9">
        <v>74</v>
      </c>
      <c r="B75" s="9" t="s">
        <v>13</v>
      </c>
      <c r="C75" s="9" t="s">
        <v>14</v>
      </c>
      <c r="D75" s="9" t="str" cm="1">
        <f t="array" ref="D75">_xlfn.SWITCH($E75,"January","Q1","February","Q1","March","Q1","April","Q2","May","Q2","June","Q2","July","Q3","August","Q3","September","Q3","October","Q4","November","Q4","December","Q4")</f>
        <v>Q3</v>
      </c>
      <c r="E75" s="9" t="s">
        <v>67</v>
      </c>
      <c r="F75" s="9" t="s">
        <v>23</v>
      </c>
      <c r="G75" s="9" t="s">
        <v>24</v>
      </c>
      <c r="H75" s="9" t="s">
        <v>25</v>
      </c>
      <c r="I75" s="9" t="s">
        <v>26</v>
      </c>
      <c r="J75" s="9" t="s">
        <v>27</v>
      </c>
      <c r="K75" s="9" t="s">
        <v>76</v>
      </c>
      <c r="L75" s="9" t="s">
        <v>75</v>
      </c>
      <c r="M75" s="9">
        <v>560001</v>
      </c>
      <c r="N75" s="9" t="s">
        <v>21</v>
      </c>
      <c r="O75" s="18" t="str" cm="1">
        <f t="array" ref="O75">_xlfn.SWITCH(N75,"IN","India","CN","China","DE","Germany","FR","France")</f>
        <v>India</v>
      </c>
      <c r="P75" s="19">
        <v>25000</v>
      </c>
      <c r="Q75" s="19" t="str" cm="1">
        <f t="array" ref="Q75">_xlfn.SWITCH(O75,"India","Asia","China","Asia","France","Europe","Germany","Europe")</f>
        <v>Asia</v>
      </c>
      <c r="R75" s="20" cm="1">
        <f t="array" aca="1" ref="R75" ca="1">_xlfn.IFS(N75="IN", P75*$Z$3,N75="CN",P75*$Z$4,OR(N75="DE",N75="FR"),P75)</f>
        <v>276.25</v>
      </c>
      <c r="S75" s="9">
        <v>500</v>
      </c>
      <c r="T75" s="9">
        <v>0</v>
      </c>
      <c r="U75" s="21">
        <f t="shared" ca="1" si="5"/>
        <v>138125</v>
      </c>
      <c r="V75" s="18" t="str">
        <f t="shared" si="6"/>
        <v>20 mph-35 mph</v>
      </c>
      <c r="W75" s="18" t="str">
        <f t="shared" si="4"/>
        <v>Sanya Joshi</v>
      </c>
    </row>
    <row r="76" spans="1:23" x14ac:dyDescent="0.2">
      <c r="A76" s="9">
        <v>75</v>
      </c>
      <c r="B76" s="9" t="s">
        <v>13</v>
      </c>
      <c r="C76" s="9" t="s">
        <v>14</v>
      </c>
      <c r="D76" s="9" t="str" cm="1">
        <f t="array" ref="D76">_xlfn.SWITCH($E76,"January","Q1","February","Q1","March","Q1","April","Q2","May","Q2","June","Q2","July","Q3","August","Q3","September","Q3","October","Q4","November","Q4","December","Q4")</f>
        <v>Q3</v>
      </c>
      <c r="E76" s="9" t="s">
        <v>67</v>
      </c>
      <c r="F76" s="9" t="s">
        <v>29</v>
      </c>
      <c r="G76" s="9" t="str">
        <f>IF(Table3[[#This Row],[Product Type]]="Electric Skateboard","18 mph")</f>
        <v>18 mph</v>
      </c>
      <c r="H76" s="9" t="s">
        <v>31</v>
      </c>
      <c r="I76" s="9" t="s">
        <v>32</v>
      </c>
      <c r="J76" s="9" t="s">
        <v>33</v>
      </c>
      <c r="K76" s="9" t="s">
        <v>77</v>
      </c>
      <c r="L76" s="9" t="s">
        <v>75</v>
      </c>
      <c r="M76" s="9">
        <v>560001</v>
      </c>
      <c r="N76" s="9" t="s">
        <v>21</v>
      </c>
      <c r="O76" s="18" t="str" cm="1">
        <f t="array" ref="O76">_xlfn.SWITCH(N76,"IN","India","CN","China","DE","Germany","FR","France")</f>
        <v>India</v>
      </c>
      <c r="P76" s="19">
        <v>22000</v>
      </c>
      <c r="Q76" s="19" t="str" cm="1">
        <f t="array" ref="Q76">_xlfn.SWITCH(O76,"India","Asia","China","Asia","France","Europe","Germany","Europe")</f>
        <v>Asia</v>
      </c>
      <c r="R76" s="20" cm="1">
        <f t="array" aca="1" ref="R76" ca="1">_xlfn.IFS(N76="IN", P76*$Z$3,N76="CN",P76*$Z$4,OR(N76="DE",N76="FR"),P76)</f>
        <v>243.10000000000002</v>
      </c>
      <c r="S76" s="9">
        <v>400</v>
      </c>
      <c r="T76" s="9">
        <v>0</v>
      </c>
      <c r="U76" s="21">
        <f t="shared" ca="1" si="5"/>
        <v>97240.000000000015</v>
      </c>
      <c r="V76" s="18" t="str">
        <f t="shared" si="6"/>
        <v>18 mph-28 mph</v>
      </c>
      <c r="W76" s="18" t="str">
        <f t="shared" si="4"/>
        <v>Sanya Joshi</v>
      </c>
    </row>
    <row r="77" spans="1:23" x14ac:dyDescent="0.2">
      <c r="A77" s="9">
        <v>76</v>
      </c>
      <c r="B77" s="9" t="s">
        <v>35</v>
      </c>
      <c r="C77" s="9" t="s">
        <v>36</v>
      </c>
      <c r="D77" s="9" t="str" cm="1">
        <f t="array" ref="D77">_xlfn.SWITCH($E77,"January","Q1","February","Q1","March","Q1","April","Q2","May","Q2","June","Q2","July","Q3","August","Q3","September","Q3","October","Q4","November","Q4","December","Q4")</f>
        <v>Q3</v>
      </c>
      <c r="E77" s="9" t="s">
        <v>67</v>
      </c>
      <c r="F77" s="9" t="s">
        <v>16</v>
      </c>
      <c r="G77" s="9" t="s">
        <v>17</v>
      </c>
      <c r="H77" s="9" t="s">
        <v>18</v>
      </c>
      <c r="I77" s="9" t="s">
        <v>19</v>
      </c>
      <c r="J77" s="9" t="s">
        <v>37</v>
      </c>
      <c r="K77" s="9" t="s">
        <v>78</v>
      </c>
      <c r="L77" s="9" t="s">
        <v>79</v>
      </c>
      <c r="M77" s="9">
        <v>200001</v>
      </c>
      <c r="N77" s="9" t="s">
        <v>38</v>
      </c>
      <c r="O77" s="18" t="str" cm="1">
        <f t="array" ref="O77">_xlfn.SWITCH(N77,"IN","India","CN","China","DE","Germany","FR","France")</f>
        <v>China</v>
      </c>
      <c r="P77" s="19">
        <v>5000</v>
      </c>
      <c r="Q77" s="19" t="str" cm="1">
        <f t="array" ref="Q77">_xlfn.SWITCH(O77,"India","Asia","China","Asia","France","Europe","Germany","Europe")</f>
        <v>Asia</v>
      </c>
      <c r="R77" s="20" cm="1">
        <f t="array" aca="1" ref="R77" ca="1">_xlfn.IFS(N77="IN", P77*$Z$3,N77="CN",P77*$Z$4,OR(N77="DE",N77="FR"),P77)</f>
        <v>657.5</v>
      </c>
      <c r="S77" s="9">
        <v>800</v>
      </c>
      <c r="T77" s="9">
        <v>0</v>
      </c>
      <c r="U77" s="21">
        <f t="shared" ca="1" si="5"/>
        <v>526000</v>
      </c>
      <c r="V77" s="18" t="str">
        <f t="shared" si="6"/>
        <v>15 mph-30 mph</v>
      </c>
      <c r="W77" s="18" t="str">
        <f t="shared" si="4"/>
        <v>Fang Liu</v>
      </c>
    </row>
    <row r="78" spans="1:23" x14ac:dyDescent="0.2">
      <c r="A78" s="9">
        <v>77</v>
      </c>
      <c r="B78" s="9" t="s">
        <v>35</v>
      </c>
      <c r="C78" s="9" t="s">
        <v>36</v>
      </c>
      <c r="D78" s="9" t="str" cm="1">
        <f t="array" ref="D78">_xlfn.SWITCH($E78,"January","Q1","February","Q1","March","Q1","April","Q2","May","Q2","June","Q2","July","Q3","August","Q3","September","Q3","October","Q4","November","Q4","December","Q4")</f>
        <v>Q3</v>
      </c>
      <c r="E78" s="9" t="s">
        <v>67</v>
      </c>
      <c r="F78" s="9" t="s">
        <v>23</v>
      </c>
      <c r="G78" s="9" t="s">
        <v>24</v>
      </c>
      <c r="H78" s="9" t="s">
        <v>25</v>
      </c>
      <c r="I78" s="9" t="s">
        <v>26</v>
      </c>
      <c r="J78" s="9" t="s">
        <v>40</v>
      </c>
      <c r="K78" s="9" t="s">
        <v>80</v>
      </c>
      <c r="L78" s="9" t="s">
        <v>79</v>
      </c>
      <c r="M78" s="9">
        <v>200001</v>
      </c>
      <c r="N78" s="9" t="s">
        <v>38</v>
      </c>
      <c r="O78" s="18" t="str" cm="1">
        <f t="array" ref="O78">_xlfn.SWITCH(N78,"IN","India","CN","China","DE","Germany","FR","France")</f>
        <v>China</v>
      </c>
      <c r="P78" s="19">
        <v>3500</v>
      </c>
      <c r="Q78" s="19" t="str" cm="1">
        <f t="array" ref="Q78">_xlfn.SWITCH(O78,"India","Asia","China","Asia","France","Europe","Germany","Europe")</f>
        <v>Asia</v>
      </c>
      <c r="R78" s="20" cm="1">
        <f t="array" aca="1" ref="R78" ca="1">_xlfn.IFS(N78="IN", P78*$Z$3,N78="CN",P78*$Z$4,OR(N78="DE",N78="FR"),P78)</f>
        <v>460.25</v>
      </c>
      <c r="S78" s="9">
        <v>1800</v>
      </c>
      <c r="T78" s="9">
        <v>0</v>
      </c>
      <c r="U78" s="21">
        <f t="shared" ca="1" si="5"/>
        <v>828450</v>
      </c>
      <c r="V78" s="18" t="str">
        <f t="shared" si="6"/>
        <v>20 mph-35 mph</v>
      </c>
      <c r="W78" s="18" t="str">
        <f t="shared" si="4"/>
        <v>Fang Liu</v>
      </c>
    </row>
    <row r="79" spans="1:23" x14ac:dyDescent="0.2">
      <c r="A79" s="9">
        <v>78</v>
      </c>
      <c r="B79" s="9" t="s">
        <v>35</v>
      </c>
      <c r="C79" s="9" t="s">
        <v>36</v>
      </c>
      <c r="D79" s="9" t="str" cm="1">
        <f t="array" ref="D79">_xlfn.SWITCH($E79,"January","Q1","February","Q1","March","Q1","April","Q2","May","Q2","June","Q2","July","Q3","August","Q3","September","Q3","October","Q4","November","Q4","December","Q4")</f>
        <v>Q3</v>
      </c>
      <c r="E79" s="9" t="s">
        <v>67</v>
      </c>
      <c r="F79" s="9" t="s">
        <v>29</v>
      </c>
      <c r="G79" s="9" t="str">
        <f>IF(Table3[[#This Row],[Product Type]]="Electric Skateboard","18 mph")</f>
        <v>18 mph</v>
      </c>
      <c r="H79" s="9" t="s">
        <v>31</v>
      </c>
      <c r="I79" s="9" t="s">
        <v>32</v>
      </c>
      <c r="J79" s="9" t="s">
        <v>42</v>
      </c>
      <c r="K79" s="9" t="s">
        <v>81</v>
      </c>
      <c r="L79" s="9" t="s">
        <v>79</v>
      </c>
      <c r="M79" s="9">
        <v>200001</v>
      </c>
      <c r="N79" s="9" t="s">
        <v>38</v>
      </c>
      <c r="O79" s="18" t="str" cm="1">
        <f t="array" ref="O79">_xlfn.SWITCH(N79,"IN","India","CN","China","DE","Germany","FR","France")</f>
        <v>China</v>
      </c>
      <c r="P79" s="19">
        <v>4200</v>
      </c>
      <c r="Q79" s="19" t="str" cm="1">
        <f t="array" ref="Q79">_xlfn.SWITCH(O79,"India","Asia","China","Asia","France","Europe","Germany","Europe")</f>
        <v>Asia</v>
      </c>
      <c r="R79" s="20" cm="1">
        <f t="array" aca="1" ref="R79" ca="1">_xlfn.IFS(N79="IN", P79*$Z$3,N79="CN",P79*$Z$4,OR(N79="DE",N79="FR"),P79)</f>
        <v>552.30000000000007</v>
      </c>
      <c r="S79" s="9">
        <v>1200</v>
      </c>
      <c r="T79" s="9">
        <v>0</v>
      </c>
      <c r="U79" s="21">
        <f t="shared" ca="1" si="5"/>
        <v>662760.00000000012</v>
      </c>
      <c r="V79" s="18" t="str">
        <f t="shared" si="6"/>
        <v>18 mph-28 mph</v>
      </c>
      <c r="W79" s="18" t="str">
        <f t="shared" si="4"/>
        <v>Fang Liu</v>
      </c>
    </row>
    <row r="80" spans="1:23" x14ac:dyDescent="0.2">
      <c r="A80" s="9">
        <v>79</v>
      </c>
      <c r="B80" s="9" t="s">
        <v>44</v>
      </c>
      <c r="C80" s="9" t="s">
        <v>45</v>
      </c>
      <c r="D80" s="9" t="str" cm="1">
        <f t="array" ref="D80">_xlfn.SWITCH($E80,"January","Q1","February","Q1","March","Q1","April","Q2","May","Q2","June","Q2","July","Q3","August","Q3","September","Q3","October","Q4","November","Q4","December","Q4")</f>
        <v>Q3</v>
      </c>
      <c r="E80" s="9" t="s">
        <v>67</v>
      </c>
      <c r="F80" s="9" t="s">
        <v>16</v>
      </c>
      <c r="G80" s="9" t="s">
        <v>17</v>
      </c>
      <c r="H80" s="9" t="s">
        <v>18</v>
      </c>
      <c r="I80" s="9" t="s">
        <v>19</v>
      </c>
      <c r="J80" s="9" t="s">
        <v>46</v>
      </c>
      <c r="K80" s="9" t="s">
        <v>82</v>
      </c>
      <c r="L80" s="9" t="s">
        <v>83</v>
      </c>
      <c r="M80" s="9">
        <v>20095</v>
      </c>
      <c r="N80" s="9" t="s">
        <v>47</v>
      </c>
      <c r="O80" s="18" t="str" cm="1">
        <f t="array" ref="O80">_xlfn.SWITCH(N80,"IN","India","CN","China","DE","Germany","FR","France")</f>
        <v>Germany</v>
      </c>
      <c r="P80" s="19">
        <v>1000</v>
      </c>
      <c r="Q80" s="19" t="str" cm="1">
        <f t="array" ref="Q80">_xlfn.SWITCH(O80,"India","Asia","China","Asia","France","Europe","Germany","Europe")</f>
        <v>Europe</v>
      </c>
      <c r="R80" s="20" cm="1">
        <f t="array" aca="1" ref="R80" ca="1">_xlfn.IFS(N80="IN", P80*$Z$3,N80="CN",P80*$Z$4,OR(N80="DE",N80="FR"),P80)</f>
        <v>1000</v>
      </c>
      <c r="S80" s="9">
        <v>200</v>
      </c>
      <c r="T80" s="9">
        <v>0</v>
      </c>
      <c r="U80" s="21">
        <f t="shared" ca="1" si="5"/>
        <v>200000</v>
      </c>
      <c r="V80" s="18" t="str">
        <f t="shared" si="6"/>
        <v>15 mph-30 mph</v>
      </c>
      <c r="W80" s="18" t="str">
        <f t="shared" si="4"/>
        <v>Jonas Fischer</v>
      </c>
    </row>
    <row r="81" spans="1:23" x14ac:dyDescent="0.2">
      <c r="A81" s="9">
        <v>80</v>
      </c>
      <c r="B81" s="9" t="s">
        <v>44</v>
      </c>
      <c r="C81" s="9" t="s">
        <v>45</v>
      </c>
      <c r="D81" s="9" t="str" cm="1">
        <f t="array" ref="D81">_xlfn.SWITCH($E81,"January","Q1","February","Q1","March","Q1","April","Q2","May","Q2","June","Q2","July","Q3","August","Q3","September","Q3","October","Q4","November","Q4","December","Q4")</f>
        <v>Q3</v>
      </c>
      <c r="E81" s="9" t="s">
        <v>67</v>
      </c>
      <c r="F81" s="9" t="s">
        <v>23</v>
      </c>
      <c r="G81" s="9" t="s">
        <v>24</v>
      </c>
      <c r="H81" s="9" t="s">
        <v>25</v>
      </c>
      <c r="I81" s="9" t="s">
        <v>26</v>
      </c>
      <c r="J81" s="9" t="s">
        <v>49</v>
      </c>
      <c r="K81" s="9" t="s">
        <v>84</v>
      </c>
      <c r="L81" s="9" t="s">
        <v>83</v>
      </c>
      <c r="M81" s="9">
        <v>20095</v>
      </c>
      <c r="N81" s="9" t="s">
        <v>47</v>
      </c>
      <c r="O81" s="18" t="str" cm="1">
        <f t="array" ref="O81">_xlfn.SWITCH(N81,"IN","India","CN","China","DE","Germany","FR","France")</f>
        <v>Germany</v>
      </c>
      <c r="P81" s="19">
        <v>800</v>
      </c>
      <c r="Q81" s="19" t="str" cm="1">
        <f t="array" ref="Q81">_xlfn.SWITCH(O81,"India","Asia","China","Asia","France","Europe","Germany","Europe")</f>
        <v>Europe</v>
      </c>
      <c r="R81" s="20" cm="1">
        <f t="array" aca="1" ref="R81" ca="1">_xlfn.IFS(N81="IN", P81*$Z$3,N81="CN",P81*$Z$4,OR(N81="DE",N81="FR"),P81)</f>
        <v>800</v>
      </c>
      <c r="S81" s="9">
        <v>350</v>
      </c>
      <c r="T81" s="9">
        <v>0</v>
      </c>
      <c r="U81" s="21">
        <f t="shared" ca="1" si="5"/>
        <v>280000</v>
      </c>
      <c r="V81" s="18" t="str">
        <f t="shared" si="6"/>
        <v>20 mph-35 mph</v>
      </c>
      <c r="W81" s="18" t="str">
        <f t="shared" si="4"/>
        <v>Jonas Fischer</v>
      </c>
    </row>
    <row r="82" spans="1:23" x14ac:dyDescent="0.2">
      <c r="A82" s="9">
        <v>81</v>
      </c>
      <c r="B82" s="9" t="s">
        <v>44</v>
      </c>
      <c r="C82" s="9" t="s">
        <v>45</v>
      </c>
      <c r="D82" s="9" t="str" cm="1">
        <f t="array" ref="D82">_xlfn.SWITCH($E82,"January","Q1","February","Q1","March","Q1","April","Q2","May","Q2","June","Q2","July","Q3","August","Q3","September","Q3","October","Q4","November","Q4","December","Q4")</f>
        <v>Q3</v>
      </c>
      <c r="E82" s="9" t="s">
        <v>67</v>
      </c>
      <c r="F82" s="9" t="s">
        <v>29</v>
      </c>
      <c r="G82" s="9" t="str">
        <f>IF(Table3[[#This Row],[Product Type]]="Electric Skateboard","18 mph")</f>
        <v>18 mph</v>
      </c>
      <c r="H82" s="9" t="s">
        <v>31</v>
      </c>
      <c r="I82" s="9" t="s">
        <v>32</v>
      </c>
      <c r="J82" s="9" t="s">
        <v>51</v>
      </c>
      <c r="K82" s="9" t="s">
        <v>85</v>
      </c>
      <c r="L82" s="9" t="s">
        <v>83</v>
      </c>
      <c r="M82" s="9">
        <v>20095</v>
      </c>
      <c r="N82" s="9" t="s">
        <v>47</v>
      </c>
      <c r="O82" s="18" t="str" cm="1">
        <f t="array" ref="O82">_xlfn.SWITCH(N82,"IN","India","CN","China","DE","Germany","FR","France")</f>
        <v>Germany</v>
      </c>
      <c r="P82" s="19">
        <v>950</v>
      </c>
      <c r="Q82" s="19" t="str" cm="1">
        <f t="array" ref="Q82">_xlfn.SWITCH(O82,"India","Asia","China","Asia","France","Europe","Germany","Europe")</f>
        <v>Europe</v>
      </c>
      <c r="R82" s="20" cm="1">
        <f t="array" aca="1" ref="R82" ca="1">_xlfn.IFS(N82="IN", P82*$Z$3,N82="CN",P82*$Z$4,OR(N82="DE",N82="FR"),P82)</f>
        <v>950</v>
      </c>
      <c r="S82" s="9">
        <v>250</v>
      </c>
      <c r="T82" s="9">
        <v>0</v>
      </c>
      <c r="U82" s="21">
        <f t="shared" ca="1" si="5"/>
        <v>237500</v>
      </c>
      <c r="V82" s="18" t="str">
        <f t="shared" si="6"/>
        <v>18 mph-28 mph</v>
      </c>
      <c r="W82" s="18" t="str">
        <f t="shared" si="4"/>
        <v>Jonas Fischer</v>
      </c>
    </row>
    <row r="83" spans="1:23" x14ac:dyDescent="0.2">
      <c r="A83" s="9">
        <v>82</v>
      </c>
      <c r="B83" s="9" t="s">
        <v>53</v>
      </c>
      <c r="C83" s="9" t="s">
        <v>54</v>
      </c>
      <c r="D83" s="9" t="str" cm="1">
        <f t="array" ref="D83">_xlfn.SWITCH($E83,"January","Q1","February","Q1","March","Q1","April","Q2","May","Q2","June","Q2","July","Q3","August","Q3","September","Q3","October","Q4","November","Q4","December","Q4")</f>
        <v>Q3</v>
      </c>
      <c r="E83" s="9" t="s">
        <v>67</v>
      </c>
      <c r="F83" s="9" t="s">
        <v>16</v>
      </c>
      <c r="G83" s="9" t="s">
        <v>17</v>
      </c>
      <c r="H83" s="9" t="s">
        <v>18</v>
      </c>
      <c r="I83" s="9" t="s">
        <v>19</v>
      </c>
      <c r="J83" s="9" t="s">
        <v>55</v>
      </c>
      <c r="K83" s="9" t="s">
        <v>86</v>
      </c>
      <c r="L83" s="9" t="s">
        <v>87</v>
      </c>
      <c r="M83" s="9">
        <v>75005</v>
      </c>
      <c r="N83" s="9" t="s">
        <v>56</v>
      </c>
      <c r="O83" s="18" t="str" cm="1">
        <f t="array" ref="O83">_xlfn.SWITCH(N83,"IN","India","CN","China","DE","Germany","FR","France")</f>
        <v>France</v>
      </c>
      <c r="P83" s="19">
        <v>1100</v>
      </c>
      <c r="Q83" s="19" t="str" cm="1">
        <f t="array" ref="Q83">_xlfn.SWITCH(O83,"India","Asia","China","Asia","France","Europe","Germany","Europe")</f>
        <v>Europe</v>
      </c>
      <c r="R83" s="20" cm="1">
        <f t="array" aca="1" ref="R83" ca="1">_xlfn.IFS(N83="IN", P83*$Z$3,N83="CN",P83*$Z$4,OR(N83="DE",N83="FR"),P83)</f>
        <v>1100</v>
      </c>
      <c r="S83" s="9">
        <v>160</v>
      </c>
      <c r="T83" s="9">
        <v>0</v>
      </c>
      <c r="U83" s="21">
        <f t="shared" ca="1" si="5"/>
        <v>176000</v>
      </c>
      <c r="V83" s="18" t="str">
        <f t="shared" si="6"/>
        <v>15 mph-30 mph</v>
      </c>
      <c r="W83" s="18" t="str">
        <f t="shared" si="4"/>
        <v>Théo Bernard</v>
      </c>
    </row>
    <row r="84" spans="1:23" x14ac:dyDescent="0.2">
      <c r="A84" s="9">
        <v>83</v>
      </c>
      <c r="B84" s="9" t="s">
        <v>53</v>
      </c>
      <c r="C84" s="9" t="s">
        <v>54</v>
      </c>
      <c r="D84" s="9" t="str" cm="1">
        <f t="array" ref="D84">_xlfn.SWITCH($E84,"January","Q1","February","Q1","March","Q1","April","Q2","May","Q2","June","Q2","July","Q3","August","Q3","September","Q3","October","Q4","November","Q4","December","Q4")</f>
        <v>Q3</v>
      </c>
      <c r="E84" s="9" t="s">
        <v>67</v>
      </c>
      <c r="F84" s="9" t="s">
        <v>23</v>
      </c>
      <c r="G84" s="9" t="s">
        <v>24</v>
      </c>
      <c r="H84" s="9" t="s">
        <v>25</v>
      </c>
      <c r="I84" s="9" t="s">
        <v>26</v>
      </c>
      <c r="J84" s="9" t="s">
        <v>58</v>
      </c>
      <c r="K84" s="9" t="s">
        <v>88</v>
      </c>
      <c r="L84" s="9" t="s">
        <v>87</v>
      </c>
      <c r="M84" s="9">
        <v>75005</v>
      </c>
      <c r="N84" s="9" t="s">
        <v>56</v>
      </c>
      <c r="O84" s="18" t="str" cm="1">
        <f t="array" ref="O84">_xlfn.SWITCH(N84,"IN","India","CN","China","DE","Germany","FR","France")</f>
        <v>France</v>
      </c>
      <c r="P84" s="19">
        <v>900</v>
      </c>
      <c r="Q84" s="19" t="str" cm="1">
        <f t="array" ref="Q84">_xlfn.SWITCH(O84,"India","Asia","China","Asia","France","Europe","Germany","Europe")</f>
        <v>Europe</v>
      </c>
      <c r="R84" s="20" cm="1">
        <f t="array" aca="1" ref="R84" ca="1">_xlfn.IFS(N84="IN", P84*$Z$3,N84="CN",P84*$Z$4,OR(N84="DE",N84="FR"),P84)</f>
        <v>900</v>
      </c>
      <c r="S84" s="9">
        <v>320</v>
      </c>
      <c r="T84" s="9">
        <v>0</v>
      </c>
      <c r="U84" s="21">
        <f t="shared" ca="1" si="5"/>
        <v>288000</v>
      </c>
      <c r="V84" s="18" t="str">
        <f t="shared" si="6"/>
        <v>20 mph-35 mph</v>
      </c>
      <c r="W84" s="18" t="str">
        <f t="shared" si="4"/>
        <v>Théo Bernard</v>
      </c>
    </row>
    <row r="85" spans="1:23" x14ac:dyDescent="0.2">
      <c r="A85" s="9">
        <v>84</v>
      </c>
      <c r="B85" s="9" t="s">
        <v>53</v>
      </c>
      <c r="C85" s="9" t="s">
        <v>54</v>
      </c>
      <c r="D85" s="9" t="str" cm="1">
        <f t="array" ref="D85">_xlfn.SWITCH($E85,"January","Q1","February","Q1","March","Q1","April","Q2","May","Q2","June","Q2","July","Q3","August","Q3","September","Q3","October","Q4","November","Q4","December","Q4")</f>
        <v>Q3</v>
      </c>
      <c r="E85" s="9" t="s">
        <v>67</v>
      </c>
      <c r="F85" s="9" t="s">
        <v>29</v>
      </c>
      <c r="G85" s="9" t="str">
        <f>IF(Table3[[#This Row],[Product Type]]="Electric Skateboard","18 mph")</f>
        <v>18 mph</v>
      </c>
      <c r="H85" s="9" t="s">
        <v>31</v>
      </c>
      <c r="I85" s="9" t="s">
        <v>32</v>
      </c>
      <c r="J85" s="9" t="s">
        <v>60</v>
      </c>
      <c r="K85" s="9" t="s">
        <v>89</v>
      </c>
      <c r="L85" s="9" t="s">
        <v>87</v>
      </c>
      <c r="M85" s="9">
        <v>75005</v>
      </c>
      <c r="N85" s="9" t="s">
        <v>56</v>
      </c>
      <c r="O85" s="18" t="str" cm="1">
        <f t="array" ref="O85">_xlfn.SWITCH(N85,"IN","India","CN","China","DE","Germany","FR","France")</f>
        <v>France</v>
      </c>
      <c r="P85" s="19">
        <v>1050</v>
      </c>
      <c r="Q85" s="19" t="str" cm="1">
        <f t="array" ref="Q85">_xlfn.SWITCH(O85,"India","Asia","China","Asia","France","Europe","Germany","Europe")</f>
        <v>Europe</v>
      </c>
      <c r="R85" s="20" cm="1">
        <f t="array" aca="1" ref="R85" ca="1">_xlfn.IFS(N85="IN", P85*$Z$3,N85="CN",P85*$Z$4,OR(N85="DE",N85="FR"),P85)</f>
        <v>1050</v>
      </c>
      <c r="S85" s="9">
        <v>300</v>
      </c>
      <c r="T85" s="9">
        <v>0</v>
      </c>
      <c r="U85" s="21">
        <f t="shared" ca="1" si="5"/>
        <v>315000</v>
      </c>
      <c r="V85" s="18" t="str">
        <f t="shared" si="6"/>
        <v>18 mph-28 mph</v>
      </c>
      <c r="W85" s="18" t="str">
        <f t="shared" si="4"/>
        <v>Théo Bernard</v>
      </c>
    </row>
    <row r="86" spans="1:23" x14ac:dyDescent="0.2">
      <c r="A86" s="9">
        <v>85</v>
      </c>
      <c r="B86" s="9" t="s">
        <v>13</v>
      </c>
      <c r="C86" s="9" t="s">
        <v>14</v>
      </c>
      <c r="D86" s="9" t="str" cm="1">
        <f t="array" ref="D86">_xlfn.SWITCH($E86,"January","Q1","February","Q1","March","Q1","April","Q2","May","Q2","June","Q2","July","Q3","August","Q3","September","Q3","October","Q4","November","Q4","December","Q4")</f>
        <v>Q3</v>
      </c>
      <c r="E86" s="9" t="s">
        <v>68</v>
      </c>
      <c r="F86" s="9" t="s">
        <v>16</v>
      </c>
      <c r="G86" s="9" t="s">
        <v>17</v>
      </c>
      <c r="H86" s="9" t="s">
        <v>18</v>
      </c>
      <c r="I86" s="9" t="s">
        <v>19</v>
      </c>
      <c r="J86" s="9" t="s">
        <v>20</v>
      </c>
      <c r="K86" s="9" t="s">
        <v>74</v>
      </c>
      <c r="L86" s="9" t="s">
        <v>75</v>
      </c>
      <c r="M86" s="9">
        <v>560001</v>
      </c>
      <c r="N86" s="9" t="s">
        <v>21</v>
      </c>
      <c r="O86" s="18" t="str" cm="1">
        <f t="array" ref="O86">_xlfn.SWITCH(N86,"IN","India","CN","China","DE","Germany","FR","France")</f>
        <v>India</v>
      </c>
      <c r="P86" s="19">
        <v>30000</v>
      </c>
      <c r="Q86" s="19" t="str" cm="1">
        <f t="array" ref="Q86">_xlfn.SWITCH(O86,"India","Asia","China","Asia","France","Europe","Germany","Europe")</f>
        <v>Asia</v>
      </c>
      <c r="R86" s="20" cm="1">
        <f t="array" aca="1" ref="R86" ca="1">_xlfn.IFS(N86="IN", P86*$Z$3,N86="CN",P86*$Z$4,OR(N86="DE",N86="FR"),P86)</f>
        <v>331.5</v>
      </c>
      <c r="S86" s="9">
        <v>200</v>
      </c>
      <c r="T86" s="9">
        <v>0</v>
      </c>
      <c r="U86" s="21">
        <f t="shared" ca="1" si="5"/>
        <v>66300</v>
      </c>
      <c r="V86" s="18" t="str">
        <f t="shared" si="6"/>
        <v>15 mph-30 mph</v>
      </c>
      <c r="W86" s="18" t="str">
        <f t="shared" si="4"/>
        <v>Sanya Joshi</v>
      </c>
    </row>
    <row r="87" spans="1:23" x14ac:dyDescent="0.2">
      <c r="A87" s="9">
        <v>86</v>
      </c>
      <c r="B87" s="9" t="s">
        <v>13</v>
      </c>
      <c r="C87" s="9" t="s">
        <v>14</v>
      </c>
      <c r="D87" s="9" t="str" cm="1">
        <f t="array" ref="D87">_xlfn.SWITCH($E87,"January","Q1","February","Q1","March","Q1","April","Q2","May","Q2","June","Q2","July","Q3","August","Q3","September","Q3","October","Q4","November","Q4","December","Q4")</f>
        <v>Q3</v>
      </c>
      <c r="E87" s="9" t="s">
        <v>68</v>
      </c>
      <c r="F87" s="9" t="s">
        <v>23</v>
      </c>
      <c r="G87" s="9" t="s">
        <v>24</v>
      </c>
      <c r="H87" s="9" t="s">
        <v>25</v>
      </c>
      <c r="I87" s="9" t="s">
        <v>26</v>
      </c>
      <c r="J87" s="9" t="s">
        <v>27</v>
      </c>
      <c r="K87" s="9" t="s">
        <v>76</v>
      </c>
      <c r="L87" s="9" t="s">
        <v>75</v>
      </c>
      <c r="M87" s="9">
        <v>560001</v>
      </c>
      <c r="N87" s="9" t="s">
        <v>21</v>
      </c>
      <c r="O87" s="18" t="str" cm="1">
        <f t="array" ref="O87">_xlfn.SWITCH(N87,"IN","India","CN","China","DE","Germany","FR","France")</f>
        <v>India</v>
      </c>
      <c r="P87" s="19">
        <v>25000</v>
      </c>
      <c r="Q87" s="19" t="str" cm="1">
        <f t="array" ref="Q87">_xlfn.SWITCH(O87,"India","Asia","China","Asia","France","Europe","Germany","Europe")</f>
        <v>Asia</v>
      </c>
      <c r="R87" s="20" cm="1">
        <f t="array" aca="1" ref="R87" ca="1">_xlfn.IFS(N87="IN", P87*$Z$3,N87="CN",P87*$Z$4,OR(N87="DE",N87="FR"),P87)</f>
        <v>276.25</v>
      </c>
      <c r="S87" s="9">
        <v>450</v>
      </c>
      <c r="T87" s="9">
        <v>0</v>
      </c>
      <c r="U87" s="21">
        <f t="shared" ca="1" si="5"/>
        <v>124312.5</v>
      </c>
      <c r="V87" s="18" t="str">
        <f t="shared" si="6"/>
        <v>20 mph-35 mph</v>
      </c>
      <c r="W87" s="18" t="str">
        <f t="shared" si="4"/>
        <v>Sanya Joshi</v>
      </c>
    </row>
    <row r="88" spans="1:23" x14ac:dyDescent="0.2">
      <c r="A88" s="9">
        <v>87</v>
      </c>
      <c r="B88" s="9" t="s">
        <v>13</v>
      </c>
      <c r="C88" s="9" t="s">
        <v>14</v>
      </c>
      <c r="D88" s="9" t="str" cm="1">
        <f t="array" ref="D88">_xlfn.SWITCH($E88,"January","Q1","February","Q1","March","Q1","April","Q2","May","Q2","June","Q2","July","Q3","August","Q3","September","Q3","October","Q4","November","Q4","December","Q4")</f>
        <v>Q3</v>
      </c>
      <c r="E88" s="9" t="s">
        <v>68</v>
      </c>
      <c r="F88" s="9" t="s">
        <v>29</v>
      </c>
      <c r="G88" s="9" t="str">
        <f>IF(Table3[[#This Row],[Product Type]]="Electric Skateboard","18 mph")</f>
        <v>18 mph</v>
      </c>
      <c r="H88" s="9" t="s">
        <v>31</v>
      </c>
      <c r="I88" s="9" t="s">
        <v>32</v>
      </c>
      <c r="J88" s="9" t="s">
        <v>33</v>
      </c>
      <c r="K88" s="9" t="s">
        <v>77</v>
      </c>
      <c r="L88" s="9" t="s">
        <v>75</v>
      </c>
      <c r="M88" s="9">
        <v>560001</v>
      </c>
      <c r="N88" s="9" t="s">
        <v>21</v>
      </c>
      <c r="O88" s="18" t="str" cm="1">
        <f t="array" ref="O88">_xlfn.SWITCH(N88,"IN","India","CN","China","DE","Germany","FR","France")</f>
        <v>India</v>
      </c>
      <c r="P88" s="19">
        <v>22000</v>
      </c>
      <c r="Q88" s="19" t="str" cm="1">
        <f t="array" ref="Q88">_xlfn.SWITCH(O88,"India","Asia","China","Asia","France","Europe","Germany","Europe")</f>
        <v>Asia</v>
      </c>
      <c r="R88" s="20" cm="1">
        <f t="array" aca="1" ref="R88" ca="1">_xlfn.IFS(N88="IN", P88*$Z$3,N88="CN",P88*$Z$4,OR(N88="DE",N88="FR"),P88)</f>
        <v>243.10000000000002</v>
      </c>
      <c r="S88" s="9">
        <v>350</v>
      </c>
      <c r="T88" s="9">
        <v>0</v>
      </c>
      <c r="U88" s="21">
        <f t="shared" ca="1" si="5"/>
        <v>85085.000000000015</v>
      </c>
      <c r="V88" s="18" t="str">
        <f t="shared" si="6"/>
        <v>18 mph-28 mph</v>
      </c>
      <c r="W88" s="18" t="str">
        <f t="shared" si="4"/>
        <v>Sanya Joshi</v>
      </c>
    </row>
    <row r="89" spans="1:23" x14ac:dyDescent="0.2">
      <c r="A89" s="9">
        <v>88</v>
      </c>
      <c r="B89" s="9" t="s">
        <v>35</v>
      </c>
      <c r="C89" s="9" t="s">
        <v>36</v>
      </c>
      <c r="D89" s="9" t="str" cm="1">
        <f t="array" ref="D89">_xlfn.SWITCH($E89,"January","Q1","February","Q1","March","Q1","April","Q2","May","Q2","June","Q2","July","Q3","August","Q3","September","Q3","October","Q4","November","Q4","December","Q4")</f>
        <v>Q3</v>
      </c>
      <c r="E89" s="9" t="s">
        <v>68</v>
      </c>
      <c r="F89" s="9" t="s">
        <v>16</v>
      </c>
      <c r="G89" s="9" t="s">
        <v>17</v>
      </c>
      <c r="H89" s="9" t="s">
        <v>18</v>
      </c>
      <c r="I89" s="9" t="s">
        <v>19</v>
      </c>
      <c r="J89" s="9" t="s">
        <v>37</v>
      </c>
      <c r="K89" s="9" t="s">
        <v>78</v>
      </c>
      <c r="L89" s="9" t="s">
        <v>79</v>
      </c>
      <c r="M89" s="9">
        <v>200001</v>
      </c>
      <c r="N89" s="9" t="s">
        <v>38</v>
      </c>
      <c r="O89" s="18" t="str" cm="1">
        <f t="array" ref="O89">_xlfn.SWITCH(N89,"IN","India","CN","China","DE","Germany","FR","France")</f>
        <v>China</v>
      </c>
      <c r="P89" s="19">
        <v>5000</v>
      </c>
      <c r="Q89" s="19" t="str" cm="1">
        <f t="array" ref="Q89">_xlfn.SWITCH(O89,"India","Asia","China","Asia","France","Europe","Germany","Europe")</f>
        <v>Asia</v>
      </c>
      <c r="R89" s="20" cm="1">
        <f t="array" aca="1" ref="R89" ca="1">_xlfn.IFS(N89="IN", P89*$Z$3,N89="CN",P89*$Z$4,OR(N89="DE",N89="FR"),P89)</f>
        <v>657.5</v>
      </c>
      <c r="S89" s="9">
        <v>700</v>
      </c>
      <c r="T89" s="9">
        <v>0</v>
      </c>
      <c r="U89" s="21">
        <f t="shared" ca="1" si="5"/>
        <v>460250</v>
      </c>
      <c r="V89" s="18" t="str">
        <f t="shared" si="6"/>
        <v>15 mph-30 mph</v>
      </c>
      <c r="W89" s="18" t="str">
        <f t="shared" si="4"/>
        <v>Fang Liu</v>
      </c>
    </row>
    <row r="90" spans="1:23" x14ac:dyDescent="0.2">
      <c r="A90" s="9">
        <v>89</v>
      </c>
      <c r="B90" s="9" t="s">
        <v>35</v>
      </c>
      <c r="C90" s="9" t="s">
        <v>36</v>
      </c>
      <c r="D90" s="9" t="str" cm="1">
        <f t="array" ref="D90">_xlfn.SWITCH($E90,"January","Q1","February","Q1","March","Q1","April","Q2","May","Q2","June","Q2","July","Q3","August","Q3","September","Q3","October","Q4","November","Q4","December","Q4")</f>
        <v>Q3</v>
      </c>
      <c r="E90" s="9" t="s">
        <v>68</v>
      </c>
      <c r="F90" s="9" t="s">
        <v>23</v>
      </c>
      <c r="G90" s="9" t="s">
        <v>24</v>
      </c>
      <c r="H90" s="9" t="s">
        <v>25</v>
      </c>
      <c r="I90" s="9" t="s">
        <v>26</v>
      </c>
      <c r="J90" s="9" t="s">
        <v>40</v>
      </c>
      <c r="K90" s="9" t="s">
        <v>80</v>
      </c>
      <c r="L90" s="9" t="s">
        <v>79</v>
      </c>
      <c r="M90" s="9">
        <v>200001</v>
      </c>
      <c r="N90" s="9" t="s">
        <v>38</v>
      </c>
      <c r="O90" s="18" t="str" cm="1">
        <f t="array" ref="O90">_xlfn.SWITCH(N90,"IN","India","CN","China","DE","Germany","FR","France")</f>
        <v>China</v>
      </c>
      <c r="P90" s="19">
        <v>3500</v>
      </c>
      <c r="Q90" s="19" t="str" cm="1">
        <f t="array" ref="Q90">_xlfn.SWITCH(O90,"India","Asia","China","Asia","France","Europe","Germany","Europe")</f>
        <v>Asia</v>
      </c>
      <c r="R90" s="20" cm="1">
        <f t="array" aca="1" ref="R90" ca="1">_xlfn.IFS(N90="IN", P90*$Z$3,N90="CN",P90*$Z$4,OR(N90="DE",N90="FR"),P90)</f>
        <v>460.25</v>
      </c>
      <c r="S90" s="9">
        <v>1600</v>
      </c>
      <c r="T90" s="9">
        <v>0</v>
      </c>
      <c r="U90" s="21">
        <f t="shared" ca="1" si="5"/>
        <v>736400</v>
      </c>
      <c r="V90" s="18" t="str">
        <f t="shared" si="6"/>
        <v>20 mph-35 mph</v>
      </c>
      <c r="W90" s="18" t="str">
        <f t="shared" si="4"/>
        <v>Fang Liu</v>
      </c>
    </row>
    <row r="91" spans="1:23" x14ac:dyDescent="0.2">
      <c r="A91" s="9">
        <v>90</v>
      </c>
      <c r="B91" s="9" t="s">
        <v>35</v>
      </c>
      <c r="C91" s="9" t="s">
        <v>36</v>
      </c>
      <c r="D91" s="9" t="str" cm="1">
        <f t="array" ref="D91">_xlfn.SWITCH($E91,"January","Q1","February","Q1","March","Q1","April","Q2","May","Q2","June","Q2","July","Q3","August","Q3","September","Q3","October","Q4","November","Q4","December","Q4")</f>
        <v>Q3</v>
      </c>
      <c r="E91" s="9" t="s">
        <v>68</v>
      </c>
      <c r="F91" s="9" t="s">
        <v>29</v>
      </c>
      <c r="G91" s="9" t="str">
        <f>IF(Table3[[#This Row],[Product Type]]="Electric Skateboard","18 mph")</f>
        <v>18 mph</v>
      </c>
      <c r="H91" s="9" t="s">
        <v>31</v>
      </c>
      <c r="I91" s="9" t="s">
        <v>32</v>
      </c>
      <c r="J91" s="9" t="s">
        <v>42</v>
      </c>
      <c r="K91" s="9" t="s">
        <v>81</v>
      </c>
      <c r="L91" s="9" t="s">
        <v>79</v>
      </c>
      <c r="M91" s="9">
        <v>200001</v>
      </c>
      <c r="N91" s="9" t="s">
        <v>38</v>
      </c>
      <c r="O91" s="18" t="str" cm="1">
        <f t="array" ref="O91">_xlfn.SWITCH(N91,"IN","India","CN","China","DE","Germany","FR","France")</f>
        <v>China</v>
      </c>
      <c r="P91" s="19">
        <v>4200</v>
      </c>
      <c r="Q91" s="19" t="str" cm="1">
        <f t="array" ref="Q91">_xlfn.SWITCH(O91,"India","Asia","China","Asia","France","Europe","Germany","Europe")</f>
        <v>Asia</v>
      </c>
      <c r="R91" s="20" cm="1">
        <f t="array" aca="1" ref="R91" ca="1">_xlfn.IFS(N91="IN", P91*$Z$3,N91="CN",P91*$Z$4,OR(N91="DE",N91="FR"),P91)</f>
        <v>552.30000000000007</v>
      </c>
      <c r="S91" s="9">
        <v>1000</v>
      </c>
      <c r="T91" s="9">
        <v>0</v>
      </c>
      <c r="U91" s="21">
        <f t="shared" ca="1" si="5"/>
        <v>552300.00000000012</v>
      </c>
      <c r="V91" s="18" t="str">
        <f t="shared" si="6"/>
        <v>18 mph-28 mph</v>
      </c>
      <c r="W91" s="18" t="str">
        <f t="shared" si="4"/>
        <v>Fang Liu</v>
      </c>
    </row>
    <row r="92" spans="1:23" x14ac:dyDescent="0.2">
      <c r="A92" s="9">
        <v>91</v>
      </c>
      <c r="B92" s="9" t="s">
        <v>44</v>
      </c>
      <c r="C92" s="9" t="s">
        <v>45</v>
      </c>
      <c r="D92" s="9" t="str" cm="1">
        <f t="array" ref="D92">_xlfn.SWITCH($E92,"January","Q1","February","Q1","March","Q1","April","Q2","May","Q2","June","Q2","July","Q3","August","Q3","September","Q3","October","Q4","November","Q4","December","Q4")</f>
        <v>Q3</v>
      </c>
      <c r="E92" s="9" t="s">
        <v>68</v>
      </c>
      <c r="F92" s="9" t="s">
        <v>16</v>
      </c>
      <c r="G92" s="9" t="s">
        <v>17</v>
      </c>
      <c r="H92" s="9" t="s">
        <v>18</v>
      </c>
      <c r="I92" s="9" t="s">
        <v>19</v>
      </c>
      <c r="J92" s="9" t="s">
        <v>46</v>
      </c>
      <c r="K92" s="9" t="s">
        <v>82</v>
      </c>
      <c r="L92" s="9" t="s">
        <v>83</v>
      </c>
      <c r="M92" s="9">
        <v>20095</v>
      </c>
      <c r="N92" s="9" t="s">
        <v>47</v>
      </c>
      <c r="O92" s="18" t="str" cm="1">
        <f t="array" ref="O92">_xlfn.SWITCH(N92,"IN","India","CN","China","DE","Germany","FR","France")</f>
        <v>Germany</v>
      </c>
      <c r="P92" s="19">
        <v>1000</v>
      </c>
      <c r="Q92" s="19" t="str" cm="1">
        <f t="array" ref="Q92">_xlfn.SWITCH(O92,"India","Asia","China","Asia","France","Europe","Germany","Europe")</f>
        <v>Europe</v>
      </c>
      <c r="R92" s="20" cm="1">
        <f t="array" aca="1" ref="R92" ca="1">_xlfn.IFS(N92="IN", P92*$Z$3,N92="CN",P92*$Z$4,OR(N92="DE",N92="FR"),P92)</f>
        <v>1000</v>
      </c>
      <c r="S92" s="9">
        <v>180</v>
      </c>
      <c r="T92" s="9">
        <v>0</v>
      </c>
      <c r="U92" s="21">
        <f t="shared" ca="1" si="5"/>
        <v>180000</v>
      </c>
      <c r="V92" s="18" t="str">
        <f t="shared" si="6"/>
        <v>15 mph-30 mph</v>
      </c>
      <c r="W92" s="18" t="str">
        <f t="shared" si="4"/>
        <v>Jonas Fischer</v>
      </c>
    </row>
    <row r="93" spans="1:23" x14ac:dyDescent="0.2">
      <c r="A93" s="9">
        <v>92</v>
      </c>
      <c r="B93" s="9" t="s">
        <v>44</v>
      </c>
      <c r="C93" s="9" t="s">
        <v>45</v>
      </c>
      <c r="D93" s="9" t="str" cm="1">
        <f t="array" ref="D93">_xlfn.SWITCH($E93,"January","Q1","February","Q1","March","Q1","April","Q2","May","Q2","June","Q2","July","Q3","August","Q3","September","Q3","October","Q4","November","Q4","December","Q4")</f>
        <v>Q3</v>
      </c>
      <c r="E93" s="9" t="s">
        <v>68</v>
      </c>
      <c r="F93" s="9" t="s">
        <v>23</v>
      </c>
      <c r="G93" s="9" t="s">
        <v>24</v>
      </c>
      <c r="H93" s="9" t="s">
        <v>25</v>
      </c>
      <c r="I93" s="9" t="s">
        <v>26</v>
      </c>
      <c r="J93" s="9" t="s">
        <v>49</v>
      </c>
      <c r="K93" s="9" t="s">
        <v>84</v>
      </c>
      <c r="L93" s="9" t="s">
        <v>83</v>
      </c>
      <c r="M93" s="9">
        <v>20095</v>
      </c>
      <c r="N93" s="9" t="s">
        <v>47</v>
      </c>
      <c r="O93" s="18" t="str" cm="1">
        <f t="array" ref="O93">_xlfn.SWITCH(N93,"IN","India","CN","China","DE","Germany","FR","France")</f>
        <v>Germany</v>
      </c>
      <c r="P93" s="19">
        <v>800</v>
      </c>
      <c r="Q93" s="19" t="str" cm="1">
        <f t="array" ref="Q93">_xlfn.SWITCH(O93,"India","Asia","China","Asia","France","Europe","Germany","Europe")</f>
        <v>Europe</v>
      </c>
      <c r="R93" s="20" cm="1">
        <f t="array" aca="1" ref="R93" ca="1">_xlfn.IFS(N93="IN", P93*$Z$3,N93="CN",P93*$Z$4,OR(N93="DE",N93="FR"),P93)</f>
        <v>800</v>
      </c>
      <c r="S93" s="9">
        <v>300</v>
      </c>
      <c r="T93" s="9">
        <v>0</v>
      </c>
      <c r="U93" s="21">
        <f t="shared" ca="1" si="5"/>
        <v>240000</v>
      </c>
      <c r="V93" s="18" t="str">
        <f t="shared" si="6"/>
        <v>20 mph-35 mph</v>
      </c>
      <c r="W93" s="18" t="str">
        <f t="shared" si="4"/>
        <v>Jonas Fischer</v>
      </c>
    </row>
    <row r="94" spans="1:23" x14ac:dyDescent="0.2">
      <c r="A94" s="9">
        <v>93</v>
      </c>
      <c r="B94" s="9" t="s">
        <v>44</v>
      </c>
      <c r="C94" s="9" t="s">
        <v>45</v>
      </c>
      <c r="D94" s="9" t="str" cm="1">
        <f t="array" ref="D94">_xlfn.SWITCH($E94,"January","Q1","February","Q1","March","Q1","April","Q2","May","Q2","June","Q2","July","Q3","August","Q3","September","Q3","October","Q4","November","Q4","December","Q4")</f>
        <v>Q3</v>
      </c>
      <c r="E94" s="9" t="s">
        <v>68</v>
      </c>
      <c r="F94" s="9" t="s">
        <v>29</v>
      </c>
      <c r="G94" s="9" t="str">
        <f>IF(Table3[[#This Row],[Product Type]]="Electric Skateboard","18 mph")</f>
        <v>18 mph</v>
      </c>
      <c r="H94" s="9" t="s">
        <v>31</v>
      </c>
      <c r="I94" s="9" t="s">
        <v>32</v>
      </c>
      <c r="J94" s="9" t="s">
        <v>51</v>
      </c>
      <c r="K94" s="9" t="s">
        <v>85</v>
      </c>
      <c r="L94" s="9" t="s">
        <v>83</v>
      </c>
      <c r="M94" s="9">
        <v>20095</v>
      </c>
      <c r="N94" s="9" t="s">
        <v>47</v>
      </c>
      <c r="O94" s="18" t="str" cm="1">
        <f t="array" ref="O94">_xlfn.SWITCH(N94,"IN","India","CN","China","DE","Germany","FR","France")</f>
        <v>Germany</v>
      </c>
      <c r="P94" s="19">
        <v>950</v>
      </c>
      <c r="Q94" s="19" t="str" cm="1">
        <f t="array" ref="Q94">_xlfn.SWITCH(O94,"India","Asia","China","Asia","France","Europe","Germany","Europe")</f>
        <v>Europe</v>
      </c>
      <c r="R94" s="20" cm="1">
        <f t="array" aca="1" ref="R94" ca="1">_xlfn.IFS(N94="IN", P94*$Z$3,N94="CN",P94*$Z$4,OR(N94="DE",N94="FR"),P94)</f>
        <v>950</v>
      </c>
      <c r="S94" s="9">
        <v>230</v>
      </c>
      <c r="T94" s="9">
        <v>0</v>
      </c>
      <c r="U94" s="21">
        <f t="shared" ca="1" si="5"/>
        <v>218500</v>
      </c>
      <c r="V94" s="18" t="str">
        <f t="shared" si="6"/>
        <v>18 mph-28 mph</v>
      </c>
      <c r="W94" s="18" t="str">
        <f t="shared" si="4"/>
        <v>Jonas Fischer</v>
      </c>
    </row>
    <row r="95" spans="1:23" x14ac:dyDescent="0.2">
      <c r="A95" s="9">
        <v>94</v>
      </c>
      <c r="B95" s="9" t="s">
        <v>53</v>
      </c>
      <c r="C95" s="9" t="s">
        <v>54</v>
      </c>
      <c r="D95" s="9" t="str" cm="1">
        <f t="array" ref="D95">_xlfn.SWITCH($E95,"January","Q1","February","Q1","March","Q1","April","Q2","May","Q2","June","Q2","July","Q3","August","Q3","September","Q3","October","Q4","November","Q4","December","Q4")</f>
        <v>Q3</v>
      </c>
      <c r="E95" s="9" t="s">
        <v>68</v>
      </c>
      <c r="F95" s="9" t="s">
        <v>16</v>
      </c>
      <c r="G95" s="9" t="s">
        <v>17</v>
      </c>
      <c r="H95" s="9" t="s">
        <v>18</v>
      </c>
      <c r="I95" s="9" t="s">
        <v>19</v>
      </c>
      <c r="J95" s="9" t="s">
        <v>55</v>
      </c>
      <c r="K95" s="9" t="s">
        <v>86</v>
      </c>
      <c r="L95" s="9" t="s">
        <v>87</v>
      </c>
      <c r="M95" s="9">
        <v>75005</v>
      </c>
      <c r="N95" s="9" t="s">
        <v>56</v>
      </c>
      <c r="O95" s="18" t="str" cm="1">
        <f t="array" ref="O95">_xlfn.SWITCH(N95,"IN","India","CN","China","DE","Germany","FR","France")</f>
        <v>France</v>
      </c>
      <c r="P95" s="19">
        <v>1100</v>
      </c>
      <c r="Q95" s="19" t="str" cm="1">
        <f t="array" ref="Q95">_xlfn.SWITCH(O95,"India","Asia","China","Asia","France","Europe","Germany","Europe")</f>
        <v>Europe</v>
      </c>
      <c r="R95" s="20" cm="1">
        <f t="array" aca="1" ref="R95" ca="1">_xlfn.IFS(N95="IN", P95*$Z$3,N95="CN",P95*$Z$4,OR(N95="DE",N95="FR"),P95)</f>
        <v>1100</v>
      </c>
      <c r="S95" s="9">
        <v>150</v>
      </c>
      <c r="T95" s="9">
        <v>0</v>
      </c>
      <c r="U95" s="21">
        <f t="shared" ca="1" si="5"/>
        <v>165000</v>
      </c>
      <c r="V95" s="18" t="str">
        <f t="shared" si="6"/>
        <v>15 mph-30 mph</v>
      </c>
      <c r="W95" s="18" t="str">
        <f t="shared" si="4"/>
        <v>Théo Bernard</v>
      </c>
    </row>
    <row r="96" spans="1:23" x14ac:dyDescent="0.2">
      <c r="A96" s="9">
        <v>95</v>
      </c>
      <c r="B96" s="9" t="s">
        <v>53</v>
      </c>
      <c r="C96" s="9" t="s">
        <v>54</v>
      </c>
      <c r="D96" s="9" t="str" cm="1">
        <f t="array" ref="D96">_xlfn.SWITCH($E96,"January","Q1","February","Q1","March","Q1","April","Q2","May","Q2","June","Q2","July","Q3","August","Q3","September","Q3","October","Q4","November","Q4","December","Q4")</f>
        <v>Q3</v>
      </c>
      <c r="E96" s="9" t="s">
        <v>68</v>
      </c>
      <c r="F96" s="9" t="s">
        <v>23</v>
      </c>
      <c r="G96" s="9" t="s">
        <v>24</v>
      </c>
      <c r="H96" s="9" t="s">
        <v>25</v>
      </c>
      <c r="I96" s="9" t="s">
        <v>26</v>
      </c>
      <c r="J96" s="9" t="s">
        <v>58</v>
      </c>
      <c r="K96" s="9" t="s">
        <v>88</v>
      </c>
      <c r="L96" s="9" t="s">
        <v>87</v>
      </c>
      <c r="M96" s="9">
        <v>75005</v>
      </c>
      <c r="N96" s="9" t="s">
        <v>56</v>
      </c>
      <c r="O96" s="18" t="str" cm="1">
        <f t="array" ref="O96">_xlfn.SWITCH(N96,"IN","India","CN","China","DE","Germany","FR","France")</f>
        <v>France</v>
      </c>
      <c r="P96" s="19">
        <v>900</v>
      </c>
      <c r="Q96" s="19" t="str" cm="1">
        <f t="array" ref="Q96">_xlfn.SWITCH(O96,"India","Asia","China","Asia","France","Europe","Germany","Europe")</f>
        <v>Europe</v>
      </c>
      <c r="R96" s="20" cm="1">
        <f t="array" aca="1" ref="R96" ca="1">_xlfn.IFS(N96="IN", P96*$Z$3,N96="CN",P96*$Z$4,OR(N96="DE",N96="FR"),P96)</f>
        <v>900</v>
      </c>
      <c r="S96" s="9">
        <v>280</v>
      </c>
      <c r="T96" s="9">
        <v>0</v>
      </c>
      <c r="U96" s="21">
        <f t="shared" ca="1" si="5"/>
        <v>252000</v>
      </c>
      <c r="V96" s="18" t="str">
        <f t="shared" si="6"/>
        <v>20 mph-35 mph</v>
      </c>
      <c r="W96" s="18" t="str">
        <f t="shared" si="4"/>
        <v>Théo Bernard</v>
      </c>
    </row>
    <row r="97" spans="1:23" x14ac:dyDescent="0.2">
      <c r="A97" s="9">
        <v>96</v>
      </c>
      <c r="B97" s="9" t="s">
        <v>53</v>
      </c>
      <c r="C97" s="9" t="s">
        <v>54</v>
      </c>
      <c r="D97" s="9" t="str" cm="1">
        <f t="array" ref="D97">_xlfn.SWITCH($E97,"January","Q1","February","Q1","March","Q1","April","Q2","May","Q2","June","Q2","July","Q3","August","Q3","September","Q3","October","Q4","November","Q4","December","Q4")</f>
        <v>Q3</v>
      </c>
      <c r="E97" s="9" t="s">
        <v>68</v>
      </c>
      <c r="F97" s="9" t="s">
        <v>29</v>
      </c>
      <c r="G97" s="9" t="str">
        <f>IF(Table3[[#This Row],[Product Type]]="Electric Skateboard","18 mph")</f>
        <v>18 mph</v>
      </c>
      <c r="H97" s="9" t="s">
        <v>31</v>
      </c>
      <c r="I97" s="9" t="s">
        <v>32</v>
      </c>
      <c r="J97" s="9" t="s">
        <v>60</v>
      </c>
      <c r="K97" s="9" t="s">
        <v>89</v>
      </c>
      <c r="L97" s="9" t="s">
        <v>87</v>
      </c>
      <c r="M97" s="9">
        <v>75005</v>
      </c>
      <c r="N97" s="9" t="s">
        <v>56</v>
      </c>
      <c r="O97" s="18" t="str" cm="1">
        <f t="array" ref="O97">_xlfn.SWITCH(N97,"IN","India","CN","China","DE","Germany","FR","France")</f>
        <v>France</v>
      </c>
      <c r="P97" s="19">
        <v>1050</v>
      </c>
      <c r="Q97" s="19" t="str" cm="1">
        <f t="array" ref="Q97">_xlfn.SWITCH(O97,"India","Asia","China","Asia","France","Europe","Germany","Europe")</f>
        <v>Europe</v>
      </c>
      <c r="R97" s="20" cm="1">
        <f t="array" aca="1" ref="R97" ca="1">_xlfn.IFS(N97="IN", P97*$Z$3,N97="CN",P97*$Z$4,OR(N97="DE",N97="FR"),P97)</f>
        <v>1050</v>
      </c>
      <c r="S97" s="9">
        <v>290</v>
      </c>
      <c r="T97" s="9">
        <v>0</v>
      </c>
      <c r="U97" s="21">
        <f t="shared" ca="1" si="5"/>
        <v>304500</v>
      </c>
      <c r="V97" s="18" t="str">
        <f t="shared" si="6"/>
        <v>18 mph-28 mph</v>
      </c>
      <c r="W97" s="18" t="str">
        <f t="shared" si="4"/>
        <v>Théo Bernard</v>
      </c>
    </row>
    <row r="98" spans="1:23" x14ac:dyDescent="0.2">
      <c r="A98" s="9">
        <v>97</v>
      </c>
      <c r="B98" s="9" t="s">
        <v>13</v>
      </c>
      <c r="C98" s="9" t="s">
        <v>14</v>
      </c>
      <c r="D98" s="9" t="str" cm="1">
        <f t="array" ref="D98">_xlfn.SWITCH($E98,"January","Q1","February","Q1","March","Q1","April","Q2","May","Q2","June","Q2","July","Q3","August","Q3","September","Q3","October","Q4","November","Q4","December","Q4")</f>
        <v>Q3</v>
      </c>
      <c r="E98" s="9" t="s">
        <v>69</v>
      </c>
      <c r="F98" s="9" t="s">
        <v>16</v>
      </c>
      <c r="G98" s="9" t="s">
        <v>17</v>
      </c>
      <c r="H98" s="9" t="s">
        <v>18</v>
      </c>
      <c r="I98" s="9" t="s">
        <v>19</v>
      </c>
      <c r="J98" s="9" t="s">
        <v>20</v>
      </c>
      <c r="K98" s="9" t="s">
        <v>74</v>
      </c>
      <c r="L98" s="9" t="s">
        <v>75</v>
      </c>
      <c r="M98" s="9">
        <v>560001</v>
      </c>
      <c r="N98" s="9" t="s">
        <v>21</v>
      </c>
      <c r="O98" s="18" t="str" cm="1">
        <f t="array" ref="O98">_xlfn.SWITCH(N98,"IN","India","CN","China","DE","Germany","FR","France")</f>
        <v>India</v>
      </c>
      <c r="P98" s="19">
        <v>30000</v>
      </c>
      <c r="Q98" s="19" t="str" cm="1">
        <f t="array" ref="Q98">_xlfn.SWITCH(O98,"India","Asia","China","Asia","France","Europe","Germany","Europe")</f>
        <v>Asia</v>
      </c>
      <c r="R98" s="20" cm="1">
        <f t="array" aca="1" ref="R98" ca="1">_xlfn.IFS(N98="IN", P98*$Z$3,N98="CN",P98*$Z$4,OR(N98="DE",N98="FR"),P98)</f>
        <v>331.5</v>
      </c>
      <c r="S98" s="9">
        <v>180</v>
      </c>
      <c r="T98" s="9">
        <v>0</v>
      </c>
      <c r="U98" s="21">
        <f t="shared" ca="1" si="5"/>
        <v>59670</v>
      </c>
      <c r="V98" s="18" t="str">
        <f t="shared" si="6"/>
        <v>15 mph-30 mph</v>
      </c>
      <c r="W98" s="18" t="str">
        <f t="shared" ref="W98:W129" si="7">B98&amp;" "&amp;C98</f>
        <v>Sanya Joshi</v>
      </c>
    </row>
    <row r="99" spans="1:23" x14ac:dyDescent="0.2">
      <c r="A99" s="9">
        <v>98</v>
      </c>
      <c r="B99" s="9" t="s">
        <v>13</v>
      </c>
      <c r="C99" s="9" t="s">
        <v>14</v>
      </c>
      <c r="D99" s="9" t="str" cm="1">
        <f t="array" ref="D99">_xlfn.SWITCH($E99,"January","Q1","February","Q1","March","Q1","April","Q2","May","Q2","June","Q2","July","Q3","August","Q3","September","Q3","October","Q4","November","Q4","December","Q4")</f>
        <v>Q3</v>
      </c>
      <c r="E99" s="9" t="s">
        <v>69</v>
      </c>
      <c r="F99" s="9" t="s">
        <v>23</v>
      </c>
      <c r="G99" s="9" t="s">
        <v>24</v>
      </c>
      <c r="H99" s="9" t="s">
        <v>25</v>
      </c>
      <c r="I99" s="9" t="s">
        <v>26</v>
      </c>
      <c r="J99" s="9" t="s">
        <v>27</v>
      </c>
      <c r="K99" s="9" t="s">
        <v>76</v>
      </c>
      <c r="L99" s="9" t="s">
        <v>75</v>
      </c>
      <c r="M99" s="9">
        <v>560001</v>
      </c>
      <c r="N99" s="9" t="s">
        <v>21</v>
      </c>
      <c r="O99" s="18" t="str" cm="1">
        <f t="array" ref="O99">_xlfn.SWITCH(N99,"IN","India","CN","China","DE","Germany","FR","France")</f>
        <v>India</v>
      </c>
      <c r="P99" s="19">
        <v>25000</v>
      </c>
      <c r="Q99" s="19" t="str" cm="1">
        <f t="array" ref="Q99">_xlfn.SWITCH(O99,"India","Asia","China","Asia","France","Europe","Germany","Europe")</f>
        <v>Asia</v>
      </c>
      <c r="R99" s="20" cm="1">
        <f t="array" aca="1" ref="R99" ca="1">_xlfn.IFS(N99="IN", P99*$Z$3,N99="CN",P99*$Z$4,OR(N99="DE",N99="FR"),P99)</f>
        <v>276.25</v>
      </c>
      <c r="S99" s="9">
        <v>500</v>
      </c>
      <c r="T99" s="9">
        <v>0</v>
      </c>
      <c r="U99" s="21">
        <f t="shared" ca="1" si="5"/>
        <v>138125</v>
      </c>
      <c r="V99" s="18" t="str">
        <f t="shared" si="6"/>
        <v>20 mph-35 mph</v>
      </c>
      <c r="W99" s="18" t="str">
        <f t="shared" si="7"/>
        <v>Sanya Joshi</v>
      </c>
    </row>
    <row r="100" spans="1:23" x14ac:dyDescent="0.2">
      <c r="A100" s="9">
        <v>99</v>
      </c>
      <c r="B100" s="9" t="s">
        <v>13</v>
      </c>
      <c r="C100" s="9" t="s">
        <v>14</v>
      </c>
      <c r="D100" s="9" t="str" cm="1">
        <f t="array" ref="D100">_xlfn.SWITCH($E100,"January","Q1","February","Q1","March","Q1","April","Q2","May","Q2","June","Q2","July","Q3","August","Q3","September","Q3","October","Q4","November","Q4","December","Q4")</f>
        <v>Q3</v>
      </c>
      <c r="E100" s="9" t="s">
        <v>69</v>
      </c>
      <c r="F100" s="9" t="s">
        <v>29</v>
      </c>
      <c r="G100" s="9" t="str">
        <f>IF(Table3[[#This Row],[Product Type]]="Electric Skateboard","18 mph")</f>
        <v>18 mph</v>
      </c>
      <c r="H100" s="9" t="s">
        <v>31</v>
      </c>
      <c r="I100" s="9" t="s">
        <v>32</v>
      </c>
      <c r="J100" s="9" t="s">
        <v>33</v>
      </c>
      <c r="K100" s="9" t="s">
        <v>77</v>
      </c>
      <c r="L100" s="9" t="s">
        <v>75</v>
      </c>
      <c r="M100" s="9">
        <v>560001</v>
      </c>
      <c r="N100" s="9" t="s">
        <v>21</v>
      </c>
      <c r="O100" s="18" t="str" cm="1">
        <f t="array" ref="O100">_xlfn.SWITCH(N100,"IN","India","CN","China","DE","Germany","FR","France")</f>
        <v>India</v>
      </c>
      <c r="P100" s="19">
        <v>22000</v>
      </c>
      <c r="Q100" s="19" t="str" cm="1">
        <f t="array" ref="Q100">_xlfn.SWITCH(O100,"India","Asia","China","Asia","France","Europe","Germany","Europe")</f>
        <v>Asia</v>
      </c>
      <c r="R100" s="20" cm="1">
        <f t="array" aca="1" ref="R100" ca="1">_xlfn.IFS(N100="IN", P100*$Z$3,N100="CN",P100*$Z$4,OR(N100="DE",N100="FR"),P100)</f>
        <v>243.10000000000002</v>
      </c>
      <c r="S100" s="9">
        <v>300</v>
      </c>
      <c r="T100" s="9">
        <v>0</v>
      </c>
      <c r="U100" s="21">
        <f t="shared" ca="1" si="5"/>
        <v>72930</v>
      </c>
      <c r="V100" s="18" t="str">
        <f t="shared" si="6"/>
        <v>18 mph-28 mph</v>
      </c>
      <c r="W100" s="18" t="str">
        <f t="shared" si="7"/>
        <v>Sanya Joshi</v>
      </c>
    </row>
    <row r="101" spans="1:23" x14ac:dyDescent="0.2">
      <c r="A101" s="9">
        <v>100</v>
      </c>
      <c r="B101" s="9" t="s">
        <v>35</v>
      </c>
      <c r="C101" s="9" t="s">
        <v>36</v>
      </c>
      <c r="D101" s="9" t="str" cm="1">
        <f t="array" ref="D101">_xlfn.SWITCH($E101,"January","Q1","February","Q1","March","Q1","April","Q2","May","Q2","June","Q2","July","Q3","August","Q3","September","Q3","October","Q4","November","Q4","December","Q4")</f>
        <v>Q3</v>
      </c>
      <c r="E101" s="9" t="s">
        <v>69</v>
      </c>
      <c r="F101" s="9" t="s">
        <v>16</v>
      </c>
      <c r="G101" s="9" t="s">
        <v>17</v>
      </c>
      <c r="H101" s="9" t="s">
        <v>18</v>
      </c>
      <c r="I101" s="9" t="s">
        <v>19</v>
      </c>
      <c r="J101" s="9" t="s">
        <v>37</v>
      </c>
      <c r="K101" s="9" t="s">
        <v>78</v>
      </c>
      <c r="L101" s="9" t="s">
        <v>79</v>
      </c>
      <c r="M101" s="9">
        <v>200001</v>
      </c>
      <c r="N101" s="9" t="s">
        <v>38</v>
      </c>
      <c r="O101" s="18" t="str" cm="1">
        <f t="array" ref="O101">_xlfn.SWITCH(N101,"IN","India","CN","China","DE","Germany","FR","France")</f>
        <v>China</v>
      </c>
      <c r="P101" s="19">
        <v>5000</v>
      </c>
      <c r="Q101" s="19" t="str" cm="1">
        <f t="array" ref="Q101">_xlfn.SWITCH(O101,"India","Asia","China","Asia","France","Europe","Germany","Europe")</f>
        <v>Asia</v>
      </c>
      <c r="R101" s="20" cm="1">
        <f t="array" aca="1" ref="R101" ca="1">_xlfn.IFS(N101="IN", P101*$Z$3,N101="CN",P101*$Z$4,OR(N101="DE",N101="FR"),P101)</f>
        <v>657.5</v>
      </c>
      <c r="S101" s="9">
        <v>600</v>
      </c>
      <c r="T101" s="9">
        <v>0</v>
      </c>
      <c r="U101" s="21">
        <f t="shared" ca="1" si="5"/>
        <v>394500</v>
      </c>
      <c r="V101" s="18" t="str">
        <f t="shared" si="6"/>
        <v>15 mph-30 mph</v>
      </c>
      <c r="W101" s="18" t="str">
        <f t="shared" si="7"/>
        <v>Fang Liu</v>
      </c>
    </row>
    <row r="102" spans="1:23" x14ac:dyDescent="0.2">
      <c r="A102" s="9">
        <v>101</v>
      </c>
      <c r="B102" s="9" t="s">
        <v>35</v>
      </c>
      <c r="C102" s="9" t="s">
        <v>36</v>
      </c>
      <c r="D102" s="9" t="str" cm="1">
        <f t="array" ref="D102">_xlfn.SWITCH($E102,"January","Q1","February","Q1","March","Q1","April","Q2","May","Q2","June","Q2","July","Q3","August","Q3","September","Q3","October","Q4","November","Q4","December","Q4")</f>
        <v>Q3</v>
      </c>
      <c r="E102" s="9" t="s">
        <v>69</v>
      </c>
      <c r="F102" s="9" t="s">
        <v>23</v>
      </c>
      <c r="G102" s="9" t="s">
        <v>24</v>
      </c>
      <c r="H102" s="9" t="s">
        <v>25</v>
      </c>
      <c r="I102" s="9" t="s">
        <v>26</v>
      </c>
      <c r="J102" s="9" t="s">
        <v>40</v>
      </c>
      <c r="K102" s="9" t="s">
        <v>80</v>
      </c>
      <c r="L102" s="9" t="s">
        <v>79</v>
      </c>
      <c r="M102" s="9">
        <v>200001</v>
      </c>
      <c r="N102" s="9" t="s">
        <v>38</v>
      </c>
      <c r="O102" s="18" t="str" cm="1">
        <f t="array" ref="O102">_xlfn.SWITCH(N102,"IN","India","CN","China","DE","Germany","FR","France")</f>
        <v>China</v>
      </c>
      <c r="P102" s="19">
        <v>3500</v>
      </c>
      <c r="Q102" s="19" t="str" cm="1">
        <f t="array" ref="Q102">_xlfn.SWITCH(O102,"India","Asia","China","Asia","France","Europe","Germany","Europe")</f>
        <v>Asia</v>
      </c>
      <c r="R102" s="20" cm="1">
        <f t="array" aca="1" ref="R102" ca="1">_xlfn.IFS(N102="IN", P102*$Z$3,N102="CN",P102*$Z$4,OR(N102="DE",N102="FR"),P102)</f>
        <v>460.25</v>
      </c>
      <c r="S102" s="9">
        <v>1400</v>
      </c>
      <c r="T102" s="9">
        <v>0</v>
      </c>
      <c r="U102" s="21">
        <f t="shared" ca="1" si="5"/>
        <v>644350</v>
      </c>
      <c r="V102" s="18" t="str">
        <f t="shared" si="6"/>
        <v>20 mph-35 mph</v>
      </c>
      <c r="W102" s="18" t="str">
        <f t="shared" si="7"/>
        <v>Fang Liu</v>
      </c>
    </row>
    <row r="103" spans="1:23" x14ac:dyDescent="0.2">
      <c r="A103" s="9">
        <v>102</v>
      </c>
      <c r="B103" s="9" t="s">
        <v>35</v>
      </c>
      <c r="C103" s="9" t="s">
        <v>36</v>
      </c>
      <c r="D103" s="9" t="str" cm="1">
        <f t="array" ref="D103">_xlfn.SWITCH($E103,"January","Q1","February","Q1","March","Q1","April","Q2","May","Q2","June","Q2","July","Q3","August","Q3","September","Q3","October","Q4","November","Q4","December","Q4")</f>
        <v>Q3</v>
      </c>
      <c r="E103" s="9" t="s">
        <v>69</v>
      </c>
      <c r="F103" s="9" t="s">
        <v>29</v>
      </c>
      <c r="G103" s="9" t="str">
        <f>IF(Table3[[#This Row],[Product Type]]="Electric Skateboard","18 mph")</f>
        <v>18 mph</v>
      </c>
      <c r="H103" s="9" t="s">
        <v>31</v>
      </c>
      <c r="I103" s="9" t="s">
        <v>32</v>
      </c>
      <c r="J103" s="9" t="s">
        <v>42</v>
      </c>
      <c r="K103" s="9" t="s">
        <v>81</v>
      </c>
      <c r="L103" s="9" t="s">
        <v>79</v>
      </c>
      <c r="M103" s="9">
        <v>200001</v>
      </c>
      <c r="N103" s="9" t="s">
        <v>38</v>
      </c>
      <c r="O103" s="18" t="str" cm="1">
        <f t="array" ref="O103">_xlfn.SWITCH(N103,"IN","India","CN","China","DE","Germany","FR","France")</f>
        <v>China</v>
      </c>
      <c r="P103" s="19">
        <v>4200</v>
      </c>
      <c r="Q103" s="19" t="str" cm="1">
        <f t="array" ref="Q103">_xlfn.SWITCH(O103,"India","Asia","China","Asia","France","Europe","Germany","Europe")</f>
        <v>Asia</v>
      </c>
      <c r="R103" s="20" cm="1">
        <f t="array" aca="1" ref="R103" ca="1">_xlfn.IFS(N103="IN", P103*$Z$3,N103="CN",P103*$Z$4,OR(N103="DE",N103="FR"),P103)</f>
        <v>552.30000000000007</v>
      </c>
      <c r="S103" s="9">
        <v>850</v>
      </c>
      <c r="T103" s="9">
        <v>0</v>
      </c>
      <c r="U103" s="21">
        <f t="shared" ca="1" si="5"/>
        <v>469455.00000000006</v>
      </c>
      <c r="V103" s="18" t="str">
        <f t="shared" si="6"/>
        <v>18 mph-28 mph</v>
      </c>
      <c r="W103" s="18" t="str">
        <f t="shared" si="7"/>
        <v>Fang Liu</v>
      </c>
    </row>
    <row r="104" spans="1:23" x14ac:dyDescent="0.2">
      <c r="A104" s="9">
        <v>103</v>
      </c>
      <c r="B104" s="9" t="s">
        <v>44</v>
      </c>
      <c r="C104" s="9" t="s">
        <v>45</v>
      </c>
      <c r="D104" s="9" t="str" cm="1">
        <f t="array" ref="D104">_xlfn.SWITCH($E104,"January","Q1","February","Q1","March","Q1","April","Q2","May","Q2","June","Q2","July","Q3","August","Q3","September","Q3","October","Q4","November","Q4","December","Q4")</f>
        <v>Q3</v>
      </c>
      <c r="E104" s="9" t="s">
        <v>69</v>
      </c>
      <c r="F104" s="9" t="s">
        <v>16</v>
      </c>
      <c r="G104" s="9" t="s">
        <v>17</v>
      </c>
      <c r="H104" s="9" t="s">
        <v>18</v>
      </c>
      <c r="I104" s="9" t="s">
        <v>19</v>
      </c>
      <c r="J104" s="9" t="s">
        <v>46</v>
      </c>
      <c r="K104" s="9" t="s">
        <v>82</v>
      </c>
      <c r="L104" s="9" t="s">
        <v>83</v>
      </c>
      <c r="M104" s="9">
        <v>20095</v>
      </c>
      <c r="N104" s="9" t="s">
        <v>47</v>
      </c>
      <c r="O104" s="18" t="str" cm="1">
        <f t="array" ref="O104">_xlfn.SWITCH(N104,"IN","India","CN","China","DE","Germany","FR","France")</f>
        <v>Germany</v>
      </c>
      <c r="P104" s="19">
        <v>1000</v>
      </c>
      <c r="Q104" s="19" t="str" cm="1">
        <f t="array" ref="Q104">_xlfn.SWITCH(O104,"India","Asia","China","Asia","France","Europe","Germany","Europe")</f>
        <v>Europe</v>
      </c>
      <c r="R104" s="20" cm="1">
        <f t="array" aca="1" ref="R104" ca="1">_xlfn.IFS(N104="IN", P104*$Z$3,N104="CN",P104*$Z$4,OR(N104="DE",N104="FR"),P104)</f>
        <v>1000</v>
      </c>
      <c r="S104" s="9">
        <v>160</v>
      </c>
      <c r="T104" s="9">
        <v>0</v>
      </c>
      <c r="U104" s="21">
        <f t="shared" ca="1" si="5"/>
        <v>160000</v>
      </c>
      <c r="V104" s="18" t="str">
        <f t="shared" si="6"/>
        <v>15 mph-30 mph</v>
      </c>
      <c r="W104" s="18" t="str">
        <f t="shared" si="7"/>
        <v>Jonas Fischer</v>
      </c>
    </row>
    <row r="105" spans="1:23" x14ac:dyDescent="0.2">
      <c r="A105" s="9">
        <v>104</v>
      </c>
      <c r="B105" s="9" t="s">
        <v>44</v>
      </c>
      <c r="C105" s="9" t="s">
        <v>45</v>
      </c>
      <c r="D105" s="9" t="str" cm="1">
        <f t="array" ref="D105">_xlfn.SWITCH($E105,"January","Q1","February","Q1","March","Q1","April","Q2","May","Q2","June","Q2","July","Q3","August","Q3","September","Q3","October","Q4","November","Q4","December","Q4")</f>
        <v>Q3</v>
      </c>
      <c r="E105" s="9" t="s">
        <v>69</v>
      </c>
      <c r="F105" s="9" t="s">
        <v>23</v>
      </c>
      <c r="G105" s="9" t="s">
        <v>24</v>
      </c>
      <c r="H105" s="9" t="s">
        <v>25</v>
      </c>
      <c r="I105" s="9" t="s">
        <v>26</v>
      </c>
      <c r="J105" s="9" t="s">
        <v>49</v>
      </c>
      <c r="K105" s="9" t="s">
        <v>84</v>
      </c>
      <c r="L105" s="9" t="s">
        <v>83</v>
      </c>
      <c r="M105" s="9">
        <v>20095</v>
      </c>
      <c r="N105" s="9" t="s">
        <v>47</v>
      </c>
      <c r="O105" s="18" t="str" cm="1">
        <f t="array" ref="O105">_xlfn.SWITCH(N105,"IN","India","CN","China","DE","Germany","FR","France")</f>
        <v>Germany</v>
      </c>
      <c r="P105" s="19">
        <v>800</v>
      </c>
      <c r="Q105" s="19" t="str" cm="1">
        <f t="array" ref="Q105">_xlfn.SWITCH(O105,"India","Asia","China","Asia","France","Europe","Germany","Europe")</f>
        <v>Europe</v>
      </c>
      <c r="R105" s="20" cm="1">
        <f t="array" aca="1" ref="R105" ca="1">_xlfn.IFS(N105="IN", P105*$Z$3,N105="CN",P105*$Z$4,OR(N105="DE",N105="FR"),P105)</f>
        <v>800</v>
      </c>
      <c r="S105" s="9">
        <v>320</v>
      </c>
      <c r="T105" s="9">
        <v>0</v>
      </c>
      <c r="U105" s="21">
        <f t="shared" ca="1" si="5"/>
        <v>256000</v>
      </c>
      <c r="V105" s="18" t="str">
        <f t="shared" si="6"/>
        <v>20 mph-35 mph</v>
      </c>
      <c r="W105" s="18" t="str">
        <f t="shared" si="7"/>
        <v>Jonas Fischer</v>
      </c>
    </row>
    <row r="106" spans="1:23" x14ac:dyDescent="0.2">
      <c r="A106" s="9">
        <v>105</v>
      </c>
      <c r="B106" s="9" t="s">
        <v>44</v>
      </c>
      <c r="C106" s="9" t="s">
        <v>45</v>
      </c>
      <c r="D106" s="9" t="str" cm="1">
        <f t="array" ref="D106">_xlfn.SWITCH($E106,"January","Q1","February","Q1","March","Q1","April","Q2","May","Q2","June","Q2","July","Q3","August","Q3","September","Q3","October","Q4","November","Q4","December","Q4")</f>
        <v>Q3</v>
      </c>
      <c r="E106" s="9" t="s">
        <v>69</v>
      </c>
      <c r="F106" s="9" t="s">
        <v>29</v>
      </c>
      <c r="G106" s="9" t="str">
        <f>IF(Table3[[#This Row],[Product Type]]="Electric Skateboard","18 mph")</f>
        <v>18 mph</v>
      </c>
      <c r="H106" s="9" t="s">
        <v>31</v>
      </c>
      <c r="I106" s="9" t="s">
        <v>32</v>
      </c>
      <c r="J106" s="9" t="s">
        <v>51</v>
      </c>
      <c r="K106" s="9" t="s">
        <v>85</v>
      </c>
      <c r="L106" s="9" t="s">
        <v>83</v>
      </c>
      <c r="M106" s="9">
        <v>20095</v>
      </c>
      <c r="N106" s="9" t="s">
        <v>47</v>
      </c>
      <c r="O106" s="18" t="str" cm="1">
        <f t="array" ref="O106">_xlfn.SWITCH(N106,"IN","India","CN","China","DE","Germany","FR","France")</f>
        <v>Germany</v>
      </c>
      <c r="P106" s="19">
        <v>950</v>
      </c>
      <c r="Q106" s="19" t="str" cm="1">
        <f t="array" ref="Q106">_xlfn.SWITCH(O106,"India","Asia","China","Asia","France","Europe","Germany","Europe")</f>
        <v>Europe</v>
      </c>
      <c r="R106" s="20" cm="1">
        <f t="array" aca="1" ref="R106" ca="1">_xlfn.IFS(N106="IN", P106*$Z$3,N106="CN",P106*$Z$4,OR(N106="DE",N106="FR"),P106)</f>
        <v>950</v>
      </c>
      <c r="S106" s="9">
        <v>250</v>
      </c>
      <c r="T106" s="9">
        <v>0</v>
      </c>
      <c r="U106" s="21">
        <f t="shared" ca="1" si="5"/>
        <v>237500</v>
      </c>
      <c r="V106" s="18" t="str">
        <f t="shared" si="6"/>
        <v>18 mph-28 mph</v>
      </c>
      <c r="W106" s="18" t="str">
        <f t="shared" si="7"/>
        <v>Jonas Fischer</v>
      </c>
    </row>
    <row r="107" spans="1:23" x14ac:dyDescent="0.2">
      <c r="A107" s="9">
        <v>106</v>
      </c>
      <c r="B107" s="9" t="s">
        <v>53</v>
      </c>
      <c r="C107" s="9" t="s">
        <v>54</v>
      </c>
      <c r="D107" s="9" t="str" cm="1">
        <f t="array" ref="D107">_xlfn.SWITCH($E107,"January","Q1","February","Q1","March","Q1","April","Q2","May","Q2","June","Q2","July","Q3","August","Q3","September","Q3","October","Q4","November","Q4","December","Q4")</f>
        <v>Q3</v>
      </c>
      <c r="E107" s="9" t="s">
        <v>69</v>
      </c>
      <c r="F107" s="9" t="s">
        <v>16</v>
      </c>
      <c r="G107" s="9" t="s">
        <v>17</v>
      </c>
      <c r="H107" s="9" t="s">
        <v>18</v>
      </c>
      <c r="I107" s="9" t="s">
        <v>19</v>
      </c>
      <c r="J107" s="9" t="s">
        <v>55</v>
      </c>
      <c r="K107" s="9" t="s">
        <v>86</v>
      </c>
      <c r="L107" s="9" t="s">
        <v>87</v>
      </c>
      <c r="M107" s="9">
        <v>75005</v>
      </c>
      <c r="N107" s="9" t="s">
        <v>56</v>
      </c>
      <c r="O107" s="18" t="str" cm="1">
        <f t="array" ref="O107">_xlfn.SWITCH(N107,"IN","India","CN","China","DE","Germany","FR","France")</f>
        <v>France</v>
      </c>
      <c r="P107" s="19">
        <v>1100</v>
      </c>
      <c r="Q107" s="19" t="str" cm="1">
        <f t="array" ref="Q107">_xlfn.SWITCH(O107,"India","Asia","China","Asia","France","Europe","Germany","Europe")</f>
        <v>Europe</v>
      </c>
      <c r="R107" s="20" cm="1">
        <f t="array" aca="1" ref="R107" ca="1">_xlfn.IFS(N107="IN", P107*$Z$3,N107="CN",P107*$Z$4,OR(N107="DE",N107="FR"),P107)</f>
        <v>1100</v>
      </c>
      <c r="S107" s="9">
        <v>140</v>
      </c>
      <c r="T107" s="9">
        <v>0</v>
      </c>
      <c r="U107" s="21">
        <f t="shared" ca="1" si="5"/>
        <v>154000</v>
      </c>
      <c r="V107" s="18" t="str">
        <f t="shared" si="6"/>
        <v>15 mph-30 mph</v>
      </c>
      <c r="W107" s="18" t="str">
        <f t="shared" si="7"/>
        <v>Théo Bernard</v>
      </c>
    </row>
    <row r="108" spans="1:23" x14ac:dyDescent="0.2">
      <c r="A108" s="9">
        <v>107</v>
      </c>
      <c r="B108" s="9" t="s">
        <v>53</v>
      </c>
      <c r="C108" s="9" t="s">
        <v>54</v>
      </c>
      <c r="D108" s="9" t="str" cm="1">
        <f t="array" ref="D108">_xlfn.SWITCH($E108,"January","Q1","February","Q1","March","Q1","April","Q2","May","Q2","June","Q2","July","Q3","August","Q3","September","Q3","October","Q4","November","Q4","December","Q4")</f>
        <v>Q3</v>
      </c>
      <c r="E108" s="9" t="s">
        <v>69</v>
      </c>
      <c r="F108" s="9" t="s">
        <v>23</v>
      </c>
      <c r="G108" s="9" t="s">
        <v>24</v>
      </c>
      <c r="H108" s="9" t="s">
        <v>25</v>
      </c>
      <c r="I108" s="9" t="s">
        <v>26</v>
      </c>
      <c r="J108" s="9" t="s">
        <v>58</v>
      </c>
      <c r="K108" s="9" t="s">
        <v>88</v>
      </c>
      <c r="L108" s="9" t="s">
        <v>87</v>
      </c>
      <c r="M108" s="9">
        <v>75005</v>
      </c>
      <c r="N108" s="9" t="s">
        <v>56</v>
      </c>
      <c r="O108" s="18" t="str" cm="1">
        <f t="array" ref="O108">_xlfn.SWITCH(N108,"IN","India","CN","China","DE","Germany","FR","France")</f>
        <v>France</v>
      </c>
      <c r="P108" s="19">
        <v>900</v>
      </c>
      <c r="Q108" s="19" t="str" cm="1">
        <f t="array" ref="Q108">_xlfn.SWITCH(O108,"India","Asia","China","Asia","France","Europe","Germany","Europe")</f>
        <v>Europe</v>
      </c>
      <c r="R108" s="20" cm="1">
        <f t="array" aca="1" ref="R108" ca="1">_xlfn.IFS(N108="IN", P108*$Z$3,N108="CN",P108*$Z$4,OR(N108="DE",N108="FR"),P108)</f>
        <v>900</v>
      </c>
      <c r="S108" s="9">
        <v>310</v>
      </c>
      <c r="T108" s="9">
        <v>0</v>
      </c>
      <c r="U108" s="21">
        <f t="shared" ca="1" si="5"/>
        <v>279000</v>
      </c>
      <c r="V108" s="18" t="str">
        <f t="shared" si="6"/>
        <v>20 mph-35 mph</v>
      </c>
      <c r="W108" s="18" t="str">
        <f t="shared" si="7"/>
        <v>Théo Bernard</v>
      </c>
    </row>
    <row r="109" spans="1:23" x14ac:dyDescent="0.2">
      <c r="A109" s="9">
        <v>108</v>
      </c>
      <c r="B109" s="9" t="s">
        <v>53</v>
      </c>
      <c r="C109" s="9" t="s">
        <v>54</v>
      </c>
      <c r="D109" s="9" t="str" cm="1">
        <f t="array" ref="D109">_xlfn.SWITCH($E109,"January","Q1","February","Q1","March","Q1","April","Q2","May","Q2","June","Q2","July","Q3","August","Q3","September","Q3","October","Q4","November","Q4","December","Q4")</f>
        <v>Q3</v>
      </c>
      <c r="E109" s="9" t="s">
        <v>69</v>
      </c>
      <c r="F109" s="9" t="s">
        <v>29</v>
      </c>
      <c r="G109" s="9" t="str">
        <f>IF(Table3[[#This Row],[Product Type]]="Electric Skateboard","18 mph")</f>
        <v>18 mph</v>
      </c>
      <c r="H109" s="9" t="s">
        <v>31</v>
      </c>
      <c r="I109" s="9" t="s">
        <v>32</v>
      </c>
      <c r="J109" s="9" t="s">
        <v>60</v>
      </c>
      <c r="K109" s="9" t="s">
        <v>89</v>
      </c>
      <c r="L109" s="9" t="s">
        <v>87</v>
      </c>
      <c r="M109" s="9">
        <v>75005</v>
      </c>
      <c r="N109" s="9" t="s">
        <v>56</v>
      </c>
      <c r="O109" s="18" t="str" cm="1">
        <f t="array" ref="O109">_xlfn.SWITCH(N109,"IN","India","CN","China","DE","Germany","FR","France")</f>
        <v>France</v>
      </c>
      <c r="P109" s="19">
        <v>1050</v>
      </c>
      <c r="Q109" s="19" t="str" cm="1">
        <f t="array" ref="Q109">_xlfn.SWITCH(O109,"India","Asia","China","Asia","France","Europe","Germany","Europe")</f>
        <v>Europe</v>
      </c>
      <c r="R109" s="20" cm="1">
        <f t="array" aca="1" ref="R109" ca="1">_xlfn.IFS(N109="IN", P109*$Z$3,N109="CN",P109*$Z$4,OR(N109="DE",N109="FR"),P109)</f>
        <v>1050</v>
      </c>
      <c r="S109" s="9">
        <v>280</v>
      </c>
      <c r="T109" s="9">
        <v>0</v>
      </c>
      <c r="U109" s="21">
        <f t="shared" ca="1" si="5"/>
        <v>294000</v>
      </c>
      <c r="V109" s="18" t="str">
        <f t="shared" si="6"/>
        <v>18 mph-28 mph</v>
      </c>
      <c r="W109" s="18" t="str">
        <f t="shared" si="7"/>
        <v>Théo Bernard</v>
      </c>
    </row>
    <row r="110" spans="1:23" x14ac:dyDescent="0.2">
      <c r="A110" s="9">
        <v>109</v>
      </c>
      <c r="B110" s="9" t="s">
        <v>13</v>
      </c>
      <c r="C110" s="9" t="s">
        <v>14</v>
      </c>
      <c r="D110" s="9" t="str" cm="1">
        <f t="array" ref="D110">_xlfn.SWITCH($E110,"January","Q1","February","Q1","March","Q1","April","Q2","May","Q2","June","Q2","July","Q3","August","Q3","September","Q3","October","Q4","November","Q4","December","Q4")</f>
        <v>Q4</v>
      </c>
      <c r="E110" s="9" t="s">
        <v>70</v>
      </c>
      <c r="F110" s="9" t="s">
        <v>16</v>
      </c>
      <c r="G110" s="9" t="s">
        <v>17</v>
      </c>
      <c r="H110" s="9" t="s">
        <v>18</v>
      </c>
      <c r="I110" s="9" t="s">
        <v>19</v>
      </c>
      <c r="J110" s="9" t="s">
        <v>20</v>
      </c>
      <c r="K110" s="9" t="s">
        <v>74</v>
      </c>
      <c r="L110" s="9" t="s">
        <v>75</v>
      </c>
      <c r="M110" s="9">
        <v>560001</v>
      </c>
      <c r="N110" s="9" t="s">
        <v>21</v>
      </c>
      <c r="O110" s="18" t="str" cm="1">
        <f t="array" ref="O110">_xlfn.SWITCH(N110,"IN","India","CN","China","DE","Germany","FR","France")</f>
        <v>India</v>
      </c>
      <c r="P110" s="19">
        <v>30000</v>
      </c>
      <c r="Q110" s="19" t="str" cm="1">
        <f t="array" ref="Q110">_xlfn.SWITCH(O110,"India","Asia","China","Asia","France","Europe","Germany","Europe")</f>
        <v>Asia</v>
      </c>
      <c r="R110" s="20" cm="1">
        <f t="array" aca="1" ref="R110" ca="1">_xlfn.IFS(N110="IN", P110*$Z$3,N110="CN",P110*$Z$4,OR(N110="DE",N110="FR"),P110)</f>
        <v>331.5</v>
      </c>
      <c r="S110" s="9">
        <v>150</v>
      </c>
      <c r="T110" s="9">
        <v>0</v>
      </c>
      <c r="U110" s="21">
        <f t="shared" ca="1" si="5"/>
        <v>49725</v>
      </c>
      <c r="V110" s="18" t="str">
        <f t="shared" si="6"/>
        <v>15 mph-30 mph</v>
      </c>
      <c r="W110" s="18" t="str">
        <f t="shared" si="7"/>
        <v>Sanya Joshi</v>
      </c>
    </row>
    <row r="111" spans="1:23" x14ac:dyDescent="0.2">
      <c r="A111" s="9">
        <v>110</v>
      </c>
      <c r="B111" s="9" t="s">
        <v>13</v>
      </c>
      <c r="C111" s="9" t="s">
        <v>14</v>
      </c>
      <c r="D111" s="9" t="str" cm="1">
        <f t="array" ref="D111">_xlfn.SWITCH($E111,"January","Q1","February","Q1","March","Q1","April","Q2","May","Q2","June","Q2","July","Q3","August","Q3","September","Q3","October","Q4","November","Q4","December","Q4")</f>
        <v>Q4</v>
      </c>
      <c r="E111" s="9" t="s">
        <v>70</v>
      </c>
      <c r="F111" s="9" t="s">
        <v>23</v>
      </c>
      <c r="G111" s="9" t="s">
        <v>24</v>
      </c>
      <c r="H111" s="9" t="s">
        <v>25</v>
      </c>
      <c r="I111" s="9" t="s">
        <v>26</v>
      </c>
      <c r="J111" s="9" t="s">
        <v>27</v>
      </c>
      <c r="K111" s="9" t="s">
        <v>76</v>
      </c>
      <c r="L111" s="9" t="s">
        <v>75</v>
      </c>
      <c r="M111" s="9">
        <v>560001</v>
      </c>
      <c r="N111" s="9" t="s">
        <v>21</v>
      </c>
      <c r="O111" s="18" t="str" cm="1">
        <f t="array" ref="O111">_xlfn.SWITCH(N111,"IN","India","CN","China","DE","Germany","FR","France")</f>
        <v>India</v>
      </c>
      <c r="P111" s="19">
        <v>25000</v>
      </c>
      <c r="Q111" s="19" t="str" cm="1">
        <f t="array" ref="Q111">_xlfn.SWITCH(O111,"India","Asia","China","Asia","France","Europe","Germany","Europe")</f>
        <v>Asia</v>
      </c>
      <c r="R111" s="20" cm="1">
        <f t="array" aca="1" ref="R111" ca="1">_xlfn.IFS(N111="IN", P111*$Z$3,N111="CN",P111*$Z$4,OR(N111="DE",N111="FR"),P111)</f>
        <v>276.25</v>
      </c>
      <c r="S111" s="9">
        <v>400</v>
      </c>
      <c r="T111" s="9">
        <v>0</v>
      </c>
      <c r="U111" s="21">
        <f t="shared" ca="1" si="5"/>
        <v>110500</v>
      </c>
      <c r="V111" s="18" t="str">
        <f t="shared" si="6"/>
        <v>20 mph-35 mph</v>
      </c>
      <c r="W111" s="18" t="str">
        <f t="shared" si="7"/>
        <v>Sanya Joshi</v>
      </c>
    </row>
    <row r="112" spans="1:23" x14ac:dyDescent="0.2">
      <c r="A112" s="9">
        <v>111</v>
      </c>
      <c r="B112" s="9" t="s">
        <v>13</v>
      </c>
      <c r="C112" s="9" t="s">
        <v>14</v>
      </c>
      <c r="D112" s="9" t="str" cm="1">
        <f t="array" ref="D112">_xlfn.SWITCH($E112,"January","Q1","February","Q1","March","Q1","April","Q2","May","Q2","June","Q2","July","Q3","August","Q3","September","Q3","October","Q4","November","Q4","December","Q4")</f>
        <v>Q4</v>
      </c>
      <c r="E112" s="9" t="s">
        <v>70</v>
      </c>
      <c r="F112" s="9" t="s">
        <v>29</v>
      </c>
      <c r="G112" s="9" t="str">
        <f>IF(Table3[[#This Row],[Product Type]]="Electric Skateboard","18 mph")</f>
        <v>18 mph</v>
      </c>
      <c r="H112" s="9" t="s">
        <v>31</v>
      </c>
      <c r="I112" s="9" t="s">
        <v>32</v>
      </c>
      <c r="J112" s="9" t="s">
        <v>33</v>
      </c>
      <c r="K112" s="9" t="s">
        <v>77</v>
      </c>
      <c r="L112" s="9" t="s">
        <v>75</v>
      </c>
      <c r="M112" s="9">
        <v>560001</v>
      </c>
      <c r="N112" s="9" t="s">
        <v>21</v>
      </c>
      <c r="O112" s="18" t="str" cm="1">
        <f t="array" ref="O112">_xlfn.SWITCH(N112,"IN","India","CN","China","DE","Germany","FR","France")</f>
        <v>India</v>
      </c>
      <c r="P112" s="19">
        <v>22000</v>
      </c>
      <c r="Q112" s="19" t="str" cm="1">
        <f t="array" ref="Q112">_xlfn.SWITCH(O112,"India","Asia","China","Asia","France","Europe","Germany","Europe")</f>
        <v>Asia</v>
      </c>
      <c r="R112" s="20" cm="1">
        <f t="array" aca="1" ref="R112" ca="1">_xlfn.IFS(N112="IN", P112*$Z$3,N112="CN",P112*$Z$4,OR(N112="DE",N112="FR"),P112)</f>
        <v>243.10000000000002</v>
      </c>
      <c r="S112" s="9">
        <v>280</v>
      </c>
      <c r="T112" s="9">
        <v>0</v>
      </c>
      <c r="U112" s="21">
        <f t="shared" ca="1" si="5"/>
        <v>68068</v>
      </c>
      <c r="V112" s="18" t="str">
        <f t="shared" si="6"/>
        <v>18 mph-28 mph</v>
      </c>
      <c r="W112" s="18" t="str">
        <f t="shared" si="7"/>
        <v>Sanya Joshi</v>
      </c>
    </row>
    <row r="113" spans="1:23" x14ac:dyDescent="0.2">
      <c r="A113" s="9">
        <v>112</v>
      </c>
      <c r="B113" s="9" t="s">
        <v>35</v>
      </c>
      <c r="C113" s="9" t="s">
        <v>36</v>
      </c>
      <c r="D113" s="9" t="str" cm="1">
        <f t="array" ref="D113">_xlfn.SWITCH($E113,"January","Q1","February","Q1","March","Q1","April","Q2","May","Q2","June","Q2","July","Q3","August","Q3","September","Q3","October","Q4","November","Q4","December","Q4")</f>
        <v>Q4</v>
      </c>
      <c r="E113" s="9" t="s">
        <v>70</v>
      </c>
      <c r="F113" s="9" t="s">
        <v>16</v>
      </c>
      <c r="G113" s="9" t="s">
        <v>17</v>
      </c>
      <c r="H113" s="9" t="s">
        <v>18</v>
      </c>
      <c r="I113" s="9" t="s">
        <v>19</v>
      </c>
      <c r="J113" s="9" t="s">
        <v>37</v>
      </c>
      <c r="K113" s="9" t="s">
        <v>78</v>
      </c>
      <c r="L113" s="9" t="s">
        <v>79</v>
      </c>
      <c r="M113" s="9">
        <v>200001</v>
      </c>
      <c r="N113" s="9" t="s">
        <v>38</v>
      </c>
      <c r="O113" s="18" t="str" cm="1">
        <f t="array" ref="O113">_xlfn.SWITCH(N113,"IN","India","CN","China","DE","Germany","FR","France")</f>
        <v>China</v>
      </c>
      <c r="P113" s="19">
        <v>5000</v>
      </c>
      <c r="Q113" s="19" t="str" cm="1">
        <f t="array" ref="Q113">_xlfn.SWITCH(O113,"India","Asia","China","Asia","France","Europe","Germany","Europe")</f>
        <v>Asia</v>
      </c>
      <c r="R113" s="20" cm="1">
        <f t="array" aca="1" ref="R113" ca="1">_xlfn.IFS(N113="IN", P113*$Z$3,N113="CN",P113*$Z$4,OR(N113="DE",N113="FR"),P113)</f>
        <v>657.5</v>
      </c>
      <c r="S113" s="9">
        <v>550</v>
      </c>
      <c r="T113" s="9">
        <v>0</v>
      </c>
      <c r="U113" s="21">
        <f t="shared" ca="1" si="5"/>
        <v>361625</v>
      </c>
      <c r="V113" s="18" t="str">
        <f t="shared" si="6"/>
        <v>15 mph-30 mph</v>
      </c>
      <c r="W113" s="18" t="str">
        <f t="shared" si="7"/>
        <v>Fang Liu</v>
      </c>
    </row>
    <row r="114" spans="1:23" x14ac:dyDescent="0.2">
      <c r="A114" s="9">
        <v>113</v>
      </c>
      <c r="B114" s="9" t="s">
        <v>35</v>
      </c>
      <c r="C114" s="9" t="s">
        <v>36</v>
      </c>
      <c r="D114" s="9" t="str" cm="1">
        <f t="array" ref="D114">_xlfn.SWITCH($E114,"January","Q1","February","Q1","March","Q1","April","Q2","May","Q2","June","Q2","July","Q3","August","Q3","September","Q3","October","Q4","November","Q4","December","Q4")</f>
        <v>Q4</v>
      </c>
      <c r="E114" s="9" t="s">
        <v>70</v>
      </c>
      <c r="F114" s="9" t="s">
        <v>23</v>
      </c>
      <c r="G114" s="9" t="s">
        <v>24</v>
      </c>
      <c r="H114" s="9" t="s">
        <v>25</v>
      </c>
      <c r="I114" s="9" t="s">
        <v>26</v>
      </c>
      <c r="J114" s="9" t="s">
        <v>40</v>
      </c>
      <c r="K114" s="9" t="s">
        <v>80</v>
      </c>
      <c r="L114" s="9" t="s">
        <v>79</v>
      </c>
      <c r="M114" s="9">
        <v>200001</v>
      </c>
      <c r="N114" s="9" t="s">
        <v>38</v>
      </c>
      <c r="O114" s="18" t="str" cm="1">
        <f t="array" ref="O114">_xlfn.SWITCH(N114,"IN","India","CN","China","DE","Germany","FR","France")</f>
        <v>China</v>
      </c>
      <c r="P114" s="19">
        <v>3500</v>
      </c>
      <c r="Q114" s="19" t="str" cm="1">
        <f t="array" ref="Q114">_xlfn.SWITCH(O114,"India","Asia","China","Asia","France","Europe","Germany","Europe")</f>
        <v>Asia</v>
      </c>
      <c r="R114" s="20" cm="1">
        <f t="array" aca="1" ref="R114" ca="1">_xlfn.IFS(N114="IN", P114*$Z$3,N114="CN",P114*$Z$4,OR(N114="DE",N114="FR"),P114)</f>
        <v>460.25</v>
      </c>
      <c r="S114" s="9">
        <v>1300</v>
      </c>
      <c r="T114" s="9">
        <v>0</v>
      </c>
      <c r="U114" s="21">
        <f t="shared" ca="1" si="5"/>
        <v>598325</v>
      </c>
      <c r="V114" s="18" t="str">
        <f t="shared" si="6"/>
        <v>20 mph-35 mph</v>
      </c>
      <c r="W114" s="18" t="str">
        <f t="shared" si="7"/>
        <v>Fang Liu</v>
      </c>
    </row>
    <row r="115" spans="1:23" x14ac:dyDescent="0.2">
      <c r="A115" s="9">
        <v>114</v>
      </c>
      <c r="B115" s="9" t="s">
        <v>35</v>
      </c>
      <c r="C115" s="9" t="s">
        <v>36</v>
      </c>
      <c r="D115" s="9" t="str" cm="1">
        <f t="array" ref="D115">_xlfn.SWITCH($E115,"January","Q1","February","Q1","March","Q1","April","Q2","May","Q2","June","Q2","July","Q3","August","Q3","September","Q3","October","Q4","November","Q4","December","Q4")</f>
        <v>Q4</v>
      </c>
      <c r="E115" s="9" t="s">
        <v>70</v>
      </c>
      <c r="F115" s="9" t="s">
        <v>29</v>
      </c>
      <c r="G115" s="9" t="str">
        <f>IF(Table3[[#This Row],[Product Type]]="Electric Skateboard","18 mph")</f>
        <v>18 mph</v>
      </c>
      <c r="H115" s="9" t="s">
        <v>31</v>
      </c>
      <c r="I115" s="9" t="s">
        <v>32</v>
      </c>
      <c r="J115" s="9" t="s">
        <v>42</v>
      </c>
      <c r="K115" s="9" t="s">
        <v>81</v>
      </c>
      <c r="L115" s="9" t="s">
        <v>79</v>
      </c>
      <c r="M115" s="9">
        <v>200001</v>
      </c>
      <c r="N115" s="9" t="s">
        <v>38</v>
      </c>
      <c r="O115" s="18" t="str" cm="1">
        <f t="array" ref="O115">_xlfn.SWITCH(N115,"IN","India","CN","China","DE","Germany","FR","France")</f>
        <v>China</v>
      </c>
      <c r="P115" s="19">
        <v>4200</v>
      </c>
      <c r="Q115" s="19" t="str" cm="1">
        <f t="array" ref="Q115">_xlfn.SWITCH(O115,"India","Asia","China","Asia","France","Europe","Germany","Europe")</f>
        <v>Asia</v>
      </c>
      <c r="R115" s="20" cm="1">
        <f t="array" aca="1" ref="R115" ca="1">_xlfn.IFS(N115="IN", P115*$Z$3,N115="CN",P115*$Z$4,OR(N115="DE",N115="FR"),P115)</f>
        <v>552.30000000000007</v>
      </c>
      <c r="S115" s="9">
        <v>750</v>
      </c>
      <c r="T115" s="9">
        <v>0</v>
      </c>
      <c r="U115" s="21">
        <f t="shared" ca="1" si="5"/>
        <v>414225.00000000006</v>
      </c>
      <c r="V115" s="18" t="str">
        <f t="shared" si="6"/>
        <v>18 mph-28 mph</v>
      </c>
      <c r="W115" s="18" t="str">
        <f t="shared" si="7"/>
        <v>Fang Liu</v>
      </c>
    </row>
    <row r="116" spans="1:23" x14ac:dyDescent="0.2">
      <c r="A116" s="9">
        <v>115</v>
      </c>
      <c r="B116" s="9" t="s">
        <v>44</v>
      </c>
      <c r="C116" s="9" t="s">
        <v>45</v>
      </c>
      <c r="D116" s="9" t="str" cm="1">
        <f t="array" ref="D116">_xlfn.SWITCH($E116,"January","Q1","February","Q1","March","Q1","April","Q2","May","Q2","June","Q2","July","Q3","August","Q3","September","Q3","October","Q4","November","Q4","December","Q4")</f>
        <v>Q4</v>
      </c>
      <c r="E116" s="9" t="s">
        <v>70</v>
      </c>
      <c r="F116" s="9" t="s">
        <v>16</v>
      </c>
      <c r="G116" s="9" t="s">
        <v>17</v>
      </c>
      <c r="H116" s="9" t="s">
        <v>18</v>
      </c>
      <c r="I116" s="9" t="s">
        <v>19</v>
      </c>
      <c r="J116" s="9" t="s">
        <v>46</v>
      </c>
      <c r="K116" s="9" t="s">
        <v>82</v>
      </c>
      <c r="L116" s="9" t="s">
        <v>83</v>
      </c>
      <c r="M116" s="9">
        <v>20095</v>
      </c>
      <c r="N116" s="9" t="s">
        <v>47</v>
      </c>
      <c r="O116" s="18" t="str" cm="1">
        <f t="array" ref="O116">_xlfn.SWITCH(N116,"IN","India","CN","China","DE","Germany","FR","France")</f>
        <v>Germany</v>
      </c>
      <c r="P116" s="19">
        <v>1000</v>
      </c>
      <c r="Q116" s="19" t="str" cm="1">
        <f t="array" ref="Q116">_xlfn.SWITCH(O116,"India","Asia","China","Asia","France","Europe","Germany","Europe")</f>
        <v>Europe</v>
      </c>
      <c r="R116" s="20" cm="1">
        <f t="array" aca="1" ref="R116" ca="1">_xlfn.IFS(N116="IN", P116*$Z$3,N116="CN",P116*$Z$4,OR(N116="DE",N116="FR"),P116)</f>
        <v>1000</v>
      </c>
      <c r="S116" s="9">
        <v>140</v>
      </c>
      <c r="T116" s="9">
        <v>0</v>
      </c>
      <c r="U116" s="21">
        <f t="shared" ca="1" si="5"/>
        <v>140000</v>
      </c>
      <c r="V116" s="18" t="str">
        <f t="shared" si="6"/>
        <v>15 mph-30 mph</v>
      </c>
      <c r="W116" s="18" t="str">
        <f t="shared" si="7"/>
        <v>Jonas Fischer</v>
      </c>
    </row>
    <row r="117" spans="1:23" x14ac:dyDescent="0.2">
      <c r="A117" s="9">
        <v>116</v>
      </c>
      <c r="B117" s="9" t="s">
        <v>44</v>
      </c>
      <c r="C117" s="9" t="s">
        <v>45</v>
      </c>
      <c r="D117" s="9" t="str" cm="1">
        <f t="array" ref="D117">_xlfn.SWITCH($E117,"January","Q1","February","Q1","March","Q1","April","Q2","May","Q2","June","Q2","July","Q3","August","Q3","September","Q3","October","Q4","November","Q4","December","Q4")</f>
        <v>Q4</v>
      </c>
      <c r="E117" s="9" t="s">
        <v>70</v>
      </c>
      <c r="F117" s="9" t="s">
        <v>23</v>
      </c>
      <c r="G117" s="9" t="s">
        <v>24</v>
      </c>
      <c r="H117" s="9" t="s">
        <v>25</v>
      </c>
      <c r="I117" s="9" t="s">
        <v>26</v>
      </c>
      <c r="J117" s="9" t="s">
        <v>49</v>
      </c>
      <c r="K117" s="9" t="s">
        <v>84</v>
      </c>
      <c r="L117" s="9" t="s">
        <v>83</v>
      </c>
      <c r="M117" s="9">
        <v>20095</v>
      </c>
      <c r="N117" s="9" t="s">
        <v>47</v>
      </c>
      <c r="O117" s="18" t="str" cm="1">
        <f t="array" ref="O117">_xlfn.SWITCH(N117,"IN","India","CN","China","DE","Germany","FR","France")</f>
        <v>Germany</v>
      </c>
      <c r="P117" s="19">
        <v>800</v>
      </c>
      <c r="Q117" s="19" t="str" cm="1">
        <f t="array" ref="Q117">_xlfn.SWITCH(O117,"India","Asia","China","Asia","France","Europe","Germany","Europe")</f>
        <v>Europe</v>
      </c>
      <c r="R117" s="20" cm="1">
        <f t="array" aca="1" ref="R117" ca="1">_xlfn.IFS(N117="IN", P117*$Z$3,N117="CN",P117*$Z$4,OR(N117="DE",N117="FR"),P117)</f>
        <v>800</v>
      </c>
      <c r="S117" s="9">
        <v>300</v>
      </c>
      <c r="T117" s="9">
        <v>0</v>
      </c>
      <c r="U117" s="21">
        <f t="shared" ca="1" si="5"/>
        <v>240000</v>
      </c>
      <c r="V117" s="18" t="str">
        <f t="shared" si="6"/>
        <v>20 mph-35 mph</v>
      </c>
      <c r="W117" s="18" t="str">
        <f t="shared" si="7"/>
        <v>Jonas Fischer</v>
      </c>
    </row>
    <row r="118" spans="1:23" x14ac:dyDescent="0.2">
      <c r="A118" s="9">
        <v>117</v>
      </c>
      <c r="B118" s="9" t="s">
        <v>44</v>
      </c>
      <c r="C118" s="9" t="s">
        <v>45</v>
      </c>
      <c r="D118" s="9" t="str" cm="1">
        <f t="array" ref="D118">_xlfn.SWITCH($E118,"January","Q1","February","Q1","March","Q1","April","Q2","May","Q2","June","Q2","July","Q3","August","Q3","September","Q3","October","Q4","November","Q4","December","Q4")</f>
        <v>Q4</v>
      </c>
      <c r="E118" s="9" t="s">
        <v>70</v>
      </c>
      <c r="F118" s="9" t="s">
        <v>29</v>
      </c>
      <c r="G118" s="9" t="str">
        <f>IF(Table3[[#This Row],[Product Type]]="Electric Skateboard","18 mph")</f>
        <v>18 mph</v>
      </c>
      <c r="H118" s="9" t="s">
        <v>31</v>
      </c>
      <c r="I118" s="9" t="s">
        <v>32</v>
      </c>
      <c r="J118" s="9" t="s">
        <v>51</v>
      </c>
      <c r="K118" s="9" t="s">
        <v>85</v>
      </c>
      <c r="L118" s="9" t="s">
        <v>83</v>
      </c>
      <c r="M118" s="9">
        <v>20095</v>
      </c>
      <c r="N118" s="9" t="s">
        <v>47</v>
      </c>
      <c r="O118" s="18" t="str" cm="1">
        <f t="array" ref="O118">_xlfn.SWITCH(N118,"IN","India","CN","China","DE","Germany","FR","France")</f>
        <v>Germany</v>
      </c>
      <c r="P118" s="19">
        <v>950</v>
      </c>
      <c r="Q118" s="19" t="str" cm="1">
        <f t="array" ref="Q118">_xlfn.SWITCH(O118,"India","Asia","China","Asia","France","Europe","Germany","Europe")</f>
        <v>Europe</v>
      </c>
      <c r="R118" s="20" cm="1">
        <f t="array" aca="1" ref="R118" ca="1">_xlfn.IFS(N118="IN", P118*$Z$3,N118="CN",P118*$Z$4,OR(N118="DE",N118="FR"),P118)</f>
        <v>950</v>
      </c>
      <c r="S118" s="9">
        <v>220</v>
      </c>
      <c r="T118" s="9">
        <v>0</v>
      </c>
      <c r="U118" s="21">
        <f t="shared" ca="1" si="5"/>
        <v>209000</v>
      </c>
      <c r="V118" s="18" t="str">
        <f t="shared" si="6"/>
        <v>18 mph-28 mph</v>
      </c>
      <c r="W118" s="18" t="str">
        <f t="shared" si="7"/>
        <v>Jonas Fischer</v>
      </c>
    </row>
    <row r="119" spans="1:23" x14ac:dyDescent="0.2">
      <c r="A119" s="9">
        <v>118</v>
      </c>
      <c r="B119" s="9" t="s">
        <v>53</v>
      </c>
      <c r="C119" s="9" t="s">
        <v>54</v>
      </c>
      <c r="D119" s="9" t="str" cm="1">
        <f t="array" ref="D119">_xlfn.SWITCH($E119,"January","Q1","February","Q1","March","Q1","April","Q2","May","Q2","June","Q2","July","Q3","August","Q3","September","Q3","October","Q4","November","Q4","December","Q4")</f>
        <v>Q4</v>
      </c>
      <c r="E119" s="9" t="s">
        <v>70</v>
      </c>
      <c r="F119" s="9" t="s">
        <v>16</v>
      </c>
      <c r="G119" s="9" t="s">
        <v>17</v>
      </c>
      <c r="H119" s="9" t="s">
        <v>18</v>
      </c>
      <c r="I119" s="9" t="s">
        <v>19</v>
      </c>
      <c r="J119" s="9" t="s">
        <v>55</v>
      </c>
      <c r="K119" s="9" t="s">
        <v>86</v>
      </c>
      <c r="L119" s="9" t="s">
        <v>87</v>
      </c>
      <c r="M119" s="9">
        <v>75005</v>
      </c>
      <c r="N119" s="9" t="s">
        <v>56</v>
      </c>
      <c r="O119" s="18" t="str" cm="1">
        <f t="array" ref="O119">_xlfn.SWITCH(N119,"IN","India","CN","China","DE","Germany","FR","France")</f>
        <v>France</v>
      </c>
      <c r="P119" s="19">
        <v>1100</v>
      </c>
      <c r="Q119" s="19" t="str" cm="1">
        <f t="array" ref="Q119">_xlfn.SWITCH(O119,"India","Asia","China","Asia","France","Europe","Germany","Europe")</f>
        <v>Europe</v>
      </c>
      <c r="R119" s="20" cm="1">
        <f t="array" aca="1" ref="R119" ca="1">_xlfn.IFS(N119="IN", P119*$Z$3,N119="CN",P119*$Z$4,OR(N119="DE",N119="FR"),P119)</f>
        <v>1100</v>
      </c>
      <c r="S119" s="9">
        <v>130</v>
      </c>
      <c r="T119" s="9">
        <v>0</v>
      </c>
      <c r="U119" s="21">
        <f t="shared" ca="1" si="5"/>
        <v>143000</v>
      </c>
      <c r="V119" s="18" t="str">
        <f t="shared" si="6"/>
        <v>15 mph-30 mph</v>
      </c>
      <c r="W119" s="18" t="str">
        <f t="shared" si="7"/>
        <v>Théo Bernard</v>
      </c>
    </row>
    <row r="120" spans="1:23" x14ac:dyDescent="0.2">
      <c r="A120" s="9">
        <v>119</v>
      </c>
      <c r="B120" s="9" t="s">
        <v>53</v>
      </c>
      <c r="C120" s="9" t="s">
        <v>54</v>
      </c>
      <c r="D120" s="9" t="str" cm="1">
        <f t="array" ref="D120">_xlfn.SWITCH($E120,"January","Q1","February","Q1","March","Q1","April","Q2","May","Q2","June","Q2","July","Q3","August","Q3","September","Q3","October","Q4","November","Q4","December","Q4")</f>
        <v>Q4</v>
      </c>
      <c r="E120" s="9" t="s">
        <v>70</v>
      </c>
      <c r="F120" s="9" t="s">
        <v>23</v>
      </c>
      <c r="G120" s="9" t="s">
        <v>24</v>
      </c>
      <c r="H120" s="9" t="s">
        <v>25</v>
      </c>
      <c r="I120" s="9" t="s">
        <v>26</v>
      </c>
      <c r="J120" s="9" t="s">
        <v>58</v>
      </c>
      <c r="K120" s="9" t="s">
        <v>88</v>
      </c>
      <c r="L120" s="9" t="s">
        <v>87</v>
      </c>
      <c r="M120" s="9">
        <v>75005</v>
      </c>
      <c r="N120" s="9" t="s">
        <v>56</v>
      </c>
      <c r="O120" s="18" t="str" cm="1">
        <f t="array" ref="O120">_xlfn.SWITCH(N120,"IN","India","CN","China","DE","Germany","FR","France")</f>
        <v>France</v>
      </c>
      <c r="P120" s="19">
        <v>900</v>
      </c>
      <c r="Q120" s="19" t="str" cm="1">
        <f t="array" ref="Q120">_xlfn.SWITCH(O120,"India","Asia","China","Asia","France","Europe","Germany","Europe")</f>
        <v>Europe</v>
      </c>
      <c r="R120" s="20" cm="1">
        <f t="array" aca="1" ref="R120" ca="1">_xlfn.IFS(N120="IN", P120*$Z$3,N120="CN",P120*$Z$4,OR(N120="DE",N120="FR"),P120)</f>
        <v>900</v>
      </c>
      <c r="S120" s="9">
        <v>290</v>
      </c>
      <c r="T120" s="9">
        <v>0</v>
      </c>
      <c r="U120" s="21">
        <f t="shared" ca="1" si="5"/>
        <v>261000</v>
      </c>
      <c r="V120" s="18" t="str">
        <f t="shared" si="6"/>
        <v>20 mph-35 mph</v>
      </c>
      <c r="W120" s="18" t="str">
        <f t="shared" si="7"/>
        <v>Théo Bernard</v>
      </c>
    </row>
    <row r="121" spans="1:23" x14ac:dyDescent="0.2">
      <c r="A121" s="9">
        <v>120</v>
      </c>
      <c r="B121" s="9" t="s">
        <v>53</v>
      </c>
      <c r="C121" s="9" t="s">
        <v>54</v>
      </c>
      <c r="D121" s="9" t="str" cm="1">
        <f t="array" ref="D121">_xlfn.SWITCH($E121,"January","Q1","February","Q1","March","Q1","April","Q2","May","Q2","June","Q2","July","Q3","August","Q3","September","Q3","October","Q4","November","Q4","December","Q4")</f>
        <v>Q4</v>
      </c>
      <c r="E121" s="9" t="s">
        <v>70</v>
      </c>
      <c r="F121" s="9" t="s">
        <v>29</v>
      </c>
      <c r="G121" s="9" t="str">
        <f>IF(Table3[[#This Row],[Product Type]]="Electric Skateboard","18 mph")</f>
        <v>18 mph</v>
      </c>
      <c r="H121" s="9" t="s">
        <v>31</v>
      </c>
      <c r="I121" s="9" t="s">
        <v>32</v>
      </c>
      <c r="J121" s="9" t="s">
        <v>60</v>
      </c>
      <c r="K121" s="9" t="s">
        <v>89</v>
      </c>
      <c r="L121" s="9" t="s">
        <v>87</v>
      </c>
      <c r="M121" s="9">
        <v>75005</v>
      </c>
      <c r="N121" s="9" t="s">
        <v>56</v>
      </c>
      <c r="O121" s="18" t="str" cm="1">
        <f t="array" ref="O121">_xlfn.SWITCH(N121,"IN","India","CN","China","DE","Germany","FR","France")</f>
        <v>France</v>
      </c>
      <c r="P121" s="19">
        <v>1050</v>
      </c>
      <c r="Q121" s="19" t="str" cm="1">
        <f t="array" ref="Q121">_xlfn.SWITCH(O121,"India","Asia","China","Asia","France","Europe","Germany","Europe")</f>
        <v>Europe</v>
      </c>
      <c r="R121" s="20" cm="1">
        <f t="array" aca="1" ref="R121" ca="1">_xlfn.IFS(N121="IN", P121*$Z$3,N121="CN",P121*$Z$4,OR(N121="DE",N121="FR"),P121)</f>
        <v>1050</v>
      </c>
      <c r="S121" s="9">
        <v>270</v>
      </c>
      <c r="T121" s="9">
        <v>0</v>
      </c>
      <c r="U121" s="21">
        <f t="shared" ca="1" si="5"/>
        <v>283500</v>
      </c>
      <c r="V121" s="18" t="str">
        <f t="shared" si="6"/>
        <v>18 mph-28 mph</v>
      </c>
      <c r="W121" s="18" t="str">
        <f t="shared" si="7"/>
        <v>Théo Bernard</v>
      </c>
    </row>
    <row r="122" spans="1:23" x14ac:dyDescent="0.2">
      <c r="A122" s="9">
        <v>121</v>
      </c>
      <c r="B122" s="9" t="s">
        <v>13</v>
      </c>
      <c r="C122" s="9" t="s">
        <v>14</v>
      </c>
      <c r="D122" s="9" t="str" cm="1">
        <f t="array" ref="D122">_xlfn.SWITCH($E122,"January","Q1","February","Q1","March","Q1","April","Q2","May","Q2","June","Q2","July","Q3","August","Q3","September","Q3","October","Q4","November","Q4","December","Q4")</f>
        <v>Q4</v>
      </c>
      <c r="E122" s="9" t="s">
        <v>71</v>
      </c>
      <c r="F122" s="9" t="s">
        <v>16</v>
      </c>
      <c r="G122" s="9" t="s">
        <v>17</v>
      </c>
      <c r="H122" s="9" t="s">
        <v>18</v>
      </c>
      <c r="I122" s="9" t="s">
        <v>19</v>
      </c>
      <c r="J122" s="9" t="s">
        <v>20</v>
      </c>
      <c r="K122" s="9" t="s">
        <v>74</v>
      </c>
      <c r="L122" s="9" t="s">
        <v>75</v>
      </c>
      <c r="M122" s="9">
        <v>560001</v>
      </c>
      <c r="N122" s="9" t="s">
        <v>21</v>
      </c>
      <c r="O122" s="18" t="str" cm="1">
        <f t="array" ref="O122">_xlfn.SWITCH(N122,"IN","India","CN","China","DE","Germany","FR","France")</f>
        <v>India</v>
      </c>
      <c r="P122" s="19">
        <v>30000</v>
      </c>
      <c r="Q122" s="19" t="str" cm="1">
        <f t="array" ref="Q122">_xlfn.SWITCH(O122,"India","Asia","China","Asia","France","Europe","Germany","Europe")</f>
        <v>Asia</v>
      </c>
      <c r="R122" s="20" cm="1">
        <f t="array" aca="1" ref="R122" ca="1">_xlfn.IFS(N122="IN", P122*$Z$3,N122="CN",P122*$Z$4,OR(N122="DE",N122="FR"),P122)</f>
        <v>331.5</v>
      </c>
      <c r="S122" s="9">
        <v>180</v>
      </c>
      <c r="T122" s="9">
        <v>15</v>
      </c>
      <c r="U122" s="21">
        <f t="shared" ca="1" si="5"/>
        <v>50719.5</v>
      </c>
      <c r="V122" s="18" t="str">
        <f t="shared" si="6"/>
        <v>15 mph-30 mph</v>
      </c>
      <c r="W122" s="18" t="str">
        <f t="shared" si="7"/>
        <v>Sanya Joshi</v>
      </c>
    </row>
    <row r="123" spans="1:23" x14ac:dyDescent="0.2">
      <c r="A123" s="9">
        <v>122</v>
      </c>
      <c r="B123" s="9" t="s">
        <v>13</v>
      </c>
      <c r="C123" s="9" t="s">
        <v>14</v>
      </c>
      <c r="D123" s="9" t="str" cm="1">
        <f t="array" ref="D123">_xlfn.SWITCH($E123,"January","Q1","February","Q1","March","Q1","April","Q2","May","Q2","June","Q2","July","Q3","August","Q3","September","Q3","October","Q4","November","Q4","December","Q4")</f>
        <v>Q4</v>
      </c>
      <c r="E123" s="9" t="s">
        <v>71</v>
      </c>
      <c r="F123" s="9" t="s">
        <v>23</v>
      </c>
      <c r="G123" s="9" t="s">
        <v>24</v>
      </c>
      <c r="H123" s="9" t="s">
        <v>25</v>
      </c>
      <c r="I123" s="9" t="s">
        <v>26</v>
      </c>
      <c r="J123" s="9" t="s">
        <v>27</v>
      </c>
      <c r="K123" s="9" t="s">
        <v>76</v>
      </c>
      <c r="L123" s="9" t="s">
        <v>75</v>
      </c>
      <c r="M123" s="9">
        <v>560001</v>
      </c>
      <c r="N123" s="9" t="s">
        <v>21</v>
      </c>
      <c r="O123" s="18" t="str" cm="1">
        <f t="array" ref="O123">_xlfn.SWITCH(N123,"IN","India","CN","China","DE","Germany","FR","France")</f>
        <v>India</v>
      </c>
      <c r="P123" s="19">
        <v>25000</v>
      </c>
      <c r="Q123" s="19" t="str" cm="1">
        <f t="array" ref="Q123">_xlfn.SWITCH(O123,"India","Asia","China","Asia","France","Europe","Germany","Europe")</f>
        <v>Asia</v>
      </c>
      <c r="R123" s="20" cm="1">
        <f t="array" aca="1" ref="R123" ca="1">_xlfn.IFS(N123="IN", P123*$Z$3,N123="CN",P123*$Z$4,OR(N123="DE",N123="FR"),P123)</f>
        <v>276.25</v>
      </c>
      <c r="S123" s="9">
        <v>450</v>
      </c>
      <c r="T123" s="9">
        <v>15</v>
      </c>
      <c r="U123" s="21">
        <f t="shared" ca="1" si="5"/>
        <v>105665.625</v>
      </c>
      <c r="V123" s="18" t="str">
        <f t="shared" si="6"/>
        <v>20 mph-35 mph</v>
      </c>
      <c r="W123" s="18" t="str">
        <f t="shared" si="7"/>
        <v>Sanya Joshi</v>
      </c>
    </row>
    <row r="124" spans="1:23" x14ac:dyDescent="0.2">
      <c r="A124" s="9">
        <v>123</v>
      </c>
      <c r="B124" s="9" t="s">
        <v>13</v>
      </c>
      <c r="C124" s="9" t="s">
        <v>14</v>
      </c>
      <c r="D124" s="9" t="str" cm="1">
        <f t="array" ref="D124">_xlfn.SWITCH($E124,"January","Q1","February","Q1","March","Q1","April","Q2","May","Q2","June","Q2","July","Q3","August","Q3","September","Q3","October","Q4","November","Q4","December","Q4")</f>
        <v>Q4</v>
      </c>
      <c r="E124" s="9" t="s">
        <v>71</v>
      </c>
      <c r="F124" s="9" t="s">
        <v>29</v>
      </c>
      <c r="G124" s="9" t="str">
        <f>IF(Table3[[#This Row],[Product Type]]="Electric Skateboard","18 mph")</f>
        <v>18 mph</v>
      </c>
      <c r="H124" s="9" t="s">
        <v>31</v>
      </c>
      <c r="I124" s="9" t="s">
        <v>32</v>
      </c>
      <c r="J124" s="9" t="s">
        <v>33</v>
      </c>
      <c r="K124" s="9" t="s">
        <v>77</v>
      </c>
      <c r="L124" s="9" t="s">
        <v>75</v>
      </c>
      <c r="M124" s="9">
        <v>560001</v>
      </c>
      <c r="N124" s="9" t="s">
        <v>21</v>
      </c>
      <c r="O124" s="18" t="str" cm="1">
        <f t="array" ref="O124">_xlfn.SWITCH(N124,"IN","India","CN","China","DE","Germany","FR","France")</f>
        <v>India</v>
      </c>
      <c r="P124" s="19">
        <v>22000</v>
      </c>
      <c r="Q124" s="19" t="str" cm="1">
        <f t="array" ref="Q124">_xlfn.SWITCH(O124,"India","Asia","China","Asia","France","Europe","Germany","Europe")</f>
        <v>Asia</v>
      </c>
      <c r="R124" s="20" cm="1">
        <f t="array" aca="1" ref="R124" ca="1">_xlfn.IFS(N124="IN", P124*$Z$3,N124="CN",P124*$Z$4,OR(N124="DE",N124="FR"),P124)</f>
        <v>243.10000000000002</v>
      </c>
      <c r="S124" s="9">
        <v>300</v>
      </c>
      <c r="T124" s="9">
        <v>15</v>
      </c>
      <c r="U124" s="21">
        <f t="shared" ca="1" si="5"/>
        <v>61990.5</v>
      </c>
      <c r="V124" s="18" t="str">
        <f t="shared" si="6"/>
        <v>18 mph-28 mph</v>
      </c>
      <c r="W124" s="18" t="str">
        <f t="shared" si="7"/>
        <v>Sanya Joshi</v>
      </c>
    </row>
    <row r="125" spans="1:23" x14ac:dyDescent="0.2">
      <c r="A125" s="9">
        <v>124</v>
      </c>
      <c r="B125" s="9" t="s">
        <v>35</v>
      </c>
      <c r="C125" s="9" t="s">
        <v>36</v>
      </c>
      <c r="D125" s="9" t="str" cm="1">
        <f t="array" ref="D125">_xlfn.SWITCH($E125,"January","Q1","February","Q1","March","Q1","April","Q2","May","Q2","June","Q2","July","Q3","August","Q3","September","Q3","October","Q4","November","Q4","December","Q4")</f>
        <v>Q4</v>
      </c>
      <c r="E125" s="9" t="s">
        <v>71</v>
      </c>
      <c r="F125" s="9" t="s">
        <v>16</v>
      </c>
      <c r="G125" s="9" t="s">
        <v>17</v>
      </c>
      <c r="H125" s="9" t="s">
        <v>18</v>
      </c>
      <c r="I125" s="9" t="s">
        <v>19</v>
      </c>
      <c r="J125" s="9" t="s">
        <v>37</v>
      </c>
      <c r="K125" s="9" t="s">
        <v>78</v>
      </c>
      <c r="L125" s="9" t="s">
        <v>79</v>
      </c>
      <c r="M125" s="9">
        <v>200001</v>
      </c>
      <c r="N125" s="9" t="s">
        <v>38</v>
      </c>
      <c r="O125" s="18" t="str" cm="1">
        <f t="array" ref="O125">_xlfn.SWITCH(N125,"IN","India","CN","China","DE","Germany","FR","France")</f>
        <v>China</v>
      </c>
      <c r="P125" s="19">
        <v>5000</v>
      </c>
      <c r="Q125" s="19" t="str" cm="1">
        <f t="array" ref="Q125">_xlfn.SWITCH(O125,"India","Asia","China","Asia","France","Europe","Germany","Europe")</f>
        <v>Asia</v>
      </c>
      <c r="R125" s="20" cm="1">
        <f t="array" aca="1" ref="R125" ca="1">_xlfn.IFS(N125="IN", P125*$Z$3,N125="CN",P125*$Z$4,OR(N125="DE",N125="FR"),P125)</f>
        <v>657.5</v>
      </c>
      <c r="S125" s="9">
        <v>600</v>
      </c>
      <c r="T125" s="9">
        <v>15</v>
      </c>
      <c r="U125" s="21">
        <f t="shared" ca="1" si="5"/>
        <v>335325</v>
      </c>
      <c r="V125" s="18" t="str">
        <f t="shared" si="6"/>
        <v>15 mph-30 mph</v>
      </c>
      <c r="W125" s="18" t="str">
        <f t="shared" si="7"/>
        <v>Fang Liu</v>
      </c>
    </row>
    <row r="126" spans="1:23" x14ac:dyDescent="0.2">
      <c r="A126" s="9">
        <v>125</v>
      </c>
      <c r="B126" s="9" t="s">
        <v>35</v>
      </c>
      <c r="C126" s="9" t="s">
        <v>36</v>
      </c>
      <c r="D126" s="9" t="str" cm="1">
        <f t="array" ref="D126">_xlfn.SWITCH($E126,"January","Q1","February","Q1","March","Q1","April","Q2","May","Q2","June","Q2","July","Q3","August","Q3","September","Q3","October","Q4","November","Q4","December","Q4")</f>
        <v>Q4</v>
      </c>
      <c r="E126" s="9" t="s">
        <v>71</v>
      </c>
      <c r="F126" s="9" t="s">
        <v>23</v>
      </c>
      <c r="G126" s="9" t="s">
        <v>24</v>
      </c>
      <c r="H126" s="9" t="s">
        <v>25</v>
      </c>
      <c r="I126" s="9" t="s">
        <v>26</v>
      </c>
      <c r="J126" s="9" t="s">
        <v>40</v>
      </c>
      <c r="K126" s="9" t="s">
        <v>80</v>
      </c>
      <c r="L126" s="9" t="s">
        <v>79</v>
      </c>
      <c r="M126" s="9">
        <v>200001</v>
      </c>
      <c r="N126" s="9" t="s">
        <v>38</v>
      </c>
      <c r="O126" s="18" t="str" cm="1">
        <f t="array" ref="O126">_xlfn.SWITCH(N126,"IN","India","CN","China","DE","Germany","FR","France")</f>
        <v>China</v>
      </c>
      <c r="P126" s="19">
        <v>3500</v>
      </c>
      <c r="Q126" s="19" t="str" cm="1">
        <f t="array" ref="Q126">_xlfn.SWITCH(O126,"India","Asia","China","Asia","France","Europe","Germany","Europe")</f>
        <v>Asia</v>
      </c>
      <c r="R126" s="20" cm="1">
        <f t="array" aca="1" ref="R126" ca="1">_xlfn.IFS(N126="IN", P126*$Z$3,N126="CN",P126*$Z$4,OR(N126="DE",N126="FR"),P126)</f>
        <v>460.25</v>
      </c>
      <c r="S126" s="9">
        <v>1500</v>
      </c>
      <c r="T126" s="9">
        <v>15</v>
      </c>
      <c r="U126" s="21">
        <f t="shared" ca="1" si="5"/>
        <v>586818.75</v>
      </c>
      <c r="V126" s="18" t="str">
        <f t="shared" si="6"/>
        <v>20 mph-35 mph</v>
      </c>
      <c r="W126" s="18" t="str">
        <f t="shared" si="7"/>
        <v>Fang Liu</v>
      </c>
    </row>
    <row r="127" spans="1:23" x14ac:dyDescent="0.2">
      <c r="A127" s="9">
        <v>126</v>
      </c>
      <c r="B127" s="9" t="s">
        <v>35</v>
      </c>
      <c r="C127" s="9" t="s">
        <v>36</v>
      </c>
      <c r="D127" s="9" t="str" cm="1">
        <f t="array" ref="D127">_xlfn.SWITCH($E127,"January","Q1","February","Q1","March","Q1","April","Q2","May","Q2","June","Q2","July","Q3","August","Q3","September","Q3","October","Q4","November","Q4","December","Q4")</f>
        <v>Q4</v>
      </c>
      <c r="E127" s="9" t="s">
        <v>71</v>
      </c>
      <c r="F127" s="9" t="s">
        <v>29</v>
      </c>
      <c r="G127" s="9" t="str">
        <f>IF(Table3[[#This Row],[Product Type]]="Electric Skateboard","18 mph")</f>
        <v>18 mph</v>
      </c>
      <c r="H127" s="9" t="s">
        <v>31</v>
      </c>
      <c r="I127" s="9" t="s">
        <v>32</v>
      </c>
      <c r="J127" s="9" t="s">
        <v>42</v>
      </c>
      <c r="K127" s="9" t="s">
        <v>81</v>
      </c>
      <c r="L127" s="9" t="s">
        <v>79</v>
      </c>
      <c r="M127" s="9">
        <v>200001</v>
      </c>
      <c r="N127" s="9" t="s">
        <v>38</v>
      </c>
      <c r="O127" s="18" t="str" cm="1">
        <f t="array" ref="O127">_xlfn.SWITCH(N127,"IN","India","CN","China","DE","Germany","FR","France")</f>
        <v>China</v>
      </c>
      <c r="P127" s="19">
        <v>4200</v>
      </c>
      <c r="Q127" s="19" t="str" cm="1">
        <f t="array" ref="Q127">_xlfn.SWITCH(O127,"India","Asia","China","Asia","France","Europe","Germany","Europe")</f>
        <v>Asia</v>
      </c>
      <c r="R127" s="20" cm="1">
        <f t="array" aca="1" ref="R127" ca="1">_xlfn.IFS(N127="IN", P127*$Z$3,N127="CN",P127*$Z$4,OR(N127="DE",N127="FR"),P127)</f>
        <v>552.30000000000007</v>
      </c>
      <c r="S127" s="9">
        <v>800</v>
      </c>
      <c r="T127" s="9">
        <v>15</v>
      </c>
      <c r="U127" s="21">
        <f t="shared" ca="1" si="5"/>
        <v>375564.00000000006</v>
      </c>
      <c r="V127" s="18" t="str">
        <f t="shared" si="6"/>
        <v>18 mph-28 mph</v>
      </c>
      <c r="W127" s="18" t="str">
        <f t="shared" si="7"/>
        <v>Fang Liu</v>
      </c>
    </row>
    <row r="128" spans="1:23" x14ac:dyDescent="0.2">
      <c r="A128" s="9">
        <v>127</v>
      </c>
      <c r="B128" s="9" t="s">
        <v>44</v>
      </c>
      <c r="C128" s="9" t="s">
        <v>45</v>
      </c>
      <c r="D128" s="9" t="str" cm="1">
        <f t="array" ref="D128">_xlfn.SWITCH($E128,"January","Q1","February","Q1","March","Q1","April","Q2","May","Q2","June","Q2","July","Q3","August","Q3","September","Q3","October","Q4","November","Q4","December","Q4")</f>
        <v>Q4</v>
      </c>
      <c r="E128" s="9" t="s">
        <v>71</v>
      </c>
      <c r="F128" s="9" t="s">
        <v>16</v>
      </c>
      <c r="G128" s="9" t="s">
        <v>17</v>
      </c>
      <c r="H128" s="9" t="s">
        <v>18</v>
      </c>
      <c r="I128" s="9" t="s">
        <v>19</v>
      </c>
      <c r="J128" s="9" t="s">
        <v>46</v>
      </c>
      <c r="K128" s="9" t="s">
        <v>82</v>
      </c>
      <c r="L128" s="9" t="s">
        <v>83</v>
      </c>
      <c r="M128" s="9">
        <v>20095</v>
      </c>
      <c r="N128" s="9" t="s">
        <v>47</v>
      </c>
      <c r="O128" s="18" t="str" cm="1">
        <f t="array" ref="O128">_xlfn.SWITCH(N128,"IN","India","CN","China","DE","Germany","FR","France")</f>
        <v>Germany</v>
      </c>
      <c r="P128" s="19">
        <v>1000</v>
      </c>
      <c r="Q128" s="19" t="str" cm="1">
        <f t="array" ref="Q128">_xlfn.SWITCH(O128,"India","Asia","China","Asia","France","Europe","Germany","Europe")</f>
        <v>Europe</v>
      </c>
      <c r="R128" s="20" cm="1">
        <f t="array" aca="1" ref="R128" ca="1">_xlfn.IFS(N128="IN", P128*$Z$3,N128="CN",P128*$Z$4,OR(N128="DE",N128="FR"),P128)</f>
        <v>1000</v>
      </c>
      <c r="S128" s="9">
        <v>160</v>
      </c>
      <c r="T128" s="9">
        <v>15</v>
      </c>
      <c r="U128" s="21">
        <f t="shared" ca="1" si="5"/>
        <v>136000</v>
      </c>
      <c r="V128" s="18" t="str">
        <f t="shared" si="6"/>
        <v>15 mph-30 mph</v>
      </c>
      <c r="W128" s="18" t="str">
        <f t="shared" si="7"/>
        <v>Jonas Fischer</v>
      </c>
    </row>
    <row r="129" spans="1:23" x14ac:dyDescent="0.2">
      <c r="A129" s="9">
        <v>128</v>
      </c>
      <c r="B129" s="9" t="s">
        <v>44</v>
      </c>
      <c r="C129" s="9" t="s">
        <v>45</v>
      </c>
      <c r="D129" s="9" t="str" cm="1">
        <f t="array" ref="D129">_xlfn.SWITCH($E129,"January","Q1","February","Q1","March","Q1","April","Q2","May","Q2","June","Q2","July","Q3","August","Q3","September","Q3","October","Q4","November","Q4","December","Q4")</f>
        <v>Q4</v>
      </c>
      <c r="E129" s="9" t="s">
        <v>71</v>
      </c>
      <c r="F129" s="9" t="s">
        <v>23</v>
      </c>
      <c r="G129" s="9" t="s">
        <v>24</v>
      </c>
      <c r="H129" s="9" t="s">
        <v>25</v>
      </c>
      <c r="I129" s="9" t="s">
        <v>26</v>
      </c>
      <c r="J129" s="9" t="s">
        <v>49</v>
      </c>
      <c r="K129" s="9" t="s">
        <v>84</v>
      </c>
      <c r="L129" s="9" t="s">
        <v>83</v>
      </c>
      <c r="M129" s="9">
        <v>20095</v>
      </c>
      <c r="N129" s="9" t="s">
        <v>47</v>
      </c>
      <c r="O129" s="18" t="str" cm="1">
        <f t="array" ref="O129">_xlfn.SWITCH(N129,"IN","India","CN","China","DE","Germany","FR","France")</f>
        <v>Germany</v>
      </c>
      <c r="P129" s="19">
        <v>800</v>
      </c>
      <c r="Q129" s="19" t="str" cm="1">
        <f t="array" ref="Q129">_xlfn.SWITCH(O129,"India","Asia","China","Asia","France","Europe","Germany","Europe")</f>
        <v>Europe</v>
      </c>
      <c r="R129" s="20" cm="1">
        <f t="array" aca="1" ref="R129" ca="1">_xlfn.IFS(N129="IN", P129*$Z$3,N129="CN",P129*$Z$4,OR(N129="DE",N129="FR"),P129)</f>
        <v>800</v>
      </c>
      <c r="S129" s="9">
        <v>320</v>
      </c>
      <c r="T129" s="9">
        <v>15</v>
      </c>
      <c r="U129" s="21">
        <f t="shared" ca="1" si="5"/>
        <v>217600</v>
      </c>
      <c r="V129" s="18" t="str">
        <f t="shared" si="6"/>
        <v>20 mph-35 mph</v>
      </c>
      <c r="W129" s="18" t="str">
        <f t="shared" si="7"/>
        <v>Jonas Fischer</v>
      </c>
    </row>
    <row r="130" spans="1:23" x14ac:dyDescent="0.2">
      <c r="A130" s="9">
        <v>129</v>
      </c>
      <c r="B130" s="9" t="s">
        <v>44</v>
      </c>
      <c r="C130" s="9" t="s">
        <v>45</v>
      </c>
      <c r="D130" s="9" t="str" cm="1">
        <f t="array" ref="D130">_xlfn.SWITCH($E130,"January","Q1","February","Q1","March","Q1","April","Q2","May","Q2","June","Q2","July","Q3","August","Q3","September","Q3","October","Q4","November","Q4","December","Q4")</f>
        <v>Q4</v>
      </c>
      <c r="E130" s="9" t="s">
        <v>71</v>
      </c>
      <c r="F130" s="9" t="s">
        <v>29</v>
      </c>
      <c r="G130" s="9" t="str">
        <f>IF(Table3[[#This Row],[Product Type]]="Electric Skateboard","18 mph")</f>
        <v>18 mph</v>
      </c>
      <c r="H130" s="9" t="s">
        <v>31</v>
      </c>
      <c r="I130" s="9" t="s">
        <v>32</v>
      </c>
      <c r="J130" s="9" t="s">
        <v>51</v>
      </c>
      <c r="K130" s="9" t="s">
        <v>85</v>
      </c>
      <c r="L130" s="9" t="s">
        <v>83</v>
      </c>
      <c r="M130" s="9">
        <v>20095</v>
      </c>
      <c r="N130" s="9" t="s">
        <v>47</v>
      </c>
      <c r="O130" s="18" t="str" cm="1">
        <f t="array" ref="O130">_xlfn.SWITCH(N130,"IN","India","CN","China","DE","Germany","FR","France")</f>
        <v>Germany</v>
      </c>
      <c r="P130" s="19">
        <v>950</v>
      </c>
      <c r="Q130" s="19" t="str" cm="1">
        <f t="array" ref="Q130">_xlfn.SWITCH(O130,"India","Asia","China","Asia","France","Europe","Germany","Europe")</f>
        <v>Europe</v>
      </c>
      <c r="R130" s="20" cm="1">
        <f t="array" aca="1" ref="R130" ca="1">_xlfn.IFS(N130="IN", P130*$Z$3,N130="CN",P130*$Z$4,OR(N130="DE",N130="FR"),P130)</f>
        <v>950</v>
      </c>
      <c r="S130" s="9">
        <v>250</v>
      </c>
      <c r="T130" s="9">
        <v>15</v>
      </c>
      <c r="U130" s="21">
        <f t="shared" ca="1" si="5"/>
        <v>201875</v>
      </c>
      <c r="V130" s="18" t="str">
        <f t="shared" si="6"/>
        <v>18 mph-28 mph</v>
      </c>
      <c r="W130" s="18" t="str">
        <f t="shared" ref="W130:W145" si="8">B130&amp;" "&amp;C130</f>
        <v>Jonas Fischer</v>
      </c>
    </row>
    <row r="131" spans="1:23" x14ac:dyDescent="0.2">
      <c r="A131" s="9">
        <v>130</v>
      </c>
      <c r="B131" s="9" t="s">
        <v>53</v>
      </c>
      <c r="C131" s="9" t="s">
        <v>54</v>
      </c>
      <c r="D131" s="9" t="str" cm="1">
        <f t="array" ref="D131">_xlfn.SWITCH($E131,"January","Q1","February","Q1","March","Q1","April","Q2","May","Q2","June","Q2","July","Q3","August","Q3","September","Q3","October","Q4","November","Q4","December","Q4")</f>
        <v>Q4</v>
      </c>
      <c r="E131" s="9" t="s">
        <v>71</v>
      </c>
      <c r="F131" s="9" t="s">
        <v>16</v>
      </c>
      <c r="G131" s="9" t="s">
        <v>17</v>
      </c>
      <c r="H131" s="9" t="s">
        <v>18</v>
      </c>
      <c r="I131" s="9" t="s">
        <v>19</v>
      </c>
      <c r="J131" s="9" t="s">
        <v>55</v>
      </c>
      <c r="K131" s="9" t="s">
        <v>86</v>
      </c>
      <c r="L131" s="9" t="s">
        <v>87</v>
      </c>
      <c r="M131" s="9">
        <v>75005</v>
      </c>
      <c r="N131" s="9" t="s">
        <v>56</v>
      </c>
      <c r="O131" s="18" t="str" cm="1">
        <f t="array" ref="O131">_xlfn.SWITCH(N131,"IN","India","CN","China","DE","Germany","FR","France")</f>
        <v>France</v>
      </c>
      <c r="P131" s="19">
        <v>1100</v>
      </c>
      <c r="Q131" s="19" t="str" cm="1">
        <f t="array" ref="Q131">_xlfn.SWITCH(O131,"India","Asia","China","Asia","France","Europe","Germany","Europe")</f>
        <v>Europe</v>
      </c>
      <c r="R131" s="20" cm="1">
        <f t="array" aca="1" ref="R131" ca="1">_xlfn.IFS(N131="IN", P131*$Z$3,N131="CN",P131*$Z$4,OR(N131="DE",N131="FR"),P131)</f>
        <v>1100</v>
      </c>
      <c r="S131" s="9">
        <v>140</v>
      </c>
      <c r="T131" s="9">
        <v>15</v>
      </c>
      <c r="U131" s="21">
        <f t="shared" ref="U131:U145" ca="1" si="9">(R131*S131)*((100-T131)/100)</f>
        <v>130900</v>
      </c>
      <c r="V131" s="18" t="str">
        <f t="shared" ref="V131:V145" si="10">G131&amp;"-"&amp;H131</f>
        <v>15 mph-30 mph</v>
      </c>
      <c r="W131" s="18" t="str">
        <f t="shared" si="8"/>
        <v>Théo Bernard</v>
      </c>
    </row>
    <row r="132" spans="1:23" x14ac:dyDescent="0.2">
      <c r="A132" s="9">
        <v>131</v>
      </c>
      <c r="B132" s="9" t="s">
        <v>53</v>
      </c>
      <c r="C132" s="9" t="s">
        <v>54</v>
      </c>
      <c r="D132" s="9" t="str" cm="1">
        <f t="array" ref="D132">_xlfn.SWITCH($E132,"January","Q1","February","Q1","March","Q1","April","Q2","May","Q2","June","Q2","July","Q3","August","Q3","September","Q3","October","Q4","November","Q4","December","Q4")</f>
        <v>Q4</v>
      </c>
      <c r="E132" s="9" t="s">
        <v>71</v>
      </c>
      <c r="F132" s="9" t="s">
        <v>23</v>
      </c>
      <c r="G132" s="9" t="s">
        <v>24</v>
      </c>
      <c r="H132" s="9" t="s">
        <v>25</v>
      </c>
      <c r="I132" s="9" t="s">
        <v>26</v>
      </c>
      <c r="J132" s="9" t="s">
        <v>58</v>
      </c>
      <c r="K132" s="9" t="s">
        <v>88</v>
      </c>
      <c r="L132" s="9" t="s">
        <v>87</v>
      </c>
      <c r="M132" s="9">
        <v>75005</v>
      </c>
      <c r="N132" s="9" t="s">
        <v>56</v>
      </c>
      <c r="O132" s="18" t="str" cm="1">
        <f t="array" ref="O132">_xlfn.SWITCH(N132,"IN","India","CN","China","DE","Germany","FR","France")</f>
        <v>France</v>
      </c>
      <c r="P132" s="19">
        <v>900</v>
      </c>
      <c r="Q132" s="19" t="str" cm="1">
        <f t="array" ref="Q132">_xlfn.SWITCH(O132,"India","Asia","China","Asia","France","Europe","Germany","Europe")</f>
        <v>Europe</v>
      </c>
      <c r="R132" s="20" cm="1">
        <f t="array" aca="1" ref="R132" ca="1">_xlfn.IFS(N132="IN", P132*$Z$3,N132="CN",P132*$Z$4,OR(N132="DE",N132="FR"),P132)</f>
        <v>900</v>
      </c>
      <c r="S132" s="9">
        <v>310</v>
      </c>
      <c r="T132" s="9">
        <v>15</v>
      </c>
      <c r="U132" s="21">
        <f t="shared" ca="1" si="9"/>
        <v>237150</v>
      </c>
      <c r="V132" s="18" t="str">
        <f t="shared" si="10"/>
        <v>20 mph-35 mph</v>
      </c>
      <c r="W132" s="18" t="str">
        <f t="shared" si="8"/>
        <v>Théo Bernard</v>
      </c>
    </row>
    <row r="133" spans="1:23" x14ac:dyDescent="0.2">
      <c r="A133" s="9">
        <v>132</v>
      </c>
      <c r="B133" s="9" t="s">
        <v>53</v>
      </c>
      <c r="C133" s="9" t="s">
        <v>54</v>
      </c>
      <c r="D133" s="9" t="str" cm="1">
        <f t="array" ref="D133">_xlfn.SWITCH($E133,"January","Q1","February","Q1","March","Q1","April","Q2","May","Q2","June","Q2","July","Q3","August","Q3","September","Q3","October","Q4","November","Q4","December","Q4")</f>
        <v>Q4</v>
      </c>
      <c r="E133" s="9" t="s">
        <v>71</v>
      </c>
      <c r="F133" s="9" t="s">
        <v>29</v>
      </c>
      <c r="G133" s="9" t="str">
        <f>IF(Table3[[#This Row],[Product Type]]="Electric Skateboard","18 mph")</f>
        <v>18 mph</v>
      </c>
      <c r="H133" s="9" t="s">
        <v>31</v>
      </c>
      <c r="I133" s="9" t="s">
        <v>32</v>
      </c>
      <c r="J133" s="9" t="s">
        <v>60</v>
      </c>
      <c r="K133" s="9" t="s">
        <v>89</v>
      </c>
      <c r="L133" s="9" t="s">
        <v>87</v>
      </c>
      <c r="M133" s="9">
        <v>75005</v>
      </c>
      <c r="N133" s="9" t="s">
        <v>56</v>
      </c>
      <c r="O133" s="18" t="str" cm="1">
        <f t="array" ref="O133">_xlfn.SWITCH(N133,"IN","India","CN","China","DE","Germany","FR","France")</f>
        <v>France</v>
      </c>
      <c r="P133" s="19">
        <v>1050</v>
      </c>
      <c r="Q133" s="19" t="str" cm="1">
        <f t="array" ref="Q133">_xlfn.SWITCH(O133,"India","Asia","China","Asia","France","Europe","Germany","Europe")</f>
        <v>Europe</v>
      </c>
      <c r="R133" s="20" cm="1">
        <f t="array" aca="1" ref="R133" ca="1">_xlfn.IFS(N133="IN", P133*$Z$3,N133="CN",P133*$Z$4,OR(N133="DE",N133="FR"),P133)</f>
        <v>1050</v>
      </c>
      <c r="S133" s="9">
        <v>290</v>
      </c>
      <c r="T133" s="9">
        <v>15</v>
      </c>
      <c r="U133" s="21">
        <f t="shared" ca="1" si="9"/>
        <v>258825</v>
      </c>
      <c r="V133" s="18" t="str">
        <f t="shared" si="10"/>
        <v>18 mph-28 mph</v>
      </c>
      <c r="W133" s="18" t="str">
        <f t="shared" si="8"/>
        <v>Théo Bernard</v>
      </c>
    </row>
    <row r="134" spans="1:23" x14ac:dyDescent="0.2">
      <c r="A134" s="9">
        <v>133</v>
      </c>
      <c r="B134" s="9" t="s">
        <v>13</v>
      </c>
      <c r="C134" s="9" t="s">
        <v>14</v>
      </c>
      <c r="D134" s="9" t="str" cm="1">
        <f t="array" ref="D134">_xlfn.SWITCH($E134,"January","Q1","February","Q1","March","Q1","April","Q2","May","Q2","June","Q2","July","Q3","August","Q3","September","Q3","October","Q4","November","Q4","December","Q4")</f>
        <v>Q4</v>
      </c>
      <c r="E134" s="9" t="s">
        <v>72</v>
      </c>
      <c r="F134" s="9" t="s">
        <v>16</v>
      </c>
      <c r="G134" s="9" t="s">
        <v>17</v>
      </c>
      <c r="H134" s="9" t="s">
        <v>18</v>
      </c>
      <c r="I134" s="9" t="s">
        <v>19</v>
      </c>
      <c r="J134" s="9" t="s">
        <v>20</v>
      </c>
      <c r="K134" s="9" t="s">
        <v>74</v>
      </c>
      <c r="L134" s="9" t="s">
        <v>75</v>
      </c>
      <c r="M134" s="9">
        <v>560001</v>
      </c>
      <c r="N134" s="9" t="s">
        <v>21</v>
      </c>
      <c r="O134" s="18" t="str" cm="1">
        <f t="array" ref="O134">_xlfn.SWITCH(N134,"IN","India","CN","China","DE","Germany","FR","France")</f>
        <v>India</v>
      </c>
      <c r="P134" s="19">
        <v>30000</v>
      </c>
      <c r="Q134" s="19" t="str" cm="1">
        <f t="array" ref="Q134">_xlfn.SWITCH(O134,"India","Asia","China","Asia","France","Europe","Germany","Europe")</f>
        <v>Asia</v>
      </c>
      <c r="R134" s="20" cm="1">
        <f t="array" aca="1" ref="R134" ca="1">_xlfn.IFS(N134="IN", P134*$Z$3,N134="CN",P134*$Z$4,OR(N134="DE",N134="FR"),P134)</f>
        <v>331.5</v>
      </c>
      <c r="S134" s="9">
        <v>250</v>
      </c>
      <c r="T134" s="9">
        <v>20</v>
      </c>
      <c r="U134" s="21">
        <f t="shared" ca="1" si="9"/>
        <v>66300</v>
      </c>
      <c r="V134" s="18" t="str">
        <f t="shared" si="10"/>
        <v>15 mph-30 mph</v>
      </c>
      <c r="W134" s="18" t="str">
        <f t="shared" si="8"/>
        <v>Sanya Joshi</v>
      </c>
    </row>
    <row r="135" spans="1:23" x14ac:dyDescent="0.2">
      <c r="A135" s="9">
        <v>134</v>
      </c>
      <c r="B135" s="9" t="s">
        <v>13</v>
      </c>
      <c r="C135" s="9" t="s">
        <v>14</v>
      </c>
      <c r="D135" s="9" t="str" cm="1">
        <f t="array" ref="D135">_xlfn.SWITCH($E135,"January","Q1","February","Q1","March","Q1","April","Q2","May","Q2","June","Q2","July","Q3","August","Q3","September","Q3","October","Q4","November","Q4","December","Q4")</f>
        <v>Q4</v>
      </c>
      <c r="E135" s="9" t="s">
        <v>72</v>
      </c>
      <c r="F135" s="9" t="s">
        <v>23</v>
      </c>
      <c r="G135" s="9" t="s">
        <v>24</v>
      </c>
      <c r="H135" s="9" t="s">
        <v>25</v>
      </c>
      <c r="I135" s="9" t="s">
        <v>26</v>
      </c>
      <c r="J135" s="9" t="s">
        <v>27</v>
      </c>
      <c r="K135" s="9" t="s">
        <v>76</v>
      </c>
      <c r="L135" s="9" t="s">
        <v>75</v>
      </c>
      <c r="M135" s="9">
        <v>560001</v>
      </c>
      <c r="N135" s="9" t="s">
        <v>21</v>
      </c>
      <c r="O135" s="18" t="str" cm="1">
        <f t="array" ref="O135">_xlfn.SWITCH(N135,"IN","India","CN","China","DE","Germany","FR","France")</f>
        <v>India</v>
      </c>
      <c r="P135" s="19">
        <v>25000</v>
      </c>
      <c r="Q135" s="19" t="str" cm="1">
        <f t="array" ref="Q135">_xlfn.SWITCH(O135,"India","Asia","China","Asia","France","Europe","Germany","Europe")</f>
        <v>Asia</v>
      </c>
      <c r="R135" s="20" cm="1">
        <f t="array" aca="1" ref="R135" ca="1">_xlfn.IFS(N135="IN", P135*$Z$3,N135="CN",P135*$Z$4,OR(N135="DE",N135="FR"),P135)</f>
        <v>276.25</v>
      </c>
      <c r="S135" s="9">
        <v>600</v>
      </c>
      <c r="T135" s="9">
        <v>20</v>
      </c>
      <c r="U135" s="21">
        <f t="shared" ca="1" si="9"/>
        <v>132600</v>
      </c>
      <c r="V135" s="18" t="str">
        <f t="shared" si="10"/>
        <v>20 mph-35 mph</v>
      </c>
      <c r="W135" s="18" t="str">
        <f t="shared" si="8"/>
        <v>Sanya Joshi</v>
      </c>
    </row>
    <row r="136" spans="1:23" x14ac:dyDescent="0.2">
      <c r="A136" s="9">
        <v>135</v>
      </c>
      <c r="B136" s="9" t="s">
        <v>13</v>
      </c>
      <c r="C136" s="9" t="s">
        <v>14</v>
      </c>
      <c r="D136" s="9" t="str" cm="1">
        <f t="array" ref="D136">_xlfn.SWITCH($E136,"January","Q1","February","Q1","March","Q1","April","Q2","May","Q2","June","Q2","July","Q3","August","Q3","September","Q3","October","Q4","November","Q4","December","Q4")</f>
        <v>Q4</v>
      </c>
      <c r="E136" s="9" t="s">
        <v>72</v>
      </c>
      <c r="F136" s="9" t="s">
        <v>29</v>
      </c>
      <c r="G136" s="9" t="str">
        <f>IF(Table3[[#This Row],[Product Type]]="Electric Skateboard","18 mph")</f>
        <v>18 mph</v>
      </c>
      <c r="H136" s="9" t="s">
        <v>31</v>
      </c>
      <c r="I136" s="9" t="s">
        <v>32</v>
      </c>
      <c r="J136" s="9" t="s">
        <v>33</v>
      </c>
      <c r="K136" s="9" t="s">
        <v>77</v>
      </c>
      <c r="L136" s="9" t="s">
        <v>75</v>
      </c>
      <c r="M136" s="9">
        <v>560001</v>
      </c>
      <c r="N136" s="9" t="s">
        <v>21</v>
      </c>
      <c r="O136" s="18" t="str" cm="1">
        <f t="array" ref="O136">_xlfn.SWITCH(N136,"IN","India","CN","China","DE","Germany","FR","France")</f>
        <v>India</v>
      </c>
      <c r="P136" s="19">
        <v>22000</v>
      </c>
      <c r="Q136" s="19" t="str" cm="1">
        <f t="array" ref="Q136">_xlfn.SWITCH(O136,"India","Asia","China","Asia","France","Europe","Germany","Europe")</f>
        <v>Asia</v>
      </c>
      <c r="R136" s="20" cm="1">
        <f t="array" aca="1" ref="R136" ca="1">_xlfn.IFS(N136="IN", P136*$Z$3,N136="CN",P136*$Z$4,OR(N136="DE",N136="FR"),P136)</f>
        <v>243.10000000000002</v>
      </c>
      <c r="S136" s="9">
        <v>400</v>
      </c>
      <c r="T136" s="9">
        <v>20</v>
      </c>
      <c r="U136" s="21">
        <f t="shared" ca="1" si="9"/>
        <v>77792.000000000015</v>
      </c>
      <c r="V136" s="18" t="str">
        <f t="shared" si="10"/>
        <v>18 mph-28 mph</v>
      </c>
      <c r="W136" s="18" t="str">
        <f t="shared" si="8"/>
        <v>Sanya Joshi</v>
      </c>
    </row>
    <row r="137" spans="1:23" x14ac:dyDescent="0.2">
      <c r="A137" s="9">
        <v>136</v>
      </c>
      <c r="B137" s="9" t="s">
        <v>35</v>
      </c>
      <c r="C137" s="9" t="s">
        <v>36</v>
      </c>
      <c r="D137" s="9" t="str" cm="1">
        <f t="array" ref="D137">_xlfn.SWITCH($E137,"January","Q1","February","Q1","March","Q1","April","Q2","May","Q2","June","Q2","July","Q3","August","Q3","September","Q3","October","Q4","November","Q4","December","Q4")</f>
        <v>Q4</v>
      </c>
      <c r="E137" s="9" t="s">
        <v>72</v>
      </c>
      <c r="F137" s="9" t="s">
        <v>16</v>
      </c>
      <c r="G137" s="9" t="s">
        <v>17</v>
      </c>
      <c r="H137" s="9" t="s">
        <v>18</v>
      </c>
      <c r="I137" s="9" t="s">
        <v>19</v>
      </c>
      <c r="J137" s="9" t="s">
        <v>37</v>
      </c>
      <c r="K137" s="9" t="s">
        <v>78</v>
      </c>
      <c r="L137" s="9" t="s">
        <v>79</v>
      </c>
      <c r="M137" s="9">
        <v>200001</v>
      </c>
      <c r="N137" s="9" t="s">
        <v>38</v>
      </c>
      <c r="O137" s="18" t="str" cm="1">
        <f t="array" ref="O137">_xlfn.SWITCH(N137,"IN","India","CN","China","DE","Germany","FR","France")</f>
        <v>China</v>
      </c>
      <c r="P137" s="19">
        <v>5000</v>
      </c>
      <c r="Q137" s="19" t="str" cm="1">
        <f t="array" ref="Q137">_xlfn.SWITCH(O137,"India","Asia","China","Asia","France","Europe","Germany","Europe")</f>
        <v>Asia</v>
      </c>
      <c r="R137" s="20" cm="1">
        <f t="array" aca="1" ref="R137" ca="1">_xlfn.IFS(N137="IN", P137*$Z$3,N137="CN",P137*$Z$4,OR(N137="DE",N137="FR"),P137)</f>
        <v>657.5</v>
      </c>
      <c r="S137" s="9">
        <v>800</v>
      </c>
      <c r="T137" s="9">
        <v>20</v>
      </c>
      <c r="U137" s="21">
        <f t="shared" ca="1" si="9"/>
        <v>420800</v>
      </c>
      <c r="V137" s="18" t="str">
        <f t="shared" si="10"/>
        <v>15 mph-30 mph</v>
      </c>
      <c r="W137" s="18" t="str">
        <f t="shared" si="8"/>
        <v>Fang Liu</v>
      </c>
    </row>
    <row r="138" spans="1:23" x14ac:dyDescent="0.2">
      <c r="A138" s="9">
        <v>137</v>
      </c>
      <c r="B138" s="9" t="s">
        <v>35</v>
      </c>
      <c r="C138" s="9" t="s">
        <v>36</v>
      </c>
      <c r="D138" s="9" t="str" cm="1">
        <f t="array" ref="D138">_xlfn.SWITCH($E138,"January","Q1","February","Q1","March","Q1","April","Q2","May","Q2","June","Q2","July","Q3","August","Q3","September","Q3","October","Q4","November","Q4","December","Q4")</f>
        <v>Q4</v>
      </c>
      <c r="E138" s="9" t="s">
        <v>72</v>
      </c>
      <c r="F138" s="9" t="s">
        <v>23</v>
      </c>
      <c r="G138" s="9" t="s">
        <v>24</v>
      </c>
      <c r="H138" s="9" t="s">
        <v>25</v>
      </c>
      <c r="I138" s="9" t="s">
        <v>26</v>
      </c>
      <c r="J138" s="9" t="s">
        <v>40</v>
      </c>
      <c r="K138" s="9" t="s">
        <v>80</v>
      </c>
      <c r="L138" s="9" t="s">
        <v>79</v>
      </c>
      <c r="M138" s="9">
        <v>200001</v>
      </c>
      <c r="N138" s="9" t="s">
        <v>38</v>
      </c>
      <c r="O138" s="18" t="str" cm="1">
        <f t="array" ref="O138">_xlfn.SWITCH(N138,"IN","India","CN","China","DE","Germany","FR","France")</f>
        <v>China</v>
      </c>
      <c r="P138" s="19">
        <v>3500</v>
      </c>
      <c r="Q138" s="19" t="str" cm="1">
        <f t="array" ref="Q138">_xlfn.SWITCH(O138,"India","Asia","China","Asia","France","Europe","Germany","Europe")</f>
        <v>Asia</v>
      </c>
      <c r="R138" s="20" cm="1">
        <f t="array" aca="1" ref="R138" ca="1">_xlfn.IFS(N138="IN", P138*$Z$3,N138="CN",P138*$Z$4,OR(N138="DE",N138="FR"),P138)</f>
        <v>460.25</v>
      </c>
      <c r="S138" s="9">
        <v>2000</v>
      </c>
      <c r="T138" s="9">
        <v>20</v>
      </c>
      <c r="U138" s="21">
        <f t="shared" ca="1" si="9"/>
        <v>736400</v>
      </c>
      <c r="V138" s="18" t="str">
        <f t="shared" si="10"/>
        <v>20 mph-35 mph</v>
      </c>
      <c r="W138" s="18" t="str">
        <f t="shared" si="8"/>
        <v>Fang Liu</v>
      </c>
    </row>
    <row r="139" spans="1:23" x14ac:dyDescent="0.2">
      <c r="A139" s="9">
        <v>138</v>
      </c>
      <c r="B139" s="9" t="s">
        <v>35</v>
      </c>
      <c r="C139" s="9" t="s">
        <v>36</v>
      </c>
      <c r="D139" s="9" t="str" cm="1">
        <f t="array" ref="D139">_xlfn.SWITCH($E139,"January","Q1","February","Q1","March","Q1","April","Q2","May","Q2","June","Q2","July","Q3","August","Q3","September","Q3","October","Q4","November","Q4","December","Q4")</f>
        <v>Q4</v>
      </c>
      <c r="E139" s="9" t="s">
        <v>72</v>
      </c>
      <c r="F139" s="9" t="s">
        <v>29</v>
      </c>
      <c r="G139" s="9" t="str">
        <f>IF(Table3[[#This Row],[Product Type]]="Electric Skateboard","18 mph")</f>
        <v>18 mph</v>
      </c>
      <c r="H139" s="9" t="s">
        <v>31</v>
      </c>
      <c r="I139" s="9" t="s">
        <v>32</v>
      </c>
      <c r="J139" s="9" t="s">
        <v>42</v>
      </c>
      <c r="K139" s="9" t="s">
        <v>81</v>
      </c>
      <c r="L139" s="9" t="s">
        <v>79</v>
      </c>
      <c r="M139" s="9">
        <v>200001</v>
      </c>
      <c r="N139" s="9" t="s">
        <v>38</v>
      </c>
      <c r="O139" s="18" t="str" cm="1">
        <f t="array" ref="O139">_xlfn.SWITCH(N139,"IN","India","CN","China","DE","Germany","FR","France")</f>
        <v>China</v>
      </c>
      <c r="P139" s="19">
        <v>4200</v>
      </c>
      <c r="Q139" s="19" t="str" cm="1">
        <f t="array" ref="Q139">_xlfn.SWITCH(O139,"India","Asia","China","Asia","France","Europe","Germany","Europe")</f>
        <v>Asia</v>
      </c>
      <c r="R139" s="20" cm="1">
        <f t="array" aca="1" ref="R139" ca="1">_xlfn.IFS(N139="IN", P139*$Z$3,N139="CN",P139*$Z$4,OR(N139="DE",N139="FR"),P139)</f>
        <v>552.30000000000007</v>
      </c>
      <c r="S139" s="9">
        <v>1200</v>
      </c>
      <c r="T139" s="9">
        <v>20</v>
      </c>
      <c r="U139" s="21">
        <f t="shared" ca="1" si="9"/>
        <v>530208.00000000012</v>
      </c>
      <c r="V139" s="18" t="str">
        <f t="shared" si="10"/>
        <v>18 mph-28 mph</v>
      </c>
      <c r="W139" s="18" t="str">
        <f t="shared" si="8"/>
        <v>Fang Liu</v>
      </c>
    </row>
    <row r="140" spans="1:23" x14ac:dyDescent="0.2">
      <c r="A140" s="9">
        <v>139</v>
      </c>
      <c r="B140" s="9" t="s">
        <v>44</v>
      </c>
      <c r="C140" s="9" t="s">
        <v>45</v>
      </c>
      <c r="D140" s="9" t="str" cm="1">
        <f t="array" ref="D140">_xlfn.SWITCH($E140,"January","Q1","February","Q1","March","Q1","April","Q2","May","Q2","June","Q2","July","Q3","August","Q3","September","Q3","October","Q4","November","Q4","December","Q4")</f>
        <v>Q4</v>
      </c>
      <c r="E140" s="9" t="s">
        <v>72</v>
      </c>
      <c r="F140" s="9" t="s">
        <v>16</v>
      </c>
      <c r="G140" s="9" t="s">
        <v>17</v>
      </c>
      <c r="H140" s="9" t="s">
        <v>18</v>
      </c>
      <c r="I140" s="9" t="s">
        <v>19</v>
      </c>
      <c r="J140" s="9" t="s">
        <v>46</v>
      </c>
      <c r="K140" s="9" t="s">
        <v>82</v>
      </c>
      <c r="L140" s="9" t="s">
        <v>83</v>
      </c>
      <c r="M140" s="9">
        <v>20095</v>
      </c>
      <c r="N140" s="9" t="s">
        <v>47</v>
      </c>
      <c r="O140" s="18" t="str" cm="1">
        <f t="array" ref="O140">_xlfn.SWITCH(N140,"IN","India","CN","China","DE","Germany","FR","France")</f>
        <v>Germany</v>
      </c>
      <c r="P140" s="19">
        <v>1000</v>
      </c>
      <c r="Q140" s="19" t="str" cm="1">
        <f t="array" ref="Q140">_xlfn.SWITCH(O140,"India","Asia","China","Asia","France","Europe","Germany","Europe")</f>
        <v>Europe</v>
      </c>
      <c r="R140" s="20" cm="1">
        <f t="array" aca="1" ref="R140" ca="1">_xlfn.IFS(N140="IN", P140*$Z$3,N140="CN",P140*$Z$4,OR(N140="DE",N140="FR"),P140)</f>
        <v>1000</v>
      </c>
      <c r="S140" s="9">
        <v>200</v>
      </c>
      <c r="T140" s="9">
        <v>20</v>
      </c>
      <c r="U140" s="21">
        <f t="shared" ca="1" si="9"/>
        <v>160000</v>
      </c>
      <c r="V140" s="18" t="str">
        <f t="shared" si="10"/>
        <v>15 mph-30 mph</v>
      </c>
      <c r="W140" s="18" t="str">
        <f t="shared" si="8"/>
        <v>Jonas Fischer</v>
      </c>
    </row>
    <row r="141" spans="1:23" x14ac:dyDescent="0.2">
      <c r="A141" s="9">
        <v>140</v>
      </c>
      <c r="B141" s="9" t="s">
        <v>44</v>
      </c>
      <c r="C141" s="9" t="s">
        <v>45</v>
      </c>
      <c r="D141" s="9" t="str" cm="1">
        <f t="array" ref="D141">_xlfn.SWITCH($E141,"January","Q1","February","Q1","March","Q1","April","Q2","May","Q2","June","Q2","July","Q3","August","Q3","September","Q3","October","Q4","November","Q4","December","Q4")</f>
        <v>Q4</v>
      </c>
      <c r="E141" s="9" t="s">
        <v>72</v>
      </c>
      <c r="F141" s="9" t="s">
        <v>23</v>
      </c>
      <c r="G141" s="9" t="s">
        <v>24</v>
      </c>
      <c r="H141" s="9" t="s">
        <v>25</v>
      </c>
      <c r="I141" s="9" t="s">
        <v>26</v>
      </c>
      <c r="J141" s="9" t="s">
        <v>49</v>
      </c>
      <c r="K141" s="9" t="s">
        <v>84</v>
      </c>
      <c r="L141" s="9" t="s">
        <v>83</v>
      </c>
      <c r="M141" s="9">
        <v>20095</v>
      </c>
      <c r="N141" s="9" t="s">
        <v>47</v>
      </c>
      <c r="O141" s="18" t="str" cm="1">
        <f t="array" ref="O141">_xlfn.SWITCH(N141,"IN","India","CN","China","DE","Germany","FR","France")</f>
        <v>Germany</v>
      </c>
      <c r="P141" s="19">
        <v>800</v>
      </c>
      <c r="Q141" s="19" t="str" cm="1">
        <f t="array" ref="Q141">_xlfn.SWITCH(O141,"India","Asia","China","Asia","France","Europe","Germany","Europe")</f>
        <v>Europe</v>
      </c>
      <c r="R141" s="20" cm="1">
        <f t="array" aca="1" ref="R141" ca="1">_xlfn.IFS(N141="IN", P141*$Z$3,N141="CN",P141*$Z$4,OR(N141="DE",N141="FR"),P141)</f>
        <v>800</v>
      </c>
      <c r="S141" s="9">
        <v>400</v>
      </c>
      <c r="T141" s="9">
        <v>20</v>
      </c>
      <c r="U141" s="21">
        <f t="shared" ca="1" si="9"/>
        <v>256000</v>
      </c>
      <c r="V141" s="18" t="str">
        <f t="shared" si="10"/>
        <v>20 mph-35 mph</v>
      </c>
      <c r="W141" s="18" t="str">
        <f t="shared" si="8"/>
        <v>Jonas Fischer</v>
      </c>
    </row>
    <row r="142" spans="1:23" x14ac:dyDescent="0.2">
      <c r="A142" s="9">
        <v>141</v>
      </c>
      <c r="B142" s="9" t="s">
        <v>44</v>
      </c>
      <c r="C142" s="9" t="s">
        <v>45</v>
      </c>
      <c r="D142" s="9" t="str" cm="1">
        <f t="array" ref="D142">_xlfn.SWITCH($E142,"January","Q1","February","Q1","March","Q1","April","Q2","May","Q2","June","Q2","July","Q3","August","Q3","September","Q3","October","Q4","November","Q4","December","Q4")</f>
        <v>Q4</v>
      </c>
      <c r="E142" s="9" t="s">
        <v>72</v>
      </c>
      <c r="F142" s="9" t="s">
        <v>29</v>
      </c>
      <c r="G142" s="9" t="str">
        <f>IF(Table3[[#This Row],[Product Type]]="Electric Skateboard","18 mph")</f>
        <v>18 mph</v>
      </c>
      <c r="H142" s="9" t="s">
        <v>31</v>
      </c>
      <c r="I142" s="9" t="s">
        <v>32</v>
      </c>
      <c r="J142" s="9" t="s">
        <v>51</v>
      </c>
      <c r="K142" s="9" t="s">
        <v>85</v>
      </c>
      <c r="L142" s="9" t="s">
        <v>83</v>
      </c>
      <c r="M142" s="9">
        <v>20095</v>
      </c>
      <c r="N142" s="9" t="s">
        <v>47</v>
      </c>
      <c r="O142" s="18" t="str" cm="1">
        <f t="array" ref="O142">_xlfn.SWITCH(N142,"IN","India","CN","China","DE","Germany","FR","France")</f>
        <v>Germany</v>
      </c>
      <c r="P142" s="19">
        <v>950</v>
      </c>
      <c r="Q142" s="19" t="str" cm="1">
        <f t="array" ref="Q142">_xlfn.SWITCH(O142,"India","Asia","China","Asia","France","Europe","Germany","Europe")</f>
        <v>Europe</v>
      </c>
      <c r="R142" s="20" cm="1">
        <f t="array" aca="1" ref="R142" ca="1">_xlfn.IFS(N142="IN", P142*$Z$3,N142="CN",P142*$Z$4,OR(N142="DE",N142="FR"),P142)</f>
        <v>950</v>
      </c>
      <c r="S142" s="9">
        <v>350</v>
      </c>
      <c r="T142" s="9">
        <v>20</v>
      </c>
      <c r="U142" s="21">
        <f t="shared" ca="1" si="9"/>
        <v>266000</v>
      </c>
      <c r="V142" s="18" t="str">
        <f t="shared" si="10"/>
        <v>18 mph-28 mph</v>
      </c>
      <c r="W142" s="18" t="str">
        <f t="shared" si="8"/>
        <v>Jonas Fischer</v>
      </c>
    </row>
    <row r="143" spans="1:23" x14ac:dyDescent="0.2">
      <c r="A143" s="9">
        <v>142</v>
      </c>
      <c r="B143" s="9" t="s">
        <v>53</v>
      </c>
      <c r="C143" s="9" t="s">
        <v>54</v>
      </c>
      <c r="D143" s="9" t="str" cm="1">
        <f t="array" ref="D143">_xlfn.SWITCH($E143,"January","Q1","February","Q1","March","Q1","April","Q2","May","Q2","June","Q2","July","Q3","August","Q3","September","Q3","October","Q4","November","Q4","December","Q4")</f>
        <v>Q4</v>
      </c>
      <c r="E143" s="9" t="s">
        <v>72</v>
      </c>
      <c r="F143" s="9" t="s">
        <v>16</v>
      </c>
      <c r="G143" s="9" t="s">
        <v>17</v>
      </c>
      <c r="H143" s="9" t="s">
        <v>18</v>
      </c>
      <c r="I143" s="9" t="s">
        <v>19</v>
      </c>
      <c r="J143" s="9" t="s">
        <v>55</v>
      </c>
      <c r="K143" s="9" t="s">
        <v>86</v>
      </c>
      <c r="L143" s="9" t="s">
        <v>87</v>
      </c>
      <c r="M143" s="9">
        <v>75005</v>
      </c>
      <c r="N143" s="9" t="s">
        <v>56</v>
      </c>
      <c r="O143" s="18" t="str" cm="1">
        <f t="array" ref="O143">_xlfn.SWITCH(N143,"IN","India","CN","China","DE","Germany","FR","France")</f>
        <v>France</v>
      </c>
      <c r="P143" s="19">
        <v>1100</v>
      </c>
      <c r="Q143" s="19" t="str" cm="1">
        <f t="array" ref="Q143">_xlfn.SWITCH(O143,"India","Asia","China","Asia","France","Europe","Germany","Europe")</f>
        <v>Europe</v>
      </c>
      <c r="R143" s="20" cm="1">
        <f t="array" aca="1" ref="R143" ca="1">_xlfn.IFS(N143="IN", P143*$Z$3,N143="CN",P143*$Z$4,OR(N143="DE",N143="FR"),P143)</f>
        <v>1100</v>
      </c>
      <c r="S143" s="9">
        <v>180</v>
      </c>
      <c r="T143" s="9">
        <v>20</v>
      </c>
      <c r="U143" s="21">
        <f t="shared" ca="1" si="9"/>
        <v>158400</v>
      </c>
      <c r="V143" s="18" t="str">
        <f t="shared" si="10"/>
        <v>15 mph-30 mph</v>
      </c>
      <c r="W143" s="18" t="str">
        <f t="shared" si="8"/>
        <v>Théo Bernard</v>
      </c>
    </row>
    <row r="144" spans="1:23" x14ac:dyDescent="0.2">
      <c r="A144" s="9">
        <v>143</v>
      </c>
      <c r="B144" s="9" t="s">
        <v>53</v>
      </c>
      <c r="C144" s="9" t="s">
        <v>54</v>
      </c>
      <c r="D144" s="9" t="str" cm="1">
        <f t="array" ref="D144">_xlfn.SWITCH($E144,"January","Q1","February","Q1","March","Q1","April","Q2","May","Q2","June","Q2","July","Q3","August","Q3","September","Q3","October","Q4","November","Q4","December","Q4")</f>
        <v>Q4</v>
      </c>
      <c r="E144" s="9" t="s">
        <v>72</v>
      </c>
      <c r="F144" s="9" t="s">
        <v>23</v>
      </c>
      <c r="G144" s="9" t="s">
        <v>24</v>
      </c>
      <c r="H144" s="9" t="s">
        <v>25</v>
      </c>
      <c r="I144" s="9" t="s">
        <v>26</v>
      </c>
      <c r="J144" s="9" t="s">
        <v>58</v>
      </c>
      <c r="K144" s="9" t="s">
        <v>88</v>
      </c>
      <c r="L144" s="9" t="s">
        <v>87</v>
      </c>
      <c r="M144" s="9">
        <v>75005</v>
      </c>
      <c r="N144" s="9" t="s">
        <v>56</v>
      </c>
      <c r="O144" s="18" t="str" cm="1">
        <f t="array" ref="O144">_xlfn.SWITCH(N144,"IN","India","CN","China","DE","Germany","FR","France")</f>
        <v>France</v>
      </c>
      <c r="P144" s="19">
        <v>900</v>
      </c>
      <c r="Q144" s="19" t="str" cm="1">
        <f t="array" ref="Q144">_xlfn.SWITCH(O144,"India","Asia","China","Asia","France","Europe","Germany","Europe")</f>
        <v>Europe</v>
      </c>
      <c r="R144" s="20" cm="1">
        <f t="array" aca="1" ref="R144" ca="1">_xlfn.IFS(N144="IN", P144*$Z$3,N144="CN",P144*$Z$4,OR(N144="DE",N144="FR"),P144)</f>
        <v>900</v>
      </c>
      <c r="S144" s="9">
        <v>400</v>
      </c>
      <c r="T144" s="9">
        <v>20</v>
      </c>
      <c r="U144" s="21">
        <f t="shared" ca="1" si="9"/>
        <v>288000</v>
      </c>
      <c r="V144" s="18" t="str">
        <f t="shared" si="10"/>
        <v>20 mph-35 mph</v>
      </c>
      <c r="W144" s="18" t="str">
        <f t="shared" si="8"/>
        <v>Théo Bernard</v>
      </c>
    </row>
    <row r="145" spans="1:23" x14ac:dyDescent="0.2">
      <c r="A145" s="9">
        <v>144</v>
      </c>
      <c r="B145" s="9" t="s">
        <v>53</v>
      </c>
      <c r="C145" s="9" t="s">
        <v>54</v>
      </c>
      <c r="D145" s="9" t="str" cm="1">
        <f t="array" ref="D145">_xlfn.SWITCH($E145,"January","Q1","February","Q1","March","Q1","April","Q2","May","Q2","June","Q2","July","Q3","August","Q3","September","Q3","October","Q4","November","Q4","December","Q4")</f>
        <v>Q4</v>
      </c>
      <c r="E145" s="9" t="s">
        <v>72</v>
      </c>
      <c r="F145" s="9" t="s">
        <v>29</v>
      </c>
      <c r="G145" s="9" t="str">
        <f>IF(Table3[[#This Row],[Product Type]]="Electric Skateboard","18 mph")</f>
        <v>18 mph</v>
      </c>
      <c r="H145" s="9" t="s">
        <v>31</v>
      </c>
      <c r="I145" s="9" t="s">
        <v>32</v>
      </c>
      <c r="J145" s="9" t="s">
        <v>60</v>
      </c>
      <c r="K145" s="9" t="s">
        <v>89</v>
      </c>
      <c r="L145" s="9" t="s">
        <v>87</v>
      </c>
      <c r="M145" s="9">
        <v>75005</v>
      </c>
      <c r="N145" s="9" t="s">
        <v>56</v>
      </c>
      <c r="O145" s="18" t="str" cm="1">
        <f t="array" ref="O145">_xlfn.SWITCH(N145,"IN","India","CN","China","DE","Germany","FR","France")</f>
        <v>France</v>
      </c>
      <c r="P145" s="19">
        <v>1050</v>
      </c>
      <c r="Q145" s="19" t="str" cm="1">
        <f t="array" ref="Q145">_xlfn.SWITCH(O145,"India","Asia","China","Asia","France","Europe","Germany","Europe")</f>
        <v>Europe</v>
      </c>
      <c r="R145" s="20" cm="1">
        <f t="array" aca="1" ref="R145" ca="1">_xlfn.IFS(N145="IN", P145*$Z$3,N145="CN",P145*$Z$4,OR(N145="DE",N145="FR"),P145)</f>
        <v>1050</v>
      </c>
      <c r="S145" s="9">
        <v>360</v>
      </c>
      <c r="T145" s="9">
        <v>20</v>
      </c>
      <c r="U145" s="21">
        <f t="shared" ca="1" si="9"/>
        <v>302400</v>
      </c>
      <c r="V145" s="18" t="str">
        <f t="shared" si="10"/>
        <v>18 mph-28 mph</v>
      </c>
      <c r="W145" s="18" t="str">
        <f t="shared" si="8"/>
        <v>Théo Bernard</v>
      </c>
    </row>
    <row r="147" spans="1:23" x14ac:dyDescent="0.2">
      <c r="M147" s="13"/>
      <c r="O147" s="14"/>
      <c r="P147" s="14"/>
    </row>
    <row r="148" spans="1:23" x14ac:dyDescent="0.2">
      <c r="M148" s="13"/>
      <c r="O148" s="14"/>
      <c r="P148" s="14"/>
    </row>
  </sheetData>
  <autoFilter ref="A1:S145" xr:uid="{83DFADC9-97D8-F740-9E61-CE86C728B2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C24A-1F37-644B-BEC6-06B594CFA272}">
  <dimension ref="A3:W55"/>
  <sheetViews>
    <sheetView workbookViewId="0">
      <selection activeCell="Y12" sqref="Y12"/>
    </sheetView>
  </sheetViews>
  <sheetFormatPr baseColWidth="10" defaultRowHeight="15" x14ac:dyDescent="0.2"/>
  <cols>
    <col min="1" max="1" width="12" bestFit="1" customWidth="1"/>
    <col min="2" max="2" width="14.5" bestFit="1" customWidth="1"/>
    <col min="3" max="3" width="15.1640625" bestFit="1" customWidth="1"/>
    <col min="4" max="4" width="13.1640625" bestFit="1" customWidth="1"/>
    <col min="5" max="5" width="9.6640625" bestFit="1" customWidth="1"/>
    <col min="18" max="18" width="18.5" bestFit="1" customWidth="1"/>
    <col min="19" max="19" width="15" bestFit="1" customWidth="1"/>
    <col min="20" max="20" width="16.6640625" customWidth="1"/>
    <col min="21" max="21" width="14" customWidth="1"/>
    <col min="22" max="22" width="17.33203125" customWidth="1"/>
    <col min="23" max="23" width="15" customWidth="1"/>
    <col min="24" max="24" width="16.83203125" bestFit="1" customWidth="1"/>
    <col min="25" max="25" width="6" bestFit="1" customWidth="1"/>
    <col min="26" max="26" width="7.83203125" bestFit="1" customWidth="1"/>
    <col min="27" max="27" width="4.83203125" bestFit="1" customWidth="1"/>
    <col min="28" max="28" width="19.33203125" bestFit="1" customWidth="1"/>
    <col min="29" max="29" width="14.83203125" bestFit="1" customWidth="1"/>
    <col min="30" max="30" width="6" bestFit="1" customWidth="1"/>
    <col min="31" max="31" width="7.83203125" bestFit="1" customWidth="1"/>
    <col min="32" max="32" width="4.83203125" bestFit="1" customWidth="1"/>
    <col min="33" max="33" width="17.33203125" bestFit="1" customWidth="1"/>
    <col min="34" max="34" width="9.6640625" bestFit="1" customWidth="1"/>
  </cols>
  <sheetData>
    <row r="3" spans="1:23" x14ac:dyDescent="0.2">
      <c r="A3" s="25" t="s">
        <v>102</v>
      </c>
      <c r="B3" s="26" t="s">
        <v>108</v>
      </c>
      <c r="R3" s="25" t="s">
        <v>114</v>
      </c>
      <c r="S3" s="25" t="s">
        <v>109</v>
      </c>
      <c r="T3" s="23"/>
      <c r="U3" s="23"/>
      <c r="V3" s="23"/>
      <c r="W3" s="24"/>
    </row>
    <row r="4" spans="1:23" x14ac:dyDescent="0.2">
      <c r="A4" s="27" t="s">
        <v>104</v>
      </c>
      <c r="B4" s="26">
        <v>37450</v>
      </c>
      <c r="R4" s="25" t="s">
        <v>102</v>
      </c>
      <c r="S4" s="22" t="s">
        <v>104</v>
      </c>
      <c r="T4" s="35" t="s">
        <v>105</v>
      </c>
      <c r="U4" s="35" t="s">
        <v>106</v>
      </c>
      <c r="V4" s="35" t="s">
        <v>107</v>
      </c>
      <c r="W4" s="26" t="s">
        <v>103</v>
      </c>
    </row>
    <row r="5" spans="1:23" x14ac:dyDescent="0.2">
      <c r="A5" s="28" t="s">
        <v>105</v>
      </c>
      <c r="B5" s="29">
        <v>8450</v>
      </c>
      <c r="R5" s="27" t="s">
        <v>110</v>
      </c>
      <c r="S5" s="38">
        <v>3874516</v>
      </c>
      <c r="T5" s="39">
        <v>1601600</v>
      </c>
      <c r="U5" s="39">
        <v>1296250</v>
      </c>
      <c r="V5" s="39">
        <v>569517</v>
      </c>
      <c r="W5" s="40">
        <v>7341883</v>
      </c>
    </row>
    <row r="6" spans="1:23" x14ac:dyDescent="0.2">
      <c r="A6" s="28" t="s">
        <v>106</v>
      </c>
      <c r="B6" s="29">
        <v>8230</v>
      </c>
      <c r="R6" s="32" t="s">
        <v>23</v>
      </c>
      <c r="S6" s="41">
        <v>1518825</v>
      </c>
      <c r="T6" s="42">
        <v>670500</v>
      </c>
      <c r="U6" s="42">
        <v>496000</v>
      </c>
      <c r="V6" s="42">
        <v>267962.5</v>
      </c>
      <c r="W6" s="43">
        <v>2953287.5</v>
      </c>
    </row>
    <row r="7" spans="1:23" x14ac:dyDescent="0.2">
      <c r="A7" s="28" t="s">
        <v>107</v>
      </c>
      <c r="B7" s="29">
        <v>11350</v>
      </c>
      <c r="R7" s="32" t="s">
        <v>29</v>
      </c>
      <c r="S7" s="41">
        <v>1336566.0000000002</v>
      </c>
      <c r="T7" s="42">
        <v>590100</v>
      </c>
      <c r="U7" s="42">
        <v>432250</v>
      </c>
      <c r="V7" s="42">
        <v>150722.00000000003</v>
      </c>
      <c r="W7" s="43">
        <v>2509638</v>
      </c>
    </row>
    <row r="8" spans="1:23" x14ac:dyDescent="0.2">
      <c r="A8" s="30" t="s">
        <v>103</v>
      </c>
      <c r="B8" s="31">
        <v>65480</v>
      </c>
      <c r="R8" s="32" t="s">
        <v>16</v>
      </c>
      <c r="S8" s="41">
        <v>1019125</v>
      </c>
      <c r="T8" s="42">
        <v>341000</v>
      </c>
      <c r="U8" s="42">
        <v>368000</v>
      </c>
      <c r="V8" s="42">
        <v>150832.5</v>
      </c>
      <c r="W8" s="43">
        <v>1878957.5</v>
      </c>
    </row>
    <row r="9" spans="1:23" x14ac:dyDescent="0.2">
      <c r="R9" s="28" t="s">
        <v>111</v>
      </c>
      <c r="S9" s="41">
        <v>5561135</v>
      </c>
      <c r="T9" s="42">
        <v>2167500</v>
      </c>
      <c r="U9" s="42">
        <v>1936500</v>
      </c>
      <c r="V9" s="42">
        <v>857480</v>
      </c>
      <c r="W9" s="43">
        <v>10522615</v>
      </c>
    </row>
    <row r="10" spans="1:23" x14ac:dyDescent="0.2">
      <c r="R10" s="32" t="s">
        <v>23</v>
      </c>
      <c r="S10" s="41">
        <v>2347275</v>
      </c>
      <c r="T10" s="42">
        <v>855000</v>
      </c>
      <c r="U10" s="42">
        <v>760000</v>
      </c>
      <c r="V10" s="42">
        <v>386750</v>
      </c>
      <c r="W10" s="43">
        <v>4349025</v>
      </c>
    </row>
    <row r="11" spans="1:23" x14ac:dyDescent="0.2">
      <c r="R11" s="32" t="s">
        <v>29</v>
      </c>
      <c r="S11" s="41">
        <v>1767360.0000000005</v>
      </c>
      <c r="T11" s="42">
        <v>850500</v>
      </c>
      <c r="U11" s="42">
        <v>636500</v>
      </c>
      <c r="V11" s="42">
        <v>255255</v>
      </c>
      <c r="W11" s="43">
        <v>3509615.0000000005</v>
      </c>
    </row>
    <row r="12" spans="1:23" x14ac:dyDescent="0.2">
      <c r="R12" s="32" t="s">
        <v>16</v>
      </c>
      <c r="S12" s="41">
        <v>1446500</v>
      </c>
      <c r="T12" s="42">
        <v>462000</v>
      </c>
      <c r="U12" s="42">
        <v>540000</v>
      </c>
      <c r="V12" s="42">
        <v>215475</v>
      </c>
      <c r="W12" s="43">
        <v>2663975</v>
      </c>
    </row>
    <row r="13" spans="1:23" x14ac:dyDescent="0.2">
      <c r="R13" s="28" t="s">
        <v>112</v>
      </c>
      <c r="S13" s="41">
        <v>5274465</v>
      </c>
      <c r="T13" s="42">
        <v>2227500</v>
      </c>
      <c r="U13" s="42">
        <v>2009500</v>
      </c>
      <c r="V13" s="42">
        <v>864662.5</v>
      </c>
      <c r="W13" s="43">
        <v>10376127.5</v>
      </c>
    </row>
    <row r="14" spans="1:23" x14ac:dyDescent="0.2">
      <c r="R14" s="32" t="s">
        <v>23</v>
      </c>
      <c r="S14" s="41">
        <v>2209200</v>
      </c>
      <c r="T14" s="42">
        <v>819000</v>
      </c>
      <c r="U14" s="42">
        <v>776000</v>
      </c>
      <c r="V14" s="42">
        <v>400562.5</v>
      </c>
      <c r="W14" s="43">
        <v>4204762.5</v>
      </c>
    </row>
    <row r="15" spans="1:23" x14ac:dyDescent="0.2">
      <c r="R15" s="32" t="s">
        <v>29</v>
      </c>
      <c r="S15" s="41">
        <v>1684515.0000000002</v>
      </c>
      <c r="T15" s="42">
        <v>913500</v>
      </c>
      <c r="U15" s="42">
        <v>693500</v>
      </c>
      <c r="V15" s="42">
        <v>255255.00000000003</v>
      </c>
      <c r="W15" s="43">
        <v>3546770</v>
      </c>
    </row>
    <row r="16" spans="1:23" x14ac:dyDescent="0.2">
      <c r="R16" s="32" t="s">
        <v>16</v>
      </c>
      <c r="S16" s="41">
        <v>1380750</v>
      </c>
      <c r="T16" s="42">
        <v>495000</v>
      </c>
      <c r="U16" s="42">
        <v>540000</v>
      </c>
      <c r="V16" s="42">
        <v>208845</v>
      </c>
      <c r="W16" s="43">
        <v>2624595</v>
      </c>
    </row>
    <row r="17" spans="1:23" x14ac:dyDescent="0.2">
      <c r="R17" s="28" t="s">
        <v>113</v>
      </c>
      <c r="S17" s="41">
        <v>4359290.75</v>
      </c>
      <c r="T17" s="42">
        <v>2063175</v>
      </c>
      <c r="U17" s="42">
        <v>1826475</v>
      </c>
      <c r="V17" s="42">
        <v>723360.625</v>
      </c>
      <c r="W17" s="43">
        <v>8972301.375</v>
      </c>
    </row>
    <row r="18" spans="1:23" x14ac:dyDescent="0.2">
      <c r="R18" s="32" t="s">
        <v>23</v>
      </c>
      <c r="S18" s="41">
        <v>1921543.75</v>
      </c>
      <c r="T18" s="42">
        <v>786150</v>
      </c>
      <c r="U18" s="42">
        <v>713600</v>
      </c>
      <c r="V18" s="42">
        <v>348765.625</v>
      </c>
      <c r="W18" s="43">
        <v>3770059.375</v>
      </c>
    </row>
    <row r="19" spans="1:23" x14ac:dyDescent="0.2">
      <c r="R19" s="32" t="s">
        <v>29</v>
      </c>
      <c r="S19" s="41">
        <v>1319997.0000000002</v>
      </c>
      <c r="T19" s="42">
        <v>844725</v>
      </c>
      <c r="U19" s="42">
        <v>676875</v>
      </c>
      <c r="V19" s="42">
        <v>207850.5</v>
      </c>
      <c r="W19" s="43">
        <v>3049447.5</v>
      </c>
    </row>
    <row r="20" spans="1:23" x14ac:dyDescent="0.2">
      <c r="R20" s="32" t="s">
        <v>16</v>
      </c>
      <c r="S20" s="41">
        <v>1117750</v>
      </c>
      <c r="T20" s="42">
        <v>432300</v>
      </c>
      <c r="U20" s="42">
        <v>436000</v>
      </c>
      <c r="V20" s="42">
        <v>166744.5</v>
      </c>
      <c r="W20" s="43">
        <v>2152794.5</v>
      </c>
    </row>
    <row r="21" spans="1:23" x14ac:dyDescent="0.2">
      <c r="R21" s="30" t="s">
        <v>103</v>
      </c>
      <c r="S21" s="44">
        <v>19069406.75</v>
      </c>
      <c r="T21" s="45">
        <v>8059775</v>
      </c>
      <c r="U21" s="45">
        <v>7068725</v>
      </c>
      <c r="V21" s="45">
        <v>3015020.125</v>
      </c>
      <c r="W21" s="46">
        <v>37212926.875</v>
      </c>
    </row>
    <row r="25" spans="1:23" x14ac:dyDescent="0.2">
      <c r="A25" s="25" t="s">
        <v>108</v>
      </c>
      <c r="B25" s="25" t="s">
        <v>109</v>
      </c>
      <c r="C25" s="23"/>
      <c r="D25" s="23"/>
      <c r="E25" s="24"/>
    </row>
    <row r="26" spans="1:23" x14ac:dyDescent="0.2">
      <c r="A26" s="25" t="s">
        <v>102</v>
      </c>
      <c r="B26" s="22" t="s">
        <v>23</v>
      </c>
      <c r="C26" s="35" t="s">
        <v>29</v>
      </c>
      <c r="D26" s="35" t="s">
        <v>16</v>
      </c>
      <c r="E26" s="26" t="s">
        <v>103</v>
      </c>
    </row>
    <row r="27" spans="1:23" x14ac:dyDescent="0.2">
      <c r="A27" s="27" t="s">
        <v>15</v>
      </c>
      <c r="B27" s="22">
        <v>1750</v>
      </c>
      <c r="C27" s="35">
        <v>1330</v>
      </c>
      <c r="D27" s="35">
        <v>870</v>
      </c>
      <c r="E27" s="26">
        <v>3950</v>
      </c>
    </row>
    <row r="28" spans="1:23" x14ac:dyDescent="0.2">
      <c r="A28" s="28" t="s">
        <v>62</v>
      </c>
      <c r="B28" s="33">
        <v>2030</v>
      </c>
      <c r="C28" s="36">
        <v>1430</v>
      </c>
      <c r="D28" s="36">
        <v>950</v>
      </c>
      <c r="E28" s="29">
        <v>4410</v>
      </c>
    </row>
    <row r="29" spans="1:23" x14ac:dyDescent="0.2">
      <c r="A29" s="28" t="s">
        <v>63</v>
      </c>
      <c r="B29" s="33">
        <v>2030</v>
      </c>
      <c r="C29" s="36">
        <v>1430</v>
      </c>
      <c r="D29" s="36">
        <v>950</v>
      </c>
      <c r="E29" s="29">
        <v>4410</v>
      </c>
    </row>
    <row r="30" spans="1:23" x14ac:dyDescent="0.2">
      <c r="A30" s="28" t="s">
        <v>64</v>
      </c>
      <c r="B30" s="33">
        <v>2630</v>
      </c>
      <c r="C30" s="36">
        <v>1730</v>
      </c>
      <c r="D30" s="36">
        <v>1190</v>
      </c>
      <c r="E30" s="29">
        <v>5550</v>
      </c>
    </row>
    <row r="31" spans="1:23" x14ac:dyDescent="0.2">
      <c r="A31" s="28" t="s">
        <v>65</v>
      </c>
      <c r="B31" s="33">
        <v>2670</v>
      </c>
      <c r="C31" s="36">
        <v>1850</v>
      </c>
      <c r="D31" s="36">
        <v>1220</v>
      </c>
      <c r="E31" s="29">
        <v>5740</v>
      </c>
    </row>
    <row r="32" spans="1:23" x14ac:dyDescent="0.2">
      <c r="A32" s="28" t="s">
        <v>66</v>
      </c>
      <c r="B32" s="33">
        <v>3100</v>
      </c>
      <c r="C32" s="36">
        <v>2150</v>
      </c>
      <c r="D32" s="36">
        <v>1400</v>
      </c>
      <c r="E32" s="29">
        <v>6650</v>
      </c>
    </row>
    <row r="33" spans="1:5" x14ac:dyDescent="0.2">
      <c r="A33" s="28" t="s">
        <v>67</v>
      </c>
      <c r="B33" s="33">
        <v>2970</v>
      </c>
      <c r="C33" s="36">
        <v>2150</v>
      </c>
      <c r="D33" s="36">
        <v>1410</v>
      </c>
      <c r="E33" s="29">
        <v>6530</v>
      </c>
    </row>
    <row r="34" spans="1:5" x14ac:dyDescent="0.2">
      <c r="A34" s="28" t="s">
        <v>68</v>
      </c>
      <c r="B34" s="33">
        <v>2630</v>
      </c>
      <c r="C34" s="36">
        <v>1870</v>
      </c>
      <c r="D34" s="36">
        <v>1230</v>
      </c>
      <c r="E34" s="29">
        <v>5730</v>
      </c>
    </row>
    <row r="35" spans="1:5" x14ac:dyDescent="0.2">
      <c r="A35" s="28" t="s">
        <v>69</v>
      </c>
      <c r="B35" s="33">
        <v>2530</v>
      </c>
      <c r="C35" s="36">
        <v>1680</v>
      </c>
      <c r="D35" s="36">
        <v>1080</v>
      </c>
      <c r="E35" s="29">
        <v>5290</v>
      </c>
    </row>
    <row r="36" spans="1:5" x14ac:dyDescent="0.2">
      <c r="A36" s="28" t="s">
        <v>70</v>
      </c>
      <c r="B36" s="33">
        <v>2290</v>
      </c>
      <c r="C36" s="36">
        <v>1520</v>
      </c>
      <c r="D36" s="36">
        <v>970</v>
      </c>
      <c r="E36" s="29">
        <v>4780</v>
      </c>
    </row>
    <row r="37" spans="1:5" x14ac:dyDescent="0.2">
      <c r="A37" s="28" t="s">
        <v>71</v>
      </c>
      <c r="B37" s="33">
        <v>2580</v>
      </c>
      <c r="C37" s="36">
        <v>1640</v>
      </c>
      <c r="D37" s="36">
        <v>1080</v>
      </c>
      <c r="E37" s="29">
        <v>5300</v>
      </c>
    </row>
    <row r="38" spans="1:5" x14ac:dyDescent="0.2">
      <c r="A38" s="28" t="s">
        <v>72</v>
      </c>
      <c r="B38" s="33">
        <v>3400</v>
      </c>
      <c r="C38" s="36">
        <v>2310</v>
      </c>
      <c r="D38" s="36">
        <v>1430</v>
      </c>
      <c r="E38" s="29">
        <v>7140</v>
      </c>
    </row>
    <row r="39" spans="1:5" x14ac:dyDescent="0.2">
      <c r="A39" s="30" t="s">
        <v>103</v>
      </c>
      <c r="B39" s="34">
        <v>30610</v>
      </c>
      <c r="C39" s="37">
        <v>21090</v>
      </c>
      <c r="D39" s="37">
        <v>13780</v>
      </c>
      <c r="E39" s="31">
        <v>65480</v>
      </c>
    </row>
    <row r="50" spans="1:2" x14ac:dyDescent="0.2">
      <c r="A50" s="25" t="s">
        <v>102</v>
      </c>
      <c r="B50" s="26" t="s">
        <v>108</v>
      </c>
    </row>
    <row r="51" spans="1:2" x14ac:dyDescent="0.2">
      <c r="A51" s="27" t="s">
        <v>110</v>
      </c>
      <c r="B51" s="26">
        <v>12770</v>
      </c>
    </row>
    <row r="52" spans="1:2" x14ac:dyDescent="0.2">
      <c r="A52" s="28" t="s">
        <v>111</v>
      </c>
      <c r="B52" s="29">
        <v>17940</v>
      </c>
    </row>
    <row r="53" spans="1:2" x14ac:dyDescent="0.2">
      <c r="A53" s="28" t="s">
        <v>112</v>
      </c>
      <c r="B53" s="29">
        <v>17550</v>
      </c>
    </row>
    <row r="54" spans="1:2" x14ac:dyDescent="0.2">
      <c r="A54" s="28" t="s">
        <v>113</v>
      </c>
      <c r="B54" s="29">
        <v>17220</v>
      </c>
    </row>
    <row r="55" spans="1:2" x14ac:dyDescent="0.2">
      <c r="A55" s="30" t="s">
        <v>103</v>
      </c>
      <c r="B55" s="31">
        <v>65480</v>
      </c>
    </row>
  </sheetData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65507-EBB5-457F-BA7F-BB14098A6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E6073D-352C-4181-B0B4-96CED1010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76DF1-745B-4265-9756-4171903C40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Mobility sales data</vt:lpstr>
      <vt:lpstr>Mobility sales data duplicate</vt:lpstr>
      <vt:lpstr>Pivot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Antonio Martins</cp:lastModifiedBy>
  <cp:revision/>
  <dcterms:created xsi:type="dcterms:W3CDTF">2024-10-18T18:00:41Z</dcterms:created>
  <dcterms:modified xsi:type="dcterms:W3CDTF">2025-01-26T19:00:53Z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