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mc:AlternateContent xmlns:mc="http://schemas.openxmlformats.org/markup-compatibility/2006">
    <mc:Choice Requires="x15">
      <x15ac:absPath xmlns:x15ac="http://schemas.microsoft.com/office/spreadsheetml/2010/11/ac" url="https://d.docs.live.net/21e2290bf9df685f/College/CuartoSemestre/Administracion_Financiera/"/>
    </mc:Choice>
  </mc:AlternateContent>
  <xr:revisionPtr revIDLastSave="1555" documentId="13_ncr:1_{0E6A89D6-04F5-4BEB-A074-BE3FEC764BF0}" xr6:coauthVersionLast="46" xr6:coauthVersionMax="46" xr10:uidLastSave="{D4447A56-0C25-4BB3-8A30-8416D168EE24}"/>
  <bookViews>
    <workbookView xWindow="-120" yWindow="-120" windowWidth="29040" windowHeight="15990" tabRatio="683" activeTab="2" xr2:uid="{835F8666-DB69-4EC0-950F-7E78C48060EC}"/>
  </bookViews>
  <sheets>
    <sheet name="Portada" sheetId="7" r:id="rId1"/>
    <sheet name="Datos" sheetId="31" r:id="rId2"/>
    <sheet name="Simulador" sheetId="1" r:id="rId3"/>
    <sheet name="Resultados" sheetId="24" r:id="rId4"/>
  </sheets>
  <definedNames>
    <definedName name="EMPRESAS" localSheetId="1">Datos!#REF!</definedName>
    <definedName name="EMPRESAS">Portada!$J$8:$J$12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 i="24" l="1"/>
  <c r="M14" i="24"/>
  <c r="L14" i="24"/>
  <c r="K14" i="24"/>
  <c r="J14" i="24"/>
  <c r="I14" i="24"/>
  <c r="E29" i="1"/>
  <c r="F29" i="1" s="1"/>
  <c r="G29" i="1" s="1"/>
  <c r="H29" i="1" s="1"/>
  <c r="I29" i="1" s="1"/>
  <c r="E31" i="1"/>
  <c r="F31" i="1" s="1"/>
  <c r="G31" i="1" s="1"/>
  <c r="H31" i="1" s="1"/>
  <c r="I31" i="1" s="1"/>
  <c r="F18" i="1"/>
  <c r="G18" i="1" s="1"/>
  <c r="H18" i="1" s="1"/>
  <c r="I18" i="1" s="1"/>
  <c r="V30" i="1"/>
  <c r="AB30" i="1" s="1"/>
  <c r="P41" i="1" s="1"/>
  <c r="V41" i="1" s="1"/>
  <c r="AB41" i="1" s="1"/>
  <c r="P30" i="1"/>
  <c r="Y30" i="1"/>
  <c r="Y41" i="1"/>
  <c r="S30" i="1"/>
  <c r="M30" i="1"/>
  <c r="M41" i="1"/>
  <c r="S41" i="1"/>
  <c r="M17" i="1"/>
  <c r="M16" i="1"/>
  <c r="C46" i="1"/>
  <c r="D25" i="1"/>
  <c r="E25" i="1" s="1"/>
  <c r="F25" i="1" s="1"/>
  <c r="G25" i="1" s="1"/>
  <c r="H25" i="1" s="1"/>
  <c r="I25" i="1" s="1"/>
  <c r="D29" i="1"/>
  <c r="D27" i="1"/>
  <c r="E27" i="1" s="1"/>
  <c r="F27" i="1" s="1"/>
  <c r="G27" i="1" s="1"/>
  <c r="H27" i="1" s="1"/>
  <c r="I27" i="1" s="1"/>
  <c r="D18" i="1"/>
  <c r="M12" i="1" s="1"/>
  <c r="D11" i="1" l="1"/>
  <c r="C37" i="1"/>
  <c r="C38" i="1"/>
  <c r="D38" i="1" s="1"/>
  <c r="E38" i="1" s="1"/>
  <c r="F38" i="1" s="1"/>
  <c r="G38" i="1" s="1"/>
  <c r="H38" i="1" s="1"/>
  <c r="E11" i="1" l="1"/>
  <c r="M31" i="1"/>
  <c r="D9" i="1"/>
  <c r="M9" i="1" s="1"/>
  <c r="D13" i="1"/>
  <c r="M10" i="1" s="1"/>
  <c r="D15" i="1"/>
  <c r="M11" i="1" s="1"/>
  <c r="D37" i="1"/>
  <c r="I11" i="1"/>
  <c r="H11" i="1"/>
  <c r="G11" i="1"/>
  <c r="C39" i="1"/>
  <c r="C45" i="1" s="1"/>
  <c r="F11" i="1"/>
  <c r="S31" i="1" l="1"/>
  <c r="M32" i="1"/>
  <c r="E13" i="1"/>
  <c r="N10" i="1" s="1"/>
  <c r="E15" i="1"/>
  <c r="N11" i="1" s="1"/>
  <c r="E9" i="1"/>
  <c r="N9" i="1" s="1"/>
  <c r="E37" i="1"/>
  <c r="D39" i="1"/>
  <c r="C47" i="1"/>
  <c r="M6" i="1" s="1"/>
  <c r="M7" i="1" s="1"/>
  <c r="I7" i="24" s="1"/>
  <c r="D6" i="1"/>
  <c r="D46" i="1" l="1"/>
  <c r="M27" i="1" s="1"/>
  <c r="B7" i="24"/>
  <c r="D8" i="1"/>
  <c r="Y31" i="1"/>
  <c r="S32" i="1"/>
  <c r="E6" i="1"/>
  <c r="D45" i="1"/>
  <c r="D47" i="1" s="1"/>
  <c r="N6" i="1" s="1"/>
  <c r="N7" i="1" s="1"/>
  <c r="J7" i="24" s="1"/>
  <c r="F13" i="1"/>
  <c r="O10" i="1" s="1"/>
  <c r="F15" i="1"/>
  <c r="O11" i="1" s="1"/>
  <c r="F9" i="1"/>
  <c r="O9" i="1" s="1"/>
  <c r="F37" i="1"/>
  <c r="E39" i="1"/>
  <c r="E45" i="1" s="1"/>
  <c r="D12" i="1"/>
  <c r="M42" i="1" l="1"/>
  <c r="Y32" i="1"/>
  <c r="C7" i="24"/>
  <c r="E8" i="1"/>
  <c r="E7" i="1" s="1"/>
  <c r="N8" i="1" s="1"/>
  <c r="N14" i="1" s="1"/>
  <c r="N15" i="1" s="1"/>
  <c r="C21" i="24" s="1"/>
  <c r="E46" i="1"/>
  <c r="S27" i="1" s="1"/>
  <c r="G9" i="1"/>
  <c r="P9" i="1" s="1"/>
  <c r="G13" i="1"/>
  <c r="P10" i="1" s="1"/>
  <c r="G15" i="1"/>
  <c r="P11" i="1" s="1"/>
  <c r="F6" i="1"/>
  <c r="G37" i="1"/>
  <c r="F39" i="1"/>
  <c r="D7" i="1"/>
  <c r="M8" i="1" s="1"/>
  <c r="M14" i="1" s="1"/>
  <c r="M15" i="1" s="1"/>
  <c r="D16" i="1"/>
  <c r="D19" i="1" s="1"/>
  <c r="D22" i="1" s="1"/>
  <c r="M18" i="1" l="1"/>
  <c r="B21" i="24"/>
  <c r="P31" i="1"/>
  <c r="B14" i="24"/>
  <c r="F8" i="1"/>
  <c r="F12" i="1" s="1"/>
  <c r="F16" i="1" s="1"/>
  <c r="F19" i="1" s="1"/>
  <c r="D7" i="24"/>
  <c r="E47" i="1"/>
  <c r="O6" i="1" s="1"/>
  <c r="O7" i="1" s="1"/>
  <c r="K7" i="24" s="1"/>
  <c r="M43" i="1"/>
  <c r="S42" i="1"/>
  <c r="F46" i="1"/>
  <c r="Y27" i="1" s="1"/>
  <c r="F7" i="1"/>
  <c r="O8" i="1" s="1"/>
  <c r="G6" i="1"/>
  <c r="F45" i="1"/>
  <c r="E12" i="1"/>
  <c r="E16" i="1" s="1"/>
  <c r="E19" i="1" s="1"/>
  <c r="E22" i="1" s="1"/>
  <c r="P33" i="1"/>
  <c r="N17" i="1"/>
  <c r="N18" i="1" s="1"/>
  <c r="M26" i="1"/>
  <c r="M28" i="1" s="1"/>
  <c r="M33" i="1" s="1"/>
  <c r="H9" i="1"/>
  <c r="Q9" i="1" s="1"/>
  <c r="H13" i="1"/>
  <c r="Q10" i="1" s="1"/>
  <c r="H15" i="1"/>
  <c r="Q11" i="1" s="1"/>
  <c r="H37" i="1"/>
  <c r="G39" i="1"/>
  <c r="V31" i="1" l="1"/>
  <c r="C14" i="24"/>
  <c r="G8" i="1"/>
  <c r="G12" i="1" s="1"/>
  <c r="G16" i="1" s="1"/>
  <c r="G19" i="1" s="1"/>
  <c r="G21" i="1" s="1"/>
  <c r="E7" i="24"/>
  <c r="Y42" i="1"/>
  <c r="Y43" i="1" s="1"/>
  <c r="S43" i="1"/>
  <c r="H6" i="1"/>
  <c r="G45" i="1"/>
  <c r="G46" i="1"/>
  <c r="M38" i="1" s="1"/>
  <c r="F47" i="1"/>
  <c r="P6" i="1" s="1"/>
  <c r="P7" i="1" s="1"/>
  <c r="L7" i="24" s="1"/>
  <c r="O17" i="1"/>
  <c r="S26" i="1"/>
  <c r="S28" i="1" s="1"/>
  <c r="S33" i="1" s="1"/>
  <c r="V33" i="1"/>
  <c r="F21" i="1"/>
  <c r="I9" i="1"/>
  <c r="R9" i="1" s="1"/>
  <c r="I13" i="1"/>
  <c r="R10" i="1" s="1"/>
  <c r="I15" i="1"/>
  <c r="R11" i="1" s="1"/>
  <c r="H39" i="1"/>
  <c r="H8" i="1" l="1"/>
  <c r="F7" i="24"/>
  <c r="G47" i="1"/>
  <c r="Q6" i="1" s="1"/>
  <c r="Q7" i="1" s="1"/>
  <c r="M7" i="24" s="1"/>
  <c r="I6" i="1"/>
  <c r="H45" i="1"/>
  <c r="G7" i="1"/>
  <c r="P8" i="1" s="1"/>
  <c r="H46" i="1"/>
  <c r="S38" i="1" s="1"/>
  <c r="G22" i="1"/>
  <c r="E14" i="24" s="1"/>
  <c r="P13" i="1"/>
  <c r="F22" i="1"/>
  <c r="O13" i="1"/>
  <c r="O14" i="1" s="1"/>
  <c r="O15" i="1" s="1"/>
  <c r="I8" i="1" l="1"/>
  <c r="G7" i="24"/>
  <c r="O18" i="1"/>
  <c r="Y26" i="1" s="1"/>
  <c r="Y28" i="1" s="1"/>
  <c r="Y33" i="1" s="1"/>
  <c r="D21" i="24"/>
  <c r="AB31" i="1"/>
  <c r="AB33" i="1" s="1"/>
  <c r="D14" i="24"/>
  <c r="P14" i="1"/>
  <c r="P15" i="1" s="1"/>
  <c r="E21" i="24" s="1"/>
  <c r="H47" i="1"/>
  <c r="R6" i="1" s="1"/>
  <c r="R7" i="1" s="1"/>
  <c r="N7" i="24" s="1"/>
  <c r="Y38" i="1"/>
  <c r="H7" i="1"/>
  <c r="Q8" i="1" s="1"/>
  <c r="H12" i="1"/>
  <c r="H16" i="1" s="1"/>
  <c r="H19" i="1" s="1"/>
  <c r="H21" i="1" s="1"/>
  <c r="H22" i="1" s="1"/>
  <c r="F14" i="24" s="1"/>
  <c r="P42" i="1"/>
  <c r="P44" i="1" s="1"/>
  <c r="P17" i="1" l="1"/>
  <c r="V42" i="1"/>
  <c r="V44" i="1" s="1"/>
  <c r="Q13" i="1"/>
  <c r="Q14" i="1" s="1"/>
  <c r="Q15" i="1" s="1"/>
  <c r="F21" i="24" s="1"/>
  <c r="I12" i="1"/>
  <c r="I16" i="1" s="1"/>
  <c r="I19" i="1" s="1"/>
  <c r="I21" i="1" s="1"/>
  <c r="R13" i="1" s="1"/>
  <c r="R14" i="1" s="1"/>
  <c r="R15" i="1" s="1"/>
  <c r="G21" i="24" s="1"/>
  <c r="I7" i="1"/>
  <c r="R8" i="1" s="1"/>
  <c r="P18" i="1"/>
  <c r="M37" i="1" s="1"/>
  <c r="M39" i="1" s="1"/>
  <c r="M44" i="1" s="1"/>
  <c r="I22" i="1" l="1"/>
  <c r="Q17" i="1"/>
  <c r="Q18" i="1" s="1"/>
  <c r="AB42" i="1" l="1"/>
  <c r="AB44" i="1" s="1"/>
  <c r="G14" i="24"/>
  <c r="R17" i="1"/>
  <c r="R18" i="1" s="1"/>
  <c r="Y37" i="1" s="1"/>
  <c r="Y39" i="1" s="1"/>
  <c r="Y44" i="1" s="1"/>
  <c r="S37" i="1"/>
  <c r="S39" i="1" s="1"/>
  <c r="S44" i="1" s="1"/>
</calcChain>
</file>

<file path=xl/sharedStrings.xml><?xml version="1.0" encoding="utf-8"?>
<sst xmlns="http://schemas.openxmlformats.org/spreadsheetml/2006/main" count="258" uniqueCount="127">
  <si>
    <t>Empresa "Galletas Arcoiris"</t>
  </si>
  <si>
    <t>La empresa “Galletas Arcoíris, S.A.” se dedica a la producción y venta de galletas para las misceláneas de la localidad. Se fundó hace cinco años y según el Lic. Artemio Ortega gerente de ventas la demanda del producto ha crecido a una tasa del 3% mensual desde que iniciaron operaciones</t>
  </si>
  <si>
    <t>DESCRIPCION</t>
  </si>
  <si>
    <t>Administracion y Ventas</t>
  </si>
  <si>
    <t xml:space="preserve">El C.P. José Díaz, Gerente financiero de la empresa, desea proyectar los estados financieros para los próximos seis meses, por lo que consulto al Lic. Ortega, quien le informo que el pronóstico de ventas para el próximo mes es de 50, 000 unidades a un precio de $ 10 pesos por unidad (incluyendo el impuesto al valor agregado IVA). Se pronostica que la tasa de crecimiento del precio para los próximos meses sea del 2% </t>
  </si>
  <si>
    <t xml:space="preserve">Así mismo el Lic. Artemio Ortega manifestó que la empresa tiene como política, financiar a sus distribuidores 60% de sus compras a un plazo de 30 días y que en los últimos meses los pagos se han recibido puntualmente, dicha situación hace que no se consideren reservas por cuentas incobrables. </t>
  </si>
  <si>
    <t xml:space="preserve">Por otra parte, se pronostica  que los gastos unitarios de venta y de administración sean de $ 2 y $ 3 pesos, respectivamente y que probablemente se incrementen a una tasa del 1% mensual durante el próximo año. </t>
  </si>
  <si>
    <t>Impuestos</t>
  </si>
  <si>
    <t xml:space="preserve">La empresa está sujeta a un régimen especial de impuestos sobre la renta (ISR), el cual permitirá no pagar impuestos en los próximos dos meses, pero a partir del tercer mes la tasa del impuesto dependerá del nivel de utilidades, como se muestra en la tabla 1. El impuesto al valor agregado será del 16%  </t>
  </si>
  <si>
    <t>Nivel de Utilidades (en pesos)</t>
  </si>
  <si>
    <t>Limite Inferior</t>
  </si>
  <si>
    <t>limite Superior</t>
  </si>
  <si>
    <t>Tasa de Impuestos</t>
  </si>
  <si>
    <t>Operaciones</t>
  </si>
  <si>
    <t>El Lic. Díaz estima que los costos de producción unitarios, que incluyen mano de obra, materias primas y mantenimiento, serán de $ 3 pesos y se espera que estos costos sean ajustados con la tasa de inflación a partir del segundo mes (se pronostica una tasa de inflación mensual de 1%). 
La empresa se ajusta a la política de “justo a tiempo”, por lo cual no reportan inventarios de materia prima ni de producto terminado en su balance general</t>
  </si>
  <si>
    <t xml:space="preserve">Por otra parte, se tiene un equipo nuevo con un tiempo de vida de 5 años y de acuerdo con informes financieros, el Lic. Díaz estima que tendrá un valor de rescate de $ 10,000 pesos al término de su vida útil. </t>
  </si>
  <si>
    <t>Se prevé que la tasa de interés sobre los préstamos que soliciten será del 2% mensual durante el próximo año. Los demás datos referente a los activos y pasivos de la empresa se muestran en su balance general:</t>
  </si>
  <si>
    <t>Activo</t>
  </si>
  <si>
    <t>Pasivo</t>
  </si>
  <si>
    <t>EFECTIVO</t>
  </si>
  <si>
    <t>CUENTAS POR COBRAR</t>
  </si>
  <si>
    <t>TOTAL ACTIVO CIRCULANTE</t>
  </si>
  <si>
    <t>EQUIPO</t>
  </si>
  <si>
    <t>DEPRECIACION</t>
  </si>
  <si>
    <t>TOTAL DE ACTIVO FIJO</t>
  </si>
  <si>
    <t>TOTAL DE ACTIVO</t>
  </si>
  <si>
    <t>PRESTAMO</t>
  </si>
  <si>
    <t>TOTAL DE PASIVO</t>
  </si>
  <si>
    <t>CAPITAL CONTABLE</t>
  </si>
  <si>
    <t>UTILIDAD ACUMULADA</t>
  </si>
  <si>
    <t>TOTAL PASIVO Y CAPITAL</t>
  </si>
  <si>
    <t>Modelo a Desarrollar</t>
  </si>
  <si>
    <t>El Lic. Díaz requiere que el modelo financiero que se desarrolle muestre el estado de resultados, el estado de flujo de efectivo y el balance general para los próximos seis meses. Al mismo tiempo los resultados que necesita de la proyección son las ventas en unidades, los ingresos netos, las utilidades netas, los prestamos requeridos y los flujos de efectivo netos</t>
  </si>
  <si>
    <t>Datos de empresa</t>
  </si>
  <si>
    <t>Crecimiento
de ventas</t>
  </si>
  <si>
    <t>Pronostico 
de ventas</t>
  </si>
  <si>
    <t xml:space="preserve">Precio de
venta + IVA </t>
  </si>
  <si>
    <t>Tasa de 
crecimiento</t>
  </si>
  <si>
    <t>Datos de Administracion</t>
  </si>
  <si>
    <t>Ventas de
contado</t>
  </si>
  <si>
    <t>ventas a 
1 mes</t>
  </si>
  <si>
    <t>Gastos de 
ventas</t>
  </si>
  <si>
    <t>Gastos de 
administracion</t>
  </si>
  <si>
    <t>Crecimiento</t>
  </si>
  <si>
    <t>Datos de Operaciones</t>
  </si>
  <si>
    <t>Costos de
produccion</t>
  </si>
  <si>
    <t>Inflacion</t>
  </si>
  <si>
    <t>Valor de
rescate</t>
  </si>
  <si>
    <t>Vida util (años)</t>
  </si>
  <si>
    <t>ESTADO DE RESULTADOS</t>
  </si>
  <si>
    <t>VENTAS</t>
  </si>
  <si>
    <t>(=) VENTAS NETAS</t>
  </si>
  <si>
    <t>(-) IVA</t>
  </si>
  <si>
    <t>(-)  DEPRECIACION</t>
  </si>
  <si>
    <t>(=) UTILIDAD BRUTA</t>
  </si>
  <si>
    <t>(-) GASTOS DE VENTA</t>
  </si>
  <si>
    <t>(-) INTERES</t>
  </si>
  <si>
    <t>(-)  GASTOS DE 
ADMNISTRACION</t>
  </si>
  <si>
    <t>(=) UTILIDAD DE 
OPERACION</t>
  </si>
  <si>
    <t>(-) COSTOS DE 
PRODUCCION</t>
  </si>
  <si>
    <t>Mes 1</t>
  </si>
  <si>
    <t>Mes 2</t>
  </si>
  <si>
    <t>Mes 3</t>
  </si>
  <si>
    <t>Mes 4</t>
  </si>
  <si>
    <t>Mes 5</t>
  </si>
  <si>
    <t>Mes 6</t>
  </si>
  <si>
    <t>PRESUPUESTO DE COBROS</t>
  </si>
  <si>
    <t>TOTAL DE COBROS</t>
  </si>
  <si>
    <t>UNIDADES</t>
  </si>
  <si>
    <t>PRECIO</t>
  </si>
  <si>
    <t>TOTAL DE VENTAS</t>
  </si>
  <si>
    <t>MES 1</t>
  </si>
  <si>
    <t>MES 2</t>
  </si>
  <si>
    <t>MES 3</t>
  </si>
  <si>
    <t>MES 4</t>
  </si>
  <si>
    <t>MES 5</t>
  </si>
  <si>
    <t>MES 6</t>
  </si>
  <si>
    <t>CAPITAL SOCIAL</t>
  </si>
  <si>
    <t>(-) IMPUESTOS</t>
  </si>
  <si>
    <t>(=) UTILIDAD DEL EJERCICIO</t>
  </si>
  <si>
    <t>Tasa de interes</t>
  </si>
  <si>
    <t>Datos Auxiliares</t>
  </si>
  <si>
    <t>Costo de prouduccion unitario</t>
  </si>
  <si>
    <t>Precio Unitario</t>
  </si>
  <si>
    <t>Gastos de Ventas Unitarios</t>
  </si>
  <si>
    <t>Gastos de Administracion unitarios</t>
  </si>
  <si>
    <t>-</t>
  </si>
  <si>
    <t>PRESUPUESTO DE EFECTIVO</t>
  </si>
  <si>
    <t>CONCEPTO</t>
  </si>
  <si>
    <t>Cuentas por cobrar</t>
  </si>
  <si>
    <t>Total de ingresos</t>
  </si>
  <si>
    <t>IVA</t>
  </si>
  <si>
    <t>Costos de producción</t>
  </si>
  <si>
    <t xml:space="preserve">Gastos de administración </t>
  </si>
  <si>
    <t>Gastos de venta</t>
  </si>
  <si>
    <t>(-)Total de egresos</t>
  </si>
  <si>
    <t>Flujo neto de efectivo</t>
  </si>
  <si>
    <t>(-)Prestamo</t>
  </si>
  <si>
    <t>Efectivo</t>
  </si>
  <si>
    <t>Flujo neto de efectivo acumulable</t>
  </si>
  <si>
    <t>1° mes</t>
  </si>
  <si>
    <t>Préstamo</t>
  </si>
  <si>
    <t>Total Pasivo</t>
  </si>
  <si>
    <t>Capital contable</t>
  </si>
  <si>
    <t>Equipo</t>
  </si>
  <si>
    <t>Capital social</t>
  </si>
  <si>
    <t>Utilidad acumulada</t>
  </si>
  <si>
    <t>Total de activo fijo</t>
  </si>
  <si>
    <t>Total de activo</t>
  </si>
  <si>
    <t>Total Pasivo y capital</t>
  </si>
  <si>
    <t>Depreciacion</t>
  </si>
  <si>
    <t>Intereses</t>
  </si>
  <si>
    <t>(=) UTILIDAD ANTES 
DE IMPUESTOS</t>
  </si>
  <si>
    <t>PRESUPUESTO DE VENTAS</t>
  </si>
  <si>
    <t>Total activo circulante</t>
  </si>
  <si>
    <t>2° mes</t>
  </si>
  <si>
    <t>3° mes</t>
  </si>
  <si>
    <t>4° mes</t>
  </si>
  <si>
    <t>5° mes</t>
  </si>
  <si>
    <t>6° mes</t>
  </si>
  <si>
    <t>VENTAS EN UNIDADES</t>
  </si>
  <si>
    <t xml:space="preserve">INGRESOS NETOS </t>
  </si>
  <si>
    <t>UTILIDADES NETAS</t>
  </si>
  <si>
    <t>PRESTAMOS REQUERIDOS</t>
  </si>
  <si>
    <t>FLUJOS DE EFECTIVO NETOS</t>
  </si>
  <si>
    <t>COBRO DE CONTADO 40%</t>
  </si>
  <si>
    <t>COBRO A 1 MES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</si>
</sst>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80A]#,##0.00"/>
    <numFmt numFmtId="166" formatCode="0.0%"/>
    <numFmt numFmtId="167" formatCode="[$$-80A]#,##0.0"/>
  </numFmts>
  <fonts count="12" x14ac:knownFonts="1">
    <font>
      <sz val="11"/>
      <color theme="1"/>
      <name val="Arial Nova Cond"/>
      <family val="2"/>
      <scheme val="minor"/>
    </font>
    <font>
      <sz val="11"/>
      <color theme="1"/>
      <name val="Arial Nova Cond"/>
      <family val="2"/>
      <scheme val="minor"/>
    </font>
    <font>
      <sz val="11"/>
      <color theme="0"/>
      <name val="Arial Nova Cond"/>
      <family val="2"/>
      <scheme val="minor"/>
    </font>
    <font>
      <b/>
      <sz val="12"/>
      <color theme="1"/>
      <name val="Arial Nova Cond"/>
      <family val="2"/>
      <scheme val="minor"/>
    </font>
    <font>
      <b/>
      <sz val="11"/>
      <color theme="0"/>
      <name val="Arial Nova Cond"/>
      <family val="2"/>
      <scheme val="minor"/>
    </font>
    <font>
      <b/>
      <sz val="11"/>
      <color theme="5" tint="0.79998168889431442"/>
      <name val="Arial Nova Cond"/>
      <family val="2"/>
      <scheme val="minor"/>
    </font>
    <font>
      <sz val="12"/>
      <color theme="1"/>
      <name val="Arial Nova Cond"/>
      <family val="2"/>
      <scheme val="minor"/>
    </font>
    <font>
      <u/>
      <sz val="11"/>
      <color theme="10"/>
      <name val="Arial Nova Cond"/>
      <family val="2"/>
      <scheme val="minor"/>
    </font>
    <font>
      <sz val="10"/>
      <color theme="1"/>
      <name val="Arial Nova Cond"/>
      <family val="2"/>
      <scheme val="minor"/>
    </font>
    <font>
      <b/>
      <sz val="11"/>
      <color theme="1"/>
      <name val="Arial Nova Cond"/>
      <family val="2"/>
      <scheme val="minor"/>
    </font>
    <font>
      <sz val="8"/>
      <name val="Arial Nova Cond"/>
      <family val="2"/>
      <scheme val="minor"/>
    </font>
    <font>
      <sz val="11"/>
      <color theme="1" tint="-0.499984740745262"/>
      <name val="Arial Nova Cond"/>
      <family val="2"/>
      <scheme val="minor"/>
    </font>
  </fonts>
  <fills count="19">
    <fill>
      <patternFill patternType="none"/>
    </fill>
    <fill>
      <patternFill patternType="gray125"/>
    </fill>
    <fill>
      <patternFill patternType="solid">
        <fgColor auto="1"/>
        <bgColor theme="2"/>
      </patternFill>
    </fill>
    <fill>
      <patternFill patternType="solid">
        <fgColor theme="7"/>
        <bgColor theme="2"/>
      </patternFill>
    </fill>
    <fill>
      <patternFill patternType="lightUp">
        <fgColor theme="2"/>
        <bgColor theme="3" tint="0.59996337778862885"/>
      </patternFill>
    </fill>
    <fill>
      <patternFill patternType="lightUp">
        <fgColor theme="2"/>
        <bgColor theme="4" tint="0.79998168889431442"/>
      </patternFill>
    </fill>
    <fill>
      <patternFill patternType="gray0625">
        <fgColor theme="5" tint="0.79998168889431442"/>
        <bgColor theme="4" tint="0.59996337778862885"/>
      </patternFill>
    </fill>
    <fill>
      <patternFill patternType="gray0625">
        <fgColor theme="9"/>
        <bgColor theme="6" tint="0.39991454817346722"/>
      </patternFill>
    </fill>
    <fill>
      <patternFill patternType="solid">
        <fgColor theme="8" tint="-0.24994659260841701"/>
        <bgColor theme="0"/>
      </patternFill>
    </fill>
    <fill>
      <patternFill patternType="solid">
        <fgColor theme="5" tint="-0.24994659260841701"/>
        <bgColor theme="0"/>
      </patternFill>
    </fill>
    <fill>
      <patternFill patternType="lightUp">
        <fgColor theme="2"/>
        <bgColor theme="0"/>
      </patternFill>
    </fill>
    <fill>
      <patternFill patternType="solid">
        <fgColor theme="9" tint="0.39994506668294322"/>
        <bgColor theme="0"/>
      </patternFill>
    </fill>
    <fill>
      <patternFill patternType="solid">
        <fgColor theme="9" tint="-0.24994659260841701"/>
        <bgColor theme="0"/>
      </patternFill>
    </fill>
    <fill>
      <patternFill patternType="solid">
        <fgColor theme="9" tint="-0.499984740745262"/>
        <bgColor theme="0"/>
      </patternFill>
    </fill>
    <fill>
      <patternFill patternType="solid">
        <fgColor theme="7" tint="-0.24994659260841701"/>
        <bgColor theme="0"/>
      </patternFill>
    </fill>
    <fill>
      <patternFill patternType="solid">
        <fgColor theme="0"/>
        <bgColor theme="0"/>
      </patternFill>
    </fill>
    <fill>
      <patternFill patternType="solid">
        <fgColor rgb="FFF6B0A8"/>
        <bgColor indexed="64"/>
      </patternFill>
    </fill>
    <fill>
      <patternFill patternType="solid">
        <fgColor theme="0"/>
        <bgColor theme="2"/>
      </patternFill>
    </fill>
    <fill>
      <patternFill patternType="solid">
        <fgColor theme="0"/>
        <bgColor indexed="64"/>
      </patternFill>
    </fill>
  </fills>
  <borders count="51">
    <border>
      <left/>
      <right/>
      <top/>
      <bottom/>
      <diagonal/>
    </border>
    <border>
      <left style="thick">
        <color theme="3" tint="0.39994506668294322"/>
      </left>
      <right style="thick">
        <color theme="3" tint="0.39994506668294322"/>
      </right>
      <top/>
      <bottom/>
      <diagonal/>
    </border>
    <border>
      <left style="thick">
        <color theme="2" tint="-0.499984740745262"/>
      </left>
      <right style="thick">
        <color theme="2" tint="-0.499984740745262"/>
      </right>
      <top style="thick">
        <color theme="2" tint="-0.499984740745262"/>
      </top>
      <bottom style="thick">
        <color theme="2" tint="-0.499984740745262"/>
      </bottom>
      <diagonal/>
    </border>
    <border>
      <left style="thick">
        <color theme="3" tint="0.39991454817346722"/>
      </left>
      <right style="thick">
        <color theme="3" tint="0.39991454817346722"/>
      </right>
      <top style="thick">
        <color theme="3" tint="0.39991454817346722"/>
      </top>
      <bottom style="thick">
        <color theme="3" tint="0.39991454817346722"/>
      </bottom>
      <diagonal/>
    </border>
    <border>
      <left style="thick">
        <color theme="3" tint="0.39982299264503923"/>
      </left>
      <right style="thick">
        <color theme="3" tint="0.39982299264503923"/>
      </right>
      <top/>
      <bottom style="thick">
        <color theme="3" tint="0.39985351115451523"/>
      </bottom>
      <diagonal/>
    </border>
    <border>
      <left style="thick">
        <color theme="3" tint="0.39985351115451523"/>
      </left>
      <right style="thick">
        <color theme="3" tint="0.39985351115451523"/>
      </right>
      <top style="thick">
        <color theme="3" tint="0.39988402966399123"/>
      </top>
      <bottom/>
      <diagonal/>
    </border>
    <border>
      <left/>
      <right/>
      <top style="thick">
        <color theme="8"/>
      </top>
      <bottom/>
      <diagonal/>
    </border>
    <border>
      <left style="thick">
        <color theme="8"/>
      </left>
      <right/>
      <top style="thick">
        <color theme="8"/>
      </top>
      <bottom style="thick">
        <color theme="8"/>
      </bottom>
      <diagonal/>
    </border>
    <border>
      <left/>
      <right/>
      <top style="thick">
        <color theme="8"/>
      </top>
      <bottom style="thick">
        <color theme="8"/>
      </bottom>
      <diagonal/>
    </border>
    <border>
      <left/>
      <right style="thick">
        <color theme="8"/>
      </right>
      <top style="thick">
        <color theme="8"/>
      </top>
      <bottom/>
      <diagonal/>
    </border>
    <border>
      <left style="thick">
        <color theme="8"/>
      </left>
      <right style="thick">
        <color theme="8"/>
      </right>
      <top style="thick">
        <color theme="8"/>
      </top>
      <bottom/>
      <diagonal/>
    </border>
    <border>
      <left style="thick">
        <color theme="8"/>
      </left>
      <right style="thick">
        <color theme="8"/>
      </right>
      <top/>
      <bottom style="thick">
        <color theme="8"/>
      </bottom>
      <diagonal/>
    </border>
    <border>
      <left style="thick">
        <color theme="8"/>
      </left>
      <right/>
      <top style="thick">
        <color theme="8"/>
      </top>
      <bottom/>
      <diagonal/>
    </border>
    <border>
      <left/>
      <right/>
      <top/>
      <bottom style="thick">
        <color theme="8"/>
      </bottom>
      <diagonal/>
    </border>
    <border>
      <left style="thick">
        <color theme="8"/>
      </left>
      <right/>
      <top/>
      <bottom/>
      <diagonal/>
    </border>
    <border>
      <left/>
      <right style="thick">
        <color theme="8"/>
      </right>
      <top style="thick">
        <color theme="8"/>
      </top>
      <bottom style="thick">
        <color theme="8"/>
      </bottom>
      <diagonal/>
    </border>
    <border>
      <left style="thick">
        <color theme="8"/>
      </left>
      <right style="thick">
        <color theme="8"/>
      </right>
      <top/>
      <bottom/>
      <diagonal/>
    </border>
    <border>
      <left/>
      <right style="thick">
        <color theme="8"/>
      </right>
      <top/>
      <bottom/>
      <diagonal/>
    </border>
    <border>
      <left style="thick">
        <color theme="8"/>
      </left>
      <right/>
      <top/>
      <bottom style="thick">
        <color theme="8"/>
      </bottom>
      <diagonal/>
    </border>
    <border>
      <left/>
      <right style="thick">
        <color theme="8"/>
      </right>
      <top/>
      <bottom style="thick">
        <color theme="8"/>
      </bottom>
      <diagonal/>
    </border>
    <border>
      <left style="thick">
        <color theme="2" tint="-0.499984740745262"/>
      </left>
      <right/>
      <top style="thick">
        <color theme="8"/>
      </top>
      <bottom style="thick">
        <color theme="8"/>
      </bottom>
      <diagonal/>
    </border>
    <border>
      <left/>
      <right style="thick">
        <color theme="2" tint="-0.499984740745262"/>
      </right>
      <top style="thick">
        <color theme="8"/>
      </top>
      <bottom style="thick">
        <color theme="8"/>
      </bottom>
      <diagonal/>
    </border>
    <border>
      <left style="thick">
        <color theme="2" tint="-0.499984740745262"/>
      </left>
      <right/>
      <top/>
      <bottom style="thick">
        <color theme="8"/>
      </bottom>
      <diagonal/>
    </border>
    <border>
      <left/>
      <right style="thick">
        <color theme="2" tint="-0.499984740745262"/>
      </right>
      <top/>
      <bottom style="thick">
        <color theme="8"/>
      </bottom>
      <diagonal/>
    </border>
    <border>
      <left style="thick">
        <color theme="2" tint="-0.499984740745262"/>
      </left>
      <right/>
      <top style="thick">
        <color theme="8"/>
      </top>
      <bottom/>
      <diagonal/>
    </border>
    <border>
      <left/>
      <right style="thick">
        <color theme="2" tint="-0.499984740745262"/>
      </right>
      <top style="thick">
        <color theme="8"/>
      </top>
      <bottom/>
      <diagonal/>
    </border>
    <border>
      <left style="thick">
        <color theme="8"/>
      </left>
      <right style="thick">
        <color theme="8"/>
      </right>
      <top style="thick">
        <color theme="8"/>
      </top>
      <bottom style="thick">
        <color theme="8"/>
      </bottom>
      <diagonal/>
    </border>
    <border>
      <left style="thick">
        <color rgb="FFC4536B"/>
      </left>
      <right style="thick">
        <color rgb="FFC4536B"/>
      </right>
      <top style="thick">
        <color rgb="FFC4536B"/>
      </top>
      <bottom style="thick">
        <color rgb="FFC4536B"/>
      </bottom>
      <diagonal/>
    </border>
    <border>
      <left style="thick">
        <color theme="3"/>
      </left>
      <right style="thick">
        <color theme="3"/>
      </right>
      <top style="thick">
        <color theme="3"/>
      </top>
      <bottom style="thick">
        <color theme="3"/>
      </bottom>
      <diagonal/>
    </border>
    <border>
      <left/>
      <right style="thick">
        <color rgb="FFC4536B"/>
      </right>
      <top style="thick">
        <color rgb="FFC4536B"/>
      </top>
      <bottom style="thick">
        <color rgb="FFC4536B"/>
      </bottom>
      <diagonal/>
    </border>
    <border>
      <left style="thick">
        <color theme="3" tint="0.39994506668294322"/>
      </left>
      <right/>
      <top style="thick">
        <color theme="2" tint="-0.499984740745262"/>
      </top>
      <bottom style="thick">
        <color theme="3"/>
      </bottom>
      <diagonal/>
    </border>
    <border>
      <left style="thick">
        <color rgb="FFC4536B"/>
      </left>
      <right style="thick">
        <color rgb="FFC4536B"/>
      </right>
      <top style="thick">
        <color rgb="FFC4536B"/>
      </top>
      <bottom/>
      <diagonal/>
    </border>
    <border>
      <left style="thick">
        <color theme="3"/>
      </left>
      <right style="thick">
        <color rgb="FFC4536B"/>
      </right>
      <top style="thick">
        <color theme="3"/>
      </top>
      <bottom style="thick">
        <color theme="3"/>
      </bottom>
      <diagonal/>
    </border>
    <border>
      <left style="thick">
        <color theme="3" tint="0.39985351115451523"/>
      </left>
      <right style="thick">
        <color theme="3" tint="0.39985351115451523"/>
      </right>
      <top style="thick">
        <color theme="3" tint="0.39985351115451523"/>
      </top>
      <bottom/>
      <diagonal/>
    </border>
    <border>
      <left style="thick">
        <color theme="3" tint="0.39985351115451523"/>
      </left>
      <right style="thick">
        <color theme="3" tint="0.39985351115451523"/>
      </right>
      <top/>
      <bottom style="thick">
        <color theme="3" tint="0.39985351115451523"/>
      </bottom>
      <diagonal/>
    </border>
    <border>
      <left style="thick">
        <color theme="2" tint="-0.499984740745262"/>
      </left>
      <right/>
      <top style="thick">
        <color theme="2" tint="-0.499984740745262"/>
      </top>
      <bottom style="thick">
        <color theme="2" tint="-0.499984740745262"/>
      </bottom>
      <diagonal/>
    </border>
    <border>
      <left/>
      <right/>
      <top style="thick">
        <color theme="2" tint="-0.499984740745262"/>
      </top>
      <bottom style="thick">
        <color theme="2" tint="-0.499984740745262"/>
      </bottom>
      <diagonal/>
    </border>
    <border>
      <left/>
      <right style="thick">
        <color theme="2" tint="-0.499984740745262"/>
      </right>
      <top style="thick">
        <color theme="2" tint="-0.499984740745262"/>
      </top>
      <bottom style="thick">
        <color theme="2" tint="-0.499984740745262"/>
      </bottom>
      <diagonal/>
    </border>
    <border>
      <left style="thick">
        <color theme="2" tint="-0.499984740745262"/>
      </left>
      <right/>
      <top/>
      <bottom/>
      <diagonal/>
    </border>
    <border>
      <left style="thick">
        <color theme="3" tint="0.39994506668294322"/>
      </left>
      <right style="thick">
        <color theme="3" tint="0.39994506668294322"/>
      </right>
      <top style="thick">
        <color theme="3" tint="0.39994506668294322"/>
      </top>
      <bottom style="thick">
        <color theme="3" tint="0.39994506668294322"/>
      </bottom>
      <diagonal/>
    </border>
    <border>
      <left style="thick">
        <color theme="2" tint="-0.499984740745262"/>
      </left>
      <right style="thick">
        <color theme="2" tint="-0.499984740745262"/>
      </right>
      <top style="thick">
        <color theme="2" tint="-0.499984740745262"/>
      </top>
      <bottom/>
      <diagonal/>
    </border>
    <border>
      <left style="thick">
        <color theme="2" tint="-0.499984740745262"/>
      </left>
      <right style="thick">
        <color theme="2" tint="-0.499984740745262"/>
      </right>
      <top/>
      <bottom style="thick">
        <color theme="2" tint="-0.499984740745262"/>
      </bottom>
      <diagonal/>
    </border>
    <border>
      <left style="thick">
        <color theme="3" tint="0.39994506668294322"/>
      </left>
      <right/>
      <top style="thick">
        <color theme="3" tint="0.39994506668294322"/>
      </top>
      <bottom style="thick">
        <color theme="3" tint="0.39994506668294322"/>
      </bottom>
      <diagonal/>
    </border>
    <border>
      <left style="thick">
        <color theme="3" tint="0.39991454817346722"/>
      </left>
      <right style="thick">
        <color theme="3" tint="0.39991454817346722"/>
      </right>
      <top style="thick">
        <color theme="3" tint="0.39991454817346722"/>
      </top>
      <bottom/>
      <diagonal/>
    </border>
    <border>
      <left style="thick">
        <color theme="3" tint="0.39991454817346722"/>
      </left>
      <right style="thick">
        <color theme="3" tint="0.39991454817346722"/>
      </right>
      <top/>
      <bottom style="thick">
        <color theme="3" tint="0.39991454817346722"/>
      </bottom>
      <diagonal/>
    </border>
    <border>
      <left style="thick">
        <color theme="3" tint="0.39994506668294322"/>
      </left>
      <right style="thick">
        <color theme="3" tint="0.39994506668294322"/>
      </right>
      <top/>
      <bottom style="thick">
        <color theme="3" tint="0.39994506668294322"/>
      </bottom>
      <diagonal/>
    </border>
    <border>
      <left style="thick">
        <color theme="3" tint="0.39994506668294322"/>
      </left>
      <right/>
      <top/>
      <bottom style="thick">
        <color theme="3" tint="0.39994506668294322"/>
      </bottom>
      <diagonal/>
    </border>
    <border>
      <left style="thick">
        <color theme="3" tint="0.39994506668294322"/>
      </left>
      <right style="thick">
        <color theme="3" tint="0.39994506668294322"/>
      </right>
      <top style="thick">
        <color theme="3" tint="0.39994506668294322"/>
      </top>
      <bottom/>
      <diagonal/>
    </border>
    <border>
      <left style="thin">
        <color rgb="FF000000"/>
      </left>
      <right style="thin">
        <color rgb="FF000000"/>
      </right>
      <top style="thin">
        <color rgb="FF000000"/>
      </top>
      <bottom style="thin">
        <color rgb="FF000000"/>
      </bottom>
      <diagonal/>
    </border>
    <border>
      <left style="thick">
        <color rgb="FFC4536B"/>
      </left>
      <right style="thick">
        <color rgb="FFC4536B"/>
      </right>
      <top/>
      <bottom/>
      <diagonal/>
    </border>
    <border>
      <left style="thick">
        <color rgb="FFC4536B"/>
      </left>
      <right style="thick">
        <color rgb="FFC4536B"/>
      </right>
      <top/>
      <bottom style="thick">
        <color rgb="FFC4536B"/>
      </bottom>
      <diagonal/>
    </border>
  </borders>
  <cellStyleXfs count="20">
    <xf numFmtId="0" fontId="0" fillId="0" borderId="0"/>
    <xf numFmtId="3" fontId="1" fillId="2" borderId="1"/>
    <xf numFmtId="3" fontId="1" fillId="3" borderId="1"/>
    <xf numFmtId="3" fontId="1" fillId="4" borderId="1"/>
    <xf numFmtId="3" fontId="1" fillId="5" borderId="1"/>
    <xf numFmtId="3" fontId="4" fillId="6" borderId="1"/>
    <xf numFmtId="3" fontId="2" fillId="7" borderId="1"/>
    <xf numFmtId="3" fontId="2" fillId="8" borderId="1"/>
    <xf numFmtId="3" fontId="5" fillId="9" borderId="1"/>
    <xf numFmtId="3" fontId="3" fillId="10" borderId="2">
      <alignment horizontal="center" wrapText="1"/>
    </xf>
    <xf numFmtId="3" fontId="1" fillId="11" borderId="1"/>
    <xf numFmtId="3" fontId="2" fillId="12" borderId="1"/>
    <xf numFmtId="3" fontId="2" fillId="13" borderId="1"/>
    <xf numFmtId="3" fontId="2" fillId="14" borderId="1"/>
    <xf numFmtId="3" fontId="6" fillId="15" borderId="3">
      <alignment horizontal="center" wrapText="1"/>
    </xf>
    <xf numFmtId="3" fontId="6" fillId="15" borderId="5">
      <alignment horizontal="center" wrapText="1"/>
    </xf>
    <xf numFmtId="3" fontId="6" fillId="15" borderId="4">
      <alignment horizontal="center" wrapText="1"/>
    </xf>
    <xf numFmtId="0" fontId="7" fillId="0" borderId="0" applyNumberFormat="0" applyFill="0" applyBorder="0" applyAlignment="0" applyProtection="0"/>
    <xf numFmtId="0" fontId="8" fillId="0" borderId="0"/>
    <xf numFmtId="164" fontId="1" fillId="0" borderId="0" applyFont="0" applyFill="0" applyBorder="0" applyAlignment="0" applyProtection="0"/>
  </cellStyleXfs>
  <cellXfs count="141">
    <xf numFmtId="0" fontId="0" fillId="0" borderId="0" xfId="0"/>
    <xf numFmtId="0" fontId="7" fillId="0" borderId="0" xfId="17"/>
    <xf numFmtId="0" fontId="8" fillId="0" borderId="0" xfId="18"/>
    <xf numFmtId="165" fontId="0" fillId="16" borderId="7" xfId="0" applyNumberFormat="1" applyFill="1" applyBorder="1" applyAlignment="1">
      <alignment vertical="center"/>
    </xf>
    <xf numFmtId="167" fontId="0" fillId="16" borderId="15" xfId="0" applyNumberFormat="1" applyFill="1" applyBorder="1" applyAlignment="1">
      <alignment vertical="center"/>
    </xf>
    <xf numFmtId="165" fontId="9" fillId="16" borderId="7" xfId="0" applyNumberFormat="1" applyFont="1" applyFill="1" applyBorder="1" applyAlignment="1">
      <alignment vertical="center"/>
    </xf>
    <xf numFmtId="167" fontId="9" fillId="16" borderId="15" xfId="0" applyNumberFormat="1" applyFont="1" applyFill="1" applyBorder="1" applyAlignment="1">
      <alignment vertical="center"/>
    </xf>
    <xf numFmtId="3" fontId="6" fillId="15" borderId="5" xfId="15" applyAlignment="1">
      <alignment horizontal="center" vertical="center" wrapText="1"/>
    </xf>
    <xf numFmtId="0" fontId="0" fillId="16" borderId="29" xfId="0" applyFill="1" applyBorder="1" applyAlignment="1">
      <alignment horizontal="center" vertical="center"/>
    </xf>
    <xf numFmtId="0" fontId="0" fillId="16" borderId="27" xfId="0" applyFill="1" applyBorder="1" applyAlignment="1">
      <alignment horizontal="center" vertical="center"/>
    </xf>
    <xf numFmtId="165" fontId="0" fillId="16" borderId="29" xfId="0" applyNumberFormat="1" applyFill="1" applyBorder="1" applyAlignment="1">
      <alignment horizontal="center" vertical="center"/>
    </xf>
    <xf numFmtId="165" fontId="0" fillId="16" borderId="27" xfId="0" applyNumberFormat="1" applyFill="1" applyBorder="1" applyAlignment="1">
      <alignment horizontal="center" vertical="center"/>
    </xf>
    <xf numFmtId="165" fontId="9" fillId="0" borderId="0" xfId="0" applyNumberFormat="1" applyFont="1" applyFill="1" applyBorder="1" applyAlignment="1">
      <alignment vertical="center"/>
    </xf>
    <xf numFmtId="165" fontId="0" fillId="0" borderId="0" xfId="0" applyNumberFormat="1" applyFill="1" applyBorder="1" applyAlignment="1">
      <alignment vertical="center" wrapText="1"/>
    </xf>
    <xf numFmtId="165" fontId="0" fillId="16" borderId="29" xfId="0" applyNumberFormat="1" applyFill="1" applyBorder="1" applyAlignment="1">
      <alignment horizontal="center" vertical="center"/>
    </xf>
    <xf numFmtId="3" fontId="1" fillId="17" borderId="1" xfId="1" applyFill="1" applyAlignment="1">
      <alignment horizontal="center" vertical="center"/>
    </xf>
    <xf numFmtId="3" fontId="6" fillId="15" borderId="39" xfId="16" applyBorder="1" applyAlignment="1">
      <alignment horizontal="center" vertical="center" wrapText="1"/>
    </xf>
    <xf numFmtId="4" fontId="6" fillId="15" borderId="5" xfId="15" applyNumberFormat="1" applyAlignment="1">
      <alignment horizontal="center" vertical="center" wrapText="1"/>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left" vertical="center"/>
    </xf>
    <xf numFmtId="3" fontId="6" fillId="15" borderId="43" xfId="16" applyBorder="1" applyAlignment="1">
      <alignment horizontal="center" vertical="center" wrapText="1"/>
    </xf>
    <xf numFmtId="3" fontId="0" fillId="17" borderId="1" xfId="1" applyFont="1" applyFill="1" applyAlignment="1">
      <alignment horizontal="center" vertical="center"/>
    </xf>
    <xf numFmtId="165" fontId="0" fillId="17" borderId="39" xfId="1" applyNumberFormat="1" applyFont="1" applyFill="1" applyBorder="1" applyAlignment="1">
      <alignment horizontal="center" vertical="center"/>
    </xf>
    <xf numFmtId="165" fontId="9" fillId="17" borderId="39" xfId="1" applyNumberFormat="1" applyFont="1" applyFill="1" applyBorder="1" applyAlignment="1">
      <alignment horizontal="center" vertical="center"/>
    </xf>
    <xf numFmtId="165" fontId="11" fillId="18" borderId="48" xfId="0" applyNumberFormat="1" applyFont="1" applyFill="1" applyBorder="1"/>
    <xf numFmtId="165" fontId="11" fillId="16" borderId="48" xfId="0" applyNumberFormat="1" applyFont="1" applyFill="1" applyBorder="1" applyAlignment="1">
      <alignment horizontal="center" vertical="center"/>
    </xf>
    <xf numFmtId="165" fontId="6" fillId="15" borderId="46" xfId="15" applyNumberFormat="1" applyBorder="1" applyAlignment="1">
      <alignment horizontal="center" vertical="center" wrapText="1"/>
    </xf>
    <xf numFmtId="165" fontId="6" fillId="15" borderId="42" xfId="15" applyNumberFormat="1" applyBorder="1" applyAlignment="1">
      <alignment horizontal="center" vertical="center" wrapText="1"/>
    </xf>
    <xf numFmtId="165" fontId="6" fillId="15" borderId="42" xfId="16" applyNumberFormat="1" applyBorder="1" applyAlignment="1">
      <alignment horizontal="center" vertical="center" wrapText="1"/>
    </xf>
    <xf numFmtId="165" fontId="6" fillId="15" borderId="44" xfId="16" applyNumberFormat="1" applyBorder="1" applyAlignment="1">
      <alignment horizontal="center" vertical="center" wrapText="1"/>
    </xf>
    <xf numFmtId="165" fontId="6" fillId="15" borderId="3" xfId="16" applyNumberFormat="1" applyBorder="1" applyAlignment="1">
      <alignment horizontal="center" vertical="center" wrapText="1"/>
    </xf>
    <xf numFmtId="165" fontId="0" fillId="0" borderId="0" xfId="0" applyNumberFormat="1" applyAlignment="1">
      <alignment horizontal="center" vertical="center"/>
    </xf>
    <xf numFmtId="0" fontId="8" fillId="0" borderId="0" xfId="18" applyAlignment="1"/>
    <xf numFmtId="165" fontId="0" fillId="16" borderId="7" xfId="0" applyNumberFormat="1" applyFill="1" applyBorder="1" applyAlignment="1">
      <alignment horizontal="center" vertical="center"/>
    </xf>
    <xf numFmtId="165" fontId="0" fillId="16" borderId="15" xfId="0" applyNumberFormat="1" applyFill="1" applyBorder="1" applyAlignment="1">
      <alignment horizontal="center" vertical="center"/>
    </xf>
    <xf numFmtId="166" fontId="0" fillId="16" borderId="7" xfId="0" applyNumberFormat="1" applyFill="1" applyBorder="1" applyAlignment="1">
      <alignment horizontal="center" vertical="center"/>
    </xf>
    <xf numFmtId="166" fontId="0" fillId="16" borderId="15" xfId="0" applyNumberFormat="1" applyFill="1" applyBorder="1" applyAlignment="1">
      <alignment horizontal="center" vertical="center"/>
    </xf>
    <xf numFmtId="4" fontId="3" fillId="10" borderId="7" xfId="9" applyNumberFormat="1" applyBorder="1" applyAlignment="1">
      <alignment horizontal="center" vertical="center" wrapText="1"/>
    </xf>
    <xf numFmtId="4" fontId="3" fillId="10" borderId="8" xfId="9" applyNumberFormat="1" applyBorder="1" applyAlignment="1">
      <alignment horizontal="center" vertical="center" wrapText="1"/>
    </xf>
    <xf numFmtId="4" fontId="3" fillId="10" borderId="15" xfId="9" applyNumberFormat="1" applyBorder="1" applyAlignment="1">
      <alignment horizontal="center" vertical="center" wrapText="1"/>
    </xf>
    <xf numFmtId="165" fontId="0" fillId="16" borderId="10" xfId="0" applyNumberFormat="1" applyFill="1" applyBorder="1" applyAlignment="1">
      <alignment horizontal="justify" vertical="center" wrapText="1"/>
    </xf>
    <xf numFmtId="165" fontId="0" fillId="16" borderId="16" xfId="0" applyNumberFormat="1" applyFill="1" applyBorder="1" applyAlignment="1">
      <alignment horizontal="justify" vertical="center" wrapText="1"/>
    </xf>
    <xf numFmtId="165" fontId="0" fillId="16" borderId="11" xfId="0" applyNumberFormat="1" applyFill="1" applyBorder="1" applyAlignment="1">
      <alignment horizontal="justify" vertical="center" wrapText="1"/>
    </xf>
    <xf numFmtId="165" fontId="9" fillId="16" borderId="10" xfId="0" applyNumberFormat="1" applyFont="1" applyFill="1" applyBorder="1" applyAlignment="1">
      <alignment horizontal="center" vertical="center"/>
    </xf>
    <xf numFmtId="165" fontId="9" fillId="16" borderId="16" xfId="0" applyNumberFormat="1" applyFont="1" applyFill="1" applyBorder="1" applyAlignment="1">
      <alignment horizontal="center" vertical="center"/>
    </xf>
    <xf numFmtId="165" fontId="9" fillId="16" borderId="11" xfId="0" applyNumberFormat="1" applyFont="1" applyFill="1" applyBorder="1" applyAlignment="1">
      <alignment horizontal="center" vertical="center"/>
    </xf>
    <xf numFmtId="4" fontId="3" fillId="10" borderId="20" xfId="9" applyNumberFormat="1" applyBorder="1" applyAlignment="1">
      <alignment horizontal="center" vertical="center" wrapText="1"/>
    </xf>
    <xf numFmtId="4" fontId="3" fillId="10" borderId="21" xfId="9" applyNumberFormat="1" applyBorder="1" applyAlignment="1">
      <alignment horizontal="center" vertical="center" wrapText="1"/>
    </xf>
    <xf numFmtId="165" fontId="0" fillId="16" borderId="12" xfId="0" applyNumberFormat="1" applyFill="1" applyBorder="1" applyAlignment="1">
      <alignment horizontal="center" vertical="center" wrapText="1"/>
    </xf>
    <xf numFmtId="165" fontId="0" fillId="16" borderId="18" xfId="0" applyNumberFormat="1" applyFill="1" applyBorder="1" applyAlignment="1">
      <alignment horizontal="center" vertical="center"/>
    </xf>
    <xf numFmtId="165" fontId="0" fillId="16" borderId="9" xfId="0" applyNumberFormat="1" applyFill="1" applyBorder="1" applyAlignment="1">
      <alignment horizontal="center" vertical="center"/>
    </xf>
    <xf numFmtId="165" fontId="0" fillId="16" borderId="19" xfId="0" applyNumberFormat="1" applyFill="1" applyBorder="1" applyAlignment="1">
      <alignment horizontal="center" vertical="center"/>
    </xf>
    <xf numFmtId="0" fontId="0" fillId="16" borderId="12" xfId="0" applyFill="1" applyBorder="1" applyAlignment="1">
      <alignment horizontal="center" vertical="center" wrapText="1"/>
    </xf>
    <xf numFmtId="0" fontId="0" fillId="16" borderId="6" xfId="0" applyFill="1" applyBorder="1" applyAlignment="1">
      <alignment horizontal="center" vertical="center" wrapText="1"/>
    </xf>
    <xf numFmtId="0" fontId="0" fillId="16" borderId="9"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0" xfId="0" applyFill="1" applyBorder="1" applyAlignment="1">
      <alignment horizontal="center" vertical="center" wrapText="1"/>
    </xf>
    <xf numFmtId="0" fontId="0" fillId="16" borderId="17"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13" xfId="0" applyFill="1" applyBorder="1" applyAlignment="1">
      <alignment horizontal="center" vertical="center" wrapText="1"/>
    </xf>
    <xf numFmtId="0" fontId="0" fillId="16" borderId="19" xfId="0" applyFill="1" applyBorder="1" applyAlignment="1">
      <alignment horizontal="center" vertical="center" wrapText="1"/>
    </xf>
    <xf numFmtId="165" fontId="0" fillId="16" borderId="12" xfId="0" applyNumberFormat="1" applyFill="1" applyBorder="1" applyAlignment="1">
      <alignment horizontal="justify" vertical="center" wrapText="1"/>
    </xf>
    <xf numFmtId="165" fontId="0" fillId="16" borderId="6" xfId="0" applyNumberFormat="1" applyFill="1" applyBorder="1" applyAlignment="1">
      <alignment horizontal="justify" vertical="center" wrapText="1"/>
    </xf>
    <xf numFmtId="165" fontId="0" fillId="16" borderId="9" xfId="0" applyNumberFormat="1" applyFill="1" applyBorder="1" applyAlignment="1">
      <alignment horizontal="justify" vertical="center" wrapText="1"/>
    </xf>
    <xf numFmtId="165" fontId="0" fillId="16" borderId="14" xfId="0" applyNumberFormat="1" applyFill="1" applyBorder="1" applyAlignment="1">
      <alignment horizontal="justify" vertical="center" wrapText="1"/>
    </xf>
    <xf numFmtId="165" fontId="0" fillId="16" borderId="0" xfId="0" applyNumberFormat="1" applyFill="1" applyBorder="1" applyAlignment="1">
      <alignment horizontal="justify" vertical="center" wrapText="1"/>
    </xf>
    <xf numFmtId="165" fontId="0" fillId="16" borderId="17" xfId="0" applyNumberFormat="1" applyFill="1" applyBorder="1" applyAlignment="1">
      <alignment horizontal="justify" vertical="center" wrapText="1"/>
    </xf>
    <xf numFmtId="165" fontId="0" fillId="16" borderId="18" xfId="0" applyNumberFormat="1" applyFill="1" applyBorder="1" applyAlignment="1">
      <alignment horizontal="justify" vertical="center" wrapText="1"/>
    </xf>
    <xf numFmtId="165" fontId="0" fillId="16" borderId="13" xfId="0" applyNumberFormat="1" applyFill="1" applyBorder="1" applyAlignment="1">
      <alignment horizontal="justify" vertical="center" wrapText="1"/>
    </xf>
    <xf numFmtId="165" fontId="0" fillId="16" borderId="19" xfId="0" applyNumberFormat="1" applyFill="1" applyBorder="1" applyAlignment="1">
      <alignment horizontal="justify" vertical="center" wrapText="1"/>
    </xf>
    <xf numFmtId="165" fontId="0" fillId="16" borderId="10" xfId="0" applyNumberFormat="1" applyFill="1" applyBorder="1" applyAlignment="1">
      <alignment horizontal="center" vertical="center" wrapText="1"/>
    </xf>
    <xf numFmtId="165" fontId="0" fillId="16" borderId="11" xfId="0" applyNumberFormat="1" applyFill="1" applyBorder="1" applyAlignment="1">
      <alignment horizontal="center" vertical="center" wrapText="1"/>
    </xf>
    <xf numFmtId="0" fontId="0" fillId="16" borderId="10" xfId="0" applyNumberFormat="1" applyFill="1" applyBorder="1" applyAlignment="1">
      <alignment horizontal="center" vertical="center"/>
    </xf>
    <xf numFmtId="0" fontId="0" fillId="16" borderId="11" xfId="0" applyNumberFormat="1" applyFill="1" applyBorder="1" applyAlignment="1">
      <alignment horizontal="center" vertical="center"/>
    </xf>
    <xf numFmtId="165" fontId="0" fillId="16" borderId="6" xfId="0" applyNumberFormat="1" applyFill="1" applyBorder="1" applyAlignment="1">
      <alignment horizontal="center" vertical="center" wrapText="1"/>
    </xf>
    <xf numFmtId="165" fontId="0" fillId="16" borderId="9" xfId="0" applyNumberFormat="1" applyFill="1" applyBorder="1" applyAlignment="1">
      <alignment horizontal="center" vertical="center" wrapText="1"/>
    </xf>
    <xf numFmtId="165" fontId="0" fillId="16" borderId="14" xfId="0" applyNumberFormat="1" applyFill="1" applyBorder="1" applyAlignment="1">
      <alignment horizontal="center" vertical="center" wrapText="1"/>
    </xf>
    <xf numFmtId="165" fontId="0" fillId="16" borderId="0" xfId="0" applyNumberFormat="1" applyFill="1" applyBorder="1" applyAlignment="1">
      <alignment horizontal="center" vertical="center" wrapText="1"/>
    </xf>
    <xf numFmtId="165" fontId="0" fillId="16" borderId="17" xfId="0" applyNumberFormat="1" applyFill="1" applyBorder="1" applyAlignment="1">
      <alignment horizontal="center" vertical="center" wrapText="1"/>
    </xf>
    <xf numFmtId="4" fontId="3" fillId="10" borderId="24" xfId="9" applyNumberFormat="1" applyBorder="1" applyAlignment="1">
      <alignment horizontal="center" vertical="center" wrapText="1"/>
    </xf>
    <xf numFmtId="4" fontId="3" fillId="10" borderId="25" xfId="9" applyNumberFormat="1" applyBorder="1" applyAlignment="1">
      <alignment horizontal="center" vertical="center" wrapText="1"/>
    </xf>
    <xf numFmtId="4" fontId="3" fillId="10" borderId="22" xfId="9" applyNumberFormat="1" applyBorder="1" applyAlignment="1">
      <alignment horizontal="center" vertical="center" wrapText="1"/>
    </xf>
    <xf numFmtId="4" fontId="3" fillId="10" borderId="23" xfId="9" applyNumberFormat="1" applyBorder="1" applyAlignment="1">
      <alignment horizontal="center" vertical="center" wrapText="1"/>
    </xf>
    <xf numFmtId="3" fontId="0" fillId="16" borderId="10" xfId="0" applyNumberFormat="1" applyFill="1" applyBorder="1" applyAlignment="1">
      <alignment horizontal="center" vertical="center"/>
    </xf>
    <xf numFmtId="3" fontId="0" fillId="16" borderId="11" xfId="0" applyNumberFormat="1" applyFill="1" applyBorder="1" applyAlignment="1">
      <alignment horizontal="center" vertical="center"/>
    </xf>
    <xf numFmtId="165" fontId="0" fillId="16" borderId="18" xfId="0" applyNumberFormat="1" applyFill="1" applyBorder="1" applyAlignment="1">
      <alignment horizontal="center" vertical="center" wrapText="1"/>
    </xf>
    <xf numFmtId="165" fontId="0" fillId="16" borderId="13" xfId="0" applyNumberFormat="1" applyFill="1" applyBorder="1" applyAlignment="1">
      <alignment horizontal="center" vertical="center" wrapText="1"/>
    </xf>
    <xf numFmtId="165" fontId="0" fillId="16" borderId="19" xfId="0" applyNumberFormat="1" applyFill="1" applyBorder="1" applyAlignment="1">
      <alignment horizontal="center" vertical="center" wrapText="1"/>
    </xf>
    <xf numFmtId="4" fontId="3" fillId="10" borderId="12" xfId="9" applyNumberFormat="1" applyBorder="1" applyAlignment="1">
      <alignment horizontal="center" vertical="center" wrapText="1"/>
    </xf>
    <xf numFmtId="4" fontId="3" fillId="10" borderId="6" xfId="9" applyNumberFormat="1" applyBorder="1" applyAlignment="1">
      <alignment horizontal="center" vertical="center" wrapText="1"/>
    </xf>
    <xf numFmtId="4" fontId="3" fillId="10" borderId="9" xfId="9" applyNumberFormat="1" applyBorder="1" applyAlignment="1">
      <alignment horizontal="center" vertical="center" wrapText="1"/>
    </xf>
    <xf numFmtId="4" fontId="3" fillId="10" borderId="18" xfId="9" applyNumberFormat="1" applyBorder="1" applyAlignment="1">
      <alignment horizontal="center" vertical="center" wrapText="1"/>
    </xf>
    <xf numFmtId="4" fontId="3" fillId="10" borderId="13" xfId="9" applyNumberFormat="1" applyBorder="1" applyAlignment="1">
      <alignment horizontal="center" vertical="center" wrapText="1"/>
    </xf>
    <xf numFmtId="4" fontId="3" fillId="10" borderId="19" xfId="9" applyNumberFormat="1" applyBorder="1" applyAlignment="1">
      <alignment horizontal="center" vertical="center" wrapText="1"/>
    </xf>
    <xf numFmtId="10" fontId="0" fillId="16" borderId="10" xfId="0" applyNumberFormat="1" applyFill="1" applyBorder="1" applyAlignment="1">
      <alignment horizontal="center" vertical="center"/>
    </xf>
    <xf numFmtId="10" fontId="0" fillId="16" borderId="11" xfId="0" applyNumberFormat="1" applyFill="1" applyBorder="1" applyAlignment="1">
      <alignment horizontal="center" vertical="center"/>
    </xf>
    <xf numFmtId="165" fontId="0" fillId="16" borderId="10" xfId="0" applyNumberFormat="1" applyFill="1" applyBorder="1" applyAlignment="1">
      <alignment horizontal="center" vertical="center"/>
    </xf>
    <xf numFmtId="165" fontId="0" fillId="16" borderId="11" xfId="0" applyNumberFormat="1" applyFill="1" applyBorder="1" applyAlignment="1">
      <alignment horizontal="center" vertical="center"/>
    </xf>
    <xf numFmtId="165" fontId="9" fillId="16" borderId="7" xfId="0" applyNumberFormat="1" applyFont="1" applyFill="1" applyBorder="1" applyAlignment="1">
      <alignment horizontal="center" vertical="center"/>
    </xf>
    <xf numFmtId="165" fontId="9" fillId="16" borderId="15" xfId="0" applyNumberFormat="1" applyFont="1" applyFill="1" applyBorder="1" applyAlignment="1">
      <alignment horizontal="center" vertical="center"/>
    </xf>
    <xf numFmtId="4" fontId="3" fillId="10" borderId="26" xfId="9" applyNumberFormat="1" applyBorder="1" applyAlignment="1">
      <alignment horizontal="center" vertical="center" wrapText="1"/>
    </xf>
    <xf numFmtId="0" fontId="9" fillId="16" borderId="26" xfId="0" applyNumberFormat="1" applyFont="1" applyFill="1" applyBorder="1" applyAlignment="1">
      <alignment horizontal="center" vertical="center"/>
    </xf>
    <xf numFmtId="4" fontId="3" fillId="10" borderId="2" xfId="9" applyNumberFormat="1" applyBorder="1" applyAlignment="1">
      <alignment horizontal="center" vertical="center" wrapText="1"/>
    </xf>
    <xf numFmtId="165" fontId="0" fillId="16" borderId="27" xfId="0" applyNumberFormat="1" applyFill="1" applyBorder="1" applyAlignment="1">
      <alignment horizontal="center" vertical="center"/>
    </xf>
    <xf numFmtId="165" fontId="0" fillId="16" borderId="31" xfId="0" applyNumberFormat="1" applyFill="1" applyBorder="1" applyAlignment="1">
      <alignment horizontal="center" vertical="center"/>
    </xf>
    <xf numFmtId="165" fontId="0" fillId="16" borderId="50" xfId="0" applyNumberFormat="1" applyFill="1" applyBorder="1" applyAlignment="1">
      <alignment horizontal="center" vertical="center"/>
    </xf>
    <xf numFmtId="165" fontId="0" fillId="16" borderId="29" xfId="0" applyNumberFormat="1" applyFill="1" applyBorder="1" applyAlignment="1">
      <alignment horizontal="center" vertical="center"/>
    </xf>
    <xf numFmtId="3" fontId="3" fillId="10" borderId="2" xfId="9" applyBorder="1" applyAlignment="1">
      <alignment horizontal="center" vertical="center" wrapText="1"/>
    </xf>
    <xf numFmtId="3" fontId="1" fillId="17" borderId="30" xfId="1" applyFill="1" applyBorder="1" applyAlignment="1">
      <alignment horizontal="center" vertical="center"/>
    </xf>
    <xf numFmtId="3" fontId="6" fillId="15" borderId="33" xfId="15" applyBorder="1" applyAlignment="1">
      <alignment horizontal="center" vertical="center" wrapText="1"/>
    </xf>
    <xf numFmtId="3" fontId="6" fillId="15" borderId="34" xfId="15" applyBorder="1" applyAlignment="1">
      <alignment horizontal="center" vertical="center" wrapText="1"/>
    </xf>
    <xf numFmtId="3" fontId="6" fillId="15" borderId="32" xfId="16" applyBorder="1" applyAlignment="1">
      <alignment horizontal="center" vertical="center" wrapText="1"/>
    </xf>
    <xf numFmtId="3" fontId="3" fillId="10" borderId="2" xfId="9" applyAlignment="1">
      <alignment horizontal="center" vertical="center" wrapText="1"/>
    </xf>
    <xf numFmtId="3" fontId="6" fillId="15" borderId="28" xfId="16" applyBorder="1" applyAlignment="1">
      <alignment horizontal="center" vertical="center" wrapText="1"/>
    </xf>
    <xf numFmtId="3" fontId="6" fillId="15" borderId="28" xfId="15" applyBorder="1" applyAlignment="1">
      <alignment horizontal="center" vertical="center" wrapText="1"/>
    </xf>
    <xf numFmtId="3" fontId="6" fillId="15" borderId="39" xfId="14" applyBorder="1" applyAlignment="1">
      <alignment horizontal="center" vertical="center" wrapText="1"/>
    </xf>
    <xf numFmtId="3" fontId="3" fillId="10" borderId="38" xfId="9" applyBorder="1" applyAlignment="1">
      <alignment horizontal="center" vertical="center" wrapText="1"/>
    </xf>
    <xf numFmtId="3" fontId="6" fillId="15" borderId="39" xfId="16" applyBorder="1" applyAlignment="1">
      <alignment horizontal="center" vertical="center" wrapText="1"/>
    </xf>
    <xf numFmtId="3" fontId="6" fillId="15" borderId="39" xfId="15" applyBorder="1" applyAlignment="1">
      <alignment horizontal="center" vertical="center" wrapText="1"/>
    </xf>
    <xf numFmtId="3" fontId="3" fillId="15" borderId="39" xfId="15" applyFont="1" applyBorder="1" applyAlignment="1">
      <alignment horizontal="center" vertical="center" wrapText="1"/>
    </xf>
    <xf numFmtId="165" fontId="6" fillId="15" borderId="47" xfId="16" applyNumberFormat="1" applyBorder="1" applyAlignment="1">
      <alignment horizontal="center" vertical="center" wrapText="1"/>
    </xf>
    <xf numFmtId="165" fontId="6" fillId="15" borderId="45" xfId="16" applyNumberFormat="1" applyBorder="1" applyAlignment="1">
      <alignment horizontal="center" vertical="center" wrapText="1"/>
    </xf>
    <xf numFmtId="3" fontId="3" fillId="10" borderId="40" xfId="9" applyBorder="1" applyAlignment="1">
      <alignment horizontal="center" vertical="center" wrapText="1"/>
    </xf>
    <xf numFmtId="3" fontId="3" fillId="10" borderId="41" xfId="9" applyBorder="1" applyAlignment="1">
      <alignment horizontal="center" vertical="center" wrapText="1"/>
    </xf>
    <xf numFmtId="3" fontId="6" fillId="15" borderId="3" xfId="14" applyAlignment="1">
      <alignment horizontal="center" vertical="center" wrapText="1"/>
    </xf>
    <xf numFmtId="3" fontId="3" fillId="15" borderId="39" xfId="16" applyFont="1" applyBorder="1" applyAlignment="1">
      <alignment horizontal="center" vertical="center" wrapText="1"/>
    </xf>
    <xf numFmtId="3" fontId="6" fillId="15" borderId="3" xfId="16" applyBorder="1" applyAlignment="1">
      <alignment horizontal="center" vertical="center" wrapText="1"/>
    </xf>
    <xf numFmtId="165" fontId="0" fillId="16" borderId="49" xfId="0" applyNumberFormat="1" applyFill="1" applyBorder="1" applyAlignment="1">
      <alignment horizontal="center" vertical="center"/>
    </xf>
    <xf numFmtId="3" fontId="3" fillId="10" borderId="38" xfId="9" applyBorder="1">
      <alignment horizontal="center" wrapText="1"/>
    </xf>
    <xf numFmtId="3" fontId="3" fillId="10" borderId="2" xfId="9">
      <alignment horizontal="center" wrapText="1"/>
    </xf>
    <xf numFmtId="3" fontId="6" fillId="15" borderId="45" xfId="14" applyBorder="1" applyAlignment="1">
      <alignment horizontal="center" vertical="center" wrapText="1"/>
    </xf>
    <xf numFmtId="3" fontId="6" fillId="15" borderId="44" xfId="14" applyBorder="1" applyAlignment="1">
      <alignment horizontal="center" vertical="center" wrapText="1"/>
    </xf>
    <xf numFmtId="3" fontId="6" fillId="15" borderId="43" xfId="16" applyBorder="1" applyAlignment="1">
      <alignment horizontal="center" vertical="center" wrapText="1"/>
    </xf>
    <xf numFmtId="3" fontId="3" fillId="10" borderId="35" xfId="9" applyBorder="1" applyAlignment="1">
      <alignment horizontal="center" vertical="center" wrapText="1"/>
    </xf>
    <xf numFmtId="3" fontId="3" fillId="10" borderId="36" xfId="9" applyBorder="1" applyAlignment="1">
      <alignment horizontal="center" vertical="center" wrapText="1"/>
    </xf>
    <xf numFmtId="3" fontId="3" fillId="10" borderId="37" xfId="9" applyBorder="1" applyAlignment="1">
      <alignment horizontal="center" vertical="center" wrapText="1"/>
    </xf>
    <xf numFmtId="3" fontId="3" fillId="10" borderId="0" xfId="9" applyBorder="1">
      <alignment horizontal="center" wrapText="1"/>
    </xf>
    <xf numFmtId="3" fontId="3" fillId="10" borderId="35" xfId="9" applyBorder="1">
      <alignment horizontal="center" wrapText="1"/>
    </xf>
    <xf numFmtId="3" fontId="3" fillId="10" borderId="36" xfId="9" applyBorder="1">
      <alignment horizontal="center" wrapText="1"/>
    </xf>
    <xf numFmtId="3" fontId="3" fillId="10" borderId="37" xfId="9" applyBorder="1">
      <alignment horizontal="center" wrapText="1"/>
    </xf>
  </cellXfs>
  <cellStyles count="20">
    <cellStyle name="BordeLimpio" xfId="1" xr:uid="{228E36CA-539A-4E07-B1BA-4001D0C37A41}"/>
    <cellStyle name="CeldaCompleta" xfId="14" xr:uid="{89A084FD-EDA7-4D28-926F-9A8B5D3E3D2A}"/>
    <cellStyle name="Color 1" xfId="2" xr:uid="{55F221C0-5200-4E65-9D00-86F8AA61939D}"/>
    <cellStyle name="Color 2" xfId="3" xr:uid="{E0077029-A321-403C-8509-A56C3C08340D}"/>
    <cellStyle name="Color10" xfId="10" xr:uid="{D30B9A61-2AE2-49D3-BCBF-02521A189CF5}"/>
    <cellStyle name="Color11" xfId="11" xr:uid="{28AB9B2C-28DB-4FA3-848F-738555BD1482}"/>
    <cellStyle name="Color3" xfId="4" xr:uid="{CB02C0FD-D3E7-4A86-BE6F-FFE685998EF7}"/>
    <cellStyle name="Color4" xfId="5" xr:uid="{6DAAC705-7ECB-4F5F-A278-1917B79EB86E}"/>
    <cellStyle name="Color5" xfId="6" xr:uid="{C99C85D2-FFE6-493E-8C23-1FB0991DEB72}"/>
    <cellStyle name="Color6" xfId="7" xr:uid="{D620C5BA-2638-49A7-B49F-9010411C5967}"/>
    <cellStyle name="Color7" xfId="8" xr:uid="{C6A1EE24-3FAB-415C-89F8-7A2535C04ECD}"/>
    <cellStyle name="Color8" xfId="12" xr:uid="{17DA8838-40A2-4EFC-8F9E-F08A86B7E7CB}"/>
    <cellStyle name="Color9" xfId="13" xr:uid="{05D19A5A-433E-4097-993E-F59C432D3292}"/>
    <cellStyle name="Hipervínculo" xfId="17" builtinId="8"/>
    <cellStyle name="Inf" xfId="16" xr:uid="{537CF541-7511-411E-9973-194849B46011}"/>
    <cellStyle name="Moneda 2" xfId="19" xr:uid="{00147936-4E2F-488F-AFE4-46D404D26B4F}"/>
    <cellStyle name="Normal" xfId="0" builtinId="0"/>
    <cellStyle name="Normal 2" xfId="18" xr:uid="{672B2456-8F0C-41A4-B2F2-A80E9B6C5D51}"/>
    <cellStyle name="Sup" xfId="15" xr:uid="{53BA3305-0980-4BD0-9EA0-09E659B54986}"/>
    <cellStyle name="Titulos" xfId="9" xr:uid="{56C93FE0-A99F-4056-8CE3-F2818CD7C944}"/>
  </cellStyles>
  <dxfs count="0"/>
  <tableStyles count="0" defaultTableStyle="TableStyleMedium2" defaultPivotStyle="PivotStyleLight16"/>
  <colors>
    <mruColors>
      <color rgb="FFF6B0A8"/>
      <color rgb="FFC453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ortada!A1"/><Relationship Id="rId7" Type="http://schemas.openxmlformats.org/officeDocument/2006/relationships/hyperlink" Target="#Datos!A1"/><Relationship Id="rId2" Type="http://schemas.openxmlformats.org/officeDocument/2006/relationships/image" Target="../media/image2.png"/><Relationship Id="rId1" Type="http://schemas.openxmlformats.org/officeDocument/2006/relationships/hyperlink" Target="#Resultados!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9.png"/><Relationship Id="rId5" Type="http://schemas.openxmlformats.org/officeDocument/2006/relationships/hyperlink" Target="#Simulador!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ados!A1"/><Relationship Id="rId7" Type="http://schemas.openxmlformats.org/officeDocument/2006/relationships/hyperlink" Target="#Datos!A1"/><Relationship Id="rId2" Type="http://schemas.openxmlformats.org/officeDocument/2006/relationships/image" Target="../media/image7.png"/><Relationship Id="rId1" Type="http://schemas.openxmlformats.org/officeDocument/2006/relationships/hyperlink" Target="#Portada!A1"/><Relationship Id="rId6" Type="http://schemas.openxmlformats.org/officeDocument/2006/relationships/image" Target="../media/image4.png"/><Relationship Id="rId5" Type="http://schemas.openxmlformats.org/officeDocument/2006/relationships/hyperlink" Target="#Simulador!A1"/><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85725</xdr:rowOff>
    </xdr:from>
    <xdr:to>
      <xdr:col>15</xdr:col>
      <xdr:colOff>276225</xdr:colOff>
      <xdr:row>22</xdr:row>
      <xdr:rowOff>59531</xdr:rowOff>
    </xdr:to>
    <xdr:sp macro="[0]!Rectánguloesquinassuperioresunaredondeadaylaotracortada2_Haga_clic_en" textlink="">
      <xdr:nvSpPr>
        <xdr:cNvPr id="3" name="Rectángulo: esquinas superiores, una redondeada y la otra cortada 2">
          <a:extLst>
            <a:ext uri="{FF2B5EF4-FFF2-40B4-BE49-F238E27FC236}">
              <a16:creationId xmlns:a16="http://schemas.microsoft.com/office/drawing/2014/main" id="{00000000-0008-0000-0000-000003000000}"/>
            </a:ext>
          </a:extLst>
        </xdr:cNvPr>
        <xdr:cNvSpPr/>
      </xdr:nvSpPr>
      <xdr:spPr>
        <a:xfrm>
          <a:off x="428625" y="264319"/>
          <a:ext cx="12349163" cy="3724275"/>
        </a:xfrm>
        <a:prstGeom prst="snipRoundRect">
          <a:avLst>
            <a:gd name="adj1" fmla="val 0"/>
            <a:gd name="adj2" fmla="val 0"/>
          </a:avLst>
        </a:prstGeom>
        <a:solidFill>
          <a:srgbClr val="C4536B"/>
        </a:solidFill>
        <a:effectLst>
          <a:outerShdw blurRad="76200" dist="12700" dir="2700000" sy="-23000" kx="-800400" algn="bl" rotWithShape="0">
            <a:prstClr val="black">
              <a:alpha val="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s-MX" sz="3200">
              <a:solidFill>
                <a:schemeClr val="bg1"/>
              </a:solidFill>
              <a:latin typeface="+mj-lt"/>
            </a:rPr>
            <a:t>Instituto Politecnico Nacional</a:t>
          </a:r>
        </a:p>
        <a:p>
          <a:pPr algn="ctr"/>
          <a:r>
            <a:rPr lang="es-MX" sz="3200">
              <a:solidFill>
                <a:schemeClr val="bg1"/>
              </a:solidFill>
              <a:latin typeface="+mj-lt"/>
            </a:rPr>
            <a:t>Escuela</a:t>
          </a:r>
          <a:r>
            <a:rPr lang="es-MX" sz="3200" baseline="0">
              <a:solidFill>
                <a:schemeClr val="bg1"/>
              </a:solidFill>
              <a:latin typeface="+mj-lt"/>
            </a:rPr>
            <a:t> Superior de Computo</a:t>
          </a:r>
        </a:p>
        <a:p>
          <a:pPr algn="ctr"/>
          <a:endParaRPr lang="es-MX" sz="3200" baseline="0">
            <a:solidFill>
              <a:schemeClr val="bg1"/>
            </a:solidFill>
            <a:latin typeface="+mj-lt"/>
          </a:endParaRPr>
        </a:p>
        <a:p>
          <a:pPr algn="ctr"/>
          <a:r>
            <a:rPr lang="es-MX" sz="3200" baseline="0">
              <a:solidFill>
                <a:schemeClr val="bg1"/>
              </a:solidFill>
              <a:latin typeface="+mj-lt"/>
            </a:rPr>
            <a:t>Practica 3</a:t>
          </a:r>
        </a:p>
        <a:p>
          <a:pPr algn="ctr"/>
          <a:endParaRPr lang="es-MX" sz="3200" baseline="0">
            <a:solidFill>
              <a:schemeClr val="bg1"/>
            </a:solidFill>
            <a:latin typeface="+mj-lt"/>
          </a:endParaRPr>
        </a:p>
        <a:p>
          <a:pPr algn="ctr"/>
          <a:r>
            <a:rPr lang="es-MX" sz="3200" baseline="0">
              <a:solidFill>
                <a:schemeClr val="bg1"/>
              </a:solidFill>
              <a:latin typeface="+mj-lt"/>
            </a:rPr>
            <a:t>Administracion Financiera</a:t>
          </a:r>
        </a:p>
        <a:p>
          <a:pPr algn="ctr"/>
          <a:endParaRPr lang="es-MX" sz="3200" baseline="0">
            <a:solidFill>
              <a:schemeClr val="bg1"/>
            </a:solidFill>
            <a:latin typeface="+mj-lt"/>
          </a:endParaRPr>
        </a:p>
        <a:p>
          <a:pPr algn="ctr"/>
          <a:r>
            <a:rPr lang="es-MX" sz="3200" baseline="0">
              <a:solidFill>
                <a:schemeClr val="bg1"/>
              </a:solidFill>
              <a:latin typeface="+mj-lt"/>
            </a:rPr>
            <a:t>Integrantes:</a:t>
          </a:r>
        </a:p>
        <a:p>
          <a:pPr algn="ctr"/>
          <a:r>
            <a:rPr lang="es-MX" sz="3200" baseline="0">
              <a:solidFill>
                <a:schemeClr val="bg1"/>
              </a:solidFill>
              <a:latin typeface="+mj-lt"/>
            </a:rPr>
            <a:t>Mora Ayala Jose Antonio</a:t>
          </a:r>
        </a:p>
        <a:p>
          <a:pPr algn="ctr"/>
          <a:r>
            <a:rPr lang="es-MX" sz="3200" baseline="0">
              <a:solidFill>
                <a:schemeClr val="bg1"/>
              </a:solidFill>
              <a:latin typeface="+mj-lt"/>
            </a:rPr>
            <a:t>Torres Carrillo Josehf Miguel Angel</a:t>
          </a:r>
        </a:p>
        <a:p>
          <a:pPr algn="ctr"/>
          <a:r>
            <a:rPr lang="es-MX" sz="3200" baseline="0">
              <a:solidFill>
                <a:schemeClr val="bg1"/>
              </a:solidFill>
              <a:latin typeface="+mj-lt"/>
            </a:rPr>
            <a:t>Tovar Jacuinde Rodrigo</a:t>
          </a:r>
        </a:p>
        <a:p>
          <a:pPr algn="ctr"/>
          <a:endParaRPr lang="es-MX" sz="3200" baseline="0">
            <a:solidFill>
              <a:schemeClr val="bg1"/>
            </a:solidFill>
            <a:latin typeface="+mj-lt"/>
          </a:endParaRPr>
        </a:p>
        <a:p>
          <a:pPr algn="ctr"/>
          <a:r>
            <a:rPr lang="es-MX" sz="3200" baseline="0">
              <a:solidFill>
                <a:schemeClr val="bg1"/>
              </a:solidFill>
              <a:latin typeface="+mj-lt"/>
            </a:rPr>
            <a:t>Profesor</a:t>
          </a:r>
        </a:p>
        <a:p>
          <a:pPr algn="ctr"/>
          <a:r>
            <a:rPr lang="es-MX" sz="3200" baseline="0">
              <a:solidFill>
                <a:schemeClr val="bg1"/>
              </a:solidFill>
              <a:latin typeface="+mj-lt"/>
            </a:rPr>
            <a:t>Rodriguez Flores Eduardo</a:t>
          </a:r>
        </a:p>
      </xdr:txBody>
    </xdr:sp>
    <xdr:clientData/>
  </xdr:twoCellAnchor>
  <xdr:twoCellAnchor>
    <xdr:from>
      <xdr:col>0</xdr:col>
      <xdr:colOff>432194</xdr:colOff>
      <xdr:row>1</xdr:row>
      <xdr:rowOff>104179</xdr:rowOff>
    </xdr:from>
    <xdr:to>
      <xdr:col>15</xdr:col>
      <xdr:colOff>279794</xdr:colOff>
      <xdr:row>8</xdr:row>
      <xdr:rowOff>29765</xdr:rowOff>
    </xdr:to>
    <xdr:sp macro="[0]!Rectánguloesquinassuperioresunaredondeadaylaotracortada2_Haga_clic_en" textlink="">
      <xdr:nvSpPr>
        <xdr:cNvPr id="14" name="Rectángulo: esquinas superiores, una redondeada y la otra cortada 13">
          <a:extLst>
            <a:ext uri="{FF2B5EF4-FFF2-40B4-BE49-F238E27FC236}">
              <a16:creationId xmlns:a16="http://schemas.microsoft.com/office/drawing/2014/main" id="{96025139-35D1-40BE-81D8-E5847D248576}"/>
            </a:ext>
          </a:extLst>
        </xdr:cNvPr>
        <xdr:cNvSpPr/>
      </xdr:nvSpPr>
      <xdr:spPr>
        <a:xfrm>
          <a:off x="432194" y="282773"/>
          <a:ext cx="12349163" cy="1175742"/>
        </a:xfrm>
        <a:prstGeom prst="snipRoundRect">
          <a:avLst>
            <a:gd name="adj1" fmla="val 0"/>
            <a:gd name="adj2" fmla="val 0"/>
          </a:avLst>
        </a:prstGeom>
        <a:solidFill>
          <a:srgbClr val="F6B0A8"/>
        </a:solidFill>
        <a:effectLst>
          <a:outerShdw blurRad="76200" dist="12700" dir="2700000" sy="-23000" kx="-800400" algn="bl" rotWithShape="0">
            <a:prstClr val="black">
              <a:alpha val="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ctr"/>
          <a:r>
            <a:rPr lang="es-MX" sz="3200">
              <a:solidFill>
                <a:schemeClr val="bg1"/>
              </a:solidFill>
              <a:latin typeface="+mj-lt"/>
            </a:rPr>
            <a:t>Instituto Politecnico Nacional</a:t>
          </a:r>
        </a:p>
        <a:p>
          <a:pPr algn="ctr"/>
          <a:r>
            <a:rPr lang="es-MX" sz="3200">
              <a:solidFill>
                <a:schemeClr val="bg1"/>
              </a:solidFill>
              <a:latin typeface="+mj-lt"/>
            </a:rPr>
            <a:t>Escuela</a:t>
          </a:r>
          <a:r>
            <a:rPr lang="es-MX" sz="3200" baseline="0">
              <a:solidFill>
                <a:schemeClr val="bg1"/>
              </a:solidFill>
              <a:latin typeface="+mj-lt"/>
            </a:rPr>
            <a:t> Superior de Computo</a:t>
          </a:r>
        </a:p>
        <a:p>
          <a:pPr algn="ctr"/>
          <a:endParaRPr lang="es-MX" sz="3200" baseline="0">
            <a:solidFill>
              <a:schemeClr val="bg1"/>
            </a:solidFill>
            <a:latin typeface="+mj-lt"/>
          </a:endParaRPr>
        </a:p>
      </xdr:txBody>
    </xdr:sp>
    <xdr:clientData/>
  </xdr:twoCellAnchor>
  <xdr:twoCellAnchor>
    <xdr:from>
      <xdr:col>0</xdr:col>
      <xdr:colOff>435766</xdr:colOff>
      <xdr:row>20</xdr:row>
      <xdr:rowOff>48221</xdr:rowOff>
    </xdr:from>
    <xdr:to>
      <xdr:col>15</xdr:col>
      <xdr:colOff>283366</xdr:colOff>
      <xdr:row>42</xdr:row>
      <xdr:rowOff>119062</xdr:rowOff>
    </xdr:to>
    <xdr:sp macro="[0]!Rectánguloesquinassuperioresunaredondeadaylaotracortada2_Haga_clic_en" textlink="">
      <xdr:nvSpPr>
        <xdr:cNvPr id="15" name="Rectángulo: esquinas superiores, una redondeada y la otra cortada 14">
          <a:extLst>
            <a:ext uri="{FF2B5EF4-FFF2-40B4-BE49-F238E27FC236}">
              <a16:creationId xmlns:a16="http://schemas.microsoft.com/office/drawing/2014/main" id="{6102E13D-3EBA-4617-8D03-35B78E260248}"/>
            </a:ext>
          </a:extLst>
        </xdr:cNvPr>
        <xdr:cNvSpPr/>
      </xdr:nvSpPr>
      <xdr:spPr>
        <a:xfrm>
          <a:off x="435766" y="3620096"/>
          <a:ext cx="12349163" cy="3999904"/>
        </a:xfrm>
        <a:prstGeom prst="snipRoundRect">
          <a:avLst>
            <a:gd name="adj1" fmla="val 0"/>
            <a:gd name="adj2" fmla="val 0"/>
          </a:avLst>
        </a:prstGeom>
        <a:solidFill>
          <a:srgbClr val="F6B0A8"/>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baseline="0">
              <a:solidFill>
                <a:schemeClr val="bg1"/>
              </a:solidFill>
              <a:effectLst/>
              <a:latin typeface="+mj-lt"/>
              <a:ea typeface="+mn-ea"/>
              <a:cs typeface="+mn-cs"/>
            </a:rPr>
            <a:t>Integrantes:</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Mora Ayala Jose Antonio</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Torres Carrillo Josehf Miguel Angel</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Tovar Jacuinde Rodrigo</a:t>
          </a:r>
        </a:p>
        <a:p>
          <a:pPr algn="ctr"/>
          <a:endParaRPr lang="es-MX" sz="3200">
            <a:solidFill>
              <a:schemeClr val="bg1"/>
            </a:solidFill>
            <a:effectLst/>
            <a:latin typeface="+mj-lt"/>
          </a:endParaRPr>
        </a:p>
        <a:p>
          <a:pPr algn="ctr"/>
          <a:r>
            <a:rPr lang="es-MX" sz="3200" baseline="0">
              <a:solidFill>
                <a:schemeClr val="bg1"/>
              </a:solidFill>
              <a:effectLst/>
              <a:latin typeface="+mj-lt"/>
              <a:ea typeface="+mn-ea"/>
              <a:cs typeface="+mn-cs"/>
            </a:rPr>
            <a:t>Profesor</a:t>
          </a:r>
          <a:endParaRPr lang="es-MX" sz="3200">
            <a:solidFill>
              <a:schemeClr val="bg1"/>
            </a:solidFill>
            <a:effectLst/>
            <a:latin typeface="+mj-lt"/>
          </a:endParaRPr>
        </a:p>
        <a:p>
          <a:pPr algn="ctr"/>
          <a:r>
            <a:rPr lang="es-MX" sz="3200" baseline="0">
              <a:solidFill>
                <a:schemeClr val="bg1"/>
              </a:solidFill>
              <a:effectLst/>
              <a:latin typeface="+mj-lt"/>
              <a:ea typeface="+mn-ea"/>
              <a:cs typeface="+mn-cs"/>
            </a:rPr>
            <a:t>Rodriguez Flores Eduardo</a:t>
          </a:r>
          <a:endParaRPr lang="es-MX" sz="3200">
            <a:solidFill>
              <a:schemeClr val="bg1"/>
            </a:solidFill>
            <a:effectLst/>
            <a:latin typeface="+mj-lt"/>
          </a:endParaRPr>
        </a:p>
        <a:p>
          <a:pPr algn="ctr"/>
          <a:endParaRPr lang="es-MX" sz="3200" baseline="0">
            <a:solidFill>
              <a:schemeClr val="bg1"/>
            </a:solidFill>
            <a:latin typeface="+mj-lt"/>
          </a:endParaRPr>
        </a:p>
      </xdr:txBody>
    </xdr:sp>
    <xdr:clientData/>
  </xdr:twoCellAnchor>
  <xdr:twoCellAnchor editAs="oneCell">
    <xdr:from>
      <xdr:col>15</xdr:col>
      <xdr:colOff>762000</xdr:colOff>
      <xdr:row>6</xdr:row>
      <xdr:rowOff>52916</xdr:rowOff>
    </xdr:from>
    <xdr:to>
      <xdr:col>18</xdr:col>
      <xdr:colOff>237917</xdr:colOff>
      <xdr:row>10</xdr:row>
      <xdr:rowOff>170587</xdr:rowOff>
    </xdr:to>
    <xdr:pic>
      <xdr:nvPicPr>
        <xdr:cNvPr id="4" name="Imagen 3">
          <a:hlinkClick xmlns:r="http://schemas.openxmlformats.org/officeDocument/2006/relationships" r:id="rId1"/>
          <a:extLst>
            <a:ext uri="{FF2B5EF4-FFF2-40B4-BE49-F238E27FC236}">
              <a16:creationId xmlns:a16="http://schemas.microsoft.com/office/drawing/2014/main" id="{E5C586E6-E457-4A6F-B912-A002278FB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03250" y="1195916"/>
          <a:ext cx="1984167" cy="879671"/>
        </a:xfrm>
        <a:prstGeom prst="rect">
          <a:avLst/>
        </a:prstGeom>
      </xdr:spPr>
    </xdr:pic>
    <xdr:clientData/>
  </xdr:twoCellAnchor>
  <xdr:twoCellAnchor editAs="oneCell">
    <xdr:from>
      <xdr:col>15</xdr:col>
      <xdr:colOff>753250</xdr:colOff>
      <xdr:row>1</xdr:row>
      <xdr:rowOff>44166</xdr:rowOff>
    </xdr:from>
    <xdr:to>
      <xdr:col>18</xdr:col>
      <xdr:colOff>228572</xdr:colOff>
      <xdr:row>5</xdr:row>
      <xdr:rowOff>161837</xdr:rowOff>
    </xdr:to>
    <xdr:pic>
      <xdr:nvPicPr>
        <xdr:cNvPr id="6" name="Imagen 5">
          <a:hlinkClick xmlns:r="http://schemas.openxmlformats.org/officeDocument/2006/relationships" r:id="rId3"/>
          <a:extLst>
            <a:ext uri="{FF2B5EF4-FFF2-40B4-BE49-F238E27FC236}">
              <a16:creationId xmlns:a16="http://schemas.microsoft.com/office/drawing/2014/main" id="{52B8CC87-658D-4087-92E5-CD0AD481A0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294500" y="234666"/>
          <a:ext cx="1983572" cy="879671"/>
        </a:xfrm>
        <a:prstGeom prst="rect">
          <a:avLst/>
        </a:prstGeom>
      </xdr:spPr>
    </xdr:pic>
    <xdr:clientData/>
  </xdr:twoCellAnchor>
  <xdr:twoCellAnchor editAs="oneCell">
    <xdr:from>
      <xdr:col>15</xdr:col>
      <xdr:colOff>776250</xdr:colOff>
      <xdr:row>11</xdr:row>
      <xdr:rowOff>151834</xdr:rowOff>
    </xdr:from>
    <xdr:to>
      <xdr:col>18</xdr:col>
      <xdr:colOff>252167</xdr:colOff>
      <xdr:row>16</xdr:row>
      <xdr:rowOff>79005</xdr:rowOff>
    </xdr:to>
    <xdr:pic>
      <xdr:nvPicPr>
        <xdr:cNvPr id="8" name="Imagen 7">
          <a:hlinkClick xmlns:r="http://schemas.openxmlformats.org/officeDocument/2006/relationships" r:id="rId5"/>
          <a:extLst>
            <a:ext uri="{FF2B5EF4-FFF2-40B4-BE49-F238E27FC236}">
              <a16:creationId xmlns:a16="http://schemas.microsoft.com/office/drawing/2014/main" id="{515DE67C-C189-4D22-8C87-CDD319D865B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17500" y="2247334"/>
          <a:ext cx="1984167" cy="879671"/>
        </a:xfrm>
        <a:prstGeom prst="rect">
          <a:avLst/>
        </a:prstGeom>
      </xdr:spPr>
    </xdr:pic>
    <xdr:clientData/>
  </xdr:twoCellAnchor>
  <xdr:twoCellAnchor editAs="oneCell">
    <xdr:from>
      <xdr:col>15</xdr:col>
      <xdr:colOff>799250</xdr:colOff>
      <xdr:row>16</xdr:row>
      <xdr:rowOff>164250</xdr:rowOff>
    </xdr:from>
    <xdr:to>
      <xdr:col>18</xdr:col>
      <xdr:colOff>275167</xdr:colOff>
      <xdr:row>21</xdr:row>
      <xdr:rowOff>91421</xdr:rowOff>
    </xdr:to>
    <xdr:pic>
      <xdr:nvPicPr>
        <xdr:cNvPr id="10" name="Imagen 9">
          <a:hlinkClick xmlns:r="http://schemas.openxmlformats.org/officeDocument/2006/relationships" r:id="rId7"/>
          <a:extLst>
            <a:ext uri="{FF2B5EF4-FFF2-40B4-BE49-F238E27FC236}">
              <a16:creationId xmlns:a16="http://schemas.microsoft.com/office/drawing/2014/main" id="{3551DA2A-856D-4DA2-A153-8C884A9361C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340500" y="3212250"/>
          <a:ext cx="1984167" cy="879671"/>
        </a:xfrm>
        <a:prstGeom prst="rect">
          <a:avLst/>
        </a:prstGeom>
      </xdr:spPr>
    </xdr:pic>
    <xdr:clientData/>
  </xdr:twoCellAnchor>
  <xdr:twoCellAnchor editAs="oneCell">
    <xdr:from>
      <xdr:col>15</xdr:col>
      <xdr:colOff>793750</xdr:colOff>
      <xdr:row>6</xdr:row>
      <xdr:rowOff>74082</xdr:rowOff>
    </xdr:from>
    <xdr:to>
      <xdr:col>18</xdr:col>
      <xdr:colOff>269667</xdr:colOff>
      <xdr:row>11</xdr:row>
      <xdr:rowOff>1253</xdr:rowOff>
    </xdr:to>
    <xdr:pic>
      <xdr:nvPicPr>
        <xdr:cNvPr id="13" name="Imagen 12">
          <a:hlinkClick xmlns:r="http://schemas.openxmlformats.org/officeDocument/2006/relationships" r:id="rId1"/>
          <a:extLst>
            <a:ext uri="{FF2B5EF4-FFF2-40B4-BE49-F238E27FC236}">
              <a16:creationId xmlns:a16="http://schemas.microsoft.com/office/drawing/2014/main" id="{BA6698D1-E6B8-45C2-9424-4D7FB650F6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35000" y="1217082"/>
          <a:ext cx="1984167" cy="879671"/>
        </a:xfrm>
        <a:prstGeom prst="rect">
          <a:avLst/>
        </a:prstGeom>
      </xdr:spPr>
    </xdr:pic>
    <xdr:clientData/>
  </xdr:twoCellAnchor>
  <xdr:twoCellAnchor editAs="oneCell">
    <xdr:from>
      <xdr:col>15</xdr:col>
      <xdr:colOff>808000</xdr:colOff>
      <xdr:row>11</xdr:row>
      <xdr:rowOff>173000</xdr:rowOff>
    </xdr:from>
    <xdr:to>
      <xdr:col>18</xdr:col>
      <xdr:colOff>283917</xdr:colOff>
      <xdr:row>16</xdr:row>
      <xdr:rowOff>100171</xdr:rowOff>
    </xdr:to>
    <xdr:pic>
      <xdr:nvPicPr>
        <xdr:cNvPr id="16" name="Imagen 15">
          <a:hlinkClick xmlns:r="http://schemas.openxmlformats.org/officeDocument/2006/relationships" r:id="rId5"/>
          <a:extLst>
            <a:ext uri="{FF2B5EF4-FFF2-40B4-BE49-F238E27FC236}">
              <a16:creationId xmlns:a16="http://schemas.microsoft.com/office/drawing/2014/main" id="{20E6C705-057C-4089-B7A9-14A9DC3C99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349250" y="2268500"/>
          <a:ext cx="1984167" cy="879671"/>
        </a:xfrm>
        <a:prstGeom prst="rect">
          <a:avLst/>
        </a:prstGeom>
      </xdr:spPr>
    </xdr:pic>
    <xdr:clientData/>
  </xdr:twoCellAnchor>
  <xdr:twoCellAnchor editAs="oneCell">
    <xdr:from>
      <xdr:col>15</xdr:col>
      <xdr:colOff>831000</xdr:colOff>
      <xdr:row>16</xdr:row>
      <xdr:rowOff>185416</xdr:rowOff>
    </xdr:from>
    <xdr:to>
      <xdr:col>18</xdr:col>
      <xdr:colOff>306917</xdr:colOff>
      <xdr:row>21</xdr:row>
      <xdr:rowOff>112587</xdr:rowOff>
    </xdr:to>
    <xdr:pic>
      <xdr:nvPicPr>
        <xdr:cNvPr id="17" name="Imagen 16">
          <a:hlinkClick xmlns:r="http://schemas.openxmlformats.org/officeDocument/2006/relationships" r:id="rId7"/>
          <a:extLst>
            <a:ext uri="{FF2B5EF4-FFF2-40B4-BE49-F238E27FC236}">
              <a16:creationId xmlns:a16="http://schemas.microsoft.com/office/drawing/2014/main" id="{EE354F1D-ADE2-4578-B7C2-5E267D6E037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372250" y="3233416"/>
          <a:ext cx="1984167" cy="8796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85725</xdr:rowOff>
    </xdr:from>
    <xdr:to>
      <xdr:col>0</xdr:col>
      <xdr:colOff>0</xdr:colOff>
      <xdr:row>4</xdr:row>
      <xdr:rowOff>28575</xdr:rowOff>
    </xdr:to>
    <xdr:sp macro="" textlink="">
      <xdr:nvSpPr>
        <xdr:cNvPr id="2" name="Rectángulo: esquinas superiores, una redondeada y la otra cortada 1">
          <a:extLst>
            <a:ext uri="{FF2B5EF4-FFF2-40B4-BE49-F238E27FC236}">
              <a16:creationId xmlns:a16="http://schemas.microsoft.com/office/drawing/2014/main" id="{A08C1F25-D2BE-4A2F-B482-06C5F3FD4C75}"/>
            </a:ext>
          </a:extLst>
        </xdr:cNvPr>
        <xdr:cNvSpPr/>
      </xdr:nvSpPr>
      <xdr:spPr>
        <a:xfrm>
          <a:off x="428625" y="276225"/>
          <a:ext cx="14335125" cy="514350"/>
        </a:xfrm>
        <a:prstGeom prst="snipRoundRect">
          <a:avLst/>
        </a:prstGeom>
        <a:solidFill>
          <a:srgbClr val="C4536B"/>
        </a:solidFill>
        <a:effectLst>
          <a:outerShdw blurRad="76200" dist="12700" dir="2700000" sy="-23000" kx="-800400" algn="bl" rotWithShape="0">
            <a:prstClr val="black">
              <a:alpha val="20000"/>
            </a:prstClr>
          </a:outerShdw>
        </a:effectLst>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MX" sz="3200">
              <a:solidFill>
                <a:schemeClr val="bg1"/>
              </a:solidFill>
              <a:latin typeface="+mj-lt"/>
            </a:rPr>
            <a:t>Antecedentes</a:t>
          </a:r>
        </a:p>
      </xdr:txBody>
    </xdr:sp>
    <xdr:clientData/>
  </xdr:twoCellAnchor>
  <xdr:twoCellAnchor editAs="oneCell">
    <xdr:from>
      <xdr:col>17</xdr:col>
      <xdr:colOff>627529</xdr:colOff>
      <xdr:row>3</xdr:row>
      <xdr:rowOff>157014</xdr:rowOff>
    </xdr:from>
    <xdr:to>
      <xdr:col>20</xdr:col>
      <xdr:colOff>89777</xdr:colOff>
      <xdr:row>8</xdr:row>
      <xdr:rowOff>27892</xdr:rowOff>
    </xdr:to>
    <xdr:pic>
      <xdr:nvPicPr>
        <xdr:cNvPr id="3" name="Imagen 2">
          <a:hlinkClick xmlns:r="http://schemas.openxmlformats.org/officeDocument/2006/relationships" r:id="rId1"/>
          <a:extLst>
            <a:ext uri="{FF2B5EF4-FFF2-40B4-BE49-F238E27FC236}">
              <a16:creationId xmlns:a16="http://schemas.microsoft.com/office/drawing/2014/main" id="{B4B5AF85-80A6-42E3-983E-8A0C682A04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6214911" y="728514"/>
          <a:ext cx="1983572" cy="879407"/>
        </a:xfrm>
        <a:prstGeom prst="rect">
          <a:avLst/>
        </a:prstGeom>
      </xdr:spPr>
    </xdr:pic>
    <xdr:clientData/>
  </xdr:twoCellAnchor>
  <xdr:twoCellAnchor editAs="oneCell">
    <xdr:from>
      <xdr:col>17</xdr:col>
      <xdr:colOff>668029</xdr:colOff>
      <xdr:row>8</xdr:row>
      <xdr:rowOff>130769</xdr:rowOff>
    </xdr:from>
    <xdr:to>
      <xdr:col>20</xdr:col>
      <xdr:colOff>130872</xdr:colOff>
      <xdr:row>13</xdr:row>
      <xdr:rowOff>13116</xdr:rowOff>
    </xdr:to>
    <xdr:pic>
      <xdr:nvPicPr>
        <xdr:cNvPr id="4" name="Imagen 3">
          <a:hlinkClick xmlns:r="http://schemas.openxmlformats.org/officeDocument/2006/relationships" r:id="rId3"/>
          <a:extLst>
            <a:ext uri="{FF2B5EF4-FFF2-40B4-BE49-F238E27FC236}">
              <a16:creationId xmlns:a16="http://schemas.microsoft.com/office/drawing/2014/main" id="{737F44AD-1A20-4F9F-951B-2D295426F9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255411" y="1710798"/>
          <a:ext cx="1984167" cy="879671"/>
        </a:xfrm>
        <a:prstGeom prst="rect">
          <a:avLst/>
        </a:prstGeom>
      </xdr:spPr>
    </xdr:pic>
    <xdr:clientData/>
  </xdr:twoCellAnchor>
  <xdr:twoCellAnchor editAs="oneCell">
    <xdr:from>
      <xdr:col>17</xdr:col>
      <xdr:colOff>682279</xdr:colOff>
      <xdr:row>13</xdr:row>
      <xdr:rowOff>184863</xdr:rowOff>
    </xdr:from>
    <xdr:to>
      <xdr:col>20</xdr:col>
      <xdr:colOff>145122</xdr:colOff>
      <xdr:row>17</xdr:row>
      <xdr:rowOff>201681</xdr:rowOff>
    </xdr:to>
    <xdr:pic>
      <xdr:nvPicPr>
        <xdr:cNvPr id="5" name="Imagen 4">
          <a:hlinkClick xmlns:r="http://schemas.openxmlformats.org/officeDocument/2006/relationships" r:id="rId5"/>
          <a:extLst>
            <a:ext uri="{FF2B5EF4-FFF2-40B4-BE49-F238E27FC236}">
              <a16:creationId xmlns:a16="http://schemas.microsoft.com/office/drawing/2014/main" id="{F93609F9-B85B-4CCB-ABB6-53038D694EA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269661" y="2762216"/>
          <a:ext cx="1984167" cy="879671"/>
        </a:xfrm>
        <a:prstGeom prst="rect">
          <a:avLst/>
        </a:prstGeom>
      </xdr:spPr>
    </xdr:pic>
    <xdr:clientData/>
  </xdr:twoCellAnchor>
  <xdr:twoCellAnchor editAs="oneCell">
    <xdr:from>
      <xdr:col>17</xdr:col>
      <xdr:colOff>705577</xdr:colOff>
      <xdr:row>18</xdr:row>
      <xdr:rowOff>74014</xdr:rowOff>
    </xdr:from>
    <xdr:to>
      <xdr:col>20</xdr:col>
      <xdr:colOff>167824</xdr:colOff>
      <xdr:row>22</xdr:row>
      <xdr:rowOff>113244</xdr:rowOff>
    </xdr:to>
    <xdr:pic>
      <xdr:nvPicPr>
        <xdr:cNvPr id="6" name="Imagen 5">
          <a:hlinkClick xmlns:r="http://schemas.openxmlformats.org/officeDocument/2006/relationships" r:id="rId7"/>
          <a:extLst>
            <a:ext uri="{FF2B5EF4-FFF2-40B4-BE49-F238E27FC236}">
              <a16:creationId xmlns:a16="http://schemas.microsoft.com/office/drawing/2014/main" id="{B1312847-6E1F-477A-BE01-4419CE6D069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xdr:blipFill>
      <xdr:spPr>
        <a:xfrm>
          <a:off x="16292959" y="3727132"/>
          <a:ext cx="1983571" cy="8796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542703</xdr:colOff>
      <xdr:row>2</xdr:row>
      <xdr:rowOff>121964</xdr:rowOff>
    </xdr:from>
    <xdr:to>
      <xdr:col>21</xdr:col>
      <xdr:colOff>1042</xdr:colOff>
      <xdr:row>6</xdr:row>
      <xdr:rowOff>137476</xdr:rowOff>
    </xdr:to>
    <xdr:pic>
      <xdr:nvPicPr>
        <xdr:cNvPr id="2" name="Imagen 1">
          <a:hlinkClick xmlns:r="http://schemas.openxmlformats.org/officeDocument/2006/relationships" r:id="rId1"/>
          <a:extLst>
            <a:ext uri="{FF2B5EF4-FFF2-40B4-BE49-F238E27FC236}">
              <a16:creationId xmlns:a16="http://schemas.microsoft.com/office/drawing/2014/main" id="{3F0BB18A-9708-4D16-A3DD-1567AB03554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7632325" y="498534"/>
          <a:ext cx="1983572" cy="879407"/>
        </a:xfrm>
        <a:prstGeom prst="rect">
          <a:avLst/>
        </a:prstGeom>
      </xdr:spPr>
    </xdr:pic>
    <xdr:clientData/>
  </xdr:twoCellAnchor>
  <xdr:twoCellAnchor editAs="oneCell">
    <xdr:from>
      <xdr:col>18</xdr:col>
      <xdr:colOff>583203</xdr:colOff>
      <xdr:row>7</xdr:row>
      <xdr:rowOff>18841</xdr:rowOff>
    </xdr:from>
    <xdr:to>
      <xdr:col>21</xdr:col>
      <xdr:colOff>42137</xdr:colOff>
      <xdr:row>11</xdr:row>
      <xdr:rowOff>34617</xdr:rowOff>
    </xdr:to>
    <xdr:pic>
      <xdr:nvPicPr>
        <xdr:cNvPr id="3" name="Imagen 2">
          <a:hlinkClick xmlns:r="http://schemas.openxmlformats.org/officeDocument/2006/relationships" r:id="rId3"/>
          <a:extLst>
            <a:ext uri="{FF2B5EF4-FFF2-40B4-BE49-F238E27FC236}">
              <a16:creationId xmlns:a16="http://schemas.microsoft.com/office/drawing/2014/main" id="{6CD900BB-03E1-4D55-B745-51260569866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7672825" y="1480818"/>
          <a:ext cx="1984167" cy="879671"/>
        </a:xfrm>
        <a:prstGeom prst="rect">
          <a:avLst/>
        </a:prstGeom>
      </xdr:spPr>
    </xdr:pic>
    <xdr:clientData/>
  </xdr:twoCellAnchor>
  <xdr:twoCellAnchor editAs="oneCell">
    <xdr:from>
      <xdr:col>18</xdr:col>
      <xdr:colOff>586675</xdr:colOff>
      <xdr:row>11</xdr:row>
      <xdr:rowOff>195288</xdr:rowOff>
    </xdr:from>
    <xdr:to>
      <xdr:col>21</xdr:col>
      <xdr:colOff>45013</xdr:colOff>
      <xdr:row>16</xdr:row>
      <xdr:rowOff>100308</xdr:rowOff>
    </xdr:to>
    <xdr:pic>
      <xdr:nvPicPr>
        <xdr:cNvPr id="4" name="Imagen 3">
          <a:hlinkClick xmlns:r="http://schemas.openxmlformats.org/officeDocument/2006/relationships" r:id="rId5"/>
          <a:extLst>
            <a:ext uri="{FF2B5EF4-FFF2-40B4-BE49-F238E27FC236}">
              <a16:creationId xmlns:a16="http://schemas.microsoft.com/office/drawing/2014/main" id="{7BD75B88-2848-459D-B1DC-CFD74803E9C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a:xfrm>
          <a:off x="17676297" y="2521160"/>
          <a:ext cx="1983571" cy="879671"/>
        </a:xfrm>
        <a:prstGeom prst="rect">
          <a:avLst/>
        </a:prstGeom>
      </xdr:spPr>
    </xdr:pic>
    <xdr:clientData/>
  </xdr:twoCellAnchor>
  <xdr:twoCellAnchor editAs="oneCell">
    <xdr:from>
      <xdr:col>18</xdr:col>
      <xdr:colOff>620453</xdr:colOff>
      <xdr:row>17</xdr:row>
      <xdr:rowOff>8344</xdr:rowOff>
    </xdr:from>
    <xdr:to>
      <xdr:col>21</xdr:col>
      <xdr:colOff>79387</xdr:colOff>
      <xdr:row>21</xdr:row>
      <xdr:rowOff>112724</xdr:rowOff>
    </xdr:to>
    <xdr:pic>
      <xdr:nvPicPr>
        <xdr:cNvPr id="5" name="Imagen 4">
          <a:hlinkClick xmlns:r="http://schemas.openxmlformats.org/officeDocument/2006/relationships" r:id="rId7"/>
          <a:extLst>
            <a:ext uri="{FF2B5EF4-FFF2-40B4-BE49-F238E27FC236}">
              <a16:creationId xmlns:a16="http://schemas.microsoft.com/office/drawing/2014/main" id="{DF962B8B-D93C-4C82-B282-8741F8E1818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7710075" y="3497152"/>
          <a:ext cx="1984167" cy="8796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705971</xdr:colOff>
      <xdr:row>3</xdr:row>
      <xdr:rowOff>134603</xdr:rowOff>
    </xdr:from>
    <xdr:to>
      <xdr:col>17</xdr:col>
      <xdr:colOff>168219</xdr:colOff>
      <xdr:row>7</xdr:row>
      <xdr:rowOff>162363</xdr:rowOff>
    </xdr:to>
    <xdr:pic>
      <xdr:nvPicPr>
        <xdr:cNvPr id="2" name="Imagen 1">
          <a:hlinkClick xmlns:r="http://schemas.openxmlformats.org/officeDocument/2006/relationships" r:id="rId1"/>
          <a:extLst>
            <a:ext uri="{FF2B5EF4-FFF2-40B4-BE49-F238E27FC236}">
              <a16:creationId xmlns:a16="http://schemas.microsoft.com/office/drawing/2014/main" id="{71D7BA57-A91F-4FCE-9E86-EDBEB50C9E8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2472147" y="706103"/>
          <a:ext cx="1983572" cy="879407"/>
        </a:xfrm>
        <a:prstGeom prst="rect">
          <a:avLst/>
        </a:prstGeom>
      </xdr:spPr>
    </xdr:pic>
    <xdr:clientData/>
  </xdr:twoCellAnchor>
  <xdr:twoCellAnchor editAs="oneCell">
    <xdr:from>
      <xdr:col>14</xdr:col>
      <xdr:colOff>746769</xdr:colOff>
      <xdr:row>8</xdr:row>
      <xdr:rowOff>63534</xdr:rowOff>
    </xdr:from>
    <xdr:to>
      <xdr:col>17</xdr:col>
      <xdr:colOff>209016</xdr:colOff>
      <xdr:row>12</xdr:row>
      <xdr:rowOff>136382</xdr:rowOff>
    </xdr:to>
    <xdr:pic>
      <xdr:nvPicPr>
        <xdr:cNvPr id="3" name="Imagen 2">
          <a:hlinkClick xmlns:r="http://schemas.openxmlformats.org/officeDocument/2006/relationships" r:id="rId3"/>
          <a:extLst>
            <a:ext uri="{FF2B5EF4-FFF2-40B4-BE49-F238E27FC236}">
              <a16:creationId xmlns:a16="http://schemas.microsoft.com/office/drawing/2014/main" id="{2CAADB94-9AFE-4067-8834-4C45F94E200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12512945" y="1688387"/>
          <a:ext cx="1983571" cy="879671"/>
        </a:xfrm>
        <a:prstGeom prst="rect">
          <a:avLst/>
        </a:prstGeom>
      </xdr:spPr>
    </xdr:pic>
    <xdr:clientData/>
  </xdr:twoCellAnchor>
  <xdr:twoCellAnchor editAs="oneCell">
    <xdr:from>
      <xdr:col>14</xdr:col>
      <xdr:colOff>760721</xdr:colOff>
      <xdr:row>13</xdr:row>
      <xdr:rowOff>95217</xdr:rowOff>
    </xdr:from>
    <xdr:to>
      <xdr:col>17</xdr:col>
      <xdr:colOff>223564</xdr:colOff>
      <xdr:row>17</xdr:row>
      <xdr:rowOff>179270</xdr:rowOff>
    </xdr:to>
    <xdr:pic>
      <xdr:nvPicPr>
        <xdr:cNvPr id="4" name="Imagen 3">
          <a:hlinkClick xmlns:r="http://schemas.openxmlformats.org/officeDocument/2006/relationships" r:id="rId5"/>
          <a:extLst>
            <a:ext uri="{FF2B5EF4-FFF2-40B4-BE49-F238E27FC236}">
              <a16:creationId xmlns:a16="http://schemas.microsoft.com/office/drawing/2014/main" id="{58F905BA-84CF-4F3E-ACE0-D194D1E9368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526897" y="2739805"/>
          <a:ext cx="1984167" cy="879671"/>
        </a:xfrm>
        <a:prstGeom prst="rect">
          <a:avLst/>
        </a:prstGeom>
      </xdr:spPr>
    </xdr:pic>
    <xdr:clientData/>
  </xdr:twoCellAnchor>
  <xdr:twoCellAnchor editAs="oneCell">
    <xdr:from>
      <xdr:col>14</xdr:col>
      <xdr:colOff>783721</xdr:colOff>
      <xdr:row>18</xdr:row>
      <xdr:rowOff>62809</xdr:rowOff>
    </xdr:from>
    <xdr:to>
      <xdr:col>17</xdr:col>
      <xdr:colOff>246564</xdr:colOff>
      <xdr:row>22</xdr:row>
      <xdr:rowOff>90833</xdr:rowOff>
    </xdr:to>
    <xdr:pic>
      <xdr:nvPicPr>
        <xdr:cNvPr id="5" name="Imagen 4">
          <a:hlinkClick xmlns:r="http://schemas.openxmlformats.org/officeDocument/2006/relationships" r:id="rId7"/>
          <a:extLst>
            <a:ext uri="{FF2B5EF4-FFF2-40B4-BE49-F238E27FC236}">
              <a16:creationId xmlns:a16="http://schemas.microsoft.com/office/drawing/2014/main" id="{078CADB6-02BE-478E-A200-A080D38A4E3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549897" y="3704721"/>
          <a:ext cx="1984167" cy="879671"/>
        </a:xfrm>
        <a:prstGeom prst="rect">
          <a:avLst/>
        </a:prstGeom>
      </xdr:spPr>
    </xdr:pic>
    <xdr:clientData/>
  </xdr:twoCellAnchor>
</xdr:wsDr>
</file>

<file path=xl/theme/theme1.xml><?xml version="1.0" encoding="utf-8"?>
<a:theme xmlns:a="http://schemas.openxmlformats.org/drawingml/2006/main" name="TEMA_MARCA_SINLOGOS">
  <a:themeElements>
    <a:clrScheme name="Marca">
      <a:dk1>
        <a:srgbClr val="383838"/>
      </a:dk1>
      <a:lt1>
        <a:srgbClr val="FFFFFF"/>
      </a:lt1>
      <a:dk2>
        <a:srgbClr val="A3793E"/>
      </a:dk2>
      <a:lt2>
        <a:srgbClr val="E4E5E4"/>
      </a:lt2>
      <a:accent1>
        <a:srgbClr val="383838"/>
      </a:accent1>
      <a:accent2>
        <a:srgbClr val="A87973"/>
      </a:accent2>
      <a:accent3>
        <a:srgbClr val="A3793E"/>
      </a:accent3>
      <a:accent4>
        <a:srgbClr val="DBBFC0"/>
      </a:accent4>
      <a:accent5>
        <a:srgbClr val="5B5B5A"/>
      </a:accent5>
      <a:accent6>
        <a:srgbClr val="C1B283"/>
      </a:accent6>
      <a:hlink>
        <a:srgbClr val="763240"/>
      </a:hlink>
      <a:folHlink>
        <a:srgbClr val="383838"/>
      </a:folHlink>
    </a:clrScheme>
    <a:fontScheme name="Fuentes">
      <a:majorFont>
        <a:latin typeface="Barlow Condensed Black"/>
        <a:ea typeface=""/>
        <a:cs typeface=""/>
      </a:majorFont>
      <a:minorFont>
        <a:latin typeface="Arial Nova Cond"/>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EMA_MARCA_SINLOGOS" id="{35234D6C-9155-4A11-AC5A-49DA139031B9}" vid="{5F6716D4-FC99-467D-805D-FEB440541A61}"/>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903D4-7D4F-41F8-9A3A-5CC63EA920F4}">
  <sheetPr codeName="Hoja2"/>
  <dimension ref="A7:O20"/>
  <sheetViews>
    <sheetView showGridLines="0" zoomScale="90" zoomScaleNormal="90" workbookViewId="0"/>
  </sheetViews>
  <sheetFormatPr baseColWidth="10" defaultColWidth="11" defaultRowHeight="15" x14ac:dyDescent="0.25"/>
  <sheetData>
    <row r="7" spans="1:15" x14ac:dyDescent="0.25">
      <c r="A7" s="2"/>
      <c r="B7" s="2"/>
      <c r="C7" s="2"/>
      <c r="D7" s="2"/>
    </row>
    <row r="8" spans="1:15" x14ac:dyDescent="0.25">
      <c r="A8" s="2"/>
      <c r="B8" s="2"/>
      <c r="C8" s="33"/>
      <c r="D8" s="33"/>
      <c r="J8" s="1"/>
      <c r="L8" s="2"/>
      <c r="M8" s="2"/>
      <c r="N8" s="2"/>
      <c r="O8" s="2"/>
    </row>
    <row r="9" spans="1:15" x14ac:dyDescent="0.25">
      <c r="A9" s="2"/>
      <c r="B9" s="2"/>
      <c r="C9" s="33"/>
      <c r="D9" s="33"/>
      <c r="J9" s="1"/>
      <c r="L9" s="2"/>
      <c r="M9" s="33"/>
      <c r="N9" s="33"/>
      <c r="O9" s="2"/>
    </row>
    <row r="10" spans="1:15" x14ac:dyDescent="0.25">
      <c r="A10" s="2"/>
      <c r="B10" s="2"/>
      <c r="C10" s="33"/>
      <c r="D10" s="33"/>
      <c r="L10" s="2"/>
      <c r="M10" s="33"/>
      <c r="N10" s="33"/>
      <c r="O10" s="2"/>
    </row>
    <row r="11" spans="1:15" x14ac:dyDescent="0.25">
      <c r="A11" s="2"/>
      <c r="B11" s="2"/>
      <c r="C11" s="2"/>
      <c r="D11" s="2"/>
      <c r="L11" s="2"/>
      <c r="M11" s="33"/>
      <c r="N11" s="33"/>
      <c r="O11" s="2"/>
    </row>
    <row r="12" spans="1:15" x14ac:dyDescent="0.25">
      <c r="A12" s="2"/>
      <c r="B12" s="2"/>
      <c r="C12" s="2"/>
      <c r="D12" s="2"/>
      <c r="L12" s="2"/>
      <c r="M12" s="33"/>
      <c r="N12" s="33"/>
      <c r="O12" s="2"/>
    </row>
    <row r="13" spans="1:15" x14ac:dyDescent="0.25">
      <c r="A13" s="2"/>
      <c r="B13" s="2"/>
      <c r="C13" s="33"/>
      <c r="D13" s="33"/>
      <c r="L13" s="2"/>
      <c r="M13" s="33"/>
      <c r="N13" s="33"/>
      <c r="O13" s="2"/>
    </row>
    <row r="14" spans="1:15" x14ac:dyDescent="0.25">
      <c r="A14" s="2"/>
      <c r="B14" s="2"/>
      <c r="C14" s="33"/>
      <c r="D14" s="33"/>
      <c r="L14" s="2"/>
      <c r="M14" s="33"/>
      <c r="N14" s="33"/>
      <c r="O14" s="2"/>
    </row>
    <row r="15" spans="1:15" x14ac:dyDescent="0.25">
      <c r="A15" s="2"/>
      <c r="B15" s="2"/>
      <c r="C15" s="33"/>
      <c r="D15" s="33"/>
      <c r="L15" s="2"/>
      <c r="M15" s="33"/>
      <c r="N15" s="33"/>
      <c r="O15" s="2"/>
    </row>
    <row r="16" spans="1:15" x14ac:dyDescent="0.25">
      <c r="A16" s="2"/>
      <c r="B16" s="2"/>
      <c r="C16" s="2"/>
      <c r="D16" s="2"/>
      <c r="L16" s="2"/>
      <c r="M16" s="33"/>
      <c r="N16" s="33"/>
      <c r="O16" s="2"/>
    </row>
    <row r="17" spans="1:15" x14ac:dyDescent="0.25">
      <c r="A17" s="2"/>
      <c r="B17" s="2"/>
      <c r="C17" s="2"/>
      <c r="D17" s="2"/>
      <c r="L17" s="2"/>
      <c r="M17" s="2"/>
      <c r="N17" s="2"/>
      <c r="O17" s="2"/>
    </row>
    <row r="18" spans="1:15" x14ac:dyDescent="0.25">
      <c r="A18" s="2"/>
      <c r="B18" s="2"/>
      <c r="C18" s="33"/>
      <c r="D18" s="33"/>
      <c r="L18" s="2"/>
      <c r="M18" s="2"/>
      <c r="N18" s="2"/>
      <c r="O18" s="2"/>
    </row>
    <row r="19" spans="1:15" x14ac:dyDescent="0.25">
      <c r="A19" s="2"/>
      <c r="B19" s="2"/>
      <c r="C19" s="33"/>
      <c r="D19" s="33"/>
    </row>
    <row r="20" spans="1:15" x14ac:dyDescent="0.25">
      <c r="A20" s="2"/>
      <c r="B20" s="2"/>
      <c r="C20" s="33"/>
      <c r="D20" s="33"/>
    </row>
  </sheetData>
  <mergeCells count="4">
    <mergeCell ref="C8:D10"/>
    <mergeCell ref="C13:D15"/>
    <mergeCell ref="C18:D20"/>
    <mergeCell ref="M9:N16"/>
  </mergeCell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33674-6B39-4B1F-8A6A-2AE9D72F1769}">
  <sheetPr codeName="Hoja3"/>
  <dimension ref="B4:Q56"/>
  <sheetViews>
    <sheetView showGridLines="0" zoomScale="85" zoomScaleNormal="86" workbookViewId="0">
      <selection activeCell="T32" sqref="T32"/>
    </sheetView>
  </sheetViews>
  <sheetFormatPr baseColWidth="10" defaultColWidth="11" defaultRowHeight="15" x14ac:dyDescent="0.25"/>
  <cols>
    <col min="2" max="2" width="13.75" customWidth="1"/>
    <col min="9" max="9" width="13.75" customWidth="1"/>
    <col min="12" max="12" width="13.75" customWidth="1"/>
    <col min="13" max="14" width="12.5" customWidth="1"/>
    <col min="15" max="15" width="13.75" customWidth="1"/>
    <col min="16" max="17" width="12.5" customWidth="1"/>
  </cols>
  <sheetData>
    <row r="4" spans="2:17" ht="15.75" thickBot="1" x14ac:dyDescent="0.3"/>
    <row r="5" spans="2:17" ht="16.5" customHeight="1" thickTop="1" thickBot="1" x14ac:dyDescent="0.3">
      <c r="B5" s="38" t="s">
        <v>0</v>
      </c>
      <c r="C5" s="39"/>
      <c r="D5" s="39"/>
      <c r="E5" s="39"/>
      <c r="F5" s="39"/>
      <c r="G5" s="40"/>
      <c r="I5" s="47" t="s">
        <v>33</v>
      </c>
      <c r="J5" s="48"/>
      <c r="L5" s="38" t="s">
        <v>7</v>
      </c>
      <c r="M5" s="39"/>
      <c r="N5" s="39"/>
      <c r="O5" s="39"/>
      <c r="P5" s="39"/>
      <c r="Q5" s="40"/>
    </row>
    <row r="6" spans="2:17" ht="15" customHeight="1" thickTop="1" x14ac:dyDescent="0.25">
      <c r="B6" s="44" t="s">
        <v>2</v>
      </c>
      <c r="C6" s="41" t="s">
        <v>1</v>
      </c>
      <c r="D6" s="41"/>
      <c r="E6" s="41"/>
      <c r="F6" s="41"/>
      <c r="G6" s="41"/>
      <c r="I6" s="49" t="s">
        <v>34</v>
      </c>
      <c r="J6" s="51">
        <v>3</v>
      </c>
      <c r="L6" s="44" t="s">
        <v>2</v>
      </c>
      <c r="M6" s="41" t="s">
        <v>8</v>
      </c>
      <c r="N6" s="41"/>
      <c r="O6" s="41"/>
      <c r="P6" s="41"/>
      <c r="Q6" s="41"/>
    </row>
    <row r="7" spans="2:17" ht="15.75" thickBot="1" x14ac:dyDescent="0.3">
      <c r="B7" s="45"/>
      <c r="C7" s="42"/>
      <c r="D7" s="42"/>
      <c r="E7" s="42"/>
      <c r="F7" s="42"/>
      <c r="G7" s="42"/>
      <c r="I7" s="50"/>
      <c r="J7" s="52"/>
      <c r="L7" s="45"/>
      <c r="M7" s="42"/>
      <c r="N7" s="42"/>
      <c r="O7" s="42"/>
      <c r="P7" s="42"/>
      <c r="Q7" s="42"/>
    </row>
    <row r="8" spans="2:17" ht="15.75" thickTop="1" x14ac:dyDescent="0.25">
      <c r="B8" s="45"/>
      <c r="C8" s="42"/>
      <c r="D8" s="42"/>
      <c r="E8" s="42"/>
      <c r="F8" s="42"/>
      <c r="G8" s="42"/>
      <c r="L8" s="45"/>
      <c r="M8" s="42"/>
      <c r="N8" s="42"/>
      <c r="O8" s="42"/>
      <c r="P8" s="42"/>
      <c r="Q8" s="42"/>
    </row>
    <row r="9" spans="2:17" x14ac:dyDescent="0.25">
      <c r="B9" s="45"/>
      <c r="C9" s="42"/>
      <c r="D9" s="42"/>
      <c r="E9" s="42"/>
      <c r="F9" s="42"/>
      <c r="G9" s="42"/>
      <c r="L9" s="45"/>
      <c r="M9" s="42"/>
      <c r="N9" s="42"/>
      <c r="O9" s="42"/>
      <c r="P9" s="42"/>
      <c r="Q9" s="42"/>
    </row>
    <row r="10" spans="2:17" ht="15.75" thickBot="1" x14ac:dyDescent="0.3">
      <c r="B10" s="46"/>
      <c r="C10" s="43"/>
      <c r="D10" s="43"/>
      <c r="E10" s="43"/>
      <c r="F10" s="43"/>
      <c r="G10" s="43"/>
      <c r="L10" s="46"/>
      <c r="M10" s="43"/>
      <c r="N10" s="43"/>
      <c r="O10" s="43"/>
      <c r="P10" s="43"/>
      <c r="Q10" s="43"/>
    </row>
    <row r="11" spans="2:17" ht="15.75" thickTop="1" x14ac:dyDescent="0.25"/>
    <row r="12" spans="2:17" ht="15.75" customHeight="1" x14ac:dyDescent="0.25"/>
    <row r="13" spans="2:17" ht="15.75" customHeight="1" thickBot="1" x14ac:dyDescent="0.3"/>
    <row r="14" spans="2:17" ht="17.25" customHeight="1" thickTop="1" thickBot="1" x14ac:dyDescent="0.3">
      <c r="B14" s="38" t="s">
        <v>3</v>
      </c>
      <c r="C14" s="39"/>
      <c r="D14" s="39"/>
      <c r="E14" s="39"/>
      <c r="F14" s="39"/>
      <c r="G14" s="40"/>
      <c r="I14" s="80" t="s">
        <v>38</v>
      </c>
      <c r="J14" s="81"/>
      <c r="L14" s="47" t="s">
        <v>9</v>
      </c>
      <c r="M14" s="39"/>
      <c r="N14" s="39"/>
      <c r="O14" s="39"/>
      <c r="P14" s="39"/>
      <c r="Q14" s="48"/>
    </row>
    <row r="15" spans="2:17" ht="17.25" customHeight="1" thickTop="1" thickBot="1" x14ac:dyDescent="0.3">
      <c r="B15" s="44" t="s">
        <v>2</v>
      </c>
      <c r="C15" s="62" t="s">
        <v>4</v>
      </c>
      <c r="D15" s="63"/>
      <c r="E15" s="63"/>
      <c r="F15" s="63"/>
      <c r="G15" s="64"/>
      <c r="I15" s="82"/>
      <c r="J15" s="83"/>
      <c r="L15" s="47" t="s">
        <v>10</v>
      </c>
      <c r="M15" s="48"/>
      <c r="N15" s="47" t="s">
        <v>11</v>
      </c>
      <c r="O15" s="48"/>
      <c r="P15" s="47" t="s">
        <v>12</v>
      </c>
      <c r="Q15" s="48"/>
    </row>
    <row r="16" spans="2:17" ht="16.5" thickTop="1" thickBot="1" x14ac:dyDescent="0.3">
      <c r="B16" s="45"/>
      <c r="C16" s="65"/>
      <c r="D16" s="66"/>
      <c r="E16" s="66"/>
      <c r="F16" s="66"/>
      <c r="G16" s="67"/>
      <c r="I16" s="71" t="s">
        <v>35</v>
      </c>
      <c r="J16" s="73">
        <v>50000</v>
      </c>
      <c r="L16" s="34">
        <v>0</v>
      </c>
      <c r="M16" s="35"/>
      <c r="N16" s="34">
        <v>999</v>
      </c>
      <c r="O16" s="35"/>
      <c r="P16" s="36">
        <v>0.1</v>
      </c>
      <c r="Q16" s="37"/>
    </row>
    <row r="17" spans="2:17" ht="15.75" customHeight="1" thickTop="1" thickBot="1" x14ac:dyDescent="0.3">
      <c r="B17" s="45"/>
      <c r="C17" s="65"/>
      <c r="D17" s="66"/>
      <c r="E17" s="66"/>
      <c r="F17" s="66"/>
      <c r="G17" s="67"/>
      <c r="I17" s="72"/>
      <c r="J17" s="74"/>
      <c r="L17" s="34">
        <v>1000</v>
      </c>
      <c r="M17" s="35"/>
      <c r="N17" s="34">
        <v>9999</v>
      </c>
      <c r="O17" s="35"/>
      <c r="P17" s="36">
        <v>0.15</v>
      </c>
      <c r="Q17" s="37"/>
    </row>
    <row r="18" spans="2:17" ht="16.5" thickTop="1" thickBot="1" x14ac:dyDescent="0.3">
      <c r="B18" s="45"/>
      <c r="C18" s="65"/>
      <c r="D18" s="66"/>
      <c r="E18" s="66"/>
      <c r="F18" s="66"/>
      <c r="G18" s="67"/>
      <c r="I18" s="71" t="s">
        <v>36</v>
      </c>
      <c r="J18" s="73">
        <v>10</v>
      </c>
      <c r="L18" s="34">
        <v>10000</v>
      </c>
      <c r="M18" s="35"/>
      <c r="N18" s="34">
        <v>49999</v>
      </c>
      <c r="O18" s="35"/>
      <c r="P18" s="36">
        <v>0.2</v>
      </c>
      <c r="Q18" s="37"/>
    </row>
    <row r="19" spans="2:17" ht="16.5" thickTop="1" thickBot="1" x14ac:dyDescent="0.3">
      <c r="B19" s="45"/>
      <c r="C19" s="65"/>
      <c r="D19" s="66"/>
      <c r="E19" s="66"/>
      <c r="F19" s="66"/>
      <c r="G19" s="67"/>
      <c r="I19" s="72"/>
      <c r="J19" s="74"/>
      <c r="L19" s="34">
        <v>50000</v>
      </c>
      <c r="M19" s="35"/>
      <c r="N19" s="34">
        <v>99999</v>
      </c>
      <c r="O19" s="35"/>
      <c r="P19" s="36">
        <v>0.25</v>
      </c>
      <c r="Q19" s="37"/>
    </row>
    <row r="20" spans="2:17" ht="16.5" thickTop="1" thickBot="1" x14ac:dyDescent="0.3">
      <c r="B20" s="45"/>
      <c r="C20" s="65"/>
      <c r="D20" s="66"/>
      <c r="E20" s="66"/>
      <c r="F20" s="66"/>
      <c r="G20" s="67"/>
      <c r="I20" s="71" t="s">
        <v>43</v>
      </c>
      <c r="J20" s="73">
        <v>2</v>
      </c>
      <c r="L20" s="34">
        <v>100000</v>
      </c>
      <c r="M20" s="35"/>
      <c r="N20" s="34">
        <v>499999</v>
      </c>
      <c r="O20" s="35"/>
      <c r="P20" s="36">
        <v>0.3</v>
      </c>
      <c r="Q20" s="37"/>
    </row>
    <row r="21" spans="2:17" ht="16.5" thickTop="1" thickBot="1" x14ac:dyDescent="0.3">
      <c r="B21" s="46"/>
      <c r="C21" s="68"/>
      <c r="D21" s="69"/>
      <c r="E21" s="69"/>
      <c r="F21" s="69"/>
      <c r="G21" s="70"/>
      <c r="I21" s="72"/>
      <c r="J21" s="74"/>
      <c r="L21" s="34">
        <v>500000</v>
      </c>
      <c r="M21" s="35"/>
      <c r="N21" s="34"/>
      <c r="O21" s="35"/>
      <c r="P21" s="36">
        <v>0.35</v>
      </c>
      <c r="Q21" s="37"/>
    </row>
    <row r="22" spans="2:17" ht="15.75" thickTop="1" x14ac:dyDescent="0.25">
      <c r="B22" s="44" t="s">
        <v>2</v>
      </c>
      <c r="C22" s="53" t="s">
        <v>5</v>
      </c>
      <c r="D22" s="54"/>
      <c r="E22" s="54"/>
      <c r="F22" s="54"/>
      <c r="G22" s="55"/>
      <c r="I22" s="71" t="s">
        <v>39</v>
      </c>
      <c r="J22" s="73">
        <v>40</v>
      </c>
    </row>
    <row r="23" spans="2:17" ht="15.75" thickBot="1" x14ac:dyDescent="0.3">
      <c r="B23" s="45"/>
      <c r="C23" s="56"/>
      <c r="D23" s="57"/>
      <c r="E23" s="57"/>
      <c r="F23" s="57"/>
      <c r="G23" s="58"/>
      <c r="I23" s="72"/>
      <c r="J23" s="74"/>
    </row>
    <row r="24" spans="2:17" ht="15.75" thickTop="1" x14ac:dyDescent="0.25">
      <c r="B24" s="45"/>
      <c r="C24" s="56"/>
      <c r="D24" s="57"/>
      <c r="E24" s="57"/>
      <c r="F24" s="57"/>
      <c r="G24" s="58"/>
      <c r="I24" s="71" t="s">
        <v>40</v>
      </c>
      <c r="J24" s="73">
        <v>60</v>
      </c>
    </row>
    <row r="25" spans="2:17" ht="15.75" thickBot="1" x14ac:dyDescent="0.3">
      <c r="B25" s="45"/>
      <c r="C25" s="56"/>
      <c r="D25" s="57"/>
      <c r="E25" s="57"/>
      <c r="F25" s="57"/>
      <c r="G25" s="58"/>
      <c r="I25" s="72"/>
      <c r="J25" s="74"/>
    </row>
    <row r="26" spans="2:17" ht="17.25" customHeight="1" thickTop="1" thickBot="1" x14ac:dyDescent="0.3">
      <c r="B26" s="45"/>
      <c r="C26" s="56"/>
      <c r="D26" s="57"/>
      <c r="E26" s="57"/>
      <c r="F26" s="57"/>
      <c r="G26" s="58"/>
      <c r="I26" s="71" t="s">
        <v>41</v>
      </c>
      <c r="J26" s="73">
        <v>2</v>
      </c>
      <c r="L26" s="38" t="s">
        <v>13</v>
      </c>
      <c r="M26" s="39"/>
      <c r="N26" s="39"/>
      <c r="O26" s="39"/>
      <c r="P26" s="39"/>
      <c r="Q26" s="40"/>
    </row>
    <row r="27" spans="2:17" ht="15" customHeight="1" thickTop="1" thickBot="1" x14ac:dyDescent="0.3">
      <c r="B27" s="46"/>
      <c r="C27" s="59"/>
      <c r="D27" s="60"/>
      <c r="E27" s="60"/>
      <c r="F27" s="60"/>
      <c r="G27" s="61"/>
      <c r="I27" s="72"/>
      <c r="J27" s="74"/>
      <c r="L27" s="44" t="s">
        <v>2</v>
      </c>
      <c r="M27" s="49" t="s">
        <v>16</v>
      </c>
      <c r="N27" s="75"/>
      <c r="O27" s="75"/>
      <c r="P27" s="75"/>
      <c r="Q27" s="76"/>
    </row>
    <row r="28" spans="2:17" ht="15.75" thickTop="1" x14ac:dyDescent="0.25">
      <c r="B28" s="44" t="s">
        <v>2</v>
      </c>
      <c r="C28" s="53" t="s">
        <v>6</v>
      </c>
      <c r="D28" s="54"/>
      <c r="E28" s="54"/>
      <c r="F28" s="54"/>
      <c r="G28" s="55"/>
      <c r="I28" s="71" t="s">
        <v>42</v>
      </c>
      <c r="J28" s="73">
        <v>3</v>
      </c>
      <c r="L28" s="45"/>
      <c r="M28" s="77"/>
      <c r="N28" s="78"/>
      <c r="O28" s="78"/>
      <c r="P28" s="78"/>
      <c r="Q28" s="79"/>
    </row>
    <row r="29" spans="2:17" ht="15" customHeight="1" thickBot="1" x14ac:dyDescent="0.3">
      <c r="B29" s="45"/>
      <c r="C29" s="56"/>
      <c r="D29" s="57"/>
      <c r="E29" s="57"/>
      <c r="F29" s="57"/>
      <c r="G29" s="58"/>
      <c r="I29" s="72"/>
      <c r="J29" s="74"/>
      <c r="L29" s="45"/>
      <c r="M29" s="77"/>
      <c r="N29" s="78"/>
      <c r="O29" s="78"/>
      <c r="P29" s="78"/>
      <c r="Q29" s="79"/>
    </row>
    <row r="30" spans="2:17" ht="15" customHeight="1" thickTop="1" x14ac:dyDescent="0.25">
      <c r="B30" s="45"/>
      <c r="C30" s="56"/>
      <c r="D30" s="57"/>
      <c r="E30" s="57"/>
      <c r="F30" s="57"/>
      <c r="G30" s="58"/>
      <c r="I30" s="71" t="s">
        <v>37</v>
      </c>
      <c r="J30" s="73">
        <v>1</v>
      </c>
      <c r="L30" s="45"/>
      <c r="M30" s="77"/>
      <c r="N30" s="78"/>
      <c r="O30" s="78"/>
      <c r="P30" s="78"/>
      <c r="Q30" s="79"/>
    </row>
    <row r="31" spans="2:17" ht="15.75" thickBot="1" x14ac:dyDescent="0.3">
      <c r="B31" s="46"/>
      <c r="C31" s="59"/>
      <c r="D31" s="60"/>
      <c r="E31" s="60"/>
      <c r="F31" s="60"/>
      <c r="G31" s="61"/>
      <c r="I31" s="72"/>
      <c r="J31" s="74"/>
      <c r="L31" s="12"/>
      <c r="M31" s="13"/>
      <c r="N31" s="13"/>
      <c r="O31" s="13"/>
      <c r="P31" s="13"/>
      <c r="Q31" s="13"/>
    </row>
    <row r="32" spans="2:17" ht="15.75" customHeight="1" thickTop="1" thickBot="1" x14ac:dyDescent="0.3">
      <c r="L32" s="101" t="s">
        <v>80</v>
      </c>
      <c r="M32" s="101"/>
      <c r="N32" s="102">
        <v>2</v>
      </c>
      <c r="O32" s="102"/>
      <c r="P32" s="102"/>
      <c r="Q32" s="102"/>
    </row>
    <row r="33" spans="2:17" ht="15.75" thickTop="1" x14ac:dyDescent="0.25"/>
    <row r="34" spans="2:17" ht="15.75" thickBot="1" x14ac:dyDescent="0.3"/>
    <row r="35" spans="2:17" ht="17.25" customHeight="1" thickTop="1" thickBot="1" x14ac:dyDescent="0.3">
      <c r="B35" s="38" t="s">
        <v>13</v>
      </c>
      <c r="C35" s="39"/>
      <c r="D35" s="39"/>
      <c r="E35" s="39"/>
      <c r="F35" s="39"/>
      <c r="G35" s="40"/>
      <c r="I35" s="80" t="s">
        <v>44</v>
      </c>
      <c r="J35" s="81"/>
      <c r="L35" s="103" t="s">
        <v>17</v>
      </c>
      <c r="M35" s="103"/>
      <c r="N35" s="103"/>
      <c r="O35" s="103" t="s">
        <v>18</v>
      </c>
      <c r="P35" s="103"/>
      <c r="Q35" s="103"/>
    </row>
    <row r="36" spans="2:17" ht="17.25" customHeight="1" thickTop="1" thickBot="1" x14ac:dyDescent="0.3">
      <c r="B36" s="44" t="s">
        <v>2</v>
      </c>
      <c r="C36" s="62" t="s">
        <v>14</v>
      </c>
      <c r="D36" s="63"/>
      <c r="E36" s="63"/>
      <c r="F36" s="63"/>
      <c r="G36" s="64"/>
      <c r="I36" s="82"/>
      <c r="J36" s="83"/>
      <c r="L36" s="34" t="s">
        <v>19</v>
      </c>
      <c r="M36" s="35"/>
      <c r="N36" s="3">
        <v>90000</v>
      </c>
      <c r="O36" s="34" t="s">
        <v>26</v>
      </c>
      <c r="P36" s="35"/>
      <c r="Q36" s="4">
        <v>50000</v>
      </c>
    </row>
    <row r="37" spans="2:17" ht="15.75" customHeight="1" thickTop="1" thickBot="1" x14ac:dyDescent="0.3">
      <c r="B37" s="45"/>
      <c r="C37" s="65"/>
      <c r="D37" s="66"/>
      <c r="E37" s="66"/>
      <c r="F37" s="66"/>
      <c r="G37" s="67"/>
      <c r="I37" s="71" t="s">
        <v>45</v>
      </c>
      <c r="J37" s="84">
        <v>3</v>
      </c>
      <c r="L37" s="34" t="s">
        <v>20</v>
      </c>
      <c r="M37" s="35"/>
      <c r="N37" s="3">
        <v>360000</v>
      </c>
      <c r="O37" s="99" t="s">
        <v>27</v>
      </c>
      <c r="P37" s="100"/>
      <c r="Q37" s="6">
        <v>50000</v>
      </c>
    </row>
    <row r="38" spans="2:17" ht="15.75" customHeight="1" thickTop="1" thickBot="1" x14ac:dyDescent="0.3">
      <c r="B38" s="45"/>
      <c r="C38" s="65"/>
      <c r="D38" s="66"/>
      <c r="E38" s="66"/>
      <c r="F38" s="66"/>
      <c r="G38" s="67"/>
      <c r="I38" s="72"/>
      <c r="J38" s="85"/>
      <c r="L38" s="99" t="s">
        <v>21</v>
      </c>
      <c r="M38" s="100"/>
      <c r="N38" s="5">
        <v>450000</v>
      </c>
      <c r="O38" s="34"/>
      <c r="P38" s="35"/>
      <c r="Q38" s="4"/>
    </row>
    <row r="39" spans="2:17" ht="15.75" customHeight="1" thickTop="1" thickBot="1" x14ac:dyDescent="0.3">
      <c r="B39" s="45"/>
      <c r="C39" s="65"/>
      <c r="D39" s="66"/>
      <c r="E39" s="66"/>
      <c r="F39" s="66"/>
      <c r="G39" s="67"/>
      <c r="I39" s="71" t="s">
        <v>46</v>
      </c>
      <c r="J39" s="95">
        <v>0.01</v>
      </c>
      <c r="L39" s="34"/>
      <c r="M39" s="35"/>
      <c r="N39" s="3"/>
      <c r="O39" s="99" t="s">
        <v>28</v>
      </c>
      <c r="P39" s="100"/>
      <c r="Q39" s="4"/>
    </row>
    <row r="40" spans="2:17" ht="16.5" thickTop="1" thickBot="1" x14ac:dyDescent="0.3">
      <c r="B40" s="45"/>
      <c r="C40" s="65"/>
      <c r="D40" s="66"/>
      <c r="E40" s="66"/>
      <c r="F40" s="66"/>
      <c r="G40" s="67"/>
      <c r="I40" s="72"/>
      <c r="J40" s="96"/>
      <c r="L40" s="34" t="s">
        <v>22</v>
      </c>
      <c r="M40" s="35"/>
      <c r="N40" s="3">
        <v>100000</v>
      </c>
      <c r="O40" s="34" t="s">
        <v>77</v>
      </c>
      <c r="P40" s="35"/>
      <c r="Q40" s="4">
        <v>500000</v>
      </c>
    </row>
    <row r="41" spans="2:17" ht="15.75" customHeight="1" thickTop="1" thickBot="1" x14ac:dyDescent="0.3">
      <c r="B41" s="45"/>
      <c r="C41" s="65"/>
      <c r="D41" s="66"/>
      <c r="E41" s="66"/>
      <c r="F41" s="66"/>
      <c r="G41" s="67"/>
      <c r="I41" s="71" t="s">
        <v>47</v>
      </c>
      <c r="J41" s="97">
        <v>10000</v>
      </c>
      <c r="L41" s="34" t="s">
        <v>23</v>
      </c>
      <c r="M41" s="35"/>
      <c r="N41" s="3">
        <v>0</v>
      </c>
      <c r="O41" s="34" t="s">
        <v>29</v>
      </c>
      <c r="P41" s="35"/>
      <c r="Q41" s="4">
        <v>0</v>
      </c>
    </row>
    <row r="42" spans="2:17" ht="16.5" thickTop="1" thickBot="1" x14ac:dyDescent="0.3">
      <c r="B42" s="46"/>
      <c r="C42" s="68"/>
      <c r="D42" s="69"/>
      <c r="E42" s="69"/>
      <c r="F42" s="69"/>
      <c r="G42" s="70"/>
      <c r="I42" s="72"/>
      <c r="J42" s="98"/>
      <c r="L42" s="99" t="s">
        <v>24</v>
      </c>
      <c r="M42" s="100"/>
      <c r="N42" s="5">
        <v>100000</v>
      </c>
      <c r="O42" s="34"/>
      <c r="P42" s="35"/>
      <c r="Q42" s="4"/>
    </row>
    <row r="43" spans="2:17" ht="16.5" thickTop="1" thickBot="1" x14ac:dyDescent="0.3">
      <c r="B43" s="44" t="s">
        <v>2</v>
      </c>
      <c r="C43" s="41" t="s">
        <v>15</v>
      </c>
      <c r="D43" s="41"/>
      <c r="E43" s="41"/>
      <c r="F43" s="41"/>
      <c r="G43" s="41"/>
      <c r="I43" s="71" t="s">
        <v>48</v>
      </c>
      <c r="J43" s="84">
        <v>5</v>
      </c>
      <c r="L43" s="99" t="s">
        <v>25</v>
      </c>
      <c r="M43" s="100"/>
      <c r="N43" s="5">
        <v>550000</v>
      </c>
      <c r="O43" s="99" t="s">
        <v>30</v>
      </c>
      <c r="P43" s="100"/>
      <c r="Q43" s="6">
        <v>550000</v>
      </c>
    </row>
    <row r="44" spans="2:17" ht="16.5" thickTop="1" thickBot="1" x14ac:dyDescent="0.3">
      <c r="B44" s="45"/>
      <c r="C44" s="42"/>
      <c r="D44" s="42"/>
      <c r="E44" s="42"/>
      <c r="F44" s="42"/>
      <c r="G44" s="42"/>
      <c r="I44" s="72"/>
      <c r="J44" s="85"/>
    </row>
    <row r="45" spans="2:17" ht="15" customHeight="1" thickTop="1" x14ac:dyDescent="0.25">
      <c r="B45" s="45"/>
      <c r="C45" s="42"/>
      <c r="D45" s="42"/>
      <c r="E45" s="42"/>
      <c r="F45" s="42"/>
      <c r="G45" s="42"/>
    </row>
    <row r="46" spans="2:17" ht="15.75" thickBot="1" x14ac:dyDescent="0.3">
      <c r="B46" s="46"/>
      <c r="C46" s="43"/>
      <c r="D46" s="43"/>
      <c r="E46" s="43"/>
      <c r="F46" s="43"/>
      <c r="G46" s="43"/>
    </row>
    <row r="47" spans="2:17" ht="15.75" thickTop="1" x14ac:dyDescent="0.25"/>
    <row r="50" spans="2:17" ht="15.75" thickBot="1" x14ac:dyDescent="0.3"/>
    <row r="51" spans="2:17" ht="15" customHeight="1" thickTop="1" x14ac:dyDescent="0.25">
      <c r="B51" s="89" t="s">
        <v>31</v>
      </c>
      <c r="C51" s="90"/>
      <c r="D51" s="90"/>
      <c r="E51" s="90"/>
      <c r="F51" s="90"/>
      <c r="G51" s="90"/>
      <c r="H51" s="90"/>
      <c r="I51" s="90"/>
      <c r="J51" s="90"/>
      <c r="K51" s="90"/>
      <c r="L51" s="90"/>
      <c r="M51" s="90"/>
      <c r="N51" s="90"/>
      <c r="O51" s="90"/>
      <c r="P51" s="90"/>
      <c r="Q51" s="91"/>
    </row>
    <row r="52" spans="2:17" ht="15.75" customHeight="1" thickBot="1" x14ac:dyDescent="0.3">
      <c r="B52" s="92"/>
      <c r="C52" s="93"/>
      <c r="D52" s="93"/>
      <c r="E52" s="93"/>
      <c r="F52" s="93"/>
      <c r="G52" s="93"/>
      <c r="H52" s="93"/>
      <c r="I52" s="93"/>
      <c r="J52" s="93"/>
      <c r="K52" s="93"/>
      <c r="L52" s="93"/>
      <c r="M52" s="93"/>
      <c r="N52" s="93"/>
      <c r="O52" s="93"/>
      <c r="P52" s="93"/>
      <c r="Q52" s="94"/>
    </row>
    <row r="53" spans="2:17" ht="15.75" customHeight="1" thickTop="1" x14ac:dyDescent="0.25">
      <c r="B53" s="49" t="s">
        <v>32</v>
      </c>
      <c r="C53" s="75"/>
      <c r="D53" s="75"/>
      <c r="E53" s="75"/>
      <c r="F53" s="75"/>
      <c r="G53" s="75"/>
      <c r="H53" s="75"/>
      <c r="I53" s="75"/>
      <c r="J53" s="75"/>
      <c r="K53" s="75"/>
      <c r="L53" s="75"/>
      <c r="M53" s="75"/>
      <c r="N53" s="75"/>
      <c r="O53" s="75"/>
      <c r="P53" s="75"/>
      <c r="Q53" s="76"/>
    </row>
    <row r="54" spans="2:17" x14ac:dyDescent="0.25">
      <c r="B54" s="77"/>
      <c r="C54" s="78"/>
      <c r="D54" s="78"/>
      <c r="E54" s="78"/>
      <c r="F54" s="78"/>
      <c r="G54" s="78"/>
      <c r="H54" s="78"/>
      <c r="I54" s="78"/>
      <c r="J54" s="78"/>
      <c r="K54" s="78"/>
      <c r="L54" s="78"/>
      <c r="M54" s="78"/>
      <c r="N54" s="78"/>
      <c r="O54" s="78"/>
      <c r="P54" s="78"/>
      <c r="Q54" s="79"/>
    </row>
    <row r="55" spans="2:17" ht="15.75" thickBot="1" x14ac:dyDescent="0.3">
      <c r="B55" s="86"/>
      <c r="C55" s="87"/>
      <c r="D55" s="87"/>
      <c r="E55" s="87"/>
      <c r="F55" s="87"/>
      <c r="G55" s="87"/>
      <c r="H55" s="87"/>
      <c r="I55" s="87"/>
      <c r="J55" s="87"/>
      <c r="K55" s="87"/>
      <c r="L55" s="87"/>
      <c r="M55" s="87"/>
      <c r="N55" s="87"/>
      <c r="O55" s="87"/>
      <c r="P55" s="87"/>
      <c r="Q55" s="88"/>
    </row>
    <row r="56" spans="2:17" ht="15.75" thickTop="1" x14ac:dyDescent="0.25"/>
  </sheetData>
  <mergeCells count="94">
    <mergeCell ref="N32:Q32"/>
    <mergeCell ref="L36:M36"/>
    <mergeCell ref="L37:M37"/>
    <mergeCell ref="L35:N35"/>
    <mergeCell ref="O35:Q35"/>
    <mergeCell ref="O36:P36"/>
    <mergeCell ref="O37:P37"/>
    <mergeCell ref="I28:I29"/>
    <mergeCell ref="J28:J29"/>
    <mergeCell ref="I30:I31"/>
    <mergeCell ref="J30:J31"/>
    <mergeCell ref="L32:M32"/>
    <mergeCell ref="B53:Q55"/>
    <mergeCell ref="B51:Q52"/>
    <mergeCell ref="I39:I40"/>
    <mergeCell ref="J39:J40"/>
    <mergeCell ref="I41:I42"/>
    <mergeCell ref="J41:J42"/>
    <mergeCell ref="I43:I44"/>
    <mergeCell ref="J43:J44"/>
    <mergeCell ref="L43:M43"/>
    <mergeCell ref="O43:P43"/>
    <mergeCell ref="L42:M42"/>
    <mergeCell ref="O39:P39"/>
    <mergeCell ref="C36:G42"/>
    <mergeCell ref="L41:M41"/>
    <mergeCell ref="L38:M38"/>
    <mergeCell ref="L39:M39"/>
    <mergeCell ref="I22:I23"/>
    <mergeCell ref="J22:J23"/>
    <mergeCell ref="I24:I25"/>
    <mergeCell ref="J24:J25"/>
    <mergeCell ref="I26:I27"/>
    <mergeCell ref="J26:J27"/>
    <mergeCell ref="I18:I19"/>
    <mergeCell ref="J18:J19"/>
    <mergeCell ref="I20:I21"/>
    <mergeCell ref="J20:J21"/>
    <mergeCell ref="I14:J15"/>
    <mergeCell ref="O38:P38"/>
    <mergeCell ref="I35:J36"/>
    <mergeCell ref="I37:I38"/>
    <mergeCell ref="J37:J38"/>
    <mergeCell ref="C43:G46"/>
    <mergeCell ref="O40:P40"/>
    <mergeCell ref="O41:P41"/>
    <mergeCell ref="O42:P42"/>
    <mergeCell ref="L40:M40"/>
    <mergeCell ref="B43:B46"/>
    <mergeCell ref="P19:Q19"/>
    <mergeCell ref="L20:M20"/>
    <mergeCell ref="N20:O20"/>
    <mergeCell ref="P20:Q20"/>
    <mergeCell ref="L21:M21"/>
    <mergeCell ref="N21:O21"/>
    <mergeCell ref="P21:Q21"/>
    <mergeCell ref="B22:B27"/>
    <mergeCell ref="B28:B31"/>
    <mergeCell ref="M27:Q30"/>
    <mergeCell ref="L27:L30"/>
    <mergeCell ref="L26:Q26"/>
    <mergeCell ref="B35:G35"/>
    <mergeCell ref="B36:B42"/>
    <mergeCell ref="C22:G27"/>
    <mergeCell ref="N15:O15"/>
    <mergeCell ref="P15:Q15"/>
    <mergeCell ref="L14:Q14"/>
    <mergeCell ref="I16:I17"/>
    <mergeCell ref="J16:J17"/>
    <mergeCell ref="P16:Q16"/>
    <mergeCell ref="L16:M16"/>
    <mergeCell ref="N16:O16"/>
    <mergeCell ref="L17:M17"/>
    <mergeCell ref="N17:O17"/>
    <mergeCell ref="P17:Q17"/>
    <mergeCell ref="L15:M15"/>
    <mergeCell ref="C28:G31"/>
    <mergeCell ref="B14:G14"/>
    <mergeCell ref="C15:G21"/>
    <mergeCell ref="B15:B21"/>
    <mergeCell ref="B5:G5"/>
    <mergeCell ref="C6:G10"/>
    <mergeCell ref="B6:B10"/>
    <mergeCell ref="L5:Q5"/>
    <mergeCell ref="M6:Q10"/>
    <mergeCell ref="L6:L10"/>
    <mergeCell ref="I5:J5"/>
    <mergeCell ref="I6:I7"/>
    <mergeCell ref="J6:J7"/>
    <mergeCell ref="L18:M18"/>
    <mergeCell ref="N18:O18"/>
    <mergeCell ref="P18:Q18"/>
    <mergeCell ref="L19:M19"/>
    <mergeCell ref="N19:O19"/>
  </mergeCells>
  <pageMargins left="0.7" right="0.7" top="0.75" bottom="0.75" header="0.3" footer="0.3"/>
  <pageSetup orientation="portrait" r:id="rId1"/>
  <drawing r:id="rId2"/>
  <pictur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75A3E-EA92-4742-A367-02060675327E}">
  <sheetPr codeName="Hoja4"/>
  <dimension ref="B1:AB47"/>
  <sheetViews>
    <sheetView showGridLines="0" tabSelected="1" topLeftCell="G1" zoomScale="86" zoomScaleNormal="86" workbookViewId="0">
      <selection activeCell="D31" sqref="D31:D32"/>
    </sheetView>
  </sheetViews>
  <sheetFormatPr baseColWidth="10" defaultColWidth="11" defaultRowHeight="15" x14ac:dyDescent="0.25"/>
  <cols>
    <col min="1" max="1" width="11" style="18"/>
    <col min="2" max="2" width="16" style="18" customWidth="1"/>
    <col min="3" max="3" width="11" style="18" customWidth="1"/>
    <col min="4" max="5" width="11.125" style="18" bestFit="1" customWidth="1"/>
    <col min="6" max="7" width="12" style="18" bestFit="1" customWidth="1"/>
    <col min="8" max="8" width="12.125" style="18" customWidth="1"/>
    <col min="9" max="9" width="11" style="18" bestFit="1" customWidth="1"/>
    <col min="10" max="10" width="11" style="18"/>
    <col min="11" max="11" width="11" style="18" customWidth="1"/>
    <col min="12" max="12" width="11" style="18"/>
    <col min="13" max="13" width="14.875" style="18" customWidth="1"/>
    <col min="14" max="14" width="13.375" style="18" bestFit="1" customWidth="1"/>
    <col min="15" max="17" width="14" style="18" bestFit="1" customWidth="1"/>
    <col min="18" max="18" width="13.375" style="18" bestFit="1" customWidth="1"/>
    <col min="19" max="19" width="11" style="18" customWidth="1"/>
    <col min="20" max="16384" width="11" style="18"/>
  </cols>
  <sheetData>
    <row r="1" spans="2:21" x14ac:dyDescent="0.25">
      <c r="K1" s="19"/>
      <c r="L1" s="19"/>
      <c r="M1" s="19"/>
    </row>
    <row r="2" spans="2:21" x14ac:dyDescent="0.25">
      <c r="K2" s="19"/>
      <c r="L2" s="19"/>
      <c r="M2" s="19"/>
    </row>
    <row r="3" spans="2:21" ht="15.75" thickBot="1" x14ac:dyDescent="0.3">
      <c r="K3" s="19"/>
      <c r="L3" s="19"/>
      <c r="M3" s="19"/>
    </row>
    <row r="4" spans="2:21" ht="17.25" customHeight="1" thickTop="1" thickBot="1" x14ac:dyDescent="0.3">
      <c r="B4" s="108" t="s">
        <v>49</v>
      </c>
      <c r="C4" s="108"/>
      <c r="D4" s="108"/>
      <c r="E4" s="108"/>
      <c r="F4" s="108"/>
      <c r="G4" s="108"/>
      <c r="H4" s="108"/>
      <c r="I4" s="108"/>
      <c r="K4" s="117" t="s">
        <v>87</v>
      </c>
      <c r="L4" s="117"/>
      <c r="M4" s="117"/>
      <c r="N4" s="117"/>
      <c r="O4" s="117"/>
      <c r="P4" s="117"/>
      <c r="Q4" s="117"/>
      <c r="R4" s="117"/>
    </row>
    <row r="5" spans="2:21" ht="17.25" thickTop="1" thickBot="1" x14ac:dyDescent="0.3">
      <c r="B5" s="109"/>
      <c r="C5" s="109"/>
      <c r="D5" s="15" t="s">
        <v>60</v>
      </c>
      <c r="E5" s="15" t="s">
        <v>61</v>
      </c>
      <c r="F5" s="15" t="s">
        <v>62</v>
      </c>
      <c r="G5" s="15" t="s">
        <v>63</v>
      </c>
      <c r="H5" s="15" t="s">
        <v>64</v>
      </c>
      <c r="I5" s="15" t="s">
        <v>65</v>
      </c>
      <c r="K5" s="118" t="s">
        <v>88</v>
      </c>
      <c r="L5" s="118"/>
      <c r="M5" s="16" t="s">
        <v>71</v>
      </c>
      <c r="N5" s="16" t="s">
        <v>72</v>
      </c>
      <c r="O5" s="16" t="s">
        <v>73</v>
      </c>
      <c r="P5" s="16" t="s">
        <v>74</v>
      </c>
      <c r="Q5" s="16" t="s">
        <v>75</v>
      </c>
      <c r="R5" s="16" t="s">
        <v>76</v>
      </c>
    </row>
    <row r="6" spans="2:21" ht="17.25" thickTop="1" thickBot="1" x14ac:dyDescent="0.3">
      <c r="B6" s="115" t="s">
        <v>50</v>
      </c>
      <c r="C6" s="115"/>
      <c r="D6" s="10">
        <f t="shared" ref="D6:I6" si="0">C39</f>
        <v>500000</v>
      </c>
      <c r="E6" s="10">
        <f t="shared" si="0"/>
        <v>525300</v>
      </c>
      <c r="F6" s="10">
        <f t="shared" si="0"/>
        <v>551668</v>
      </c>
      <c r="G6" s="10">
        <f t="shared" si="0"/>
        <v>579145.30999999994</v>
      </c>
      <c r="H6" s="10">
        <f t="shared" si="0"/>
        <v>607774.7574</v>
      </c>
      <c r="I6" s="10">
        <f t="shared" si="0"/>
        <v>637600.74086499994</v>
      </c>
      <c r="K6" s="119" t="s">
        <v>89</v>
      </c>
      <c r="L6" s="119"/>
      <c r="M6" s="23">
        <f>C47</f>
        <v>560000</v>
      </c>
      <c r="N6" s="23">
        <f t="shared" ref="N6:R6" si="1">D47</f>
        <v>510120</v>
      </c>
      <c r="O6" s="23">
        <f t="shared" si="1"/>
        <v>535847.19999999995</v>
      </c>
      <c r="P6" s="23">
        <f t="shared" si="1"/>
        <v>562658.924</v>
      </c>
      <c r="Q6" s="23">
        <f t="shared" si="1"/>
        <v>590597.08895999996</v>
      </c>
      <c r="R6" s="23">
        <f t="shared" si="1"/>
        <v>619705.15078599995</v>
      </c>
    </row>
    <row r="7" spans="2:21" ht="17.25" thickTop="1" thickBot="1" x14ac:dyDescent="0.3">
      <c r="B7" s="115" t="s">
        <v>52</v>
      </c>
      <c r="C7" s="115"/>
      <c r="D7" s="10">
        <f t="shared" ref="D7:I7" si="2">D6-D8</f>
        <v>68965.520000000019</v>
      </c>
      <c r="E7" s="10">
        <f t="shared" si="2"/>
        <v>72455.169999999984</v>
      </c>
      <c r="F7" s="10">
        <f t="shared" si="2"/>
        <v>76092.140000000014</v>
      </c>
      <c r="G7" s="10">
        <f t="shared" si="2"/>
        <v>79882.109999999928</v>
      </c>
      <c r="H7" s="10">
        <f t="shared" si="2"/>
        <v>83830.997399999993</v>
      </c>
      <c r="I7" s="10">
        <f t="shared" si="2"/>
        <v>87944.930864999886</v>
      </c>
      <c r="K7" s="120" t="s">
        <v>90</v>
      </c>
      <c r="L7" s="120"/>
      <c r="M7" s="24">
        <f>M6</f>
        <v>560000</v>
      </c>
      <c r="N7" s="24">
        <f t="shared" ref="N7:R7" si="3">N6</f>
        <v>510120</v>
      </c>
      <c r="O7" s="24">
        <f t="shared" si="3"/>
        <v>535847.19999999995</v>
      </c>
      <c r="P7" s="24">
        <f t="shared" si="3"/>
        <v>562658.924</v>
      </c>
      <c r="Q7" s="24">
        <f t="shared" si="3"/>
        <v>590597.08895999996</v>
      </c>
      <c r="R7" s="24">
        <f t="shared" si="3"/>
        <v>619705.15078599995</v>
      </c>
    </row>
    <row r="8" spans="2:21" ht="17.25" thickTop="1" thickBot="1" x14ac:dyDescent="0.3">
      <c r="B8" s="115" t="s">
        <v>51</v>
      </c>
      <c r="C8" s="115"/>
      <c r="D8" s="10">
        <f t="shared" ref="D8:I8" si="4">ROUND(D6/1.16,2)</f>
        <v>431034.48</v>
      </c>
      <c r="E8" s="10">
        <f t="shared" si="4"/>
        <v>452844.83</v>
      </c>
      <c r="F8" s="10">
        <f t="shared" si="4"/>
        <v>475575.86</v>
      </c>
      <c r="G8" s="10">
        <f t="shared" si="4"/>
        <v>499263.2</v>
      </c>
      <c r="H8" s="10">
        <f t="shared" si="4"/>
        <v>523943.76</v>
      </c>
      <c r="I8" s="10">
        <f t="shared" si="4"/>
        <v>549655.81000000006</v>
      </c>
      <c r="K8" s="119" t="s">
        <v>91</v>
      </c>
      <c r="L8" s="119"/>
      <c r="M8" s="23">
        <f>D7</f>
        <v>68965.520000000019</v>
      </c>
      <c r="N8" s="23">
        <f t="shared" ref="N8:R8" si="5">E7</f>
        <v>72455.169999999984</v>
      </c>
      <c r="O8" s="23">
        <f t="shared" si="5"/>
        <v>76092.140000000014</v>
      </c>
      <c r="P8" s="23">
        <f t="shared" si="5"/>
        <v>79882.109999999928</v>
      </c>
      <c r="Q8" s="23">
        <f t="shared" si="5"/>
        <v>83830.997399999993</v>
      </c>
      <c r="R8" s="23">
        <f t="shared" si="5"/>
        <v>87944.930864999886</v>
      </c>
    </row>
    <row r="9" spans="2:21" ht="15.75" customHeight="1" thickTop="1" thickBot="1" x14ac:dyDescent="0.3">
      <c r="B9" s="115" t="s">
        <v>59</v>
      </c>
      <c r="C9" s="115"/>
      <c r="D9" s="107">
        <f t="shared" ref="D9:I9" si="6">C37*D27</f>
        <v>150000</v>
      </c>
      <c r="E9" s="107">
        <f t="shared" si="6"/>
        <v>156045</v>
      </c>
      <c r="F9" s="107">
        <f t="shared" si="6"/>
        <v>162317.70000000001</v>
      </c>
      <c r="G9" s="107">
        <f t="shared" si="6"/>
        <v>168826.32149999999</v>
      </c>
      <c r="H9" s="107">
        <f t="shared" si="6"/>
        <v>175579.37435999999</v>
      </c>
      <c r="I9" s="107">
        <f t="shared" si="6"/>
        <v>182585.66670224999</v>
      </c>
      <c r="K9" s="119" t="s">
        <v>92</v>
      </c>
      <c r="L9" s="119"/>
      <c r="M9" s="23">
        <f>D9</f>
        <v>150000</v>
      </c>
      <c r="N9" s="23">
        <f t="shared" ref="N9:R9" si="7">E9</f>
        <v>156045</v>
      </c>
      <c r="O9" s="23">
        <f t="shared" si="7"/>
        <v>162317.70000000001</v>
      </c>
      <c r="P9" s="23">
        <f t="shared" si="7"/>
        <v>168826.32149999999</v>
      </c>
      <c r="Q9" s="23">
        <f t="shared" si="7"/>
        <v>175579.37435999999</v>
      </c>
      <c r="R9" s="23">
        <f t="shared" si="7"/>
        <v>182585.66670224999</v>
      </c>
    </row>
    <row r="10" spans="2:21" ht="17.25" thickTop="1" thickBot="1" x14ac:dyDescent="0.3">
      <c r="B10" s="115"/>
      <c r="C10" s="115"/>
      <c r="D10" s="107"/>
      <c r="E10" s="107"/>
      <c r="F10" s="107"/>
      <c r="G10" s="107"/>
      <c r="H10" s="107"/>
      <c r="I10" s="107"/>
      <c r="K10" s="119" t="s">
        <v>93</v>
      </c>
      <c r="L10" s="119"/>
      <c r="M10" s="23">
        <f>D13</f>
        <v>150000</v>
      </c>
      <c r="N10" s="23">
        <f t="shared" ref="N10:R10" si="8">E13</f>
        <v>156045</v>
      </c>
      <c r="O10" s="23">
        <f t="shared" si="8"/>
        <v>162317.70000000001</v>
      </c>
      <c r="P10" s="23">
        <f t="shared" si="8"/>
        <v>168826.32149999999</v>
      </c>
      <c r="Q10" s="23">
        <f t="shared" si="8"/>
        <v>175579.37435999999</v>
      </c>
      <c r="R10" s="23">
        <f t="shared" si="8"/>
        <v>182585.66670224999</v>
      </c>
    </row>
    <row r="11" spans="2:21" ht="17.25" thickTop="1" thickBot="1" x14ac:dyDescent="0.3">
      <c r="B11" s="115" t="s">
        <v>53</v>
      </c>
      <c r="C11" s="115"/>
      <c r="D11" s="10">
        <f>((Datos!$N42-Datos!$J41)/Datos!$J43)/12</f>
        <v>1500</v>
      </c>
      <c r="E11" s="10">
        <f>$D11</f>
        <v>1500</v>
      </c>
      <c r="F11" s="10">
        <f>$D11</f>
        <v>1500</v>
      </c>
      <c r="G11" s="10">
        <f>$D11</f>
        <v>1500</v>
      </c>
      <c r="H11" s="10">
        <f>$D11</f>
        <v>1500</v>
      </c>
      <c r="I11" s="10">
        <f>$D11</f>
        <v>1500</v>
      </c>
      <c r="K11" s="119" t="s">
        <v>94</v>
      </c>
      <c r="L11" s="119"/>
      <c r="M11" s="23">
        <f>D15</f>
        <v>100000</v>
      </c>
      <c r="N11" s="23">
        <f t="shared" ref="N11:R11" si="9">E15</f>
        <v>104030</v>
      </c>
      <c r="O11" s="23">
        <f t="shared" si="9"/>
        <v>108211.8</v>
      </c>
      <c r="P11" s="23">
        <f t="shared" si="9"/>
        <v>112550.88099999999</v>
      </c>
      <c r="Q11" s="23">
        <f t="shared" si="9"/>
        <v>117052.91623999999</v>
      </c>
      <c r="R11" s="23">
        <f t="shared" si="9"/>
        <v>121723.77780149999</v>
      </c>
    </row>
    <row r="12" spans="2:21" ht="15.75" customHeight="1" thickTop="1" thickBot="1" x14ac:dyDescent="0.3">
      <c r="B12" s="115" t="s">
        <v>54</v>
      </c>
      <c r="C12" s="115"/>
      <c r="D12" s="10">
        <f>D8-D9-D11</f>
        <v>279534.48</v>
      </c>
      <c r="E12" s="10">
        <f t="shared" ref="E12:I12" si="10">E8-E9-E11</f>
        <v>295299.83</v>
      </c>
      <c r="F12" s="10">
        <f t="shared" si="10"/>
        <v>311758.15999999997</v>
      </c>
      <c r="G12" s="10">
        <f t="shared" si="10"/>
        <v>328936.87849999999</v>
      </c>
      <c r="H12" s="10">
        <f t="shared" si="10"/>
        <v>346864.38563999999</v>
      </c>
      <c r="I12" s="10">
        <f t="shared" si="10"/>
        <v>365570.14329775004</v>
      </c>
      <c r="K12" s="119" t="s">
        <v>111</v>
      </c>
      <c r="L12" s="119"/>
      <c r="M12" s="23">
        <f>D18</f>
        <v>1000</v>
      </c>
      <c r="N12" s="23"/>
      <c r="O12" s="23"/>
      <c r="P12" s="23"/>
      <c r="Q12" s="23"/>
      <c r="R12" s="23"/>
    </row>
    <row r="13" spans="2:21" ht="15" customHeight="1" thickTop="1" thickBot="1" x14ac:dyDescent="0.3">
      <c r="B13" s="115" t="s">
        <v>57</v>
      </c>
      <c r="C13" s="115"/>
      <c r="D13" s="107">
        <f t="shared" ref="D13:I13" si="11">C37*D31</f>
        <v>150000</v>
      </c>
      <c r="E13" s="107">
        <f t="shared" si="11"/>
        <v>156045</v>
      </c>
      <c r="F13" s="107">
        <f t="shared" si="11"/>
        <v>162317.70000000001</v>
      </c>
      <c r="G13" s="107">
        <f t="shared" si="11"/>
        <v>168826.32149999999</v>
      </c>
      <c r="H13" s="107">
        <f t="shared" si="11"/>
        <v>175579.37435999999</v>
      </c>
      <c r="I13" s="107">
        <f t="shared" si="11"/>
        <v>182585.66670224999</v>
      </c>
      <c r="K13" s="119" t="s">
        <v>7</v>
      </c>
      <c r="L13" s="119"/>
      <c r="M13" s="25">
        <v>0</v>
      </c>
      <c r="N13" s="25">
        <v>0</v>
      </c>
      <c r="O13" s="23">
        <f>F21</f>
        <v>8245.7319999999927</v>
      </c>
      <c r="P13" s="23">
        <f t="shared" ref="P13:R13" si="12">G21</f>
        <v>9511.9352000000017</v>
      </c>
      <c r="Q13" s="23">
        <f t="shared" si="12"/>
        <v>13558.023760000004</v>
      </c>
      <c r="R13" s="23">
        <f t="shared" si="12"/>
        <v>15315.174698500014</v>
      </c>
    </row>
    <row r="14" spans="2:21" ht="15.75" customHeight="1" thickTop="1" thickBot="1" x14ac:dyDescent="0.3">
      <c r="B14" s="115"/>
      <c r="C14" s="115"/>
      <c r="D14" s="107"/>
      <c r="E14" s="107"/>
      <c r="F14" s="107"/>
      <c r="G14" s="107"/>
      <c r="H14" s="107"/>
      <c r="I14" s="107"/>
      <c r="K14" s="119" t="s">
        <v>95</v>
      </c>
      <c r="L14" s="119"/>
      <c r="M14" s="23">
        <f>SUM(M8:M13)</f>
        <v>469965.52</v>
      </c>
      <c r="N14" s="23">
        <f t="shared" ref="N14:R14" si="13">SUM(N8:N13)</f>
        <v>488575.17</v>
      </c>
      <c r="O14" s="23">
        <f t="shared" si="13"/>
        <v>517185.07200000004</v>
      </c>
      <c r="P14" s="23">
        <f t="shared" si="13"/>
        <v>539597.56919999979</v>
      </c>
      <c r="Q14" s="23">
        <f t="shared" si="13"/>
        <v>565600.68611999997</v>
      </c>
      <c r="R14" s="23">
        <f t="shared" si="13"/>
        <v>590155.21676949994</v>
      </c>
    </row>
    <row r="15" spans="2:21" ht="15" customHeight="1" thickTop="1" thickBot="1" x14ac:dyDescent="0.3">
      <c r="B15" s="115" t="s">
        <v>55</v>
      </c>
      <c r="C15" s="115"/>
      <c r="D15" s="10">
        <f t="shared" ref="D15:I15" si="14">C37*D29</f>
        <v>100000</v>
      </c>
      <c r="E15" s="10">
        <f t="shared" si="14"/>
        <v>104030</v>
      </c>
      <c r="F15" s="10">
        <f t="shared" si="14"/>
        <v>108211.8</v>
      </c>
      <c r="G15" s="10">
        <f t="shared" si="14"/>
        <v>112550.88099999999</v>
      </c>
      <c r="H15" s="10">
        <f t="shared" si="14"/>
        <v>117052.91623999999</v>
      </c>
      <c r="I15" s="10">
        <f t="shared" si="14"/>
        <v>121723.77780149999</v>
      </c>
      <c r="K15" s="119" t="s">
        <v>96</v>
      </c>
      <c r="L15" s="119"/>
      <c r="M15" s="23">
        <f>M7-M14</f>
        <v>90034.479999999981</v>
      </c>
      <c r="N15" s="23">
        <f t="shared" ref="N15:R15" si="15">N7-N14</f>
        <v>21544.830000000016</v>
      </c>
      <c r="O15" s="23">
        <f t="shared" si="15"/>
        <v>18662.12799999991</v>
      </c>
      <c r="P15" s="23">
        <f t="shared" si="15"/>
        <v>23061.354800000205</v>
      </c>
      <c r="Q15" s="23">
        <f t="shared" si="15"/>
        <v>24996.402839999995</v>
      </c>
      <c r="R15" s="23">
        <f t="shared" si="15"/>
        <v>29549.934016500018</v>
      </c>
    </row>
    <row r="16" spans="2:21" ht="15.75" customHeight="1" thickTop="1" thickBot="1" x14ac:dyDescent="0.3">
      <c r="B16" s="115" t="s">
        <v>58</v>
      </c>
      <c r="C16" s="115"/>
      <c r="D16" s="107">
        <f t="shared" ref="D16:I16" si="16">D12-D13-D15</f>
        <v>29534.479999999981</v>
      </c>
      <c r="E16" s="107">
        <f t="shared" si="16"/>
        <v>35224.830000000016</v>
      </c>
      <c r="F16" s="107">
        <f t="shared" si="16"/>
        <v>41228.65999999996</v>
      </c>
      <c r="G16" s="107">
        <f t="shared" si="16"/>
        <v>47559.676000000007</v>
      </c>
      <c r="H16" s="107">
        <f t="shared" si="16"/>
        <v>54232.095040000015</v>
      </c>
      <c r="I16" s="107">
        <f t="shared" si="16"/>
        <v>61260.698794000054</v>
      </c>
      <c r="K16" s="119" t="s">
        <v>97</v>
      </c>
      <c r="L16" s="119"/>
      <c r="M16" s="23">
        <f>Datos!$Q36</f>
        <v>50000</v>
      </c>
      <c r="N16" s="25">
        <v>0</v>
      </c>
      <c r="O16" s="25">
        <v>0</v>
      </c>
      <c r="P16" s="25">
        <v>0</v>
      </c>
      <c r="Q16" s="25">
        <v>0</v>
      </c>
      <c r="R16" s="25">
        <v>0</v>
      </c>
      <c r="U16" s="2"/>
    </row>
    <row r="17" spans="2:28" ht="15" customHeight="1" thickTop="1" thickBot="1" x14ac:dyDescent="0.3">
      <c r="B17" s="115"/>
      <c r="C17" s="115"/>
      <c r="D17" s="107"/>
      <c r="E17" s="107"/>
      <c r="F17" s="107"/>
      <c r="G17" s="107"/>
      <c r="H17" s="107"/>
      <c r="I17" s="107"/>
      <c r="K17" s="119" t="s">
        <v>98</v>
      </c>
      <c r="L17" s="119"/>
      <c r="M17" s="23">
        <f>Datos!$N36</f>
        <v>90000</v>
      </c>
      <c r="N17" s="23">
        <f>M18</f>
        <v>130034.47999999998</v>
      </c>
      <c r="O17" s="23">
        <f t="shared" ref="O17:R17" si="17">N18</f>
        <v>151579.31</v>
      </c>
      <c r="P17" s="23">
        <f t="shared" si="17"/>
        <v>170241.43799999991</v>
      </c>
      <c r="Q17" s="23">
        <f t="shared" si="17"/>
        <v>193302.79280000011</v>
      </c>
      <c r="R17" s="23">
        <f t="shared" si="17"/>
        <v>218299.19564000011</v>
      </c>
    </row>
    <row r="18" spans="2:28" ht="17.25" thickTop="1" thickBot="1" x14ac:dyDescent="0.3">
      <c r="B18" s="115" t="s">
        <v>56</v>
      </c>
      <c r="C18" s="115"/>
      <c r="D18" s="10">
        <f>(Datos!$Q36*Datos!$N32)/100</f>
        <v>1000</v>
      </c>
      <c r="E18" s="26">
        <v>0</v>
      </c>
      <c r="F18" s="11">
        <f>E18</f>
        <v>0</v>
      </c>
      <c r="G18" s="11">
        <f>F18</f>
        <v>0</v>
      </c>
      <c r="H18" s="11">
        <f>G18</f>
        <v>0</v>
      </c>
      <c r="I18" s="11">
        <f>H18</f>
        <v>0</v>
      </c>
      <c r="K18" s="116" t="s">
        <v>99</v>
      </c>
      <c r="L18" s="116"/>
      <c r="M18" s="121">
        <f>M15-M16+M17</f>
        <v>130034.47999999998</v>
      </c>
      <c r="N18" s="121">
        <f>N15-N16+N17</f>
        <v>151579.31</v>
      </c>
      <c r="O18" s="121">
        <f>O15-O16+O17</f>
        <v>170241.43799999991</v>
      </c>
      <c r="P18" s="121">
        <f>P15-P16+P17</f>
        <v>193302.79280000011</v>
      </c>
      <c r="Q18" s="121">
        <f t="shared" ref="Q18:R18" si="18">Q15-Q16+Q17</f>
        <v>218299.19564000011</v>
      </c>
      <c r="R18" s="121">
        <f t="shared" si="18"/>
        <v>247849.12965650012</v>
      </c>
    </row>
    <row r="19" spans="2:28" ht="15" customHeight="1" thickTop="1" thickBot="1" x14ac:dyDescent="0.3">
      <c r="B19" s="114" t="s">
        <v>112</v>
      </c>
      <c r="C19" s="114"/>
      <c r="D19" s="107">
        <f>D16-D18</f>
        <v>28534.479999999981</v>
      </c>
      <c r="E19" s="107">
        <f t="shared" ref="E19:H19" si="19">E16-E18</f>
        <v>35224.830000000016</v>
      </c>
      <c r="F19" s="107">
        <f t="shared" si="19"/>
        <v>41228.65999999996</v>
      </c>
      <c r="G19" s="107">
        <f t="shared" si="19"/>
        <v>47559.676000000007</v>
      </c>
      <c r="H19" s="107">
        <f t="shared" si="19"/>
        <v>54232.095040000015</v>
      </c>
      <c r="I19" s="107">
        <f>I16-I18</f>
        <v>61260.698794000054</v>
      </c>
      <c r="K19" s="116"/>
      <c r="L19" s="116"/>
      <c r="M19" s="122"/>
      <c r="N19" s="122"/>
      <c r="O19" s="122"/>
      <c r="P19" s="122"/>
      <c r="Q19" s="122"/>
      <c r="R19" s="122"/>
    </row>
    <row r="20" spans="2:28" ht="15" customHeight="1" thickTop="1" thickBot="1" x14ac:dyDescent="0.3">
      <c r="B20" s="114"/>
      <c r="C20" s="114"/>
      <c r="D20" s="107"/>
      <c r="E20" s="107"/>
      <c r="F20" s="107"/>
      <c r="G20" s="107"/>
      <c r="H20" s="107"/>
      <c r="I20" s="107"/>
      <c r="K20" s="19"/>
      <c r="L20" s="19"/>
      <c r="M20" s="19"/>
    </row>
    <row r="21" spans="2:28" ht="14.25" customHeight="1" thickTop="1" thickBot="1" x14ac:dyDescent="0.3">
      <c r="B21" s="112" t="s">
        <v>78</v>
      </c>
      <c r="C21" s="112"/>
      <c r="D21" s="8" t="s">
        <v>86</v>
      </c>
      <c r="E21" s="9" t="s">
        <v>86</v>
      </c>
      <c r="F21" s="11">
        <f>IF(AND(F19&gt;0,F19&lt;999),F19*Datos!$P16,IF(AND(F19&gt;999,F19&lt;9999),F19*Datos!$P17,IF(AND(F19&gt;9999,F19&lt;49999),F19*Datos!$P18,IF(AND(F19&gt;49999,F19&lt;99999),F19*Datos!$P19,IF(AND(F19&gt;99999,F19&lt;499999),F19*Datos!$P20,F19*Datos!$P21)))))</f>
        <v>8245.7319999999927</v>
      </c>
      <c r="G21" s="11">
        <f>IF(AND(G19&gt;0,G19&lt;999),G19*Datos!$P16,IF(AND(G19&gt;999,G19&lt;9999),G19*Datos!$P17,IF(AND(G19&gt;9999,G19&lt;49999),G19*Datos!$P18,IF(AND(G19&gt;49999,G19&lt;99999),G19*Datos!$P19,IF(AND(G19&gt;99999,G19&lt;499999),G19*Datos!$P20,G19*Datos!$P21)))))</f>
        <v>9511.9352000000017</v>
      </c>
      <c r="H21" s="11">
        <f>IF(AND(H19&gt;0,H19&lt;999),H19*Datos!$P16,IF(AND(H19&gt;999,H19&lt;9999),H19*Datos!$P17,IF(AND(H19&gt;9999,H19&lt;49999),H19*Datos!$P18,IF(AND(H19&gt;49999,H19&lt;99999),H19*Datos!$P19,IF(AND(H19&gt;99999,H19&lt;499999),H19*Datos!$P20,H19*Datos!$P21)))))</f>
        <v>13558.023760000004</v>
      </c>
      <c r="I21" s="11">
        <f>IF(AND(I19&gt;0,I19&lt;999),I19*Datos!$P16,IF(AND(I19&gt;999,I19&lt;9999),I19*Datos!$P17,IF(AND(I19&gt;9999,I19&lt;49999),I19*Datos!$P18,IF(AND(I19&gt;49999,I19&lt;99999),I19*Datos!$P19,IF(AND(I19&gt;99999,I19&lt;499999),I19*Datos!$P20,I19*Datos!$P21)))))</f>
        <v>15315.174698500014</v>
      </c>
      <c r="K21" s="19"/>
      <c r="L21" s="19"/>
      <c r="M21" s="19"/>
    </row>
    <row r="22" spans="2:28" ht="17.25" thickTop="1" thickBot="1" x14ac:dyDescent="0.3">
      <c r="B22" s="112" t="s">
        <v>79</v>
      </c>
      <c r="C22" s="112"/>
      <c r="D22" s="10">
        <f>D19</f>
        <v>28534.479999999981</v>
      </c>
      <c r="E22" s="10">
        <f>E19</f>
        <v>35224.830000000016</v>
      </c>
      <c r="F22" s="10">
        <f>F19-F21</f>
        <v>32982.927999999971</v>
      </c>
      <c r="G22" s="10">
        <f>G19-G21</f>
        <v>38047.740800000007</v>
      </c>
      <c r="H22" s="10">
        <f>H19-H21</f>
        <v>40674.071280000011</v>
      </c>
      <c r="I22" s="10">
        <f>I19-I21</f>
        <v>45945.524095500041</v>
      </c>
      <c r="K22" s="19"/>
      <c r="L22" s="19"/>
      <c r="M22" s="19"/>
    </row>
    <row r="23" spans="2:28" ht="16.5" thickTop="1" thickBot="1" x14ac:dyDescent="0.3">
      <c r="K23" s="19"/>
      <c r="L23" s="19"/>
      <c r="M23" s="19"/>
    </row>
    <row r="24" spans="2:28" ht="17.25" thickTop="1" thickBot="1" x14ac:dyDescent="0.3">
      <c r="B24" s="113" t="s">
        <v>81</v>
      </c>
      <c r="C24" s="113"/>
      <c r="D24" s="113"/>
      <c r="E24" s="113"/>
      <c r="F24" s="113"/>
      <c r="G24" s="113"/>
      <c r="H24" s="113"/>
      <c r="I24" s="113"/>
      <c r="K24" s="129" t="s">
        <v>100</v>
      </c>
      <c r="L24" s="129"/>
      <c r="M24" s="129"/>
      <c r="N24" s="129"/>
      <c r="O24" s="129"/>
      <c r="P24" s="129"/>
      <c r="Q24" s="129" t="s">
        <v>115</v>
      </c>
      <c r="R24" s="129"/>
      <c r="S24" s="129"/>
      <c r="T24" s="129"/>
      <c r="U24" s="129"/>
      <c r="V24" s="129"/>
      <c r="W24" s="129" t="s">
        <v>116</v>
      </c>
      <c r="X24" s="129"/>
      <c r="Y24" s="129"/>
      <c r="Z24" s="129"/>
      <c r="AA24" s="129"/>
      <c r="AB24" s="129"/>
    </row>
    <row r="25" spans="2:28" ht="15.75" customHeight="1" thickTop="1" thickBot="1" x14ac:dyDescent="0.3">
      <c r="B25" s="104" t="s">
        <v>83</v>
      </c>
      <c r="C25" s="104"/>
      <c r="D25" s="104">
        <f>Datos!J18</f>
        <v>10</v>
      </c>
      <c r="E25" s="104">
        <f>ROUND((D25+(D25*Datos!$J20)/100),2)</f>
        <v>10.199999999999999</v>
      </c>
      <c r="F25" s="105">
        <f>ROUND((E25+(E25*Datos!$J20)/100),2)</f>
        <v>10.4</v>
      </c>
      <c r="G25" s="105">
        <f>ROUND((F25+(F25*Datos!$J20)/100),2)</f>
        <v>10.61</v>
      </c>
      <c r="H25" s="105">
        <f>ROUND((G25+(G25*Datos!$J20)/100),2)</f>
        <v>10.82</v>
      </c>
      <c r="I25" s="105">
        <f>ROUND((H25+(H25*Datos!$J20)/100),2)</f>
        <v>11.04</v>
      </c>
      <c r="K25" s="130" t="s">
        <v>17</v>
      </c>
      <c r="L25" s="130"/>
      <c r="M25" s="130"/>
      <c r="N25" s="130" t="s">
        <v>18</v>
      </c>
      <c r="O25" s="130"/>
      <c r="P25" s="130"/>
      <c r="Q25" s="130" t="s">
        <v>17</v>
      </c>
      <c r="R25" s="130"/>
      <c r="S25" s="130"/>
      <c r="T25" s="130" t="s">
        <v>18</v>
      </c>
      <c r="U25" s="130"/>
      <c r="V25" s="130"/>
      <c r="W25" s="130" t="s">
        <v>17</v>
      </c>
      <c r="X25" s="130"/>
      <c r="Y25" s="130"/>
      <c r="Z25" s="130" t="s">
        <v>18</v>
      </c>
      <c r="AA25" s="130"/>
      <c r="AB25" s="130"/>
    </row>
    <row r="26" spans="2:28" ht="15.75" customHeight="1" thickTop="1" thickBot="1" x14ac:dyDescent="0.3">
      <c r="B26" s="104"/>
      <c r="C26" s="104"/>
      <c r="D26" s="104"/>
      <c r="E26" s="104"/>
      <c r="F26" s="106"/>
      <c r="G26" s="106"/>
      <c r="H26" s="106"/>
      <c r="I26" s="106"/>
      <c r="K26" s="131" t="s">
        <v>98</v>
      </c>
      <c r="L26" s="131"/>
      <c r="M26" s="27">
        <f>M18</f>
        <v>130034.47999999998</v>
      </c>
      <c r="N26" s="132" t="s">
        <v>101</v>
      </c>
      <c r="O26" s="132"/>
      <c r="P26" s="25">
        <v>0</v>
      </c>
      <c r="Q26" s="131" t="s">
        <v>98</v>
      </c>
      <c r="R26" s="131"/>
      <c r="S26" s="27">
        <f>N18</f>
        <v>151579.31</v>
      </c>
      <c r="T26" s="132" t="s">
        <v>101</v>
      </c>
      <c r="U26" s="132"/>
      <c r="V26" s="25">
        <v>0</v>
      </c>
      <c r="W26" s="131" t="s">
        <v>98</v>
      </c>
      <c r="X26" s="131"/>
      <c r="Y26" s="27">
        <f>O18</f>
        <v>170241.43799999991</v>
      </c>
      <c r="Z26" s="132" t="s">
        <v>101</v>
      </c>
      <c r="AA26" s="132"/>
      <c r="AB26" s="25">
        <v>0</v>
      </c>
    </row>
    <row r="27" spans="2:28" ht="17.25" thickTop="1" thickBot="1" x14ac:dyDescent="0.3">
      <c r="B27" s="104" t="s">
        <v>82</v>
      </c>
      <c r="C27" s="104"/>
      <c r="D27" s="104">
        <f>Datos!$J37</f>
        <v>3</v>
      </c>
      <c r="E27" s="104">
        <f>ROUND(D27+(D27/100),2)</f>
        <v>3.03</v>
      </c>
      <c r="F27" s="105">
        <f>ROUND(E27+(E27/100),2)</f>
        <v>3.06</v>
      </c>
      <c r="G27" s="105">
        <f>ROUND(F27+(F27/100),2)</f>
        <v>3.09</v>
      </c>
      <c r="H27" s="105">
        <f>ROUND(G27+(G27/100),2)</f>
        <v>3.12</v>
      </c>
      <c r="I27" s="105">
        <f>ROUND(H27+(H27/100),2)</f>
        <v>3.15</v>
      </c>
      <c r="K27" s="118" t="s">
        <v>89</v>
      </c>
      <c r="L27" s="118"/>
      <c r="M27" s="28">
        <f>D46</f>
        <v>300000</v>
      </c>
      <c r="N27" s="125" t="s">
        <v>102</v>
      </c>
      <c r="O27" s="125"/>
      <c r="P27" s="25">
        <v>0</v>
      </c>
      <c r="Q27" s="118" t="s">
        <v>89</v>
      </c>
      <c r="R27" s="118"/>
      <c r="S27" s="28">
        <f>E46</f>
        <v>315180</v>
      </c>
      <c r="T27" s="125" t="s">
        <v>102</v>
      </c>
      <c r="U27" s="125"/>
      <c r="V27" s="25">
        <v>0</v>
      </c>
      <c r="W27" s="118" t="s">
        <v>89</v>
      </c>
      <c r="X27" s="118"/>
      <c r="Y27" s="28">
        <f>F46</f>
        <v>331000.8</v>
      </c>
      <c r="Z27" s="125" t="s">
        <v>102</v>
      </c>
      <c r="AA27" s="125"/>
      <c r="AB27" s="25">
        <v>0</v>
      </c>
    </row>
    <row r="28" spans="2:28" ht="17.25" thickTop="1" thickBot="1" x14ac:dyDescent="0.3">
      <c r="B28" s="104"/>
      <c r="C28" s="104"/>
      <c r="D28" s="104"/>
      <c r="E28" s="104"/>
      <c r="F28" s="106"/>
      <c r="G28" s="106"/>
      <c r="H28" s="106"/>
      <c r="I28" s="106"/>
      <c r="K28" s="126" t="s">
        <v>114</v>
      </c>
      <c r="L28" s="126"/>
      <c r="M28" s="28">
        <f>M26+M27</f>
        <v>430034.48</v>
      </c>
      <c r="N28" s="133"/>
      <c r="O28" s="133"/>
      <c r="P28" s="21"/>
      <c r="Q28" s="126" t="s">
        <v>114</v>
      </c>
      <c r="R28" s="126"/>
      <c r="S28" s="28">
        <f>S26+S27</f>
        <v>466759.31</v>
      </c>
      <c r="T28" s="133"/>
      <c r="U28" s="133"/>
      <c r="V28" s="21"/>
      <c r="W28" s="126" t="s">
        <v>114</v>
      </c>
      <c r="X28" s="126"/>
      <c r="Y28" s="28">
        <f>Y26+Y27</f>
        <v>501242.2379999999</v>
      </c>
      <c r="Z28" s="133"/>
      <c r="AA28" s="133"/>
      <c r="AB28" s="21"/>
    </row>
    <row r="29" spans="2:28" ht="17.25" thickTop="1" thickBot="1" x14ac:dyDescent="0.3">
      <c r="B29" s="104" t="s">
        <v>84</v>
      </c>
      <c r="C29" s="104"/>
      <c r="D29" s="105">
        <f>Datos!$J26</f>
        <v>2</v>
      </c>
      <c r="E29" s="105">
        <f>ROUND(D29+((D29*Datos!$J30)/100),2)</f>
        <v>2.02</v>
      </c>
      <c r="F29" s="105">
        <f>ROUND(E29+((E29*Datos!$J30)/100),2)</f>
        <v>2.04</v>
      </c>
      <c r="G29" s="105">
        <f>ROUND(F29+((F29*Datos!$J30)/100),2)</f>
        <v>2.06</v>
      </c>
      <c r="H29" s="105">
        <f>ROUND(G29+((G29*Datos!$J30)/100),2)</f>
        <v>2.08</v>
      </c>
      <c r="I29" s="105">
        <f>ROUND(H29+((H29*Datos!$J30)/100),2)</f>
        <v>2.1</v>
      </c>
      <c r="K29" s="119"/>
      <c r="L29" s="119"/>
      <c r="M29" s="28"/>
      <c r="N29" s="134" t="s">
        <v>103</v>
      </c>
      <c r="O29" s="134"/>
      <c r="P29" s="134"/>
      <c r="Q29" s="119"/>
      <c r="R29" s="119"/>
      <c r="S29" s="28"/>
      <c r="T29" s="134" t="s">
        <v>103</v>
      </c>
      <c r="U29" s="134"/>
      <c r="V29" s="134"/>
      <c r="W29" s="119"/>
      <c r="X29" s="119"/>
      <c r="Y29" s="28"/>
      <c r="Z29" s="134" t="s">
        <v>103</v>
      </c>
      <c r="AA29" s="134"/>
      <c r="AB29" s="134"/>
    </row>
    <row r="30" spans="2:28" ht="16.5" customHeight="1" thickTop="1" thickBot="1" x14ac:dyDescent="0.3">
      <c r="B30" s="104"/>
      <c r="C30" s="104"/>
      <c r="D30" s="105"/>
      <c r="E30" s="105"/>
      <c r="F30" s="106"/>
      <c r="G30" s="106"/>
      <c r="H30" s="106"/>
      <c r="I30" s="106"/>
      <c r="K30" s="119" t="s">
        <v>104</v>
      </c>
      <c r="L30" s="119"/>
      <c r="M30" s="28">
        <f>Datos!$N40</f>
        <v>100000</v>
      </c>
      <c r="N30" s="132" t="s">
        <v>105</v>
      </c>
      <c r="O30" s="132"/>
      <c r="P30" s="30">
        <f>Datos!Q40</f>
        <v>500000</v>
      </c>
      <c r="Q30" s="119" t="s">
        <v>104</v>
      </c>
      <c r="R30" s="119"/>
      <c r="S30" s="28">
        <f>Datos!$N40</f>
        <v>100000</v>
      </c>
      <c r="T30" s="132" t="s">
        <v>105</v>
      </c>
      <c r="U30" s="132"/>
      <c r="V30" s="30">
        <f>P30</f>
        <v>500000</v>
      </c>
      <c r="W30" s="119" t="s">
        <v>104</v>
      </c>
      <c r="X30" s="119"/>
      <c r="Y30" s="28">
        <f>Datos!$N40</f>
        <v>100000</v>
      </c>
      <c r="Z30" s="132" t="s">
        <v>105</v>
      </c>
      <c r="AA30" s="132"/>
      <c r="AB30" s="30">
        <f>V30</f>
        <v>500000</v>
      </c>
    </row>
    <row r="31" spans="2:28" ht="17.25" thickTop="1" thickBot="1" x14ac:dyDescent="0.3">
      <c r="B31" s="104" t="s">
        <v>85</v>
      </c>
      <c r="C31" s="104"/>
      <c r="D31" s="105">
        <v>3</v>
      </c>
      <c r="E31" s="105">
        <f>ROUND(D31+((D31*Datos!$J30)/100),2)</f>
        <v>3.03</v>
      </c>
      <c r="F31" s="105">
        <f>ROUND(E31+((E31*Datos!$J30)/100),2)</f>
        <v>3.06</v>
      </c>
      <c r="G31" s="105">
        <f>ROUND(F31+((F31*Datos!$J30)/100),2)</f>
        <v>3.09</v>
      </c>
      <c r="H31" s="105">
        <f>ROUND(G31+((G31*Datos!$J30)/100),2)</f>
        <v>3.12</v>
      </c>
      <c r="I31" s="105">
        <f>ROUND(H31+((H31*Datos!$J30)/100),2)</f>
        <v>3.15</v>
      </c>
      <c r="K31" s="116" t="s">
        <v>110</v>
      </c>
      <c r="L31" s="116"/>
      <c r="M31" s="28">
        <f>Datos!N41+D11</f>
        <v>1500</v>
      </c>
      <c r="N31" s="125" t="s">
        <v>106</v>
      </c>
      <c r="O31" s="125"/>
      <c r="P31" s="31">
        <f>D22</f>
        <v>28534.479999999981</v>
      </c>
      <c r="Q31" s="116" t="s">
        <v>110</v>
      </c>
      <c r="R31" s="116"/>
      <c r="S31" s="28">
        <f>M31+E11</f>
        <v>3000</v>
      </c>
      <c r="T31" s="125" t="s">
        <v>106</v>
      </c>
      <c r="U31" s="125"/>
      <c r="V31" s="31">
        <f>P31+E22</f>
        <v>63759.31</v>
      </c>
      <c r="W31" s="116" t="s">
        <v>110</v>
      </c>
      <c r="X31" s="116"/>
      <c r="Y31" s="28">
        <f>S31+F11</f>
        <v>4500</v>
      </c>
      <c r="Z31" s="125" t="s">
        <v>106</v>
      </c>
      <c r="AA31" s="125"/>
      <c r="AB31" s="31">
        <f>V31+F22</f>
        <v>96742.237999999968</v>
      </c>
    </row>
    <row r="32" spans="2:28" ht="17.25" thickTop="1" thickBot="1" x14ac:dyDescent="0.3">
      <c r="B32" s="104"/>
      <c r="C32" s="104"/>
      <c r="D32" s="105"/>
      <c r="E32" s="105"/>
      <c r="F32" s="128"/>
      <c r="G32" s="128"/>
      <c r="H32" s="128"/>
      <c r="I32" s="128"/>
      <c r="K32" s="126" t="s">
        <v>107</v>
      </c>
      <c r="L32" s="126"/>
      <c r="M32" s="28">
        <f>M30-M31</f>
        <v>98500</v>
      </c>
      <c r="N32" s="127"/>
      <c r="O32" s="127"/>
      <c r="P32" s="31"/>
      <c r="Q32" s="126" t="s">
        <v>107</v>
      </c>
      <c r="R32" s="126"/>
      <c r="S32" s="28">
        <f>S30-S31</f>
        <v>97000</v>
      </c>
      <c r="T32" s="127"/>
      <c r="U32" s="127"/>
      <c r="V32" s="31"/>
      <c r="W32" s="126" t="s">
        <v>107</v>
      </c>
      <c r="X32" s="126"/>
      <c r="Y32" s="28">
        <f>Y30-Y31</f>
        <v>95500</v>
      </c>
      <c r="Z32" s="127"/>
      <c r="AA32" s="127"/>
      <c r="AB32" s="31"/>
    </row>
    <row r="33" spans="2:28" ht="17.25" customHeight="1" thickTop="1" thickBot="1" x14ac:dyDescent="0.3">
      <c r="K33" s="118" t="s">
        <v>108</v>
      </c>
      <c r="L33" s="118"/>
      <c r="M33" s="29">
        <f>M28+M32</f>
        <v>528534.48</v>
      </c>
      <c r="N33" s="125" t="s">
        <v>109</v>
      </c>
      <c r="O33" s="125"/>
      <c r="P33" s="31">
        <f>P30+P31</f>
        <v>528534.48</v>
      </c>
      <c r="Q33" s="118" t="s">
        <v>108</v>
      </c>
      <c r="R33" s="118"/>
      <c r="S33" s="29">
        <f>S28+S32</f>
        <v>563759.31000000006</v>
      </c>
      <c r="T33" s="125" t="s">
        <v>109</v>
      </c>
      <c r="U33" s="125"/>
      <c r="V33" s="31">
        <f>V30+V31</f>
        <v>563759.31000000006</v>
      </c>
      <c r="W33" s="118" t="s">
        <v>108</v>
      </c>
      <c r="X33" s="118"/>
      <c r="Y33" s="29">
        <f>Y28+Y32</f>
        <v>596742.2379999999</v>
      </c>
      <c r="Z33" s="125" t="s">
        <v>109</v>
      </c>
      <c r="AA33" s="125"/>
      <c r="AB33" s="31">
        <f>AB30+AB31</f>
        <v>596742.23800000001</v>
      </c>
    </row>
    <row r="34" spans="2:28" ht="16.5" thickTop="1" thickBot="1" x14ac:dyDescent="0.3">
      <c r="I34" s="20"/>
      <c r="J34" s="20"/>
      <c r="K34" s="20"/>
      <c r="L34" s="20"/>
      <c r="AB34" s="32"/>
    </row>
    <row r="35" spans="2:28" ht="17.25" thickTop="1" thickBot="1" x14ac:dyDescent="0.3">
      <c r="B35" s="123" t="s">
        <v>113</v>
      </c>
      <c r="C35" s="123" t="s">
        <v>71</v>
      </c>
      <c r="D35" s="123" t="s">
        <v>72</v>
      </c>
      <c r="E35" s="123" t="s">
        <v>73</v>
      </c>
      <c r="F35" s="123" t="s">
        <v>74</v>
      </c>
      <c r="G35" s="123" t="s">
        <v>75</v>
      </c>
      <c r="H35" s="123" t="s">
        <v>76</v>
      </c>
      <c r="I35" s="20"/>
      <c r="J35" s="20"/>
      <c r="K35" s="129" t="s">
        <v>117</v>
      </c>
      <c r="L35" s="137"/>
      <c r="M35" s="137"/>
      <c r="N35" s="137"/>
      <c r="O35" s="137"/>
      <c r="P35" s="137"/>
      <c r="Q35" s="129" t="s">
        <v>118</v>
      </c>
      <c r="R35" s="137"/>
      <c r="S35" s="137"/>
      <c r="T35" s="137"/>
      <c r="U35" s="137"/>
      <c r="V35" s="137"/>
      <c r="W35" s="129" t="s">
        <v>119</v>
      </c>
      <c r="X35" s="137"/>
      <c r="Y35" s="137"/>
      <c r="Z35" s="137"/>
      <c r="AA35" s="137"/>
      <c r="AB35" s="137"/>
    </row>
    <row r="36" spans="2:28" ht="17.25" customHeight="1" thickTop="1" thickBot="1" x14ac:dyDescent="0.3">
      <c r="B36" s="124"/>
      <c r="C36" s="124"/>
      <c r="D36" s="124"/>
      <c r="E36" s="124"/>
      <c r="F36" s="124"/>
      <c r="G36" s="124"/>
      <c r="H36" s="124"/>
      <c r="K36" s="130" t="s">
        <v>17</v>
      </c>
      <c r="L36" s="130"/>
      <c r="M36" s="130"/>
      <c r="N36" s="130" t="s">
        <v>18</v>
      </c>
      <c r="O36" s="130"/>
      <c r="P36" s="130"/>
      <c r="Q36" s="130" t="s">
        <v>17</v>
      </c>
      <c r="R36" s="130"/>
      <c r="S36" s="130"/>
      <c r="T36" s="130" t="s">
        <v>18</v>
      </c>
      <c r="U36" s="130"/>
      <c r="V36" s="130"/>
      <c r="W36" s="130" t="s">
        <v>17</v>
      </c>
      <c r="X36" s="130"/>
      <c r="Y36" s="130"/>
      <c r="Z36" s="130" t="s">
        <v>18</v>
      </c>
      <c r="AA36" s="130"/>
      <c r="AB36" s="130"/>
    </row>
    <row r="37" spans="2:28" ht="17.25" customHeight="1" thickTop="1" thickBot="1" x14ac:dyDescent="0.3">
      <c r="B37" s="7" t="s">
        <v>68</v>
      </c>
      <c r="C37" s="7">
        <f>(Datos!$J16)</f>
        <v>50000</v>
      </c>
      <c r="D37" s="7">
        <f>C37+((C37*Datos!$J6)/100)</f>
        <v>51500</v>
      </c>
      <c r="E37" s="7">
        <f>D37+((D37*Datos!$J6)/100)</f>
        <v>53045</v>
      </c>
      <c r="F37" s="7">
        <f>E37+((E37*Datos!$J6)/100)</f>
        <v>54636.35</v>
      </c>
      <c r="G37" s="7">
        <f>F37+((F37*Datos!$J6)/100)</f>
        <v>56275.440499999997</v>
      </c>
      <c r="H37" s="7">
        <f>G37+((G37*Datos!$J6)/100)</f>
        <v>57963.703714999996</v>
      </c>
      <c r="K37" s="131" t="s">
        <v>98</v>
      </c>
      <c r="L37" s="131"/>
      <c r="M37" s="27">
        <f>P18</f>
        <v>193302.79280000011</v>
      </c>
      <c r="N37" s="132" t="s">
        <v>101</v>
      </c>
      <c r="O37" s="132"/>
      <c r="P37" s="25">
        <v>0</v>
      </c>
      <c r="Q37" s="131" t="s">
        <v>98</v>
      </c>
      <c r="R37" s="131"/>
      <c r="S37" s="27">
        <f>Q18</f>
        <v>218299.19564000011</v>
      </c>
      <c r="T37" s="132" t="s">
        <v>101</v>
      </c>
      <c r="U37" s="132"/>
      <c r="V37" s="25">
        <v>0</v>
      </c>
      <c r="W37" s="131" t="s">
        <v>98</v>
      </c>
      <c r="X37" s="131"/>
      <c r="Y37" s="27">
        <f>R18</f>
        <v>247849.12965650012</v>
      </c>
      <c r="Z37" s="132" t="s">
        <v>101</v>
      </c>
      <c r="AA37" s="132"/>
      <c r="AB37" s="25">
        <v>0</v>
      </c>
    </row>
    <row r="38" spans="2:28" ht="17.25" customHeight="1" thickTop="1" thickBot="1" x14ac:dyDescent="0.3">
      <c r="B38" s="7" t="s">
        <v>69</v>
      </c>
      <c r="C38" s="17">
        <f>Datos!J18</f>
        <v>10</v>
      </c>
      <c r="D38" s="17">
        <f>ROUND(C38+((C38*Datos!$J20)/100),1)</f>
        <v>10.199999999999999</v>
      </c>
      <c r="E38" s="17">
        <f>ROUND(D38+((D38*Datos!$J20)/100),1)</f>
        <v>10.4</v>
      </c>
      <c r="F38" s="17">
        <f>ROUND(E38+((E38*Datos!$J20)/100),1)</f>
        <v>10.6</v>
      </c>
      <c r="G38" s="17">
        <f>ROUND(F38+((F38*Datos!$J20)/100),1)</f>
        <v>10.8</v>
      </c>
      <c r="H38" s="17">
        <f>ROUND(G38+((G38*Datos!$J20)/100),1)</f>
        <v>11</v>
      </c>
      <c r="K38" s="118" t="s">
        <v>89</v>
      </c>
      <c r="L38" s="118"/>
      <c r="M38" s="28">
        <f>G46</f>
        <v>347487.18599999993</v>
      </c>
      <c r="N38" s="125" t="s">
        <v>102</v>
      </c>
      <c r="O38" s="125"/>
      <c r="P38" s="25">
        <v>0</v>
      </c>
      <c r="Q38" s="118" t="s">
        <v>89</v>
      </c>
      <c r="R38" s="118"/>
      <c r="S38" s="28">
        <f>H46</f>
        <v>364664.85443999997</v>
      </c>
      <c r="T38" s="125" t="s">
        <v>102</v>
      </c>
      <c r="U38" s="125"/>
      <c r="V38" s="25">
        <v>0</v>
      </c>
      <c r="W38" s="118" t="s">
        <v>89</v>
      </c>
      <c r="X38" s="118"/>
      <c r="Y38" s="28">
        <f>(I6*Datos!J24)/100</f>
        <v>382560.44451899995</v>
      </c>
      <c r="Z38" s="125" t="s">
        <v>102</v>
      </c>
      <c r="AA38" s="125"/>
      <c r="AB38" s="25">
        <v>0</v>
      </c>
    </row>
    <row r="39" spans="2:28" ht="17.25" thickTop="1" thickBot="1" x14ac:dyDescent="0.3">
      <c r="B39" s="110" t="s">
        <v>70</v>
      </c>
      <c r="C39" s="110">
        <f t="shared" ref="C39:H39" si="20">C37*C38</f>
        <v>500000</v>
      </c>
      <c r="D39" s="110">
        <f t="shared" si="20"/>
        <v>525300</v>
      </c>
      <c r="E39" s="110">
        <f t="shared" si="20"/>
        <v>551668</v>
      </c>
      <c r="F39" s="110">
        <f t="shared" si="20"/>
        <v>579145.30999999994</v>
      </c>
      <c r="G39" s="110">
        <f t="shared" si="20"/>
        <v>607774.7574</v>
      </c>
      <c r="H39" s="110">
        <f t="shared" si="20"/>
        <v>637600.74086499994</v>
      </c>
      <c r="K39" s="126" t="s">
        <v>114</v>
      </c>
      <c r="L39" s="126"/>
      <c r="M39" s="28">
        <f>M37+M38</f>
        <v>540789.97880000004</v>
      </c>
      <c r="N39" s="133"/>
      <c r="O39" s="133"/>
      <c r="P39" s="21"/>
      <c r="Q39" s="126" t="s">
        <v>114</v>
      </c>
      <c r="R39" s="126"/>
      <c r="S39" s="28">
        <f>S37+S38</f>
        <v>582964.05008000007</v>
      </c>
      <c r="T39" s="133"/>
      <c r="U39" s="133"/>
      <c r="V39" s="21"/>
      <c r="W39" s="126" t="s">
        <v>114</v>
      </c>
      <c r="X39" s="126"/>
      <c r="Y39" s="28">
        <f>Y37+Y38</f>
        <v>630409.57417550008</v>
      </c>
      <c r="Z39" s="133"/>
      <c r="AA39" s="133"/>
      <c r="AB39" s="21"/>
    </row>
    <row r="40" spans="2:28" ht="17.25" customHeight="1" thickTop="1" thickBot="1" x14ac:dyDescent="0.3">
      <c r="B40" s="111"/>
      <c r="C40" s="111"/>
      <c r="D40" s="111"/>
      <c r="E40" s="111"/>
      <c r="F40" s="111"/>
      <c r="G40" s="111"/>
      <c r="H40" s="111"/>
      <c r="K40" s="119"/>
      <c r="L40" s="119"/>
      <c r="M40" s="28"/>
      <c r="N40" s="134" t="s">
        <v>103</v>
      </c>
      <c r="O40" s="135"/>
      <c r="P40" s="136"/>
      <c r="Q40" s="119"/>
      <c r="R40" s="119"/>
      <c r="S40" s="28"/>
      <c r="T40" s="134" t="s">
        <v>103</v>
      </c>
      <c r="U40" s="135"/>
      <c r="V40" s="136"/>
      <c r="W40" s="119"/>
      <c r="X40" s="119"/>
      <c r="Y40" s="28"/>
      <c r="Z40" s="134" t="s">
        <v>103</v>
      </c>
      <c r="AA40" s="135"/>
      <c r="AB40" s="136"/>
    </row>
    <row r="41" spans="2:28" ht="17.25" customHeight="1" thickTop="1" thickBot="1" x14ac:dyDescent="0.3">
      <c r="K41" s="119" t="s">
        <v>104</v>
      </c>
      <c r="L41" s="119"/>
      <c r="M41" s="28">
        <f>Datos!$N40</f>
        <v>100000</v>
      </c>
      <c r="N41" s="132" t="s">
        <v>105</v>
      </c>
      <c r="O41" s="132"/>
      <c r="P41" s="30">
        <f>AB30</f>
        <v>500000</v>
      </c>
      <c r="Q41" s="119" t="s">
        <v>104</v>
      </c>
      <c r="R41" s="119"/>
      <c r="S41" s="28">
        <f>Datos!$N40</f>
        <v>100000</v>
      </c>
      <c r="T41" s="132" t="s">
        <v>105</v>
      </c>
      <c r="U41" s="132"/>
      <c r="V41" s="30">
        <f>P41</f>
        <v>500000</v>
      </c>
      <c r="W41" s="119" t="s">
        <v>104</v>
      </c>
      <c r="X41" s="119"/>
      <c r="Y41" s="28">
        <f>Datos!$N40</f>
        <v>100000</v>
      </c>
      <c r="Z41" s="132" t="s">
        <v>105</v>
      </c>
      <c r="AA41" s="132"/>
      <c r="AB41" s="30">
        <f>V41</f>
        <v>500000</v>
      </c>
    </row>
    <row r="42" spans="2:28" ht="17.25" customHeight="1" thickTop="1" thickBot="1" x14ac:dyDescent="0.3">
      <c r="K42" s="116" t="s">
        <v>110</v>
      </c>
      <c r="L42" s="116"/>
      <c r="M42" s="28">
        <f>Y31+G11</f>
        <v>6000</v>
      </c>
      <c r="N42" s="125" t="s">
        <v>106</v>
      </c>
      <c r="O42" s="125"/>
      <c r="P42" s="31">
        <f>AB31+G22</f>
        <v>134789.97879999998</v>
      </c>
      <c r="Q42" s="116" t="s">
        <v>110</v>
      </c>
      <c r="R42" s="116"/>
      <c r="S42" s="28">
        <f>M42+H11</f>
        <v>7500</v>
      </c>
      <c r="T42" s="125" t="s">
        <v>106</v>
      </c>
      <c r="U42" s="125"/>
      <c r="V42" s="31">
        <f>P42+H22</f>
        <v>175464.05007999999</v>
      </c>
      <c r="W42" s="116" t="s">
        <v>110</v>
      </c>
      <c r="X42" s="116"/>
      <c r="Y42" s="28">
        <f>S42+I11</f>
        <v>9000</v>
      </c>
      <c r="Z42" s="125" t="s">
        <v>106</v>
      </c>
      <c r="AA42" s="125"/>
      <c r="AB42" s="31">
        <f>V42+I22</f>
        <v>221409.57417550002</v>
      </c>
    </row>
    <row r="43" spans="2:28" ht="15.75" customHeight="1" thickTop="1" thickBot="1" x14ac:dyDescent="0.3">
      <c r="B43" s="123" t="s">
        <v>66</v>
      </c>
      <c r="C43" s="123" t="s">
        <v>71</v>
      </c>
      <c r="D43" s="123" t="s">
        <v>72</v>
      </c>
      <c r="E43" s="123" t="s">
        <v>73</v>
      </c>
      <c r="F43" s="123" t="s">
        <v>74</v>
      </c>
      <c r="G43" s="123" t="s">
        <v>75</v>
      </c>
      <c r="H43" s="123" t="s">
        <v>76</v>
      </c>
      <c r="K43" s="126" t="s">
        <v>107</v>
      </c>
      <c r="L43" s="126"/>
      <c r="M43" s="28">
        <f>M41-M42</f>
        <v>94000</v>
      </c>
      <c r="N43" s="127"/>
      <c r="O43" s="127"/>
      <c r="P43" s="31"/>
      <c r="Q43" s="126" t="s">
        <v>107</v>
      </c>
      <c r="R43" s="126"/>
      <c r="S43" s="28">
        <f>S41-S42</f>
        <v>92500</v>
      </c>
      <c r="T43" s="127"/>
      <c r="U43" s="127"/>
      <c r="V43" s="31"/>
      <c r="W43" s="126" t="s">
        <v>107</v>
      </c>
      <c r="X43" s="126"/>
      <c r="Y43" s="28">
        <f>Y41-Y42</f>
        <v>91000</v>
      </c>
      <c r="Z43" s="127"/>
      <c r="AA43" s="127"/>
      <c r="AB43" s="31"/>
    </row>
    <row r="44" spans="2:28" ht="17.25" thickTop="1" thickBot="1" x14ac:dyDescent="0.3">
      <c r="B44" s="124"/>
      <c r="C44" s="124"/>
      <c r="D44" s="124"/>
      <c r="E44" s="124"/>
      <c r="F44" s="124"/>
      <c r="G44" s="124"/>
      <c r="H44" s="124"/>
      <c r="K44" s="118" t="s">
        <v>108</v>
      </c>
      <c r="L44" s="118"/>
      <c r="M44" s="29">
        <f>M39+M43</f>
        <v>634789.97880000004</v>
      </c>
      <c r="N44" s="125" t="s">
        <v>109</v>
      </c>
      <c r="O44" s="125"/>
      <c r="P44" s="31">
        <f>P41+P42</f>
        <v>634789.97879999992</v>
      </c>
      <c r="Q44" s="118" t="s">
        <v>108</v>
      </c>
      <c r="R44" s="118"/>
      <c r="S44" s="29">
        <f>S39+S43</f>
        <v>675464.05008000007</v>
      </c>
      <c r="T44" s="125" t="s">
        <v>109</v>
      </c>
      <c r="U44" s="125"/>
      <c r="V44" s="31">
        <f>V41+V42</f>
        <v>675464.05007999996</v>
      </c>
      <c r="W44" s="118" t="s">
        <v>108</v>
      </c>
      <c r="X44" s="118"/>
      <c r="Y44" s="29">
        <f>Y39+Y43</f>
        <v>721409.57417550008</v>
      </c>
      <c r="Z44" s="125" t="s">
        <v>109</v>
      </c>
      <c r="AA44" s="125"/>
      <c r="AB44" s="31">
        <f>AB41+AB42</f>
        <v>721409.57417550008</v>
      </c>
    </row>
    <row r="45" spans="2:28" ht="33" thickTop="1" thickBot="1" x14ac:dyDescent="0.3">
      <c r="B45" s="7" t="s">
        <v>125</v>
      </c>
      <c r="C45" s="7">
        <f>(C39*Datos!$J22)/100</f>
        <v>200000</v>
      </c>
      <c r="D45" s="7">
        <f>(D39*Datos!$J22)/100</f>
        <v>210120</v>
      </c>
      <c r="E45" s="7">
        <f>(E39*Datos!$J22)/100</f>
        <v>220667.2</v>
      </c>
      <c r="F45" s="7">
        <f>(F39*Datos!$J22)/100</f>
        <v>231658.12399999998</v>
      </c>
      <c r="G45" s="7">
        <f>(G39*Datos!$J22)/100</f>
        <v>243109.90296000001</v>
      </c>
      <c r="H45" s="7">
        <f>(H39*Datos!$J22)/100</f>
        <v>255040.29634599999</v>
      </c>
    </row>
    <row r="46" spans="2:28" ht="33" thickTop="1" thickBot="1" x14ac:dyDescent="0.3">
      <c r="B46" s="7" t="s">
        <v>126</v>
      </c>
      <c r="C46" s="7">
        <f>Datos!N37</f>
        <v>360000</v>
      </c>
      <c r="D46" s="7">
        <f>(Datos!$J24*D6)/100</f>
        <v>300000</v>
      </c>
      <c r="E46" s="7">
        <f>(Datos!$J24*E6)/100</f>
        <v>315180</v>
      </c>
      <c r="F46" s="7">
        <f>(Datos!$J24*F6)/100</f>
        <v>331000.8</v>
      </c>
      <c r="G46" s="7">
        <f>(Datos!$J24*G6)/100</f>
        <v>347487.18599999993</v>
      </c>
      <c r="H46" s="7">
        <f>(Datos!$J24*H6)/100</f>
        <v>364664.85443999997</v>
      </c>
    </row>
    <row r="47" spans="2:28" ht="32.25" thickTop="1" x14ac:dyDescent="0.25">
      <c r="B47" s="7" t="s">
        <v>67</v>
      </c>
      <c r="C47" s="7">
        <f>C45+C46</f>
        <v>560000</v>
      </c>
      <c r="D47" s="7">
        <f t="shared" ref="D47:F47" si="21">D45+D46</f>
        <v>510120</v>
      </c>
      <c r="E47" s="7">
        <f t="shared" si="21"/>
        <v>535847.19999999995</v>
      </c>
      <c r="F47" s="7">
        <f t="shared" si="21"/>
        <v>562658.924</v>
      </c>
      <c r="G47" s="7">
        <f>G45+G46</f>
        <v>590597.08895999996</v>
      </c>
      <c r="H47" s="7">
        <f>H45+H46</f>
        <v>619705.15078599995</v>
      </c>
    </row>
  </sheetData>
  <mergeCells count="224">
    <mergeCell ref="W35:AB35"/>
    <mergeCell ref="Q35:V35"/>
    <mergeCell ref="K35:P35"/>
    <mergeCell ref="Z36:AB36"/>
    <mergeCell ref="W36:Y36"/>
    <mergeCell ref="T36:V36"/>
    <mergeCell ref="Q36:S36"/>
    <mergeCell ref="N36:P36"/>
    <mergeCell ref="Z43:AA43"/>
    <mergeCell ref="K44:L44"/>
    <mergeCell ref="N44:O44"/>
    <mergeCell ref="Q44:R44"/>
    <mergeCell ref="T44:U44"/>
    <mergeCell ref="W44:X44"/>
    <mergeCell ref="Z44:AA44"/>
    <mergeCell ref="K43:L43"/>
    <mergeCell ref="N43:O43"/>
    <mergeCell ref="Q43:R43"/>
    <mergeCell ref="T43:U43"/>
    <mergeCell ref="W43:X43"/>
    <mergeCell ref="Z41:AA41"/>
    <mergeCell ref="K42:L42"/>
    <mergeCell ref="N42:O42"/>
    <mergeCell ref="Q42:R42"/>
    <mergeCell ref="T42:U42"/>
    <mergeCell ref="W42:X42"/>
    <mergeCell ref="Z42:AA42"/>
    <mergeCell ref="K41:L41"/>
    <mergeCell ref="N41:O41"/>
    <mergeCell ref="Q41:R41"/>
    <mergeCell ref="T41:U41"/>
    <mergeCell ref="W41:X41"/>
    <mergeCell ref="Z39:AA39"/>
    <mergeCell ref="K40:L40"/>
    <mergeCell ref="N40:P40"/>
    <mergeCell ref="Q40:R40"/>
    <mergeCell ref="T40:V40"/>
    <mergeCell ref="W40:X40"/>
    <mergeCell ref="Z40:AB40"/>
    <mergeCell ref="K39:L39"/>
    <mergeCell ref="N39:O39"/>
    <mergeCell ref="Q39:R39"/>
    <mergeCell ref="T39:U39"/>
    <mergeCell ref="W39:X39"/>
    <mergeCell ref="Z37:AA37"/>
    <mergeCell ref="K38:L38"/>
    <mergeCell ref="N38:O38"/>
    <mergeCell ref="Q38:R38"/>
    <mergeCell ref="T38:U38"/>
    <mergeCell ref="W38:X38"/>
    <mergeCell ref="Z38:AA38"/>
    <mergeCell ref="K37:L37"/>
    <mergeCell ref="N37:O37"/>
    <mergeCell ref="Q37:R37"/>
    <mergeCell ref="T37:U37"/>
    <mergeCell ref="W37:X37"/>
    <mergeCell ref="W33:X33"/>
    <mergeCell ref="Z33:AA33"/>
    <mergeCell ref="Q33:R33"/>
    <mergeCell ref="T33:U33"/>
    <mergeCell ref="W24:AB24"/>
    <mergeCell ref="W25:Y25"/>
    <mergeCell ref="Z25:AB25"/>
    <mergeCell ref="W26:X26"/>
    <mergeCell ref="Z26:AA26"/>
    <mergeCell ref="W27:X27"/>
    <mergeCell ref="Z27:AA27"/>
    <mergeCell ref="W28:X28"/>
    <mergeCell ref="Z28:AA28"/>
    <mergeCell ref="W29:X29"/>
    <mergeCell ref="Z29:AB29"/>
    <mergeCell ref="W30:X30"/>
    <mergeCell ref="Z30:AA30"/>
    <mergeCell ref="W31:X31"/>
    <mergeCell ref="T30:U30"/>
    <mergeCell ref="Q31:R31"/>
    <mergeCell ref="T31:U31"/>
    <mergeCell ref="Q24:V24"/>
    <mergeCell ref="Q25:S25"/>
    <mergeCell ref="T25:V25"/>
    <mergeCell ref="Q26:R26"/>
    <mergeCell ref="T26:U26"/>
    <mergeCell ref="Q29:R29"/>
    <mergeCell ref="Q30:R30"/>
    <mergeCell ref="Z31:AA31"/>
    <mergeCell ref="W32:X32"/>
    <mergeCell ref="Z32:AA32"/>
    <mergeCell ref="K29:L29"/>
    <mergeCell ref="N29:P29"/>
    <mergeCell ref="K30:L30"/>
    <mergeCell ref="N30:O30"/>
    <mergeCell ref="K31:L31"/>
    <mergeCell ref="H25:H26"/>
    <mergeCell ref="I25:I26"/>
    <mergeCell ref="Q32:R32"/>
    <mergeCell ref="T32:U32"/>
    <mergeCell ref="Q27:R27"/>
    <mergeCell ref="T27:U27"/>
    <mergeCell ref="Q28:R28"/>
    <mergeCell ref="T28:U28"/>
    <mergeCell ref="T29:V29"/>
    <mergeCell ref="K24:P24"/>
    <mergeCell ref="K25:M25"/>
    <mergeCell ref="N25:P25"/>
    <mergeCell ref="K26:L26"/>
    <mergeCell ref="N26:O26"/>
    <mergeCell ref="K27:L27"/>
    <mergeCell ref="N27:O27"/>
    <mergeCell ref="K28:L28"/>
    <mergeCell ref="N28:O28"/>
    <mergeCell ref="G43:G44"/>
    <mergeCell ref="H43:H44"/>
    <mergeCell ref="B43:B44"/>
    <mergeCell ref="C43:C44"/>
    <mergeCell ref="D43:D44"/>
    <mergeCell ref="E43:E44"/>
    <mergeCell ref="F43:F44"/>
    <mergeCell ref="B35:B36"/>
    <mergeCell ref="C35:C36"/>
    <mergeCell ref="D35:D36"/>
    <mergeCell ref="E35:E36"/>
    <mergeCell ref="F35:F36"/>
    <mergeCell ref="G35:G36"/>
    <mergeCell ref="H35:H36"/>
    <mergeCell ref="N31:O31"/>
    <mergeCell ref="K32:L32"/>
    <mergeCell ref="N32:O32"/>
    <mergeCell ref="K33:L33"/>
    <mergeCell ref="N33:O33"/>
    <mergeCell ref="H31:H32"/>
    <mergeCell ref="I31:I32"/>
    <mergeCell ref="B31:C32"/>
    <mergeCell ref="D31:D32"/>
    <mergeCell ref="E31:E32"/>
    <mergeCell ref="F31:F32"/>
    <mergeCell ref="G31:G32"/>
    <mergeCell ref="K36:M36"/>
    <mergeCell ref="K18:L19"/>
    <mergeCell ref="K4:R4"/>
    <mergeCell ref="K5:L5"/>
    <mergeCell ref="K6:L6"/>
    <mergeCell ref="K7:L7"/>
    <mergeCell ref="K8:L8"/>
    <mergeCell ref="K9:L9"/>
    <mergeCell ref="K10:L10"/>
    <mergeCell ref="K11:L11"/>
    <mergeCell ref="K12:L12"/>
    <mergeCell ref="K13:L13"/>
    <mergeCell ref="K14:L14"/>
    <mergeCell ref="K15:L15"/>
    <mergeCell ref="K16:L16"/>
    <mergeCell ref="K17:L17"/>
    <mergeCell ref="M18:M19"/>
    <mergeCell ref="N18:N19"/>
    <mergeCell ref="O18:O19"/>
    <mergeCell ref="P18:P19"/>
    <mergeCell ref="Q18:Q19"/>
    <mergeCell ref="R18:R19"/>
    <mergeCell ref="B12:C12"/>
    <mergeCell ref="B15:C15"/>
    <mergeCell ref="B13:C14"/>
    <mergeCell ref="B16:C17"/>
    <mergeCell ref="D13:D14"/>
    <mergeCell ref="B9:C10"/>
    <mergeCell ref="B6:C6"/>
    <mergeCell ref="B7:C7"/>
    <mergeCell ref="B8:C8"/>
    <mergeCell ref="B11:C11"/>
    <mergeCell ref="D9:D10"/>
    <mergeCell ref="B19:C20"/>
    <mergeCell ref="D19:D20"/>
    <mergeCell ref="E19:E20"/>
    <mergeCell ref="F19:F20"/>
    <mergeCell ref="D16:D17"/>
    <mergeCell ref="E16:E17"/>
    <mergeCell ref="F16:F17"/>
    <mergeCell ref="B18:C18"/>
    <mergeCell ref="E13:E14"/>
    <mergeCell ref="F13:F14"/>
    <mergeCell ref="F9:F10"/>
    <mergeCell ref="E9:E10"/>
    <mergeCell ref="B4:I4"/>
    <mergeCell ref="B5:C5"/>
    <mergeCell ref="B39:B40"/>
    <mergeCell ref="B21:C21"/>
    <mergeCell ref="B22:C22"/>
    <mergeCell ref="C39:C40"/>
    <mergeCell ref="D39:D40"/>
    <mergeCell ref="E39:E40"/>
    <mergeCell ref="F39:F40"/>
    <mergeCell ref="G39:G40"/>
    <mergeCell ref="H39:H40"/>
    <mergeCell ref="G16:G17"/>
    <mergeCell ref="H16:H17"/>
    <mergeCell ref="I16:I17"/>
    <mergeCell ref="G19:G20"/>
    <mergeCell ref="H19:H20"/>
    <mergeCell ref="B24:I24"/>
    <mergeCell ref="B25:C26"/>
    <mergeCell ref="D25:D26"/>
    <mergeCell ref="E25:E26"/>
    <mergeCell ref="F25:F26"/>
    <mergeCell ref="G25:G26"/>
    <mergeCell ref="I19:I20"/>
    <mergeCell ref="G9:G10"/>
    <mergeCell ref="H9:H10"/>
    <mergeCell ref="I9:I10"/>
    <mergeCell ref="G13:G14"/>
    <mergeCell ref="H13:H14"/>
    <mergeCell ref="I13:I14"/>
    <mergeCell ref="G27:G28"/>
    <mergeCell ref="H27:H28"/>
    <mergeCell ref="I27:I28"/>
    <mergeCell ref="B29:C30"/>
    <mergeCell ref="D29:D30"/>
    <mergeCell ref="E29:E30"/>
    <mergeCell ref="F29:F30"/>
    <mergeCell ref="G29:G30"/>
    <mergeCell ref="H29:H30"/>
    <mergeCell ref="I29:I30"/>
    <mergeCell ref="B27:C28"/>
    <mergeCell ref="D27:D28"/>
    <mergeCell ref="E27:E28"/>
    <mergeCell ref="F27:F28"/>
  </mergeCells>
  <phoneticPr fontId="10" type="noConversion"/>
  <pageMargins left="0.7" right="0.7" top="0.75" bottom="0.75" header="0.3" footer="0.3"/>
  <pageSetup orientation="portrait" r:id="rId1"/>
  <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80FC-B5A3-45D4-818A-2A4F33C46EEF}">
  <sheetPr codeName="Hoja5"/>
  <dimension ref="B4:N22"/>
  <sheetViews>
    <sheetView showGridLines="0" zoomScale="85" zoomScaleNormal="85" workbookViewId="0">
      <selection activeCell="U11" sqref="U11"/>
    </sheetView>
  </sheetViews>
  <sheetFormatPr baseColWidth="10" defaultColWidth="11" defaultRowHeight="15" x14ac:dyDescent="0.25"/>
  <sheetData>
    <row r="4" spans="2:14" ht="15.75" thickBot="1" x14ac:dyDescent="0.3"/>
    <row r="5" spans="2:14" ht="17.25" thickTop="1" thickBot="1" x14ac:dyDescent="0.3">
      <c r="B5" s="138" t="s">
        <v>120</v>
      </c>
      <c r="C5" s="139"/>
      <c r="D5" s="139"/>
      <c r="E5" s="139"/>
      <c r="F5" s="139"/>
      <c r="G5" s="140"/>
      <c r="I5" s="138" t="s">
        <v>121</v>
      </c>
      <c r="J5" s="139"/>
      <c r="K5" s="139"/>
      <c r="L5" s="139"/>
      <c r="M5" s="139"/>
      <c r="N5" s="140"/>
    </row>
    <row r="6" spans="2:14" ht="16.5" thickTop="1" thickBot="1" x14ac:dyDescent="0.3">
      <c r="B6" s="22" t="s">
        <v>60</v>
      </c>
      <c r="C6" s="22" t="s">
        <v>61</v>
      </c>
      <c r="D6" s="22" t="s">
        <v>62</v>
      </c>
      <c r="E6" s="22" t="s">
        <v>63</v>
      </c>
      <c r="F6" s="22" t="s">
        <v>64</v>
      </c>
      <c r="G6" s="22" t="s">
        <v>65</v>
      </c>
      <c r="I6" s="22" t="s">
        <v>60</v>
      </c>
      <c r="J6" s="22" t="s">
        <v>61</v>
      </c>
      <c r="K6" s="22" t="s">
        <v>62</v>
      </c>
      <c r="L6" s="22" t="s">
        <v>63</v>
      </c>
      <c r="M6" s="22" t="s">
        <v>64</v>
      </c>
      <c r="N6" s="22" t="s">
        <v>65</v>
      </c>
    </row>
    <row r="7" spans="2:14" ht="16.5" thickTop="1" thickBot="1" x14ac:dyDescent="0.3">
      <c r="B7" s="10">
        <f>Simulador!D6</f>
        <v>500000</v>
      </c>
      <c r="C7" s="14">
        <f>Simulador!E6</f>
        <v>525300</v>
      </c>
      <c r="D7" s="14">
        <f>Simulador!F6</f>
        <v>551668</v>
      </c>
      <c r="E7" s="14">
        <f>Simulador!G6</f>
        <v>579145.30999999994</v>
      </c>
      <c r="F7" s="14">
        <f>Simulador!H6</f>
        <v>607774.7574</v>
      </c>
      <c r="G7" s="14">
        <f>Simulador!I6</f>
        <v>637600.74086499994</v>
      </c>
      <c r="I7" s="10">
        <f>Simulador!M7</f>
        <v>560000</v>
      </c>
      <c r="J7" s="14">
        <f>Simulador!N7</f>
        <v>510120</v>
      </c>
      <c r="K7" s="14">
        <f>Simulador!O7</f>
        <v>535847.19999999995</v>
      </c>
      <c r="L7" s="14">
        <f>Simulador!P7</f>
        <v>562658.924</v>
      </c>
      <c r="M7" s="14">
        <f>Simulador!Q7</f>
        <v>590597.08895999996</v>
      </c>
      <c r="N7" s="14">
        <f>Simulador!R7</f>
        <v>619705.15078599995</v>
      </c>
    </row>
    <row r="8" spans="2:14" ht="15.75" thickTop="1" x14ac:dyDescent="0.25"/>
    <row r="11" spans="2:14" ht="15.75" thickBot="1" x14ac:dyDescent="0.3"/>
    <row r="12" spans="2:14" ht="17.25" thickTop="1" thickBot="1" x14ac:dyDescent="0.3">
      <c r="B12" s="138" t="s">
        <v>122</v>
      </c>
      <c r="C12" s="139"/>
      <c r="D12" s="139"/>
      <c r="E12" s="139"/>
      <c r="F12" s="139"/>
      <c r="G12" s="140"/>
      <c r="I12" s="138" t="s">
        <v>123</v>
      </c>
      <c r="J12" s="139"/>
      <c r="K12" s="139"/>
      <c r="L12" s="139"/>
      <c r="M12" s="139"/>
      <c r="N12" s="140"/>
    </row>
    <row r="13" spans="2:14" ht="16.5" thickTop="1" thickBot="1" x14ac:dyDescent="0.3">
      <c r="B13" s="22" t="s">
        <v>60</v>
      </c>
      <c r="C13" s="22" t="s">
        <v>61</v>
      </c>
      <c r="D13" s="22" t="s">
        <v>62</v>
      </c>
      <c r="E13" s="22" t="s">
        <v>63</v>
      </c>
      <c r="F13" s="22" t="s">
        <v>64</v>
      </c>
      <c r="G13" s="22" t="s">
        <v>65</v>
      </c>
      <c r="I13" s="22" t="s">
        <v>60</v>
      </c>
      <c r="J13" s="22" t="s">
        <v>61</v>
      </c>
      <c r="K13" s="22" t="s">
        <v>62</v>
      </c>
      <c r="L13" s="22" t="s">
        <v>63</v>
      </c>
      <c r="M13" s="22" t="s">
        <v>64</v>
      </c>
      <c r="N13" s="22" t="s">
        <v>65</v>
      </c>
    </row>
    <row r="14" spans="2:14" ht="16.5" thickTop="1" thickBot="1" x14ac:dyDescent="0.3">
      <c r="B14" s="10">
        <f>Simulador!D22</f>
        <v>28534.479999999981</v>
      </c>
      <c r="C14" s="14">
        <f>Simulador!E22</f>
        <v>35224.830000000016</v>
      </c>
      <c r="D14" s="14">
        <f>Simulador!F22</f>
        <v>32982.927999999971</v>
      </c>
      <c r="E14" s="14">
        <f>Simulador!G22</f>
        <v>38047.740800000007</v>
      </c>
      <c r="F14" s="14">
        <f>Simulador!H22</f>
        <v>40674.071280000011</v>
      </c>
      <c r="G14" s="14">
        <f>Simulador!I22</f>
        <v>45945.524095500041</v>
      </c>
      <c r="I14" s="10">
        <f>Simulador!P26</f>
        <v>0</v>
      </c>
      <c r="J14" s="10">
        <f>Simulador!V26</f>
        <v>0</v>
      </c>
      <c r="K14" s="10">
        <f>Simulador!AB26</f>
        <v>0</v>
      </c>
      <c r="L14" s="10">
        <f>Simulador!P37</f>
        <v>0</v>
      </c>
      <c r="M14" s="10">
        <f>Simulador!V37</f>
        <v>0</v>
      </c>
      <c r="N14" s="10">
        <f>Simulador!AB37</f>
        <v>0</v>
      </c>
    </row>
    <row r="15" spans="2:14" ht="15.75" thickTop="1" x14ac:dyDescent="0.25"/>
    <row r="18" spans="2:7" ht="15.75" thickBot="1" x14ac:dyDescent="0.3"/>
    <row r="19" spans="2:7" ht="17.25" thickTop="1" thickBot="1" x14ac:dyDescent="0.3">
      <c r="B19" s="138" t="s">
        <v>124</v>
      </c>
      <c r="C19" s="139"/>
      <c r="D19" s="139"/>
      <c r="E19" s="139"/>
      <c r="F19" s="139"/>
      <c r="G19" s="140"/>
    </row>
    <row r="20" spans="2:7" ht="16.5" thickTop="1" thickBot="1" x14ac:dyDescent="0.3">
      <c r="B20" s="22" t="s">
        <v>60</v>
      </c>
      <c r="C20" s="22" t="s">
        <v>61</v>
      </c>
      <c r="D20" s="22" t="s">
        <v>62</v>
      </c>
      <c r="E20" s="22" t="s">
        <v>63</v>
      </c>
      <c r="F20" s="22" t="s">
        <v>64</v>
      </c>
      <c r="G20" s="22" t="s">
        <v>65</v>
      </c>
    </row>
    <row r="21" spans="2:7" ht="16.5" thickTop="1" thickBot="1" x14ac:dyDescent="0.3">
      <c r="B21" s="10">
        <f>Simulador!M15</f>
        <v>90034.479999999981</v>
      </c>
      <c r="C21" s="14">
        <f>Simulador!N15</f>
        <v>21544.830000000016</v>
      </c>
      <c r="D21" s="14">
        <f>Simulador!O15</f>
        <v>18662.12799999991</v>
      </c>
      <c r="E21" s="14">
        <f>Simulador!P15</f>
        <v>23061.354800000205</v>
      </c>
      <c r="F21" s="14">
        <f>Simulador!Q15</f>
        <v>24996.402839999995</v>
      </c>
      <c r="G21" s="14">
        <f>Simulador!R15</f>
        <v>29549.934016500018</v>
      </c>
    </row>
    <row r="22" spans="2:7" ht="15.75" thickTop="1" x14ac:dyDescent="0.25"/>
  </sheetData>
  <mergeCells count="5">
    <mergeCell ref="I12:N12"/>
    <mergeCell ref="B19:G19"/>
    <mergeCell ref="B12:G12"/>
    <mergeCell ref="B5:G5"/>
    <mergeCell ref="I5:N5"/>
  </mergeCells>
  <phoneticPr fontId="10" type="noConversion"/>
  <pageMargins left="0.7" right="0.7" top="0.75" bottom="0.75" header="0.3" footer="0.3"/>
  <pageSetup orientation="portrait" r:id="rId1"/>
  <drawing r:id="rId2"/>
  <picture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Portada</vt:lpstr>
      <vt:lpstr>Datos</vt:lpstr>
      <vt:lpstr>Simulador</vt:lpstr>
      <vt:lpstr>Resultados</vt:lpstr>
      <vt:lpstr>EMPRESAS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TONY AYALA</dc:creator>
  <cp:keywords/>
  <dc:description/>
  <cp:lastModifiedBy>T°NNy AYALA</cp:lastModifiedBy>
  <cp:revision/>
  <dcterms:created xsi:type="dcterms:W3CDTF">2021-03-08T14:10:48Z</dcterms:created>
  <dcterms:modified xsi:type="dcterms:W3CDTF">2021-05-18T00:37:27Z</dcterms:modified>
  <cp:category/>
  <cp:contentStatus/>
</cp:coreProperties>
</file>