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30" yWindow="60" windowWidth="10170" windowHeight="10740" tabRatio="599" activeTab="2"/>
  </bookViews>
  <sheets>
    <sheet name="RNAV (GNSS) RWY 07" sheetId="8" r:id="rId1"/>
    <sheet name="RNAV (RNP) RWY 25" sheetId="6" r:id="rId2"/>
    <sheet name="MHRO RNAV SID RWY 07" sheetId="5" r:id="rId3"/>
    <sheet name="MHRO RNAV STAR RWY 07" sheetId="1" r:id="rId4"/>
    <sheet name="MSLP RNAV STAR RWY 25" sheetId="4" r:id="rId5"/>
    <sheet name="DA_H RWY07" sheetId="7" r:id="rId6"/>
    <sheet name="DA_H RWY25" sheetId="2" r:id="rId7"/>
    <sheet name="Sheet3" sheetId="3" r:id="rId8"/>
  </sheets>
  <definedNames>
    <definedName name="_xlnm.Print_Area" localSheetId="3">'MHRO RNAV STAR RWY 07'!$A$1:$N$25</definedName>
  </definedNames>
  <calcPr calcId="145621"/>
</workbook>
</file>

<file path=xl/calcChain.xml><?xml version="1.0" encoding="utf-8"?>
<calcChain xmlns="http://schemas.openxmlformats.org/spreadsheetml/2006/main">
  <c r="S6" i="1" l="1"/>
  <c r="T6" i="1" s="1"/>
  <c r="S7" i="1"/>
  <c r="T7" i="1" s="1"/>
  <c r="S10" i="1"/>
  <c r="T10" i="1" s="1"/>
  <c r="S11" i="1"/>
  <c r="T11" i="1" s="1"/>
  <c r="S15" i="1"/>
  <c r="T15" i="1" s="1"/>
  <c r="S16" i="1"/>
  <c r="T16" i="1" s="1"/>
  <c r="S20" i="1"/>
  <c r="T20" i="1" s="1"/>
  <c r="S21" i="1"/>
  <c r="T21" i="1" s="1"/>
  <c r="Q16" i="1"/>
  <c r="P16" i="1"/>
  <c r="Q22" i="1"/>
  <c r="P22" i="1"/>
  <c r="Q17" i="1"/>
  <c r="P17" i="1"/>
  <c r="Q12" i="1"/>
  <c r="P12" i="1"/>
  <c r="Q23" i="1"/>
  <c r="P23" i="1"/>
  <c r="Q18" i="1"/>
  <c r="P18" i="1"/>
  <c r="Q13" i="1"/>
  <c r="P13" i="1"/>
  <c r="Q8" i="1"/>
  <c r="P8" i="1"/>
  <c r="P4" i="1"/>
  <c r="Q4" i="1"/>
  <c r="Q3" i="1"/>
  <c r="P3" i="1"/>
  <c r="Q21" i="1"/>
  <c r="P21" i="1"/>
  <c r="Q11" i="1"/>
  <c r="P11" i="1"/>
  <c r="Q7" i="1"/>
  <c r="P7" i="1"/>
  <c r="Q26" i="8"/>
  <c r="P26" i="8"/>
  <c r="Q25" i="8"/>
  <c r="P25" i="8"/>
  <c r="R25" i="8" s="1"/>
  <c r="S25" i="8" s="1"/>
  <c r="T25" i="8" s="1"/>
  <c r="G25" i="8" s="1"/>
  <c r="Q24" i="8"/>
  <c r="P24" i="8"/>
  <c r="Q23" i="8"/>
  <c r="P23" i="8"/>
  <c r="R23" i="8" s="1"/>
  <c r="S23" i="8" s="1"/>
  <c r="T23" i="8" s="1"/>
  <c r="G23" i="8" s="1"/>
  <c r="Q22" i="8"/>
  <c r="P22" i="8"/>
  <c r="Q17" i="8"/>
  <c r="P17" i="8"/>
  <c r="R17" i="8" s="1"/>
  <c r="S17" i="8" s="1"/>
  <c r="T17" i="8" s="1"/>
  <c r="G17" i="8" s="1"/>
  <c r="Q16" i="8"/>
  <c r="P16" i="8"/>
  <c r="Q15" i="8"/>
  <c r="P15" i="8"/>
  <c r="R15" i="8" s="1"/>
  <c r="S15" i="8" s="1"/>
  <c r="T15" i="8" s="1"/>
  <c r="G15" i="8" s="1"/>
  <c r="Q14" i="8"/>
  <c r="P14" i="8"/>
  <c r="Q13" i="8"/>
  <c r="P13" i="8"/>
  <c r="R13" i="8" s="1"/>
  <c r="S13" i="8" s="1"/>
  <c r="T13" i="8" s="1"/>
  <c r="G13" i="8" s="1"/>
  <c r="Q8" i="8"/>
  <c r="P8" i="8"/>
  <c r="Q7" i="8"/>
  <c r="P7" i="8"/>
  <c r="R7" i="8" s="1"/>
  <c r="S7" i="8" s="1"/>
  <c r="T7" i="8" s="1"/>
  <c r="G7" i="8" s="1"/>
  <c r="Q6" i="8"/>
  <c r="P6" i="8"/>
  <c r="Q5" i="8"/>
  <c r="P5" i="8"/>
  <c r="R5" i="8" s="1"/>
  <c r="S5" i="8" s="1"/>
  <c r="T5" i="8" s="1"/>
  <c r="G5" i="8" s="1"/>
  <c r="Q4" i="8"/>
  <c r="P4" i="8"/>
  <c r="Q9" i="6"/>
  <c r="P9" i="6"/>
  <c r="R9" i="6" s="1"/>
  <c r="S9" i="6" s="1"/>
  <c r="T9" i="6" s="1"/>
  <c r="G9" i="6" s="1"/>
  <c r="Q8" i="6"/>
  <c r="P8" i="6"/>
  <c r="Q7" i="6"/>
  <c r="P7" i="6"/>
  <c r="R7" i="6" s="1"/>
  <c r="S7" i="6" s="1"/>
  <c r="T7" i="6" s="1"/>
  <c r="G7" i="6" s="1"/>
  <c r="Q6" i="6"/>
  <c r="P6" i="6"/>
  <c r="Q5" i="6"/>
  <c r="P5" i="6"/>
  <c r="R5" i="6" s="1"/>
  <c r="S5" i="6" s="1"/>
  <c r="T5" i="6" s="1"/>
  <c r="G5" i="6" s="1"/>
  <c r="K25" i="3"/>
  <c r="Q18" i="6"/>
  <c r="P18" i="6"/>
  <c r="Q17" i="6"/>
  <c r="P17" i="6"/>
  <c r="Q16" i="6"/>
  <c r="P16" i="6"/>
  <c r="Q15" i="6"/>
  <c r="P15" i="6"/>
  <c r="Q14" i="6"/>
  <c r="P14" i="6"/>
  <c r="I19" i="3"/>
  <c r="F21" i="3"/>
  <c r="F22" i="3" s="1"/>
  <c r="F23" i="3" s="1"/>
  <c r="G21" i="3"/>
  <c r="G22" i="3"/>
  <c r="G23" i="3" s="1"/>
  <c r="F18" i="3"/>
  <c r="G18" i="3"/>
  <c r="E18" i="3"/>
  <c r="E21" i="3"/>
  <c r="E22" i="3" s="1"/>
  <c r="E23" i="3" s="1"/>
  <c r="D21" i="3"/>
  <c r="D22" i="3" s="1"/>
  <c r="D23" i="3" s="1"/>
  <c r="Q4" i="6"/>
  <c r="R4" i="6" s="1"/>
  <c r="S4" i="6" s="1"/>
  <c r="T4" i="6" s="1"/>
  <c r="G4" i="6" s="1"/>
  <c r="P4" i="6"/>
  <c r="R8" i="4"/>
  <c r="Q47" i="4"/>
  <c r="P47" i="4"/>
  <c r="Q46" i="4"/>
  <c r="P46" i="4"/>
  <c r="Q43" i="4"/>
  <c r="P43" i="4"/>
  <c r="Q42" i="4"/>
  <c r="P42" i="4"/>
  <c r="Q39" i="4"/>
  <c r="P39" i="4"/>
  <c r="Q38" i="4"/>
  <c r="P38" i="4"/>
  <c r="Q35" i="4"/>
  <c r="P35" i="4"/>
  <c r="Q34" i="4"/>
  <c r="P34" i="4"/>
  <c r="Q33" i="4"/>
  <c r="P33" i="4"/>
  <c r="Q32" i="4"/>
  <c r="P32" i="4"/>
  <c r="Q29" i="4"/>
  <c r="P29" i="4"/>
  <c r="Q28" i="4"/>
  <c r="P28" i="4"/>
  <c r="Q27" i="4"/>
  <c r="P27" i="4"/>
  <c r="Q26" i="4"/>
  <c r="P26" i="4"/>
  <c r="Q23" i="4"/>
  <c r="P23" i="4"/>
  <c r="Q22" i="4"/>
  <c r="P22" i="4"/>
  <c r="Q21" i="4"/>
  <c r="P21" i="4"/>
  <c r="Q20" i="4"/>
  <c r="P20" i="4"/>
  <c r="Q18" i="4"/>
  <c r="P18" i="4"/>
  <c r="Q17" i="4"/>
  <c r="P17" i="4"/>
  <c r="Q16" i="4"/>
  <c r="P16" i="4"/>
  <c r="Q15" i="4"/>
  <c r="P15" i="4"/>
  <c r="Q13" i="4"/>
  <c r="P13" i="4"/>
  <c r="Q12" i="4"/>
  <c r="P12" i="4"/>
  <c r="Q11" i="4"/>
  <c r="P11" i="4"/>
  <c r="Q10" i="4"/>
  <c r="P10" i="4"/>
  <c r="Q9" i="4"/>
  <c r="P9" i="4"/>
  <c r="Q6" i="4"/>
  <c r="P6" i="4"/>
  <c r="Q5" i="4"/>
  <c r="P5" i="4"/>
  <c r="Q4" i="4"/>
  <c r="P4" i="4"/>
  <c r="Q3" i="4"/>
  <c r="P3" i="4"/>
  <c r="P5" i="1"/>
  <c r="Q5" i="1"/>
  <c r="O3" i="1"/>
  <c r="R3" i="4" l="1"/>
  <c r="S4" i="4" s="1"/>
  <c r="T4" i="4" s="1"/>
  <c r="G4" i="4" s="1"/>
  <c r="R5" i="4"/>
  <c r="S6" i="4" s="1"/>
  <c r="T6" i="4" s="1"/>
  <c r="G6" i="4" s="1"/>
  <c r="R9" i="4"/>
  <c r="S10" i="4" s="1"/>
  <c r="T10" i="4" s="1"/>
  <c r="R11" i="4"/>
  <c r="S12" i="4" s="1"/>
  <c r="T12" i="4" s="1"/>
  <c r="G12" i="4" s="1"/>
  <c r="R16" i="4"/>
  <c r="S17" i="4" s="1"/>
  <c r="T17" i="4" s="1"/>
  <c r="G17" i="4" s="1"/>
  <c r="R21" i="4"/>
  <c r="S22" i="4" s="1"/>
  <c r="T22" i="4" s="1"/>
  <c r="G22" i="4" s="1"/>
  <c r="R23" i="4"/>
  <c r="S24" i="4" s="1"/>
  <c r="T24" i="4" s="1"/>
  <c r="R27" i="4"/>
  <c r="S28" i="4" s="1"/>
  <c r="T28" i="4" s="1"/>
  <c r="G28" i="4" s="1"/>
  <c r="R29" i="4"/>
  <c r="S30" i="4" s="1"/>
  <c r="T30" i="4" s="1"/>
  <c r="R33" i="4"/>
  <c r="S34" i="4" s="1"/>
  <c r="T34" i="4" s="1"/>
  <c r="G34" i="4" s="1"/>
  <c r="R35" i="4"/>
  <c r="S36" i="4" s="1"/>
  <c r="T36" i="4" s="1"/>
  <c r="R39" i="4"/>
  <c r="S40" i="4" s="1"/>
  <c r="T40" i="4" s="1"/>
  <c r="R43" i="4"/>
  <c r="S44" i="4" s="1"/>
  <c r="T44" i="4" s="1"/>
  <c r="R47" i="4"/>
  <c r="R4" i="4"/>
  <c r="S5" i="4" s="1"/>
  <c r="T5" i="4" s="1"/>
  <c r="G5" i="4" s="1"/>
  <c r="R6" i="4"/>
  <c r="S7" i="4" s="1"/>
  <c r="T7" i="4" s="1"/>
  <c r="R10" i="4"/>
  <c r="S11" i="4" s="1"/>
  <c r="T11" i="4" s="1"/>
  <c r="G11" i="4" s="1"/>
  <c r="R12" i="4"/>
  <c r="S13" i="4" s="1"/>
  <c r="T13" i="4" s="1"/>
  <c r="R15" i="4"/>
  <c r="S16" i="4" s="1"/>
  <c r="T16" i="4" s="1"/>
  <c r="G16" i="4" s="1"/>
  <c r="R17" i="4"/>
  <c r="S18" i="4" s="1"/>
  <c r="T18" i="4" s="1"/>
  <c r="R20" i="4"/>
  <c r="S21" i="4" s="1"/>
  <c r="T21" i="4" s="1"/>
  <c r="G21" i="4" s="1"/>
  <c r="R22" i="4"/>
  <c r="S23" i="4" s="1"/>
  <c r="T23" i="4" s="1"/>
  <c r="G23" i="4" s="1"/>
  <c r="R26" i="4"/>
  <c r="S27" i="4" s="1"/>
  <c r="T27" i="4" s="1"/>
  <c r="G27" i="4" s="1"/>
  <c r="R28" i="4"/>
  <c r="S29" i="4" s="1"/>
  <c r="T29" i="4" s="1"/>
  <c r="G29" i="4" s="1"/>
  <c r="R32" i="4"/>
  <c r="S33" i="4" s="1"/>
  <c r="T33" i="4" s="1"/>
  <c r="G33" i="4" s="1"/>
  <c r="R34" i="4"/>
  <c r="S35" i="4" s="1"/>
  <c r="T35" i="4" s="1"/>
  <c r="G35" i="4" s="1"/>
  <c r="R38" i="4"/>
  <c r="S39" i="4" s="1"/>
  <c r="T39" i="4" s="1"/>
  <c r="G39" i="4" s="1"/>
  <c r="R42" i="4"/>
  <c r="S43" i="4" s="1"/>
  <c r="T43" i="4" s="1"/>
  <c r="G43" i="4" s="1"/>
  <c r="R46" i="4"/>
  <c r="S47" i="4" s="1"/>
  <c r="T47" i="4" s="1"/>
  <c r="G47" i="4" s="1"/>
  <c r="R6" i="6"/>
  <c r="S6" i="6" s="1"/>
  <c r="T6" i="6" s="1"/>
  <c r="G6" i="6" s="1"/>
  <c r="R8" i="6"/>
  <c r="S8" i="6" s="1"/>
  <c r="T8" i="6" s="1"/>
  <c r="G8" i="6" s="1"/>
  <c r="R4" i="8"/>
  <c r="S4" i="8" s="1"/>
  <c r="T4" i="8" s="1"/>
  <c r="G4" i="8" s="1"/>
  <c r="R6" i="8"/>
  <c r="S6" i="8" s="1"/>
  <c r="T6" i="8" s="1"/>
  <c r="G6" i="8" s="1"/>
  <c r="R8" i="8"/>
  <c r="S8" i="8" s="1"/>
  <c r="T8" i="8" s="1"/>
  <c r="G8" i="8" s="1"/>
  <c r="R14" i="8"/>
  <c r="S14" i="8" s="1"/>
  <c r="T14" i="8" s="1"/>
  <c r="G14" i="8" s="1"/>
  <c r="R16" i="8"/>
  <c r="S16" i="8" s="1"/>
  <c r="T16" i="8" s="1"/>
  <c r="G16" i="8" s="1"/>
  <c r="R22" i="8"/>
  <c r="S22" i="8" s="1"/>
  <c r="T22" i="8" s="1"/>
  <c r="G22" i="8" s="1"/>
  <c r="R24" i="8"/>
  <c r="S24" i="8" s="1"/>
  <c r="T24" i="8" s="1"/>
  <c r="G24" i="8" s="1"/>
  <c r="R26" i="8"/>
  <c r="S26" i="8" s="1"/>
  <c r="T26" i="8" s="1"/>
  <c r="G26" i="8" s="1"/>
  <c r="R14" i="6"/>
  <c r="S14" i="6" s="1"/>
  <c r="T14" i="6" s="1"/>
  <c r="G14" i="6" s="1"/>
  <c r="R16" i="6"/>
  <c r="S16" i="6" s="1"/>
  <c r="T16" i="6" s="1"/>
  <c r="G16" i="6" s="1"/>
  <c r="R18" i="6"/>
  <c r="S18" i="6" s="1"/>
  <c r="T18" i="6" s="1"/>
  <c r="G18" i="6" s="1"/>
  <c r="R15" i="6"/>
  <c r="S15" i="6" s="1"/>
  <c r="T15" i="6" s="1"/>
  <c r="G15" i="6" s="1"/>
  <c r="R17" i="6"/>
  <c r="S17" i="6" s="1"/>
  <c r="T17" i="6" s="1"/>
  <c r="G17" i="6" s="1"/>
  <c r="R4" i="1"/>
  <c r="S5" i="1" s="1"/>
  <c r="T5" i="1" s="1"/>
  <c r="R3" i="1"/>
  <c r="S4" i="1" s="1"/>
  <c r="T4" i="1" s="1"/>
  <c r="G4" i="1" s="1"/>
  <c r="R22" i="1"/>
  <c r="S23" i="1" s="1"/>
  <c r="T23" i="1" s="1"/>
  <c r="I18" i="3"/>
  <c r="I20" i="3" s="1"/>
  <c r="G10" i="4"/>
  <c r="R7" i="1"/>
  <c r="R8" i="1"/>
  <c r="S9" i="1" s="1"/>
  <c r="T9" i="1" s="1"/>
  <c r="R11" i="1"/>
  <c r="R12" i="1"/>
  <c r="R13" i="1"/>
  <c r="S14" i="1" s="1"/>
  <c r="T14" i="1" s="1"/>
  <c r="R16" i="1"/>
  <c r="R17" i="1"/>
  <c r="R18" i="1"/>
  <c r="S19" i="1" s="1"/>
  <c r="T19" i="1" s="1"/>
  <c r="R21" i="1"/>
  <c r="R23" i="1"/>
  <c r="G23" i="1" l="1"/>
  <c r="S22" i="1"/>
  <c r="T22" i="1" s="1"/>
  <c r="G22" i="1" s="1"/>
  <c r="S13" i="1"/>
  <c r="T13" i="1" s="1"/>
  <c r="G13" i="1" s="1"/>
  <c r="S18" i="1"/>
  <c r="T18" i="1" s="1"/>
  <c r="G18" i="1" s="1"/>
  <c r="S12" i="1"/>
  <c r="T12" i="1" s="1"/>
  <c r="G12" i="1" s="1"/>
  <c r="S17" i="1"/>
  <c r="T17" i="1" s="1"/>
  <c r="G17" i="1" s="1"/>
  <c r="S8" i="1"/>
  <c r="T8" i="1" s="1"/>
  <c r="G8" i="1" s="1"/>
</calcChain>
</file>

<file path=xl/sharedStrings.xml><?xml version="1.0" encoding="utf-8"?>
<sst xmlns="http://schemas.openxmlformats.org/spreadsheetml/2006/main" count="1752" uniqueCount="294">
  <si>
    <t>-</t>
  </si>
  <si>
    <t>ALERA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</si>
  <si>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</si>
  <si>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</si>
  <si>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</si>
  <si>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</si>
  <si>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</si>
  <si>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</si>
  <si>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</si>
  <si>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</si>
  <si>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</si>
  <si>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RNAV 1</t>
  </si>
  <si>
    <t>Speed
Limit (Kt)</t>
  </si>
  <si>
    <t>Vertical
Angle</t>
  </si>
  <si>
    <t>Designator</t>
  </si>
  <si>
    <t>Distance 
(Nm)</t>
  </si>
  <si>
    <t>PISOS</t>
  </si>
  <si>
    <t>Latitude</t>
  </si>
  <si>
    <t>Longitude</t>
  </si>
  <si>
    <t>134505N</t>
  </si>
  <si>
    <t>0893214W</t>
  </si>
  <si>
    <t>132840.45N</t>
  </si>
  <si>
    <t>0892420.66W</t>
  </si>
  <si>
    <t>Altitude
(ft)</t>
  </si>
  <si>
    <t>+7000</t>
  </si>
  <si>
    <t>MORAM</t>
  </si>
  <si>
    <t>SULMA</t>
  </si>
  <si>
    <t>LEMPA</t>
  </si>
  <si>
    <t>GABOS</t>
  </si>
  <si>
    <t>ANAPO</t>
  </si>
  <si>
    <t>NOROS</t>
  </si>
  <si>
    <t>SELUD</t>
  </si>
  <si>
    <t>131105.92N</t>
  </si>
  <si>
    <t>0891710.03W</t>
  </si>
  <si>
    <t>+10000</t>
  </si>
  <si>
    <t>+16000</t>
  </si>
  <si>
    <t>+12000</t>
  </si>
  <si>
    <t>+13000</t>
  </si>
  <si>
    <t>140535N</t>
  </si>
  <si>
    <t>0890052W</t>
  </si>
  <si>
    <t>135711N</t>
  </si>
  <si>
    <t>0884546W</t>
  </si>
  <si>
    <t>ELVAL</t>
  </si>
  <si>
    <t>134113.07N</t>
  </si>
  <si>
    <t>0890124.02W</t>
  </si>
  <si>
    <t>133306N</t>
  </si>
  <si>
    <t>0884226W</t>
  </si>
  <si>
    <t>130530N</t>
  </si>
  <si>
    <t>0881612W</t>
  </si>
  <si>
    <t>SEDRO</t>
  </si>
  <si>
    <t>130910N</t>
  </si>
  <si>
    <t>0884804W</t>
  </si>
  <si>
    <t>123148N</t>
  </si>
  <si>
    <t>0875956W</t>
  </si>
  <si>
    <t>124623.5N</t>
  </si>
  <si>
    <t>0883616.3W</t>
  </si>
  <si>
    <t>1°41' E</t>
  </si>
  <si>
    <t>1°21' E</t>
  </si>
  <si>
    <t>1°15' E</t>
  </si>
  <si>
    <t>1°25' E</t>
  </si>
  <si>
    <t>1°07'E</t>
  </si>
  <si>
    <t>1°23'E</t>
  </si>
  <si>
    <t>1°38'E</t>
  </si>
  <si>
    <t>1°04'E</t>
  </si>
  <si>
    <t>1°24'E</t>
  </si>
  <si>
    <t>DECLINATION</t>
  </si>
  <si>
    <t>D/d</t>
  </si>
  <si>
    <t>M/d</t>
  </si>
  <si>
    <t/>
  </si>
  <si>
    <t>NOROS1B</t>
  </si>
  <si>
    <t>ONGOS</t>
  </si>
  <si>
    <t>ANAPO1B</t>
  </si>
  <si>
    <t>GABOS1B</t>
  </si>
  <si>
    <t>BARAS1A</t>
  </si>
  <si>
    <t>BARAS</t>
  </si>
  <si>
    <t>PAZLA</t>
  </si>
  <si>
    <t>LP403</t>
  </si>
  <si>
    <t>ALERA1C</t>
  </si>
  <si>
    <t>MORAM1E</t>
  </si>
  <si>
    <t>NOVOG1A</t>
  </si>
  <si>
    <t>NOVOG</t>
  </si>
  <si>
    <t>LP401</t>
  </si>
  <si>
    <t>URNOS1A</t>
  </si>
  <si>
    <t>URNOS</t>
  </si>
  <si>
    <t>NAGEL1A</t>
  </si>
  <si>
    <t>NAGEL</t>
  </si>
  <si>
    <t>LP402</t>
  </si>
  <si>
    <t>133437N</t>
  </si>
  <si>
    <t>0893235W</t>
  </si>
  <si>
    <t>134434.96N</t>
  </si>
  <si>
    <t>0883749.11W</t>
  </si>
  <si>
    <t>133517.50N</t>
  </si>
  <si>
    <t>0883529.37W</t>
  </si>
  <si>
    <t>+9700</t>
  </si>
  <si>
    <t>+6700</t>
  </si>
  <si>
    <t>142142N</t>
  </si>
  <si>
    <t>0891018W</t>
  </si>
  <si>
    <t>140806.41N</t>
  </si>
  <si>
    <t>0885824.47W</t>
  </si>
  <si>
    <t>141930N</t>
  </si>
  <si>
    <t>0885718W</t>
  </si>
  <si>
    <t>141548N</t>
  </si>
  <si>
    <t>0883524W</t>
  </si>
  <si>
    <t>140303.71N</t>
  </si>
  <si>
    <t>0883626.46W</t>
  </si>
  <si>
    <t>131714N</t>
  </si>
  <si>
    <t>0884221W</t>
  </si>
  <si>
    <t>1°12 E</t>
  </si>
  <si>
    <t>1°19' E</t>
  </si>
  <si>
    <t>1°43' E</t>
  </si>
  <si>
    <t>1°24' E</t>
  </si>
  <si>
    <t>1°20' E</t>
  </si>
  <si>
    <t>1°17' E</t>
  </si>
  <si>
    <t>1°06' E</t>
  </si>
  <si>
    <t>1°09' E</t>
  </si>
  <si>
    <t>R</t>
  </si>
  <si>
    <t>132609.55N</t>
  </si>
  <si>
    <t>0890410.68W</t>
  </si>
  <si>
    <t>1°29' E</t>
  </si>
  <si>
    <t>RWY25</t>
  </si>
  <si>
    <t>LP406</t>
  </si>
  <si>
    <t>COMAL (FAF)</t>
  </si>
  <si>
    <t>LP407</t>
  </si>
  <si>
    <t>Y</t>
  </si>
  <si>
    <t>1°12' E</t>
  </si>
  <si>
    <t>1°16' E</t>
  </si>
  <si>
    <t>1°22' E</t>
  </si>
  <si>
    <t>1°28' E</t>
  </si>
  <si>
    <t>IAF LP403</t>
  </si>
  <si>
    <t>IAF ONGOS</t>
  </si>
  <si>
    <t>133024.36N</t>
  </si>
  <si>
    <t>0885224.04W</t>
  </si>
  <si>
    <t>132914.09N</t>
  </si>
  <si>
    <t>0885532.14W</t>
  </si>
  <si>
    <t>132645.20N</t>
  </si>
  <si>
    <t>0890230.74W</t>
  </si>
  <si>
    <t>132609.57N</t>
  </si>
  <si>
    <t>L</t>
  </si>
  <si>
    <t>RNP 0.3</t>
  </si>
  <si>
    <t>RNP 1.0</t>
  </si>
  <si>
    <t>1°19'E</t>
  </si>
  <si>
    <t>+5300</t>
  </si>
  <si>
    <t>+3000</t>
  </si>
  <si>
    <t>+2500</t>
  </si>
  <si>
    <t>+500</t>
  </si>
  <si>
    <t>+5000</t>
  </si>
  <si>
    <t>+151</t>
  </si>
  <si>
    <t>Vertical Angle/ Threshold Crossing Height</t>
  </si>
  <si>
    <t>-3°/50'</t>
  </si>
  <si>
    <t>DA/H
RNP (0.3)
LNAV/VNAV</t>
  </si>
  <si>
    <t>VISIBILITY</t>
  </si>
  <si>
    <t>A</t>
  </si>
  <si>
    <t>B</t>
  </si>
  <si>
    <t>C</t>
  </si>
  <si>
    <t>D</t>
  </si>
  <si>
    <r>
      <rPr>
        <b/>
        <sz val="12"/>
        <color theme="1"/>
        <rFont val="Calibri"/>
        <family val="2"/>
        <scheme val="minor"/>
      </rPr>
      <t>350</t>
    </r>
    <r>
      <rPr>
        <sz val="12"/>
        <color theme="1"/>
        <rFont val="Calibri"/>
        <family val="2"/>
        <scheme val="minor"/>
      </rPr>
      <t xml:space="preserve"> (249)</t>
    </r>
  </si>
  <si>
    <t>2.6 km</t>
  </si>
  <si>
    <t>Rate of Descent</t>
  </si>
  <si>
    <t>GS/KT</t>
  </si>
  <si>
    <t>ft/min</t>
  </si>
  <si>
    <t>FT</t>
  </si>
  <si>
    <t>M</t>
  </si>
  <si>
    <t>NM</t>
  </si>
  <si>
    <t>PLOT</t>
  </si>
  <si>
    <t>260'/NM</t>
  </si>
  <si>
    <t>MISSED APPROACH CLIMB GRADIENT</t>
  </si>
  <si>
    <r>
      <rPr>
        <b/>
        <sz val="12"/>
        <color theme="1"/>
        <rFont val="Calibri"/>
        <family val="2"/>
        <scheme val="minor"/>
      </rPr>
      <t>500</t>
    </r>
    <r>
      <rPr>
        <sz val="12"/>
        <color theme="1"/>
        <rFont val="Calibri"/>
        <family val="2"/>
        <scheme val="minor"/>
      </rPr>
      <t xml:space="preserve"> (432)</t>
    </r>
  </si>
  <si>
    <t>DA/H
LNAV/VNAV</t>
  </si>
  <si>
    <t>RWY07</t>
  </si>
  <si>
    <t>IAF BARAS</t>
  </si>
  <si>
    <t>RNAV (GNSS) RWY07</t>
  </si>
  <si>
    <t>RNAV (RNP) RWY25</t>
  </si>
  <si>
    <t>LP408</t>
  </si>
  <si>
    <t>LESAL</t>
  </si>
  <si>
    <t>LP409</t>
  </si>
  <si>
    <t>IAF SELUD</t>
  </si>
  <si>
    <t>IAF PISOS</t>
  </si>
  <si>
    <t>132032.74N</t>
  </si>
  <si>
    <t>0891941.74W</t>
  </si>
  <si>
    <t>132338.04N</t>
  </si>
  <si>
    <t>0891114.54W</t>
  </si>
  <si>
    <t>3.0°/50</t>
  </si>
  <si>
    <t>1°33'E</t>
  </si>
  <si>
    <t>1°29'E</t>
  </si>
  <si>
    <t>1°28'E</t>
  </si>
  <si>
    <t>1°39'E</t>
  </si>
  <si>
    <t>1°43'E</t>
  </si>
  <si>
    <t>1°10' E</t>
  </si>
  <si>
    <t>BTO</t>
  </si>
  <si>
    <t>RUBRA</t>
  </si>
  <si>
    <t>KIRAP</t>
  </si>
  <si>
    <t>GABIX</t>
  </si>
  <si>
    <t>154412.09211N</t>
  </si>
  <si>
    <t>0865151.01132W</t>
  </si>
  <si>
    <t>154948N</t>
  </si>
  <si>
    <t>0871930W</t>
  </si>
  <si>
    <t>170323N</t>
  </si>
  <si>
    <t>0873623W</t>
  </si>
  <si>
    <t>171230N</t>
  </si>
  <si>
    <t>0862554W</t>
  </si>
  <si>
    <t>0°11' W</t>
  </si>
  <si>
    <t>0°04'E</t>
  </si>
  <si>
    <t>BTO1A</t>
  </si>
  <si>
    <t>RUBRA1A</t>
  </si>
  <si>
    <t>KIRAP1A</t>
  </si>
  <si>
    <t>0°02'E</t>
  </si>
  <si>
    <t>0°40' W</t>
  </si>
  <si>
    <t>RO003</t>
  </si>
  <si>
    <t>LANDA1A</t>
  </si>
  <si>
    <t>GABIX1A</t>
  </si>
  <si>
    <t>RO001</t>
  </si>
  <si>
    <t>LANDA</t>
  </si>
  <si>
    <t>161349.86N</t>
  </si>
  <si>
    <t>0864317.37W</t>
  </si>
  <si>
    <t>163308.75N</t>
  </si>
  <si>
    <t>0865201.96W</t>
  </si>
  <si>
    <t>175518N</t>
  </si>
  <si>
    <t>0865330W</t>
  </si>
  <si>
    <t>+4000</t>
  </si>
  <si>
    <t>0°21'W</t>
  </si>
  <si>
    <t>0°19'W</t>
  </si>
  <si>
    <t>0°31'W</t>
  </si>
  <si>
    <t>Radius (NM)</t>
  </si>
  <si>
    <t>Arc Center Fix</t>
  </si>
  <si>
    <t>RNAV RNP RWY 07</t>
  </si>
  <si>
    <t>RF</t>
  </si>
  <si>
    <t>RW07</t>
  </si>
  <si>
    <t>LP700</t>
  </si>
  <si>
    <t>LP720</t>
  </si>
  <si>
    <t>LP724</t>
  </si>
  <si>
    <t>LP726</t>
  </si>
  <si>
    <t>LP728</t>
  </si>
  <si>
    <t>LP730</t>
  </si>
  <si>
    <t>LP732</t>
  </si>
  <si>
    <t>LP734</t>
  </si>
  <si>
    <t>132609.5550N</t>
  </si>
  <si>
    <t>0890410.6790W</t>
  </si>
  <si>
    <t>132726.4590N</t>
  </si>
  <si>
    <t>0890035.0330W</t>
  </si>
  <si>
    <t>132935.1210N</t>
  </si>
  <si>
    <t>0885433.8460W</t>
  </si>
  <si>
    <t>132957.0440N</t>
  </si>
  <si>
    <t>0885317.0470W</t>
  </si>
  <si>
    <t>133017.9670N</t>
  </si>
  <si>
    <t>0885140.8610W</t>
  </si>
  <si>
    <t>133411.5340N</t>
  </si>
  <si>
    <t>0884728.3050W</t>
  </si>
  <si>
    <t>133655.6290N</t>
  </si>
  <si>
    <t>0884724.1320W</t>
  </si>
  <si>
    <t>133809.3720N</t>
  </si>
  <si>
    <t>0884751.1260W</t>
  </si>
  <si>
    <t>134050.7080N</t>
  </si>
  <si>
    <t>0885052.3440W</t>
  </si>
  <si>
    <t>069.988</t>
  </si>
  <si>
    <t>077.464</t>
  </si>
  <si>
    <t>+8000</t>
  </si>
  <si>
    <t>LPC16 132008.7650N 0885103.4740W</t>
  </si>
  <si>
    <t>LPC18 133541.5080N 0885254.4060W</t>
  </si>
  <si>
    <t>015.762</t>
  </si>
  <si>
    <t>LP702</t>
  </si>
  <si>
    <t>LP704</t>
  </si>
  <si>
    <t>LP706</t>
  </si>
  <si>
    <t>132711.8990N</t>
  </si>
  <si>
    <t>0885630.1570W</t>
  </si>
  <si>
    <t>132624.8830N</t>
  </si>
  <si>
    <t>0885521.0970W</t>
  </si>
  <si>
    <t>131804.4080N</t>
  </si>
  <si>
    <t>0890046.1310W</t>
  </si>
  <si>
    <t>069.974</t>
  </si>
  <si>
    <t>LPC14 132243.3290N 0885849.7110W</t>
  </si>
  <si>
    <t>DUNELN</t>
  </si>
  <si>
    <t>LP736</t>
  </si>
  <si>
    <t>LP738</t>
  </si>
  <si>
    <t>134112.6630N</t>
  </si>
  <si>
    <t>0885240.2720W</t>
  </si>
  <si>
    <t>134245.1080N</t>
  </si>
  <si>
    <t>0893140.4830W</t>
  </si>
  <si>
    <t>DUNEL</t>
  </si>
  <si>
    <t>0900605.0400W</t>
  </si>
  <si>
    <t>NOVOGE</t>
  </si>
  <si>
    <t>LP744</t>
  </si>
  <si>
    <t>135326.1850N</t>
  </si>
  <si>
    <t>0885538.7810W</t>
  </si>
  <si>
    <t>142110.1100N</t>
  </si>
  <si>
    <t>0890950.5100W</t>
  </si>
  <si>
    <t>250-</t>
  </si>
  <si>
    <t>ALTEGE</t>
  </si>
  <si>
    <t>DUNELS</t>
  </si>
  <si>
    <t>134401.5400N</t>
  </si>
  <si>
    <t>250</t>
  </si>
  <si>
    <t>ALTEG</t>
  </si>
  <si>
    <t>123444.8900N</t>
  </si>
  <si>
    <t>0875825.0500W</t>
  </si>
  <si>
    <t>0˚59'E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</si>
</sst>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quotePrefix="1" applyFont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/>
    <xf numFmtId="0" fontId="4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1" xfId="0" quotePrefix="1" applyFont="1" applyFill="1" applyBorder="1" applyAlignment="1">
      <alignment horizont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quotePrefix="1" applyFont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quotePrefix="1" applyFont="1" applyBorder="1" applyAlignment="1">
      <alignment horizontal="center" vertical="center" wrapText="1"/>
    </xf>
    <xf numFmtId="2" fontId="7" fillId="0" borderId="21" xfId="0" applyNumberFormat="1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quotePrefix="1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5" fontId="7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workbookViewId="0">
      <selection sqref="A1:N26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54" t="s">
        <v>169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170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>
        <v>9000</v>
      </c>
      <c r="J3" s="15" t="s">
        <v>0</v>
      </c>
      <c r="K3" s="3">
        <v>250</v>
      </c>
      <c r="L3" s="5" t="s">
        <v>186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170</v>
      </c>
      <c r="B4" s="3" t="s">
        <v>4</v>
      </c>
      <c r="C4" s="3" t="s">
        <v>172</v>
      </c>
      <c r="D4" s="3" t="s">
        <v>177</v>
      </c>
      <c r="E4" s="3" t="s">
        <v>178</v>
      </c>
      <c r="F4" s="3" t="s">
        <v>0</v>
      </c>
      <c r="G4" s="5" t="str">
        <f>T4</f>
        <v>136.4 (138.1)</v>
      </c>
      <c r="H4" s="3" t="s">
        <v>0</v>
      </c>
      <c r="I4" s="4">
        <v>5300</v>
      </c>
      <c r="J4" s="3">
        <v>18.809999999999999</v>
      </c>
      <c r="K4" s="3">
        <v>250</v>
      </c>
      <c r="L4" s="5" t="s">
        <v>62</v>
      </c>
      <c r="M4" s="3" t="s">
        <v>0</v>
      </c>
      <c r="N4" s="3" t="s">
        <v>139</v>
      </c>
      <c r="O4" s="14">
        <v>138.101</v>
      </c>
      <c r="P4" t="str">
        <f>MID(L3,1,1)</f>
        <v>1</v>
      </c>
      <c r="Q4" t="str">
        <f>MID(L3,3,2)</f>
        <v>43</v>
      </c>
      <c r="R4">
        <f t="shared" ref="R4:R8" si="0">P4+Q4/60</f>
        <v>1.7166666666666668</v>
      </c>
      <c r="S4">
        <f>O4-R4</f>
        <v>136.38433333333333</v>
      </c>
      <c r="T4" t="str">
        <f>TEXT(S4,"000.0")&amp;TEXT(O4," (000.0)")</f>
        <v>136.4 (138.1)</v>
      </c>
    </row>
    <row r="5" spans="1:20" x14ac:dyDescent="0.25">
      <c r="A5" s="3" t="s">
        <v>170</v>
      </c>
      <c r="B5" s="3" t="s">
        <v>4</v>
      </c>
      <c r="C5" s="3" t="s">
        <v>173</v>
      </c>
      <c r="D5" s="3" t="s">
        <v>179</v>
      </c>
      <c r="E5" s="3" t="s">
        <v>180</v>
      </c>
      <c r="F5" s="3" t="s">
        <v>0</v>
      </c>
      <c r="G5" s="5" t="str">
        <f t="shared" ref="G5:G8" si="1">T5</f>
        <v>067.9 (069.5)</v>
      </c>
      <c r="H5" s="3" t="s">
        <v>137</v>
      </c>
      <c r="I5" s="4">
        <v>2500</v>
      </c>
      <c r="J5" s="6">
        <v>8.8000000000000007</v>
      </c>
      <c r="K5" s="3">
        <v>250</v>
      </c>
      <c r="L5" s="5" t="s">
        <v>182</v>
      </c>
      <c r="M5" s="3" t="s">
        <v>181</v>
      </c>
      <c r="N5" s="3" t="s">
        <v>139</v>
      </c>
      <c r="O5" s="14">
        <v>69.521000000000001</v>
      </c>
      <c r="P5" t="str">
        <f t="shared" ref="P5:P8" si="2">MID(L4,1,1)</f>
        <v>1</v>
      </c>
      <c r="Q5" t="str">
        <f t="shared" ref="Q5:Q8" si="3">MID(L4,3,2)</f>
        <v>38</v>
      </c>
      <c r="R5">
        <f t="shared" si="0"/>
        <v>1.6333333333333333</v>
      </c>
      <c r="S5">
        <f t="shared" ref="S5:S8" si="4">O5-R5</f>
        <v>67.887666666666661</v>
      </c>
      <c r="T5" t="str">
        <f t="shared" ref="T5:T8" si="5">TEXT(S5,"000.0")&amp;TEXT(O5," (000.0)")</f>
        <v>067.9 (069.5)</v>
      </c>
    </row>
    <row r="6" spans="1:20" x14ac:dyDescent="0.25">
      <c r="A6" s="3" t="s">
        <v>170</v>
      </c>
      <c r="B6" s="3" t="s">
        <v>4</v>
      </c>
      <c r="C6" s="3" t="s">
        <v>168</v>
      </c>
      <c r="D6" s="3" t="s">
        <v>116</v>
      </c>
      <c r="E6" s="3" t="s">
        <v>117</v>
      </c>
      <c r="F6" s="3" t="s">
        <v>123</v>
      </c>
      <c r="G6" s="5" t="str">
        <f t="shared" si="1"/>
        <v>068.4 (069.9)</v>
      </c>
      <c r="H6" s="3" t="s">
        <v>0</v>
      </c>
      <c r="I6" s="4">
        <v>118</v>
      </c>
      <c r="J6" s="6">
        <v>7.33</v>
      </c>
      <c r="K6" s="3">
        <v>165</v>
      </c>
      <c r="L6" s="5" t="s">
        <v>183</v>
      </c>
      <c r="M6" s="3" t="s">
        <v>181</v>
      </c>
      <c r="N6" s="3" t="s">
        <v>138</v>
      </c>
      <c r="O6" s="14">
        <v>69.927000000000007</v>
      </c>
      <c r="P6" t="str">
        <f t="shared" si="2"/>
        <v>1</v>
      </c>
      <c r="Q6" t="str">
        <f t="shared" si="3"/>
        <v>33</v>
      </c>
      <c r="R6">
        <f t="shared" si="0"/>
        <v>1.55</v>
      </c>
      <c r="S6">
        <f t="shared" si="4"/>
        <v>68.37700000000001</v>
      </c>
      <c r="T6" t="str">
        <f t="shared" si="5"/>
        <v>068.4 (069.9)</v>
      </c>
    </row>
    <row r="7" spans="1:20" x14ac:dyDescent="0.25">
      <c r="A7" s="3" t="s">
        <v>170</v>
      </c>
      <c r="B7" s="3" t="s">
        <v>4</v>
      </c>
      <c r="C7" s="3" t="s">
        <v>174</v>
      </c>
      <c r="D7" s="3" t="s">
        <v>134</v>
      </c>
      <c r="E7" s="3" t="s">
        <v>135</v>
      </c>
      <c r="F7" s="3" t="s">
        <v>0</v>
      </c>
      <c r="G7" s="5" t="str">
        <f t="shared" si="1"/>
        <v>068.5 (070.0)</v>
      </c>
      <c r="H7" s="3" t="s">
        <v>0</v>
      </c>
      <c r="I7" s="4">
        <v>650</v>
      </c>
      <c r="J7" s="6">
        <v>1.73</v>
      </c>
      <c r="K7" s="3">
        <v>265</v>
      </c>
      <c r="L7" s="5" t="s">
        <v>184</v>
      </c>
      <c r="M7" s="3" t="s">
        <v>0</v>
      </c>
      <c r="N7" s="3" t="s">
        <v>139</v>
      </c>
      <c r="O7" s="14">
        <v>69.972999999999999</v>
      </c>
      <c r="P7" t="str">
        <f t="shared" si="2"/>
        <v>1</v>
      </c>
      <c r="Q7" t="str">
        <f t="shared" si="3"/>
        <v>29</v>
      </c>
      <c r="R7">
        <f t="shared" si="0"/>
        <v>1.4833333333333334</v>
      </c>
      <c r="S7">
        <f t="shared" si="4"/>
        <v>68.489666666666665</v>
      </c>
      <c r="T7" t="str">
        <f t="shared" si="5"/>
        <v>068.5 (070.0)</v>
      </c>
    </row>
    <row r="8" spans="1:20" x14ac:dyDescent="0.25">
      <c r="A8" s="3" t="s">
        <v>170</v>
      </c>
      <c r="B8" s="3" t="s">
        <v>4</v>
      </c>
      <c r="C8" s="3" t="s">
        <v>49</v>
      </c>
      <c r="D8" s="3" t="s">
        <v>50</v>
      </c>
      <c r="E8" s="3" t="s">
        <v>51</v>
      </c>
      <c r="F8" s="3" t="s">
        <v>0</v>
      </c>
      <c r="G8" s="5" t="str">
        <f t="shared" si="1"/>
        <v>139.7 (141.2)</v>
      </c>
      <c r="H8" s="3" t="s">
        <v>115</v>
      </c>
      <c r="I8" s="4">
        <v>8000</v>
      </c>
      <c r="J8" s="6">
        <v>22.47</v>
      </c>
      <c r="K8" s="3">
        <v>265</v>
      </c>
      <c r="L8" s="5" t="s">
        <v>61</v>
      </c>
      <c r="M8" s="3" t="s">
        <v>0</v>
      </c>
      <c r="N8" s="3" t="s">
        <v>139</v>
      </c>
      <c r="O8" s="14">
        <v>141.15700000000001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139.69033333333334</v>
      </c>
      <c r="T8" t="str">
        <f t="shared" si="5"/>
        <v>139.7 (141.2)</v>
      </c>
    </row>
    <row r="9" spans="1:20" x14ac:dyDescent="0.25">
      <c r="O9" s="14"/>
    </row>
    <row r="10" spans="1:20" x14ac:dyDescent="0.25">
      <c r="A10" s="54" t="s">
        <v>175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14"/>
    </row>
    <row r="11" spans="1:20" ht="39" x14ac:dyDescent="0.25">
      <c r="A11" s="2" t="s">
        <v>14</v>
      </c>
      <c r="B11" s="2" t="s">
        <v>2</v>
      </c>
      <c r="C11" s="2" t="s">
        <v>5</v>
      </c>
      <c r="D11" s="2" t="s">
        <v>17</v>
      </c>
      <c r="E11" s="2" t="s">
        <v>18</v>
      </c>
      <c r="F11" s="2" t="s">
        <v>6</v>
      </c>
      <c r="G11" s="2" t="s">
        <v>7</v>
      </c>
      <c r="H11" s="2" t="s">
        <v>8</v>
      </c>
      <c r="I11" s="2" t="s">
        <v>23</v>
      </c>
      <c r="J11" s="2" t="s">
        <v>15</v>
      </c>
      <c r="K11" s="2" t="s">
        <v>12</v>
      </c>
      <c r="L11" s="2" t="s">
        <v>9</v>
      </c>
      <c r="M11" s="2" t="s">
        <v>147</v>
      </c>
      <c r="N11" s="2" t="s">
        <v>10</v>
      </c>
      <c r="O11" s="14"/>
    </row>
    <row r="12" spans="1:20" x14ac:dyDescent="0.25">
      <c r="A12" s="3" t="s">
        <v>170</v>
      </c>
      <c r="B12" s="3" t="s">
        <v>3</v>
      </c>
      <c r="C12" s="3" t="s">
        <v>31</v>
      </c>
      <c r="D12" s="3" t="s">
        <v>32</v>
      </c>
      <c r="E12" s="3" t="s">
        <v>33</v>
      </c>
      <c r="F12" s="3" t="s">
        <v>0</v>
      </c>
      <c r="G12" s="3" t="s">
        <v>0</v>
      </c>
      <c r="H12" s="3" t="s">
        <v>0</v>
      </c>
      <c r="I12" s="4">
        <v>7000</v>
      </c>
      <c r="J12" s="15" t="s">
        <v>0</v>
      </c>
      <c r="K12" s="3">
        <v>250</v>
      </c>
      <c r="L12" s="5" t="s">
        <v>62</v>
      </c>
      <c r="M12" s="3" t="s">
        <v>0</v>
      </c>
      <c r="N12" s="3" t="s">
        <v>139</v>
      </c>
      <c r="O12" s="13" t="s">
        <v>0</v>
      </c>
    </row>
    <row r="13" spans="1:20" x14ac:dyDescent="0.25">
      <c r="A13" s="3" t="s">
        <v>170</v>
      </c>
      <c r="B13" s="3" t="s">
        <v>4</v>
      </c>
      <c r="C13" s="3" t="s">
        <v>172</v>
      </c>
      <c r="D13" s="3" t="s">
        <v>177</v>
      </c>
      <c r="E13" s="3" t="s">
        <v>178</v>
      </c>
      <c r="F13" s="3" t="s">
        <v>0</v>
      </c>
      <c r="G13" s="5" t="str">
        <f t="shared" ref="G13:G17" si="6">T13</f>
        <v>343.7 (345.3)</v>
      </c>
      <c r="H13" s="3" t="s">
        <v>0</v>
      </c>
      <c r="I13" s="4">
        <v>5300</v>
      </c>
      <c r="J13" s="6">
        <v>9.7200000000000006</v>
      </c>
      <c r="K13" s="3">
        <v>250</v>
      </c>
      <c r="L13" s="5" t="s">
        <v>62</v>
      </c>
      <c r="M13" s="3" t="s">
        <v>0</v>
      </c>
      <c r="N13" s="3" t="s">
        <v>139</v>
      </c>
      <c r="O13" s="14">
        <v>345.31400000000002</v>
      </c>
      <c r="P13" t="str">
        <f>MID(L12,1,1)</f>
        <v>1</v>
      </c>
      <c r="Q13" t="str">
        <f>MID(L12,3,2)</f>
        <v>38</v>
      </c>
      <c r="R13">
        <f t="shared" ref="R13:R17" si="7">P13+Q13/60</f>
        <v>1.6333333333333333</v>
      </c>
      <c r="S13">
        <f t="shared" ref="S13:S17" si="8">O13-R13</f>
        <v>343.6806666666667</v>
      </c>
      <c r="T13" t="str">
        <f t="shared" ref="T13:T17" si="9">TEXT(S13,"000.0")&amp;TEXT(O13," (000.0)")</f>
        <v>343.7 (345.3)</v>
      </c>
    </row>
    <row r="14" spans="1:20" x14ac:dyDescent="0.25">
      <c r="A14" s="3" t="s">
        <v>170</v>
      </c>
      <c r="B14" s="3" t="s">
        <v>4</v>
      </c>
      <c r="C14" s="3" t="s">
        <v>173</v>
      </c>
      <c r="D14" s="3" t="s">
        <v>179</v>
      </c>
      <c r="E14" s="3" t="s">
        <v>180</v>
      </c>
      <c r="F14" s="3" t="s">
        <v>0</v>
      </c>
      <c r="G14" s="5" t="str">
        <f t="shared" si="6"/>
        <v>067.9 (069.5)</v>
      </c>
      <c r="H14" s="3" t="s">
        <v>137</v>
      </c>
      <c r="I14" s="4">
        <v>2500</v>
      </c>
      <c r="J14" s="6">
        <v>8.8000000000000007</v>
      </c>
      <c r="K14" s="3">
        <v>250</v>
      </c>
      <c r="L14" s="5" t="s">
        <v>182</v>
      </c>
      <c r="M14" s="3" t="s">
        <v>181</v>
      </c>
      <c r="N14" s="3" t="s">
        <v>139</v>
      </c>
      <c r="O14" s="14">
        <v>69.521000000000001</v>
      </c>
      <c r="P14" t="str">
        <f t="shared" ref="P14:P17" si="10">MID(L13,1,1)</f>
        <v>1</v>
      </c>
      <c r="Q14" t="str">
        <f t="shared" ref="Q14:Q17" si="11">MID(L13,3,2)</f>
        <v>38</v>
      </c>
      <c r="R14">
        <f t="shared" si="7"/>
        <v>1.6333333333333333</v>
      </c>
      <c r="S14">
        <f t="shared" si="8"/>
        <v>67.887666666666661</v>
      </c>
      <c r="T14" t="str">
        <f t="shared" si="9"/>
        <v>067.9 (069.5)</v>
      </c>
    </row>
    <row r="15" spans="1:20" x14ac:dyDescent="0.25">
      <c r="A15" s="3" t="s">
        <v>170</v>
      </c>
      <c r="B15" s="3" t="s">
        <v>4</v>
      </c>
      <c r="C15" s="3" t="s">
        <v>168</v>
      </c>
      <c r="D15" s="3" t="s">
        <v>116</v>
      </c>
      <c r="E15" s="3" t="s">
        <v>117</v>
      </c>
      <c r="F15" s="3" t="s">
        <v>123</v>
      </c>
      <c r="G15" s="5" t="str">
        <f t="shared" si="6"/>
        <v>068.4 (069.9)</v>
      </c>
      <c r="H15" s="3" t="s">
        <v>0</v>
      </c>
      <c r="I15" s="4">
        <v>118</v>
      </c>
      <c r="J15" s="6">
        <v>7.33</v>
      </c>
      <c r="K15" s="3">
        <v>165</v>
      </c>
      <c r="L15" s="5" t="s">
        <v>183</v>
      </c>
      <c r="M15" s="3" t="s">
        <v>181</v>
      </c>
      <c r="N15" s="3" t="s">
        <v>138</v>
      </c>
      <c r="O15" s="14">
        <v>69.927000000000007</v>
      </c>
      <c r="P15" t="str">
        <f t="shared" si="10"/>
        <v>1</v>
      </c>
      <c r="Q15" t="str">
        <f t="shared" si="11"/>
        <v>33</v>
      </c>
      <c r="R15">
        <f t="shared" si="7"/>
        <v>1.55</v>
      </c>
      <c r="S15">
        <f t="shared" si="8"/>
        <v>68.37700000000001</v>
      </c>
      <c r="T15" t="str">
        <f t="shared" si="9"/>
        <v>068.4 (069.9)</v>
      </c>
    </row>
    <row r="16" spans="1:20" x14ac:dyDescent="0.25">
      <c r="A16" s="3" t="s">
        <v>170</v>
      </c>
      <c r="B16" s="3" t="s">
        <v>4</v>
      </c>
      <c r="C16" s="3" t="s">
        <v>174</v>
      </c>
      <c r="D16" s="3" t="s">
        <v>134</v>
      </c>
      <c r="E16" s="3" t="s">
        <v>135</v>
      </c>
      <c r="F16" s="3" t="s">
        <v>0</v>
      </c>
      <c r="G16" s="5" t="str">
        <f t="shared" si="6"/>
        <v>068.5 (070.0)</v>
      </c>
      <c r="H16" s="3" t="s">
        <v>0</v>
      </c>
      <c r="I16" s="4">
        <v>650</v>
      </c>
      <c r="J16" s="6">
        <v>1.73</v>
      </c>
      <c r="K16" s="3">
        <v>265</v>
      </c>
      <c r="L16" s="5" t="s">
        <v>184</v>
      </c>
      <c r="M16" s="3" t="s">
        <v>0</v>
      </c>
      <c r="N16" s="3" t="s">
        <v>139</v>
      </c>
      <c r="O16" s="14">
        <v>69.972999999999999</v>
      </c>
      <c r="P16" t="str">
        <f t="shared" si="10"/>
        <v>1</v>
      </c>
      <c r="Q16" t="str">
        <f t="shared" si="11"/>
        <v>29</v>
      </c>
      <c r="R16">
        <f t="shared" si="7"/>
        <v>1.4833333333333334</v>
      </c>
      <c r="S16">
        <f t="shared" si="8"/>
        <v>68.489666666666665</v>
      </c>
      <c r="T16" t="str">
        <f t="shared" si="9"/>
        <v>068.5 (070.0)</v>
      </c>
    </row>
    <row r="17" spans="1:20" x14ac:dyDescent="0.25">
      <c r="A17" s="3" t="s">
        <v>170</v>
      </c>
      <c r="B17" s="3" t="s">
        <v>4</v>
      </c>
      <c r="C17" s="3" t="s">
        <v>49</v>
      </c>
      <c r="D17" s="3" t="s">
        <v>50</v>
      </c>
      <c r="E17" s="3" t="s">
        <v>51</v>
      </c>
      <c r="F17" s="3" t="s">
        <v>0</v>
      </c>
      <c r="G17" s="5" t="str">
        <f t="shared" si="6"/>
        <v>139.7 (141.2)</v>
      </c>
      <c r="H17" s="3" t="s">
        <v>115</v>
      </c>
      <c r="I17" s="4">
        <v>8000</v>
      </c>
      <c r="J17" s="6">
        <v>22.47</v>
      </c>
      <c r="K17" s="3">
        <v>265</v>
      </c>
      <c r="L17" s="5" t="s">
        <v>61</v>
      </c>
      <c r="M17" s="3" t="s">
        <v>0</v>
      </c>
      <c r="N17" s="3" t="s">
        <v>139</v>
      </c>
      <c r="O17" s="14">
        <v>141.15700000000001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139.69033333333334</v>
      </c>
      <c r="T17" t="str">
        <f t="shared" si="9"/>
        <v>139.7 (141.2)</v>
      </c>
    </row>
    <row r="18" spans="1:20" x14ac:dyDescent="0.25">
      <c r="O18" s="14"/>
    </row>
    <row r="19" spans="1:20" x14ac:dyDescent="0.25">
      <c r="A19" s="54" t="s">
        <v>176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14"/>
    </row>
    <row r="20" spans="1:20" ht="39" x14ac:dyDescent="0.25">
      <c r="A20" s="2" t="s">
        <v>14</v>
      </c>
      <c r="B20" s="2" t="s">
        <v>2</v>
      </c>
      <c r="C20" s="2" t="s">
        <v>5</v>
      </c>
      <c r="D20" s="2" t="s">
        <v>17</v>
      </c>
      <c r="E20" s="2" t="s">
        <v>18</v>
      </c>
      <c r="F20" s="2" t="s">
        <v>6</v>
      </c>
      <c r="G20" s="2" t="s">
        <v>7</v>
      </c>
      <c r="H20" s="2" t="s">
        <v>8</v>
      </c>
      <c r="I20" s="2" t="s">
        <v>23</v>
      </c>
      <c r="J20" s="2" t="s">
        <v>15</v>
      </c>
      <c r="K20" s="2" t="s">
        <v>12</v>
      </c>
      <c r="L20" s="2" t="s">
        <v>9</v>
      </c>
      <c r="M20" s="2" t="s">
        <v>147</v>
      </c>
      <c r="N20" s="2" t="s">
        <v>10</v>
      </c>
      <c r="O20" s="14"/>
    </row>
    <row r="21" spans="1:20" x14ac:dyDescent="0.25">
      <c r="A21" s="3" t="s">
        <v>170</v>
      </c>
      <c r="B21" s="3" t="s">
        <v>3</v>
      </c>
      <c r="C21" s="3" t="s">
        <v>16</v>
      </c>
      <c r="D21" s="3" t="s">
        <v>21</v>
      </c>
      <c r="E21" s="3" t="s">
        <v>22</v>
      </c>
      <c r="F21" s="3" t="s">
        <v>0</v>
      </c>
      <c r="G21" s="3" t="s">
        <v>0</v>
      </c>
      <c r="H21" s="3" t="s">
        <v>0</v>
      </c>
      <c r="I21" s="4">
        <v>7000</v>
      </c>
      <c r="J21" s="15" t="s">
        <v>0</v>
      </c>
      <c r="K21" s="3">
        <v>250</v>
      </c>
      <c r="L21" s="5" t="s">
        <v>185</v>
      </c>
      <c r="M21" s="3" t="s">
        <v>0</v>
      </c>
      <c r="N21" s="3" t="s">
        <v>139</v>
      </c>
      <c r="O21" s="13" t="s">
        <v>0</v>
      </c>
    </row>
    <row r="22" spans="1:20" x14ac:dyDescent="0.25">
      <c r="A22" s="3" t="s">
        <v>170</v>
      </c>
      <c r="B22" s="3" t="s">
        <v>4</v>
      </c>
      <c r="C22" s="3" t="s">
        <v>172</v>
      </c>
      <c r="D22" s="3" t="s">
        <v>177</v>
      </c>
      <c r="E22" s="3" t="s">
        <v>178</v>
      </c>
      <c r="F22" s="3" t="s">
        <v>0</v>
      </c>
      <c r="G22" s="5" t="str">
        <f t="shared" ref="G22:G26" si="12">T22</f>
        <v>149.1 (150.7)</v>
      </c>
      <c r="H22" s="3" t="s">
        <v>0</v>
      </c>
      <c r="I22" s="4">
        <v>5300</v>
      </c>
      <c r="J22" s="6">
        <v>9.27</v>
      </c>
      <c r="K22" s="3">
        <v>250</v>
      </c>
      <c r="L22" s="5" t="s">
        <v>62</v>
      </c>
      <c r="M22" s="3" t="s">
        <v>0</v>
      </c>
      <c r="N22" s="3" t="s">
        <v>139</v>
      </c>
      <c r="O22" s="14">
        <v>150.749</v>
      </c>
      <c r="P22" t="str">
        <f>MID(L21,1,1)</f>
        <v>1</v>
      </c>
      <c r="Q22" t="str">
        <f>MID(L21,3,2)</f>
        <v>39</v>
      </c>
      <c r="R22">
        <f t="shared" ref="R22:R26" si="13">P22+Q22/60</f>
        <v>1.65</v>
      </c>
      <c r="S22">
        <f t="shared" ref="S22:S26" si="14">O22-R22</f>
        <v>149.09899999999999</v>
      </c>
      <c r="T22" t="str">
        <f t="shared" ref="T22:T26" si="15">TEXT(S22,"000.0")&amp;TEXT(O22," (000.0)")</f>
        <v>149.1 (150.7)</v>
      </c>
    </row>
    <row r="23" spans="1:20" x14ac:dyDescent="0.25">
      <c r="A23" s="3" t="s">
        <v>170</v>
      </c>
      <c r="B23" s="3" t="s">
        <v>4</v>
      </c>
      <c r="C23" s="3" t="s">
        <v>173</v>
      </c>
      <c r="D23" s="3" t="s">
        <v>179</v>
      </c>
      <c r="E23" s="3" t="s">
        <v>180</v>
      </c>
      <c r="F23" s="3" t="s">
        <v>0</v>
      </c>
      <c r="G23" s="5" t="str">
        <f t="shared" si="12"/>
        <v>067.9 (069.5)</v>
      </c>
      <c r="H23" s="3" t="s">
        <v>137</v>
      </c>
      <c r="I23" s="4">
        <v>2500</v>
      </c>
      <c r="J23" s="6">
        <v>8.8000000000000007</v>
      </c>
      <c r="K23" s="3">
        <v>250</v>
      </c>
      <c r="L23" s="5" t="s">
        <v>182</v>
      </c>
      <c r="M23" s="3" t="s">
        <v>181</v>
      </c>
      <c r="N23" s="3" t="s">
        <v>139</v>
      </c>
      <c r="O23" s="14">
        <v>69.521000000000001</v>
      </c>
      <c r="P23" t="str">
        <f t="shared" ref="P23:P26" si="16">MID(L22,1,1)</f>
        <v>1</v>
      </c>
      <c r="Q23" t="str">
        <f t="shared" ref="Q23:Q26" si="17">MID(L22,3,2)</f>
        <v>38</v>
      </c>
      <c r="R23">
        <f t="shared" si="13"/>
        <v>1.6333333333333333</v>
      </c>
      <c r="S23">
        <f t="shared" si="14"/>
        <v>67.887666666666661</v>
      </c>
      <c r="T23" t="str">
        <f t="shared" si="15"/>
        <v>067.9 (069.5)</v>
      </c>
    </row>
    <row r="24" spans="1:20" x14ac:dyDescent="0.25">
      <c r="A24" s="3" t="s">
        <v>170</v>
      </c>
      <c r="B24" s="3" t="s">
        <v>4</v>
      </c>
      <c r="C24" s="3" t="s">
        <v>168</v>
      </c>
      <c r="D24" s="3" t="s">
        <v>116</v>
      </c>
      <c r="E24" s="3" t="s">
        <v>117</v>
      </c>
      <c r="F24" s="3" t="s">
        <v>123</v>
      </c>
      <c r="G24" s="5" t="str">
        <f t="shared" si="12"/>
        <v>068.4 (069.9)</v>
      </c>
      <c r="H24" s="3" t="s">
        <v>0</v>
      </c>
      <c r="I24" s="4">
        <v>118</v>
      </c>
      <c r="J24" s="6">
        <v>7.33</v>
      </c>
      <c r="K24" s="3">
        <v>165</v>
      </c>
      <c r="L24" s="5" t="s">
        <v>183</v>
      </c>
      <c r="M24" s="3" t="s">
        <v>181</v>
      </c>
      <c r="N24" s="3" t="s">
        <v>138</v>
      </c>
      <c r="O24" s="14">
        <v>69.927000000000007</v>
      </c>
      <c r="P24" t="str">
        <f t="shared" si="16"/>
        <v>1</v>
      </c>
      <c r="Q24" t="str">
        <f t="shared" si="17"/>
        <v>33</v>
      </c>
      <c r="R24">
        <f t="shared" si="13"/>
        <v>1.55</v>
      </c>
      <c r="S24">
        <f t="shared" si="14"/>
        <v>68.37700000000001</v>
      </c>
      <c r="T24" t="str">
        <f t="shared" si="15"/>
        <v>068.4 (069.9)</v>
      </c>
    </row>
    <row r="25" spans="1:20" x14ac:dyDescent="0.25">
      <c r="A25" s="3" t="s">
        <v>170</v>
      </c>
      <c r="B25" s="3" t="s">
        <v>4</v>
      </c>
      <c r="C25" s="3" t="s">
        <v>174</v>
      </c>
      <c r="D25" s="3" t="s">
        <v>134</v>
      </c>
      <c r="E25" s="3" t="s">
        <v>135</v>
      </c>
      <c r="F25" s="3" t="s">
        <v>0</v>
      </c>
      <c r="G25" s="5" t="str">
        <f t="shared" si="12"/>
        <v>068.5 (070.0)</v>
      </c>
      <c r="H25" s="3" t="s">
        <v>0</v>
      </c>
      <c r="I25" s="4">
        <v>650</v>
      </c>
      <c r="J25" s="6">
        <v>1.73</v>
      </c>
      <c r="K25" s="3">
        <v>265</v>
      </c>
      <c r="L25" s="5" t="s">
        <v>184</v>
      </c>
      <c r="M25" s="3" t="s">
        <v>0</v>
      </c>
      <c r="N25" s="3" t="s">
        <v>139</v>
      </c>
      <c r="O25" s="14">
        <v>69.972999999999999</v>
      </c>
      <c r="P25" t="str">
        <f t="shared" si="16"/>
        <v>1</v>
      </c>
      <c r="Q25" t="str">
        <f t="shared" si="17"/>
        <v>29</v>
      </c>
      <c r="R25">
        <f t="shared" si="13"/>
        <v>1.4833333333333334</v>
      </c>
      <c r="S25">
        <f t="shared" si="14"/>
        <v>68.489666666666665</v>
      </c>
      <c r="T25" t="str">
        <f t="shared" si="15"/>
        <v>068.5 (070.0)</v>
      </c>
    </row>
    <row r="26" spans="1:20" x14ac:dyDescent="0.25">
      <c r="A26" s="3" t="s">
        <v>170</v>
      </c>
      <c r="B26" s="3" t="s">
        <v>4</v>
      </c>
      <c r="C26" s="3" t="s">
        <v>49</v>
      </c>
      <c r="D26" s="3" t="s">
        <v>50</v>
      </c>
      <c r="E26" s="3" t="s">
        <v>51</v>
      </c>
      <c r="F26" s="3" t="s">
        <v>0</v>
      </c>
      <c r="G26" s="5" t="str">
        <f t="shared" si="12"/>
        <v>139.7 (141.2)</v>
      </c>
      <c r="H26" s="3" t="s">
        <v>115</v>
      </c>
      <c r="I26" s="4">
        <v>8000</v>
      </c>
      <c r="J26" s="6">
        <v>22.47</v>
      </c>
      <c r="K26" s="3">
        <v>265</v>
      </c>
      <c r="L26" s="5" t="s">
        <v>61</v>
      </c>
      <c r="M26" s="3" t="s">
        <v>0</v>
      </c>
      <c r="N26" s="3" t="s">
        <v>139</v>
      </c>
      <c r="O26" s="14">
        <v>141.15700000000001</v>
      </c>
      <c r="P26" t="str">
        <f t="shared" si="16"/>
        <v>1</v>
      </c>
      <c r="Q26" t="str">
        <f t="shared" si="17"/>
        <v>28</v>
      </c>
      <c r="R26">
        <f t="shared" si="13"/>
        <v>1.4666666666666668</v>
      </c>
      <c r="S26">
        <f t="shared" si="14"/>
        <v>139.69033333333334</v>
      </c>
      <c r="T26" t="str">
        <f t="shared" si="15"/>
        <v>139.7 (141.2)</v>
      </c>
    </row>
  </sheetData>
  <mergeCells count="3">
    <mergeCell ref="A1:N1"/>
    <mergeCell ref="A10:N10"/>
    <mergeCell ref="A19:N19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workbookViewId="0">
      <selection sqref="A1:N18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54" t="s">
        <v>128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171</v>
      </c>
      <c r="B3" s="3" t="s">
        <v>3</v>
      </c>
      <c r="C3" s="3" t="s">
        <v>76</v>
      </c>
      <c r="D3" s="3" t="s">
        <v>91</v>
      </c>
      <c r="E3" s="3" t="s">
        <v>92</v>
      </c>
      <c r="F3" s="3" t="s">
        <v>0</v>
      </c>
      <c r="G3" s="3" t="s">
        <v>0</v>
      </c>
      <c r="H3" s="3" t="s">
        <v>0</v>
      </c>
      <c r="I3" s="4" t="s">
        <v>94</v>
      </c>
      <c r="J3" s="15" t="s">
        <v>0</v>
      </c>
      <c r="K3" s="3">
        <v>250</v>
      </c>
      <c r="L3" s="5" t="s">
        <v>124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171</v>
      </c>
      <c r="B4" s="3" t="s">
        <v>4</v>
      </c>
      <c r="C4" s="3" t="s">
        <v>27</v>
      </c>
      <c r="D4" s="3" t="s">
        <v>45</v>
      </c>
      <c r="E4" s="3" t="s">
        <v>46</v>
      </c>
      <c r="F4" s="3" t="s">
        <v>0</v>
      </c>
      <c r="G4" s="5" t="str">
        <f>T4</f>
        <v>250.9 (252.1)</v>
      </c>
      <c r="H4" s="3" t="s">
        <v>0</v>
      </c>
      <c r="I4" s="4" t="s">
        <v>141</v>
      </c>
      <c r="J4" s="3">
        <v>7.11</v>
      </c>
      <c r="K4" s="3">
        <v>250</v>
      </c>
      <c r="L4" s="5" t="s">
        <v>125</v>
      </c>
      <c r="M4" s="3" t="s">
        <v>0</v>
      </c>
      <c r="N4" s="3" t="s">
        <v>139</v>
      </c>
      <c r="O4" s="14">
        <v>252.13200000000001</v>
      </c>
      <c r="P4" t="str">
        <f>MID(L3,1,1)</f>
        <v>1</v>
      </c>
      <c r="Q4" t="str">
        <f>MID(L3,3,2)</f>
        <v>12</v>
      </c>
      <c r="R4">
        <f t="shared" ref="R4:R9" si="0">P4+Q4/60</f>
        <v>1.2</v>
      </c>
      <c r="S4">
        <f>O4-R4</f>
        <v>250.93200000000002</v>
      </c>
      <c r="T4" t="str">
        <f>TEXT(S4,"000.0")&amp;TEXT(O4," (000.0)")</f>
        <v>250.9 (252.1)</v>
      </c>
    </row>
    <row r="5" spans="1:20" x14ac:dyDescent="0.25">
      <c r="A5" s="3" t="s">
        <v>171</v>
      </c>
      <c r="B5" s="3" t="s">
        <v>4</v>
      </c>
      <c r="C5" s="3" t="s">
        <v>120</v>
      </c>
      <c r="D5" s="3" t="s">
        <v>130</v>
      </c>
      <c r="E5" s="3" t="s">
        <v>131</v>
      </c>
      <c r="F5" s="3" t="s">
        <v>0</v>
      </c>
      <c r="G5" s="5" t="str">
        <f t="shared" ref="G5:G9" si="1">T5</f>
        <v>253.3 (254.6)</v>
      </c>
      <c r="H5" s="3" t="s">
        <v>0</v>
      </c>
      <c r="I5" s="4" t="s">
        <v>142</v>
      </c>
      <c r="J5" s="6">
        <v>6.68</v>
      </c>
      <c r="K5" s="3">
        <v>220</v>
      </c>
      <c r="L5" s="5" t="s">
        <v>126</v>
      </c>
      <c r="M5" s="3" t="s">
        <v>0</v>
      </c>
      <c r="N5" s="3" t="s">
        <v>139</v>
      </c>
      <c r="O5" s="14">
        <v>254.577</v>
      </c>
      <c r="P5" t="str">
        <f t="shared" ref="P5:P9" si="2">MID(L4,1,1)</f>
        <v>1</v>
      </c>
      <c r="Q5" t="str">
        <f t="shared" ref="Q5:Q9" si="3">MID(L4,3,2)</f>
        <v>16</v>
      </c>
      <c r="R5">
        <f t="shared" si="0"/>
        <v>1.2666666666666666</v>
      </c>
      <c r="S5">
        <f t="shared" ref="S5:S9" si="4">O5-R5</f>
        <v>253.31033333333332</v>
      </c>
      <c r="T5" t="str">
        <f t="shared" ref="T5:T9" si="5">TEXT(S5,"000.0")&amp;TEXT(O5," (000.0)")</f>
        <v>253.3 (254.6)</v>
      </c>
    </row>
    <row r="6" spans="1:20" x14ac:dyDescent="0.25">
      <c r="A6" s="3" t="s">
        <v>171</v>
      </c>
      <c r="B6" s="3" t="s">
        <v>4</v>
      </c>
      <c r="C6" s="3" t="s">
        <v>121</v>
      </c>
      <c r="D6" s="3" t="s">
        <v>132</v>
      </c>
      <c r="E6" s="3" t="s">
        <v>133</v>
      </c>
      <c r="F6" s="3" t="s">
        <v>123</v>
      </c>
      <c r="G6" s="5" t="str">
        <f t="shared" si="1"/>
        <v>247.7 (249.1)</v>
      </c>
      <c r="H6" s="3" t="s">
        <v>0</v>
      </c>
      <c r="I6" s="4" t="s">
        <v>143</v>
      </c>
      <c r="J6" s="6">
        <v>3.27</v>
      </c>
      <c r="K6" s="3">
        <v>220</v>
      </c>
      <c r="L6" s="5" t="s">
        <v>110</v>
      </c>
      <c r="M6" s="4" t="s">
        <v>148</v>
      </c>
      <c r="N6" s="3" t="s">
        <v>138</v>
      </c>
      <c r="O6" s="14">
        <v>249.11099999999999</v>
      </c>
      <c r="P6" t="str">
        <f t="shared" si="2"/>
        <v>1</v>
      </c>
      <c r="Q6" t="str">
        <f t="shared" si="3"/>
        <v>22</v>
      </c>
      <c r="R6">
        <f t="shared" si="0"/>
        <v>1.3666666666666667</v>
      </c>
      <c r="S6">
        <f t="shared" si="4"/>
        <v>247.74433333333332</v>
      </c>
      <c r="T6" t="str">
        <f t="shared" si="5"/>
        <v>247.7 (249.1)</v>
      </c>
    </row>
    <row r="7" spans="1:20" x14ac:dyDescent="0.25">
      <c r="A7" s="3" t="s">
        <v>171</v>
      </c>
      <c r="B7" s="3" t="s">
        <v>4</v>
      </c>
      <c r="C7" s="3" t="s">
        <v>119</v>
      </c>
      <c r="D7" s="3" t="s">
        <v>134</v>
      </c>
      <c r="E7" s="3" t="s">
        <v>135</v>
      </c>
      <c r="F7" s="3" t="s">
        <v>0</v>
      </c>
      <c r="G7" s="5" t="str">
        <f t="shared" si="1"/>
        <v>248.6 (250.0)</v>
      </c>
      <c r="H7" s="3" t="s">
        <v>0</v>
      </c>
      <c r="I7" s="4" t="s">
        <v>146</v>
      </c>
      <c r="J7" s="6">
        <v>7.23</v>
      </c>
      <c r="K7" s="3">
        <v>165</v>
      </c>
      <c r="L7" s="5" t="s">
        <v>127</v>
      </c>
      <c r="M7" s="4" t="s">
        <v>148</v>
      </c>
      <c r="N7" s="3" t="s">
        <v>138</v>
      </c>
      <c r="O7" s="14">
        <v>250.041</v>
      </c>
      <c r="P7" t="str">
        <f t="shared" si="2"/>
        <v>1</v>
      </c>
      <c r="Q7" t="str">
        <f t="shared" si="3"/>
        <v>24</v>
      </c>
      <c r="R7">
        <f t="shared" si="0"/>
        <v>1.4</v>
      </c>
      <c r="S7">
        <f t="shared" si="4"/>
        <v>248.64099999999999</v>
      </c>
      <c r="T7" t="str">
        <f t="shared" si="5"/>
        <v>248.6 (250.0)</v>
      </c>
    </row>
    <row r="8" spans="1:20" x14ac:dyDescent="0.25">
      <c r="A8" s="3" t="s">
        <v>171</v>
      </c>
      <c r="B8" s="3" t="s">
        <v>4</v>
      </c>
      <c r="C8" s="3" t="s">
        <v>122</v>
      </c>
      <c r="D8" s="3" t="s">
        <v>136</v>
      </c>
      <c r="E8" s="3">
        <v>890410.65</v>
      </c>
      <c r="F8" s="3" t="s">
        <v>0</v>
      </c>
      <c r="G8" s="5" t="str">
        <f t="shared" si="1"/>
        <v>248.5 (250.0)</v>
      </c>
      <c r="H8" s="3" t="s">
        <v>0</v>
      </c>
      <c r="I8" s="4" t="s">
        <v>144</v>
      </c>
      <c r="J8" s="6">
        <v>1.73</v>
      </c>
      <c r="K8" s="3">
        <v>265</v>
      </c>
      <c r="L8" s="5" t="s">
        <v>118</v>
      </c>
      <c r="M8" s="3" t="s">
        <v>0</v>
      </c>
      <c r="N8" s="3" t="s">
        <v>139</v>
      </c>
      <c r="O8" s="14">
        <v>249.98400000000001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248.51733333333334</v>
      </c>
      <c r="T8" t="str">
        <f t="shared" si="5"/>
        <v>248.5 (250.0)</v>
      </c>
    </row>
    <row r="9" spans="1:20" x14ac:dyDescent="0.25">
      <c r="A9" s="3" t="s">
        <v>171</v>
      </c>
      <c r="B9" s="3" t="s">
        <v>4</v>
      </c>
      <c r="C9" s="3" t="s">
        <v>31</v>
      </c>
      <c r="D9" s="3" t="s">
        <v>32</v>
      </c>
      <c r="E9" s="3" t="s">
        <v>33</v>
      </c>
      <c r="F9" s="3" t="s">
        <v>0</v>
      </c>
      <c r="G9" s="5" t="str">
        <f t="shared" si="1"/>
        <v>218.7 (220.2)</v>
      </c>
      <c r="H9" s="3" t="s">
        <v>137</v>
      </c>
      <c r="I9" s="4" t="s">
        <v>145</v>
      </c>
      <c r="J9" s="6">
        <v>19.63</v>
      </c>
      <c r="K9" s="3">
        <v>265</v>
      </c>
      <c r="L9" s="5" t="s">
        <v>0</v>
      </c>
      <c r="M9" s="3" t="s">
        <v>0</v>
      </c>
      <c r="N9" s="3" t="s">
        <v>139</v>
      </c>
      <c r="O9" s="14">
        <v>220.21199999999999</v>
      </c>
      <c r="P9" t="str">
        <f t="shared" si="2"/>
        <v>1</v>
      </c>
      <c r="Q9" t="str">
        <f t="shared" si="3"/>
        <v>29</v>
      </c>
      <c r="R9">
        <f t="shared" si="0"/>
        <v>1.4833333333333334</v>
      </c>
      <c r="S9">
        <f t="shared" si="4"/>
        <v>218.72866666666667</v>
      </c>
      <c r="T9" t="str">
        <f t="shared" si="5"/>
        <v>218.7 (220.2)</v>
      </c>
    </row>
    <row r="10" spans="1:20" x14ac:dyDescent="0.25">
      <c r="O10" s="14"/>
    </row>
    <row r="11" spans="1:20" x14ac:dyDescent="0.25">
      <c r="A11" s="54" t="s">
        <v>129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14"/>
    </row>
    <row r="12" spans="1:20" ht="39" x14ac:dyDescent="0.25">
      <c r="A12" s="2" t="s">
        <v>14</v>
      </c>
      <c r="B12" s="2" t="s">
        <v>2</v>
      </c>
      <c r="C12" s="2" t="s">
        <v>5</v>
      </c>
      <c r="D12" s="2" t="s">
        <v>17</v>
      </c>
      <c r="E12" s="2" t="s">
        <v>18</v>
      </c>
      <c r="F12" s="2" t="s">
        <v>6</v>
      </c>
      <c r="G12" s="2" t="s">
        <v>7</v>
      </c>
      <c r="H12" s="2" t="s">
        <v>8</v>
      </c>
      <c r="I12" s="2" t="s">
        <v>23</v>
      </c>
      <c r="J12" s="2" t="s">
        <v>15</v>
      </c>
      <c r="K12" s="2" t="s">
        <v>12</v>
      </c>
      <c r="L12" s="2" t="s">
        <v>9</v>
      </c>
      <c r="M12" s="2" t="s">
        <v>147</v>
      </c>
      <c r="N12" s="2" t="s">
        <v>10</v>
      </c>
      <c r="O12" s="14"/>
    </row>
    <row r="13" spans="1:20" x14ac:dyDescent="0.25">
      <c r="A13" s="3" t="s">
        <v>171</v>
      </c>
      <c r="B13" s="3" t="s">
        <v>3</v>
      </c>
      <c r="C13" s="3" t="s">
        <v>70</v>
      </c>
      <c r="D13" s="3" t="s">
        <v>105</v>
      </c>
      <c r="E13" s="3" t="s">
        <v>106</v>
      </c>
      <c r="F13" s="3" t="s">
        <v>0</v>
      </c>
      <c r="G13" s="3" t="s">
        <v>0</v>
      </c>
      <c r="H13" s="3" t="s">
        <v>0</v>
      </c>
      <c r="I13" s="4" t="s">
        <v>34</v>
      </c>
      <c r="J13" s="15" t="s">
        <v>0</v>
      </c>
      <c r="K13" s="3">
        <v>250</v>
      </c>
      <c r="L13" s="5" t="s">
        <v>140</v>
      </c>
      <c r="M13" s="3" t="s">
        <v>0</v>
      </c>
      <c r="N13" s="3" t="s">
        <v>139</v>
      </c>
      <c r="O13" s="13" t="s">
        <v>0</v>
      </c>
    </row>
    <row r="14" spans="1:20" x14ac:dyDescent="0.25">
      <c r="A14" s="3" t="s">
        <v>171</v>
      </c>
      <c r="B14" s="3" t="s">
        <v>4</v>
      </c>
      <c r="C14" s="3" t="s">
        <v>120</v>
      </c>
      <c r="D14" s="3" t="s">
        <v>130</v>
      </c>
      <c r="E14" s="3" t="s">
        <v>131</v>
      </c>
      <c r="F14" s="3" t="s">
        <v>0</v>
      </c>
      <c r="G14" s="5" t="str">
        <f t="shared" ref="G14:G18" si="6">T14</f>
        <v>321.9 (323.3)</v>
      </c>
      <c r="H14" s="3" t="s">
        <v>137</v>
      </c>
      <c r="I14" s="4" t="s">
        <v>142</v>
      </c>
      <c r="J14" s="6">
        <v>16.37</v>
      </c>
      <c r="K14" s="3">
        <v>220</v>
      </c>
      <c r="L14" s="5" t="s">
        <v>126</v>
      </c>
      <c r="M14" s="3" t="s">
        <v>0</v>
      </c>
      <c r="N14" s="3" t="s">
        <v>139</v>
      </c>
      <c r="O14" s="14">
        <v>323.26100000000002</v>
      </c>
      <c r="P14" t="str">
        <f>MID(L13,1,1)</f>
        <v>1</v>
      </c>
      <c r="Q14" t="str">
        <f>MID(L13,3,2)</f>
        <v>19</v>
      </c>
      <c r="R14">
        <f t="shared" ref="R14:R18" si="7">P14+Q14/60</f>
        <v>1.3166666666666667</v>
      </c>
      <c r="S14">
        <f t="shared" ref="S14:S18" si="8">O14-R14</f>
        <v>321.94433333333336</v>
      </c>
      <c r="T14" t="str">
        <f t="shared" ref="T14:T18" si="9">TEXT(S14,"000.0")&amp;TEXT(O14," (000.0)")</f>
        <v>321.9 (323.3)</v>
      </c>
    </row>
    <row r="15" spans="1:20" x14ac:dyDescent="0.25">
      <c r="A15" s="3" t="s">
        <v>171</v>
      </c>
      <c r="B15" s="3" t="s">
        <v>4</v>
      </c>
      <c r="C15" s="3" t="s">
        <v>121</v>
      </c>
      <c r="D15" s="3" t="s">
        <v>132</v>
      </c>
      <c r="E15" s="3" t="s">
        <v>133</v>
      </c>
      <c r="F15" s="3" t="s">
        <v>123</v>
      </c>
      <c r="G15" s="5" t="str">
        <f t="shared" si="6"/>
        <v>247.7 (249.1)</v>
      </c>
      <c r="H15" s="3" t="s">
        <v>0</v>
      </c>
      <c r="I15" s="4" t="s">
        <v>143</v>
      </c>
      <c r="J15" s="6">
        <v>3.27</v>
      </c>
      <c r="K15" s="3">
        <v>220</v>
      </c>
      <c r="L15" s="5" t="s">
        <v>110</v>
      </c>
      <c r="M15" s="4" t="s">
        <v>148</v>
      </c>
      <c r="N15" s="3" t="s">
        <v>138</v>
      </c>
      <c r="O15" s="14">
        <v>249.11099999999999</v>
      </c>
      <c r="P15" t="str">
        <f t="shared" ref="P15:P18" si="10">MID(L14,1,1)</f>
        <v>1</v>
      </c>
      <c r="Q15" t="str">
        <f t="shared" ref="Q15:Q18" si="11">MID(L14,3,2)</f>
        <v>22</v>
      </c>
      <c r="R15">
        <f t="shared" si="7"/>
        <v>1.3666666666666667</v>
      </c>
      <c r="S15">
        <f t="shared" si="8"/>
        <v>247.74433333333332</v>
      </c>
      <c r="T15" t="str">
        <f t="shared" si="9"/>
        <v>247.7 (249.1)</v>
      </c>
    </row>
    <row r="16" spans="1:20" x14ac:dyDescent="0.25">
      <c r="A16" s="3" t="s">
        <v>171</v>
      </c>
      <c r="B16" s="3" t="s">
        <v>4</v>
      </c>
      <c r="C16" s="3" t="s">
        <v>119</v>
      </c>
      <c r="D16" s="3" t="s">
        <v>134</v>
      </c>
      <c r="E16" s="3" t="s">
        <v>135</v>
      </c>
      <c r="F16" s="3" t="s">
        <v>0</v>
      </c>
      <c r="G16" s="5" t="str">
        <f t="shared" si="6"/>
        <v>248.6 (250.0)</v>
      </c>
      <c r="H16" s="3" t="s">
        <v>0</v>
      </c>
      <c r="I16" s="4" t="s">
        <v>146</v>
      </c>
      <c r="J16" s="6">
        <v>7.23</v>
      </c>
      <c r="K16" s="3">
        <v>165</v>
      </c>
      <c r="L16" s="5" t="s">
        <v>127</v>
      </c>
      <c r="M16" s="4" t="s">
        <v>148</v>
      </c>
      <c r="N16" s="3" t="s">
        <v>138</v>
      </c>
      <c r="O16" s="14">
        <v>250.041</v>
      </c>
      <c r="P16" t="str">
        <f t="shared" si="10"/>
        <v>1</v>
      </c>
      <c r="Q16" t="str">
        <f t="shared" si="11"/>
        <v>24</v>
      </c>
      <c r="R16">
        <f t="shared" si="7"/>
        <v>1.4</v>
      </c>
      <c r="S16">
        <f t="shared" si="8"/>
        <v>248.64099999999999</v>
      </c>
      <c r="T16" t="str">
        <f t="shared" si="9"/>
        <v>248.6 (250.0)</v>
      </c>
    </row>
    <row r="17" spans="1:20" x14ac:dyDescent="0.25">
      <c r="A17" s="3" t="s">
        <v>171</v>
      </c>
      <c r="B17" s="3" t="s">
        <v>4</v>
      </c>
      <c r="C17" s="3" t="s">
        <v>122</v>
      </c>
      <c r="D17" s="3" t="s">
        <v>136</v>
      </c>
      <c r="E17" s="3">
        <v>890410.65</v>
      </c>
      <c r="F17" s="3" t="s">
        <v>0</v>
      </c>
      <c r="G17" s="5" t="str">
        <f t="shared" si="6"/>
        <v>248.5 (250.0)</v>
      </c>
      <c r="H17" s="3" t="s">
        <v>0</v>
      </c>
      <c r="I17" s="4" t="s">
        <v>144</v>
      </c>
      <c r="J17" s="6">
        <v>1.73</v>
      </c>
      <c r="K17" s="3">
        <v>265</v>
      </c>
      <c r="L17" s="5" t="s">
        <v>118</v>
      </c>
      <c r="M17" s="3" t="s">
        <v>0</v>
      </c>
      <c r="N17" s="3" t="s">
        <v>139</v>
      </c>
      <c r="O17" s="14">
        <v>249.98400000000001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248.51733333333334</v>
      </c>
      <c r="T17" t="str">
        <f t="shared" si="9"/>
        <v>248.5 (250.0)</v>
      </c>
    </row>
    <row r="18" spans="1:20" x14ac:dyDescent="0.25">
      <c r="A18" s="3" t="s">
        <v>171</v>
      </c>
      <c r="B18" s="3" t="s">
        <v>4</v>
      </c>
      <c r="C18" s="3" t="s">
        <v>31</v>
      </c>
      <c r="D18" s="3" t="s">
        <v>32</v>
      </c>
      <c r="E18" s="3" t="s">
        <v>33</v>
      </c>
      <c r="F18" s="3" t="s">
        <v>0</v>
      </c>
      <c r="G18" s="5" t="str">
        <f t="shared" si="6"/>
        <v>218.7 (220.2)</v>
      </c>
      <c r="H18" s="3" t="s">
        <v>137</v>
      </c>
      <c r="I18" s="4" t="s">
        <v>145</v>
      </c>
      <c r="J18" s="6">
        <v>19.63</v>
      </c>
      <c r="K18" s="3">
        <v>265</v>
      </c>
      <c r="L18" s="5" t="s">
        <v>0</v>
      </c>
      <c r="M18" s="3" t="s">
        <v>0</v>
      </c>
      <c r="N18" s="3" t="s">
        <v>139</v>
      </c>
      <c r="O18" s="14">
        <v>220.21199999999999</v>
      </c>
      <c r="P18" t="str">
        <f t="shared" si="10"/>
        <v>1</v>
      </c>
      <c r="Q18" t="str">
        <f t="shared" si="11"/>
        <v>29</v>
      </c>
      <c r="R18">
        <f t="shared" si="7"/>
        <v>1.4833333333333334</v>
      </c>
      <c r="S18">
        <f t="shared" si="8"/>
        <v>218.72866666666667</v>
      </c>
      <c r="T18" t="str">
        <f t="shared" si="9"/>
        <v>218.7 (220.2)</v>
      </c>
    </row>
    <row r="19" spans="1:20" x14ac:dyDescent="0.25">
      <c r="O19" s="14"/>
    </row>
  </sheetData>
  <mergeCells count="2">
    <mergeCell ref="A1:N1"/>
    <mergeCell ref="A11:N11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tabSelected="1" topLeftCell="A35" zoomScaleNormal="100" workbookViewId="0">
      <selection activeCell="P44" sqref="A1:P44"/>
    </sheetView>
  </sheetViews>
  <sheetFormatPr baseColWidth="10" defaultColWidth="9" defaultRowHeight="14.25" x14ac:dyDescent="0.25"/>
  <cols>
    <col min="1" max="1" width="10.5" style="39" bestFit="1" customWidth="1"/>
    <col min="2" max="2" width="10.125" style="39" bestFit="1" customWidth="1"/>
    <col min="3" max="3" width="17.75" style="39" customWidth="1"/>
    <col min="4" max="4" width="12.75" style="39" customWidth="1"/>
    <col min="5" max="5" width="14.125" style="39" customWidth="1"/>
    <col min="6" max="6" width="11.125" style="39" customWidth="1"/>
    <col min="7" max="7" width="12.625" style="39" customWidth="1"/>
    <col min="8" max="8" width="12.5" style="39" bestFit="1" customWidth="1"/>
    <col min="9" max="9" width="7.75" style="39" bestFit="1" customWidth="1"/>
    <col min="10" max="10" width="9.75" style="39" customWidth="1"/>
    <col min="11" max="11" width="10.75" style="39" customWidth="1"/>
    <col min="12" max="12" width="9.875" style="39" customWidth="1"/>
    <col min="13" max="13" width="11.375" style="39" customWidth="1"/>
    <col min="14" max="14" width="14.25" style="39" customWidth="1"/>
    <col min="15" max="15" width="9" style="40" customWidth="1"/>
    <col min="16" max="16" width="14.375" style="40" customWidth="1"/>
    <col min="17" max="16384" width="9" style="40"/>
  </cols>
  <sheetData>
    <row r="1" spans="1:16" ht="18" customHeight="1" x14ac:dyDescent="0.25">
      <c r="A1" s="77" t="s">
        <v>270</v>
      </c>
    </row>
    <row r="2" spans="1:16" ht="30.75" customHeight="1" x14ac:dyDescent="0.25">
      <c r="A2" s="41" t="s">
        <v>14</v>
      </c>
      <c r="B2" s="41" t="s">
        <v>2</v>
      </c>
      <c r="C2" s="41" t="s">
        <v>5</v>
      </c>
      <c r="D2" s="41" t="s">
        <v>17</v>
      </c>
      <c r="E2" s="41" t="s">
        <v>18</v>
      </c>
      <c r="F2" s="41" t="s">
        <v>6</v>
      </c>
      <c r="G2" s="41" t="s">
        <v>7</v>
      </c>
      <c r="H2" s="41" t="s">
        <v>8</v>
      </c>
      <c r="I2" s="41" t="s">
        <v>23</v>
      </c>
      <c r="J2" s="41" t="s">
        <v>15</v>
      </c>
      <c r="K2" s="41" t="s">
        <v>12</v>
      </c>
      <c r="L2" s="41" t="s">
        <v>9</v>
      </c>
      <c r="M2" s="41" t="s">
        <v>13</v>
      </c>
      <c r="N2" s="41" t="s">
        <v>10</v>
      </c>
      <c r="O2" s="42" t="s">
        <v>222</v>
      </c>
      <c r="P2" s="42" t="s">
        <v>223</v>
      </c>
    </row>
    <row r="3" spans="1:16" ht="28.5" x14ac:dyDescent="0.25">
      <c r="A3" s="43" t="s">
        <v>224</v>
      </c>
      <c r="B3" s="43" t="s">
        <v>3</v>
      </c>
      <c r="C3" s="43" t="s">
        <v>226</v>
      </c>
      <c r="D3" s="43" t="s">
        <v>235</v>
      </c>
      <c r="E3" s="43" t="s">
        <v>236</v>
      </c>
      <c r="F3" s="44" t="s">
        <v>0</v>
      </c>
      <c r="G3" s="44" t="s">
        <v>0</v>
      </c>
      <c r="H3" s="44" t="s">
        <v>0</v>
      </c>
      <c r="I3" s="44" t="s">
        <v>0</v>
      </c>
      <c r="J3" s="44" t="s">
        <v>0</v>
      </c>
      <c r="K3" s="44" t="s">
        <v>0</v>
      </c>
      <c r="L3" s="45" t="s">
        <v>293</v>
      </c>
      <c r="M3" s="44" t="s">
        <v>0</v>
      </c>
      <c r="N3" s="45" t="s">
        <v>138</v>
      </c>
      <c r="O3" s="46" t="s">
        <v>0</v>
      </c>
      <c r="P3" s="44" t="s">
        <v>0</v>
      </c>
    </row>
    <row r="4" spans="1:16" ht="28.5" x14ac:dyDescent="0.25">
      <c r="A4" s="43" t="s">
        <v>224</v>
      </c>
      <c r="B4" s="43" t="s">
        <v>4</v>
      </c>
      <c r="C4" s="43" t="s">
        <v>227</v>
      </c>
      <c r="D4" s="43" t="s">
        <v>237</v>
      </c>
      <c r="E4" s="43" t="s">
        <v>238</v>
      </c>
      <c r="F4" s="44" t="s">
        <v>0</v>
      </c>
      <c r="G4" s="44" t="s">
        <v>268</v>
      </c>
      <c r="H4" s="44" t="s">
        <v>0</v>
      </c>
      <c r="I4" s="44" t="s">
        <v>0</v>
      </c>
      <c r="J4" s="43">
        <v>3.7280000000000002</v>
      </c>
      <c r="K4" s="44" t="s">
        <v>0</v>
      </c>
      <c r="L4" s="45" t="s">
        <v>293</v>
      </c>
      <c r="M4" s="44" t="s">
        <v>0</v>
      </c>
      <c r="N4" s="45" t="s">
        <v>138</v>
      </c>
      <c r="O4" s="46" t="s">
        <v>0</v>
      </c>
      <c r="P4" s="44" t="s">
        <v>0</v>
      </c>
    </row>
    <row r="5" spans="1:16" ht="30" customHeight="1" x14ac:dyDescent="0.25">
      <c r="A5" s="43" t="s">
        <v>224</v>
      </c>
      <c r="B5" s="43" t="s">
        <v>4</v>
      </c>
      <c r="C5" s="43" t="s">
        <v>228</v>
      </c>
      <c r="D5" s="43" t="s">
        <v>239</v>
      </c>
      <c r="E5" s="43" t="s">
        <v>240</v>
      </c>
      <c r="F5" s="44" t="s">
        <v>0</v>
      </c>
      <c r="G5" s="44" t="s">
        <v>253</v>
      </c>
      <c r="H5" s="44" t="s">
        <v>0</v>
      </c>
      <c r="I5" s="44" t="s">
        <v>0</v>
      </c>
      <c r="J5" s="43">
        <v>6.242</v>
      </c>
      <c r="K5" s="44" t="s">
        <v>0</v>
      </c>
      <c r="L5" s="45" t="s">
        <v>293</v>
      </c>
      <c r="M5" s="44" t="s">
        <v>0</v>
      </c>
      <c r="N5" s="45" t="s">
        <v>138</v>
      </c>
      <c r="O5" s="46" t="s">
        <v>0</v>
      </c>
      <c r="P5" s="46" t="s">
        <v>0</v>
      </c>
    </row>
    <row r="6" spans="1:16" ht="42.75" x14ac:dyDescent="0.25">
      <c r="A6" s="43" t="s">
        <v>224</v>
      </c>
      <c r="B6" s="43" t="s">
        <v>225</v>
      </c>
      <c r="C6" s="43" t="s">
        <v>229</v>
      </c>
      <c r="D6" s="43" t="s">
        <v>241</v>
      </c>
      <c r="E6" s="43" t="s">
        <v>242</v>
      </c>
      <c r="F6" s="44" t="s">
        <v>0</v>
      </c>
      <c r="G6" s="44" t="s">
        <v>254</v>
      </c>
      <c r="H6" s="43" t="s">
        <v>115</v>
      </c>
      <c r="I6" s="44" t="s">
        <v>0</v>
      </c>
      <c r="J6" s="47">
        <v>1.3</v>
      </c>
      <c r="K6" s="44" t="s">
        <v>0</v>
      </c>
      <c r="L6" s="45" t="s">
        <v>293</v>
      </c>
      <c r="M6" s="44" t="s">
        <v>0</v>
      </c>
      <c r="N6" s="45" t="s">
        <v>138</v>
      </c>
      <c r="O6" s="48">
        <v>10</v>
      </c>
      <c r="P6" s="43" t="s">
        <v>256</v>
      </c>
    </row>
    <row r="7" spans="1:16" ht="30" customHeight="1" x14ac:dyDescent="0.25">
      <c r="A7" s="43" t="s">
        <v>224</v>
      </c>
      <c r="B7" s="43" t="s">
        <v>4</v>
      </c>
      <c r="C7" s="43" t="s">
        <v>230</v>
      </c>
      <c r="D7" s="43" t="s">
        <v>243</v>
      </c>
      <c r="E7" s="43" t="s">
        <v>244</v>
      </c>
      <c r="F7" s="44" t="s">
        <v>0</v>
      </c>
      <c r="G7" s="44" t="s">
        <v>254</v>
      </c>
      <c r="H7" s="44" t="s">
        <v>0</v>
      </c>
      <c r="I7" s="44" t="s">
        <v>0</v>
      </c>
      <c r="J7" s="47">
        <v>1.6</v>
      </c>
      <c r="K7" s="44" t="s">
        <v>0</v>
      </c>
      <c r="L7" s="45" t="s">
        <v>293</v>
      </c>
      <c r="M7" s="44" t="s">
        <v>0</v>
      </c>
      <c r="N7" s="45" t="s">
        <v>138</v>
      </c>
      <c r="O7" s="46" t="s">
        <v>0</v>
      </c>
      <c r="P7" s="46" t="s">
        <v>0</v>
      </c>
    </row>
    <row r="8" spans="1:16" ht="42.75" x14ac:dyDescent="0.25">
      <c r="A8" s="43" t="s">
        <v>224</v>
      </c>
      <c r="B8" s="43" t="s">
        <v>225</v>
      </c>
      <c r="C8" s="43" t="s">
        <v>231</v>
      </c>
      <c r="D8" s="43" t="s">
        <v>245</v>
      </c>
      <c r="E8" s="43" t="s">
        <v>246</v>
      </c>
      <c r="F8" s="44" t="s">
        <v>0</v>
      </c>
      <c r="G8" s="44" t="s">
        <v>258</v>
      </c>
      <c r="H8" s="43" t="s">
        <v>137</v>
      </c>
      <c r="I8" s="44" t="s">
        <v>0</v>
      </c>
      <c r="J8" s="43">
        <v>5.9249999999999998</v>
      </c>
      <c r="K8" s="44" t="s">
        <v>0</v>
      </c>
      <c r="L8" s="45" t="s">
        <v>293</v>
      </c>
      <c r="M8" s="44" t="s">
        <v>0</v>
      </c>
      <c r="N8" s="45" t="s">
        <v>138</v>
      </c>
      <c r="O8" s="49">
        <v>5.5</v>
      </c>
      <c r="P8" s="43" t="s">
        <v>257</v>
      </c>
    </row>
    <row r="9" spans="1:16" ht="42.75" x14ac:dyDescent="0.25">
      <c r="A9" s="43" t="s">
        <v>224</v>
      </c>
      <c r="B9" s="43" t="s">
        <v>225</v>
      </c>
      <c r="C9" s="43" t="s">
        <v>232</v>
      </c>
      <c r="D9" s="43" t="s">
        <v>247</v>
      </c>
      <c r="E9" s="43" t="s">
        <v>248</v>
      </c>
      <c r="F9" s="44" t="s">
        <v>0</v>
      </c>
      <c r="G9" s="43">
        <v>347.08800000000002</v>
      </c>
      <c r="H9" s="43" t="s">
        <v>137</v>
      </c>
      <c r="I9" s="44" t="s">
        <v>0</v>
      </c>
      <c r="J9" s="43">
        <v>2.7519999999999998</v>
      </c>
      <c r="K9" s="44" t="s">
        <v>0</v>
      </c>
      <c r="L9" s="45" t="s">
        <v>293</v>
      </c>
      <c r="M9" s="44" t="s">
        <v>0</v>
      </c>
      <c r="N9" s="45" t="s">
        <v>138</v>
      </c>
      <c r="O9" s="49">
        <v>5.5</v>
      </c>
      <c r="P9" s="43" t="s">
        <v>257</v>
      </c>
    </row>
    <row r="10" spans="1:16" ht="42.75" x14ac:dyDescent="0.25">
      <c r="A10" s="43" t="s">
        <v>224</v>
      </c>
      <c r="B10" s="43" t="s">
        <v>225</v>
      </c>
      <c r="C10" s="43" t="s">
        <v>233</v>
      </c>
      <c r="D10" s="43" t="s">
        <v>249</v>
      </c>
      <c r="E10" s="43" t="s">
        <v>250</v>
      </c>
      <c r="F10" s="44" t="s">
        <v>0</v>
      </c>
      <c r="G10" s="43">
        <v>333.51499999999999</v>
      </c>
      <c r="H10" s="43" t="s">
        <v>137</v>
      </c>
      <c r="I10" s="44" t="s">
        <v>0</v>
      </c>
      <c r="J10" s="43">
        <v>1.3029999999999999</v>
      </c>
      <c r="K10" s="44" t="s">
        <v>0</v>
      </c>
      <c r="L10" s="45" t="s">
        <v>293</v>
      </c>
      <c r="M10" s="44" t="s">
        <v>0</v>
      </c>
      <c r="N10" s="45" t="s">
        <v>138</v>
      </c>
      <c r="O10" s="49">
        <v>5.5</v>
      </c>
      <c r="P10" s="43" t="s">
        <v>257</v>
      </c>
    </row>
    <row r="11" spans="1:16" ht="42.75" x14ac:dyDescent="0.25">
      <c r="A11" s="43" t="s">
        <v>224</v>
      </c>
      <c r="B11" s="43" t="s">
        <v>225</v>
      </c>
      <c r="C11" s="43" t="s">
        <v>234</v>
      </c>
      <c r="D11" s="43" t="s">
        <v>251</v>
      </c>
      <c r="E11" s="43" t="s">
        <v>252</v>
      </c>
      <c r="F11" s="44" t="s">
        <v>0</v>
      </c>
      <c r="G11" s="43">
        <v>291.11500000000001</v>
      </c>
      <c r="H11" s="44" t="s">
        <v>137</v>
      </c>
      <c r="I11" s="44" t="s">
        <v>0</v>
      </c>
      <c r="J11" s="43">
        <v>4.069</v>
      </c>
      <c r="K11" s="44" t="s">
        <v>0</v>
      </c>
      <c r="L11" s="45" t="s">
        <v>293</v>
      </c>
      <c r="M11" s="44" t="s">
        <v>0</v>
      </c>
      <c r="N11" s="45" t="s">
        <v>138</v>
      </c>
      <c r="O11" s="49">
        <v>5.5</v>
      </c>
      <c r="P11" s="43" t="s">
        <v>257</v>
      </c>
    </row>
    <row r="12" spans="1:16" ht="30" customHeight="1" x14ac:dyDescent="0.25">
      <c r="A12" s="43" t="s">
        <v>224</v>
      </c>
      <c r="B12" s="43" t="s">
        <v>225</v>
      </c>
      <c r="C12" s="43" t="s">
        <v>271</v>
      </c>
      <c r="D12" s="43" t="s">
        <v>273</v>
      </c>
      <c r="E12" s="43" t="s">
        <v>274</v>
      </c>
      <c r="F12" s="44" t="s">
        <v>0</v>
      </c>
      <c r="G12" s="43">
        <v>272.39100000000002</v>
      </c>
      <c r="H12" s="43" t="s">
        <v>137</v>
      </c>
      <c r="I12" s="44" t="s">
        <v>255</v>
      </c>
      <c r="J12" s="50">
        <v>1.7969999999999999</v>
      </c>
      <c r="K12" s="44">
        <v>250</v>
      </c>
      <c r="L12" s="45" t="s">
        <v>293</v>
      </c>
      <c r="M12" s="44" t="s">
        <v>0</v>
      </c>
      <c r="N12" s="45" t="s">
        <v>138</v>
      </c>
      <c r="O12" s="46">
        <v>5.5</v>
      </c>
      <c r="P12" s="43" t="s">
        <v>257</v>
      </c>
    </row>
    <row r="13" spans="1:16" ht="30" customHeight="1" x14ac:dyDescent="0.25">
      <c r="A13" s="43" t="s">
        <v>224</v>
      </c>
      <c r="B13" s="43" t="s">
        <v>4</v>
      </c>
      <c r="C13" s="43" t="s">
        <v>272</v>
      </c>
      <c r="D13" s="43" t="s">
        <v>275</v>
      </c>
      <c r="E13" s="43" t="s">
        <v>276</v>
      </c>
      <c r="F13" s="44" t="s">
        <v>0</v>
      </c>
      <c r="G13" s="43">
        <v>272.39100000000002</v>
      </c>
      <c r="H13" s="44" t="s">
        <v>0</v>
      </c>
      <c r="I13" s="44" t="s">
        <v>0</v>
      </c>
      <c r="J13" s="51">
        <v>38</v>
      </c>
      <c r="K13" s="44" t="s">
        <v>0</v>
      </c>
      <c r="L13" s="45" t="s">
        <v>293</v>
      </c>
      <c r="M13" s="44" t="s">
        <v>0</v>
      </c>
      <c r="N13" s="45" t="s">
        <v>138</v>
      </c>
      <c r="O13" s="46" t="s">
        <v>0</v>
      </c>
      <c r="P13" s="46" t="s">
        <v>0</v>
      </c>
    </row>
    <row r="14" spans="1:16" ht="30" customHeight="1" x14ac:dyDescent="0.25">
      <c r="A14" s="43" t="s">
        <v>224</v>
      </c>
      <c r="B14" s="43" t="s">
        <v>4</v>
      </c>
      <c r="C14" s="43" t="s">
        <v>277</v>
      </c>
      <c r="D14" s="43" t="s">
        <v>288</v>
      </c>
      <c r="E14" s="43" t="s">
        <v>278</v>
      </c>
      <c r="F14" s="44" t="s">
        <v>0</v>
      </c>
      <c r="G14" s="45">
        <v>272.23700000000002</v>
      </c>
      <c r="H14" s="44" t="s">
        <v>0</v>
      </c>
      <c r="I14" s="44" t="s">
        <v>0</v>
      </c>
      <c r="J14" s="50">
        <v>33.517000000000003</v>
      </c>
      <c r="K14" s="44" t="s">
        <v>0</v>
      </c>
      <c r="L14" s="45" t="s">
        <v>293</v>
      </c>
      <c r="M14" s="44" t="s">
        <v>0</v>
      </c>
      <c r="N14" s="45" t="s">
        <v>139</v>
      </c>
      <c r="O14" s="46" t="s">
        <v>0</v>
      </c>
      <c r="P14" s="46" t="s">
        <v>0</v>
      </c>
    </row>
    <row r="15" spans="1:16" x14ac:dyDescent="0.25">
      <c r="O15" s="52"/>
    </row>
    <row r="16" spans="1:16" x14ac:dyDescent="0.25">
      <c r="A16" s="77" t="s">
        <v>279</v>
      </c>
    </row>
    <row r="17" spans="1:16" ht="33" customHeight="1" x14ac:dyDescent="0.25">
      <c r="A17" s="41" t="s">
        <v>14</v>
      </c>
      <c r="B17" s="41" t="s">
        <v>2</v>
      </c>
      <c r="C17" s="41" t="s">
        <v>5</v>
      </c>
      <c r="D17" s="41" t="s">
        <v>17</v>
      </c>
      <c r="E17" s="41" t="s">
        <v>18</v>
      </c>
      <c r="F17" s="41" t="s">
        <v>6</v>
      </c>
      <c r="G17" s="41" t="s">
        <v>7</v>
      </c>
      <c r="H17" s="41" t="s">
        <v>8</v>
      </c>
      <c r="I17" s="41" t="s">
        <v>23</v>
      </c>
      <c r="J17" s="41" t="s">
        <v>15</v>
      </c>
      <c r="K17" s="41" t="s">
        <v>12</v>
      </c>
      <c r="L17" s="41" t="s">
        <v>9</v>
      </c>
      <c r="M17" s="41" t="s">
        <v>13</v>
      </c>
      <c r="N17" s="41" t="s">
        <v>10</v>
      </c>
      <c r="O17" s="42" t="s">
        <v>222</v>
      </c>
      <c r="P17" s="42" t="s">
        <v>223</v>
      </c>
    </row>
    <row r="18" spans="1:16" ht="28.5" x14ac:dyDescent="0.25">
      <c r="A18" s="43" t="s">
        <v>224</v>
      </c>
      <c r="B18" s="43" t="s">
        <v>3</v>
      </c>
      <c r="C18" s="43" t="s">
        <v>226</v>
      </c>
      <c r="D18" s="43" t="s">
        <v>235</v>
      </c>
      <c r="E18" s="43" t="s">
        <v>236</v>
      </c>
      <c r="F18" s="44" t="s">
        <v>0</v>
      </c>
      <c r="G18" s="44" t="s">
        <v>0</v>
      </c>
      <c r="H18" s="44" t="s">
        <v>0</v>
      </c>
      <c r="I18" s="44" t="s">
        <v>0</v>
      </c>
      <c r="J18" s="44" t="s">
        <v>0</v>
      </c>
      <c r="K18" s="44" t="s">
        <v>0</v>
      </c>
      <c r="L18" s="45" t="s">
        <v>293</v>
      </c>
      <c r="M18" s="44" t="s">
        <v>0</v>
      </c>
      <c r="N18" s="45" t="s">
        <v>138</v>
      </c>
      <c r="O18" s="46" t="s">
        <v>0</v>
      </c>
      <c r="P18" s="44" t="s">
        <v>0</v>
      </c>
    </row>
    <row r="19" spans="1:16" ht="28.5" x14ac:dyDescent="0.25">
      <c r="A19" s="43" t="s">
        <v>224</v>
      </c>
      <c r="B19" s="43" t="s">
        <v>4</v>
      </c>
      <c r="C19" s="43" t="s">
        <v>227</v>
      </c>
      <c r="D19" s="43" t="s">
        <v>237</v>
      </c>
      <c r="E19" s="43" t="s">
        <v>238</v>
      </c>
      <c r="F19" s="44" t="s">
        <v>0</v>
      </c>
      <c r="G19" s="44" t="s">
        <v>268</v>
      </c>
      <c r="H19" s="44" t="s">
        <v>0</v>
      </c>
      <c r="I19" s="44" t="s">
        <v>0</v>
      </c>
      <c r="J19" s="43">
        <v>3.7280000000000002</v>
      </c>
      <c r="K19" s="44" t="s">
        <v>0</v>
      </c>
      <c r="L19" s="45" t="s">
        <v>293</v>
      </c>
      <c r="M19" s="44" t="s">
        <v>0</v>
      </c>
      <c r="N19" s="45" t="s">
        <v>138</v>
      </c>
      <c r="O19" s="46" t="s">
        <v>0</v>
      </c>
      <c r="P19" s="44" t="s">
        <v>0</v>
      </c>
    </row>
    <row r="20" spans="1:16" ht="30" customHeight="1" x14ac:dyDescent="0.25">
      <c r="A20" s="43" t="s">
        <v>224</v>
      </c>
      <c r="B20" s="43" t="s">
        <v>4</v>
      </c>
      <c r="C20" s="43" t="s">
        <v>228</v>
      </c>
      <c r="D20" s="43" t="s">
        <v>239</v>
      </c>
      <c r="E20" s="43" t="s">
        <v>240</v>
      </c>
      <c r="F20" s="44" t="s">
        <v>0</v>
      </c>
      <c r="G20" s="44" t="s">
        <v>253</v>
      </c>
      <c r="H20" s="44" t="s">
        <v>0</v>
      </c>
      <c r="I20" s="44" t="s">
        <v>0</v>
      </c>
      <c r="J20" s="43">
        <v>6.242</v>
      </c>
      <c r="K20" s="44" t="s">
        <v>0</v>
      </c>
      <c r="L20" s="45" t="s">
        <v>293</v>
      </c>
      <c r="M20" s="44" t="s">
        <v>0</v>
      </c>
      <c r="N20" s="45" t="s">
        <v>138</v>
      </c>
      <c r="O20" s="46" t="s">
        <v>0</v>
      </c>
      <c r="P20" s="46" t="s">
        <v>0</v>
      </c>
    </row>
    <row r="21" spans="1:16" ht="42.75" x14ac:dyDescent="0.25">
      <c r="A21" s="43" t="s">
        <v>224</v>
      </c>
      <c r="B21" s="43" t="s">
        <v>225</v>
      </c>
      <c r="C21" s="43" t="s">
        <v>229</v>
      </c>
      <c r="D21" s="43" t="s">
        <v>241</v>
      </c>
      <c r="E21" s="43" t="s">
        <v>242</v>
      </c>
      <c r="F21" s="44" t="s">
        <v>0</v>
      </c>
      <c r="G21" s="44" t="s">
        <v>254</v>
      </c>
      <c r="H21" s="43" t="s">
        <v>115</v>
      </c>
      <c r="I21" s="44" t="s">
        <v>0</v>
      </c>
      <c r="J21" s="47">
        <v>1.3</v>
      </c>
      <c r="K21" s="44" t="s">
        <v>0</v>
      </c>
      <c r="L21" s="45" t="s">
        <v>293</v>
      </c>
      <c r="M21" s="44" t="s">
        <v>0</v>
      </c>
      <c r="N21" s="45" t="s">
        <v>138</v>
      </c>
      <c r="O21" s="48">
        <v>10</v>
      </c>
      <c r="P21" s="43" t="s">
        <v>256</v>
      </c>
    </row>
    <row r="22" spans="1:16" ht="30" customHeight="1" x14ac:dyDescent="0.25">
      <c r="A22" s="43" t="s">
        <v>224</v>
      </c>
      <c r="B22" s="43" t="s">
        <v>4</v>
      </c>
      <c r="C22" s="43" t="s">
        <v>230</v>
      </c>
      <c r="D22" s="43" t="s">
        <v>243</v>
      </c>
      <c r="E22" s="43" t="s">
        <v>244</v>
      </c>
      <c r="F22" s="44" t="s">
        <v>0</v>
      </c>
      <c r="G22" s="44" t="s">
        <v>254</v>
      </c>
      <c r="H22" s="44" t="s">
        <v>0</v>
      </c>
      <c r="I22" s="44" t="s">
        <v>0</v>
      </c>
      <c r="J22" s="47">
        <v>1.6</v>
      </c>
      <c r="K22" s="44" t="s">
        <v>0</v>
      </c>
      <c r="L22" s="45" t="s">
        <v>293</v>
      </c>
      <c r="M22" s="44" t="s">
        <v>0</v>
      </c>
      <c r="N22" s="45" t="s">
        <v>138</v>
      </c>
      <c r="O22" s="46" t="s">
        <v>0</v>
      </c>
      <c r="P22" s="46" t="s">
        <v>0</v>
      </c>
    </row>
    <row r="23" spans="1:16" ht="42.75" x14ac:dyDescent="0.25">
      <c r="A23" s="43" t="s">
        <v>224</v>
      </c>
      <c r="B23" s="43" t="s">
        <v>225</v>
      </c>
      <c r="C23" s="43" t="s">
        <v>231</v>
      </c>
      <c r="D23" s="43" t="s">
        <v>245</v>
      </c>
      <c r="E23" s="43" t="s">
        <v>246</v>
      </c>
      <c r="F23" s="44" t="s">
        <v>0</v>
      </c>
      <c r="G23" s="44" t="s">
        <v>258</v>
      </c>
      <c r="H23" s="43" t="s">
        <v>137</v>
      </c>
      <c r="I23" s="44" t="s">
        <v>0</v>
      </c>
      <c r="J23" s="43">
        <v>5.9249999999999998</v>
      </c>
      <c r="K23" s="44" t="s">
        <v>0</v>
      </c>
      <c r="L23" s="45" t="s">
        <v>293</v>
      </c>
      <c r="M23" s="44" t="s">
        <v>0</v>
      </c>
      <c r="N23" s="45" t="s">
        <v>138</v>
      </c>
      <c r="O23" s="49">
        <v>5.5</v>
      </c>
      <c r="P23" s="43" t="s">
        <v>257</v>
      </c>
    </row>
    <row r="24" spans="1:16" ht="42.75" x14ac:dyDescent="0.25">
      <c r="A24" s="43" t="s">
        <v>224</v>
      </c>
      <c r="B24" s="43" t="s">
        <v>225</v>
      </c>
      <c r="C24" s="43" t="s">
        <v>232</v>
      </c>
      <c r="D24" s="43" t="s">
        <v>247</v>
      </c>
      <c r="E24" s="43" t="s">
        <v>248</v>
      </c>
      <c r="F24" s="44" t="s">
        <v>0</v>
      </c>
      <c r="G24" s="43">
        <v>347.08800000000002</v>
      </c>
      <c r="H24" s="43" t="s">
        <v>137</v>
      </c>
      <c r="I24" s="44" t="s">
        <v>0</v>
      </c>
      <c r="J24" s="43">
        <v>2.7519999999999998</v>
      </c>
      <c r="K24" s="44" t="s">
        <v>0</v>
      </c>
      <c r="L24" s="45" t="s">
        <v>293</v>
      </c>
      <c r="M24" s="44" t="s">
        <v>0</v>
      </c>
      <c r="N24" s="45" t="s">
        <v>138</v>
      </c>
      <c r="O24" s="49">
        <v>5.5</v>
      </c>
      <c r="P24" s="43" t="s">
        <v>257</v>
      </c>
    </row>
    <row r="25" spans="1:16" ht="42.75" x14ac:dyDescent="0.25">
      <c r="A25" s="43" t="s">
        <v>224</v>
      </c>
      <c r="B25" s="43" t="s">
        <v>225</v>
      </c>
      <c r="C25" s="43" t="s">
        <v>233</v>
      </c>
      <c r="D25" s="43" t="s">
        <v>249</v>
      </c>
      <c r="E25" s="43" t="s">
        <v>250</v>
      </c>
      <c r="F25" s="44" t="s">
        <v>0</v>
      </c>
      <c r="G25" s="43">
        <v>333.51499999999999</v>
      </c>
      <c r="H25" s="43" t="s">
        <v>137</v>
      </c>
      <c r="I25" s="44" t="s">
        <v>255</v>
      </c>
      <c r="J25" s="43">
        <v>1.3029999999999999</v>
      </c>
      <c r="K25" s="44" t="s">
        <v>285</v>
      </c>
      <c r="L25" s="45" t="s">
        <v>293</v>
      </c>
      <c r="M25" s="44" t="s">
        <v>0</v>
      </c>
      <c r="N25" s="45" t="s">
        <v>138</v>
      </c>
      <c r="O25" s="49">
        <v>5.5</v>
      </c>
      <c r="P25" s="43" t="s">
        <v>257</v>
      </c>
    </row>
    <row r="26" spans="1:16" ht="28.5" x14ac:dyDescent="0.25">
      <c r="A26" s="43" t="s">
        <v>224</v>
      </c>
      <c r="B26" s="43" t="s">
        <v>4</v>
      </c>
      <c r="C26" s="43" t="s">
        <v>280</v>
      </c>
      <c r="D26" s="43" t="s">
        <v>281</v>
      </c>
      <c r="E26" s="43" t="s">
        <v>282</v>
      </c>
      <c r="F26" s="44" t="s">
        <v>0</v>
      </c>
      <c r="G26" s="43">
        <v>333.51499999999999</v>
      </c>
      <c r="H26" s="44" t="s">
        <v>0</v>
      </c>
      <c r="I26" s="44" t="s">
        <v>0</v>
      </c>
      <c r="J26" s="47">
        <v>17</v>
      </c>
      <c r="K26" s="44" t="s">
        <v>0</v>
      </c>
      <c r="L26" s="45" t="s">
        <v>293</v>
      </c>
      <c r="M26" s="44" t="s">
        <v>0</v>
      </c>
      <c r="N26" s="45" t="s">
        <v>139</v>
      </c>
      <c r="O26" s="46" t="s">
        <v>0</v>
      </c>
      <c r="P26" s="44" t="s">
        <v>0</v>
      </c>
    </row>
    <row r="27" spans="1:16" ht="30" customHeight="1" x14ac:dyDescent="0.25">
      <c r="A27" s="65" t="s">
        <v>224</v>
      </c>
      <c r="B27" s="65" t="s">
        <v>4</v>
      </c>
      <c r="C27" s="65" t="s">
        <v>80</v>
      </c>
      <c r="D27" s="65" t="s">
        <v>283</v>
      </c>
      <c r="E27" s="65" t="s">
        <v>284</v>
      </c>
      <c r="F27" s="66" t="s">
        <v>0</v>
      </c>
      <c r="G27" s="65">
        <v>333.48399999999998</v>
      </c>
      <c r="H27" s="66" t="s">
        <v>0</v>
      </c>
      <c r="I27" s="66" t="s">
        <v>0</v>
      </c>
      <c r="J27" s="67">
        <v>30.866</v>
      </c>
      <c r="K27" s="66" t="s">
        <v>0</v>
      </c>
      <c r="L27" s="68" t="s">
        <v>293</v>
      </c>
      <c r="M27" s="66" t="s">
        <v>0</v>
      </c>
      <c r="N27" s="68" t="s">
        <v>139</v>
      </c>
      <c r="O27" s="69" t="s">
        <v>0</v>
      </c>
      <c r="P27" s="66" t="s">
        <v>0</v>
      </c>
    </row>
    <row r="28" spans="1:16" x14ac:dyDescent="0.25">
      <c r="A28" s="71"/>
      <c r="B28" s="71"/>
      <c r="C28" s="71"/>
      <c r="D28" s="71"/>
      <c r="E28" s="71"/>
      <c r="F28" s="72"/>
      <c r="G28" s="71"/>
      <c r="H28" s="72"/>
      <c r="I28" s="72"/>
      <c r="J28" s="73"/>
      <c r="K28" s="72"/>
      <c r="L28" s="74"/>
      <c r="M28" s="72"/>
      <c r="N28" s="74"/>
      <c r="O28" s="75"/>
      <c r="P28" s="75"/>
    </row>
    <row r="29" spans="1:16" x14ac:dyDescent="0.25">
      <c r="A29" s="77" t="s">
        <v>287</v>
      </c>
      <c r="L29" s="70"/>
    </row>
    <row r="30" spans="1:16" ht="45" x14ac:dyDescent="0.25">
      <c r="A30" s="41" t="s">
        <v>14</v>
      </c>
      <c r="B30" s="41" t="s">
        <v>2</v>
      </c>
      <c r="C30" s="41" t="s">
        <v>5</v>
      </c>
      <c r="D30" s="41" t="s">
        <v>17</v>
      </c>
      <c r="E30" s="41" t="s">
        <v>18</v>
      </c>
      <c r="F30" s="41" t="s">
        <v>6</v>
      </c>
      <c r="G30" s="41" t="s">
        <v>7</v>
      </c>
      <c r="H30" s="41" t="s">
        <v>8</v>
      </c>
      <c r="I30" s="41" t="s">
        <v>23</v>
      </c>
      <c r="J30" s="41" t="s">
        <v>15</v>
      </c>
      <c r="K30" s="41" t="s">
        <v>12</v>
      </c>
      <c r="L30" s="76" t="s">
        <v>9</v>
      </c>
      <c r="M30" s="41" t="s">
        <v>13</v>
      </c>
      <c r="N30" s="41" t="s">
        <v>10</v>
      </c>
      <c r="O30" s="42" t="s">
        <v>222</v>
      </c>
      <c r="P30" s="42" t="s">
        <v>223</v>
      </c>
    </row>
    <row r="31" spans="1:16" ht="28.5" x14ac:dyDescent="0.25">
      <c r="A31" s="43" t="s">
        <v>224</v>
      </c>
      <c r="B31" s="43" t="s">
        <v>3</v>
      </c>
      <c r="C31" s="43" t="s">
        <v>226</v>
      </c>
      <c r="D31" s="43" t="s">
        <v>235</v>
      </c>
      <c r="E31" s="43" t="s">
        <v>236</v>
      </c>
      <c r="F31" s="44" t="s">
        <v>0</v>
      </c>
      <c r="G31" s="44" t="s">
        <v>0</v>
      </c>
      <c r="H31" s="44" t="s">
        <v>0</v>
      </c>
      <c r="I31" s="44" t="s">
        <v>0</v>
      </c>
      <c r="J31" s="44" t="s">
        <v>0</v>
      </c>
      <c r="K31" s="44" t="s">
        <v>0</v>
      </c>
      <c r="L31" s="45" t="s">
        <v>293</v>
      </c>
      <c r="M31" s="44" t="s">
        <v>0</v>
      </c>
      <c r="N31" s="45" t="s">
        <v>138</v>
      </c>
      <c r="O31" s="46" t="s">
        <v>0</v>
      </c>
      <c r="P31" s="44" t="s">
        <v>0</v>
      </c>
    </row>
    <row r="32" spans="1:16" ht="28.5" x14ac:dyDescent="0.25">
      <c r="A32" s="43" t="s">
        <v>224</v>
      </c>
      <c r="B32" s="43" t="s">
        <v>4</v>
      </c>
      <c r="C32" s="43" t="s">
        <v>227</v>
      </c>
      <c r="D32" s="43" t="s">
        <v>237</v>
      </c>
      <c r="E32" s="43" t="s">
        <v>238</v>
      </c>
      <c r="F32" s="44" t="s">
        <v>0</v>
      </c>
      <c r="G32" s="44" t="s">
        <v>268</v>
      </c>
      <c r="H32" s="44" t="s">
        <v>0</v>
      </c>
      <c r="I32" s="44" t="s">
        <v>0</v>
      </c>
      <c r="J32" s="43">
        <v>3.7280000000000002</v>
      </c>
      <c r="K32" s="44" t="s">
        <v>0</v>
      </c>
      <c r="L32" s="45" t="s">
        <v>293</v>
      </c>
      <c r="M32" s="44" t="s">
        <v>0</v>
      </c>
      <c r="N32" s="45" t="s">
        <v>138</v>
      </c>
      <c r="O32" s="46" t="s">
        <v>0</v>
      </c>
      <c r="P32" s="44" t="s">
        <v>0</v>
      </c>
    </row>
    <row r="33" spans="1:16" ht="42.75" x14ac:dyDescent="0.25">
      <c r="A33" s="43" t="s">
        <v>224</v>
      </c>
      <c r="B33" s="43" t="s">
        <v>225</v>
      </c>
      <c r="C33" s="43" t="s">
        <v>259</v>
      </c>
      <c r="D33" s="43" t="s">
        <v>262</v>
      </c>
      <c r="E33" s="43" t="s">
        <v>263</v>
      </c>
      <c r="F33" s="44" t="s">
        <v>0</v>
      </c>
      <c r="G33" s="44">
        <v>116.965</v>
      </c>
      <c r="H33" s="44" t="s">
        <v>115</v>
      </c>
      <c r="I33" s="44" t="s">
        <v>0</v>
      </c>
      <c r="J33" s="43">
        <v>4.0979999999999999</v>
      </c>
      <c r="K33" s="44" t="s">
        <v>0</v>
      </c>
      <c r="L33" s="45" t="s">
        <v>293</v>
      </c>
      <c r="M33" s="44" t="s">
        <v>0</v>
      </c>
      <c r="N33" s="45" t="s">
        <v>138</v>
      </c>
      <c r="O33" s="46">
        <v>5</v>
      </c>
      <c r="P33" s="43" t="s">
        <v>269</v>
      </c>
    </row>
    <row r="34" spans="1:16" ht="42.75" x14ac:dyDescent="0.25">
      <c r="A34" s="43" t="s">
        <v>224</v>
      </c>
      <c r="B34" s="43" t="s">
        <v>225</v>
      </c>
      <c r="C34" s="43" t="s">
        <v>260</v>
      </c>
      <c r="D34" s="43" t="s">
        <v>264</v>
      </c>
      <c r="E34" s="43" t="s">
        <v>265</v>
      </c>
      <c r="F34" s="44" t="s">
        <v>0</v>
      </c>
      <c r="G34" s="44">
        <v>132.67599999999999</v>
      </c>
      <c r="H34" s="43" t="s">
        <v>115</v>
      </c>
      <c r="I34" s="44" t="s">
        <v>0</v>
      </c>
      <c r="J34" s="47">
        <v>1.371</v>
      </c>
      <c r="K34" s="44" t="s">
        <v>0</v>
      </c>
      <c r="L34" s="45" t="s">
        <v>293</v>
      </c>
      <c r="M34" s="44" t="s">
        <v>0</v>
      </c>
      <c r="N34" s="45" t="s">
        <v>138</v>
      </c>
      <c r="O34" s="53">
        <v>5</v>
      </c>
      <c r="P34" s="43" t="s">
        <v>269</v>
      </c>
    </row>
    <row r="35" spans="1:16" ht="42.75" x14ac:dyDescent="0.25">
      <c r="A35" s="43" t="s">
        <v>224</v>
      </c>
      <c r="B35" s="43" t="s">
        <v>225</v>
      </c>
      <c r="C35" s="43" t="s">
        <v>261</v>
      </c>
      <c r="D35" s="43" t="s">
        <v>266</v>
      </c>
      <c r="E35" s="43" t="s">
        <v>267</v>
      </c>
      <c r="F35" s="44" t="s">
        <v>0</v>
      </c>
      <c r="G35" s="44">
        <v>292.22699999999998</v>
      </c>
      <c r="H35" s="44" t="s">
        <v>115</v>
      </c>
      <c r="I35" s="44" t="s">
        <v>0</v>
      </c>
      <c r="J35" s="47">
        <v>13.925000000000001</v>
      </c>
      <c r="K35" s="44" t="s">
        <v>289</v>
      </c>
      <c r="L35" s="45" t="s">
        <v>293</v>
      </c>
      <c r="M35" s="44" t="s">
        <v>0</v>
      </c>
      <c r="N35" s="45" t="s">
        <v>138</v>
      </c>
      <c r="O35" s="46">
        <v>5</v>
      </c>
      <c r="P35" s="43" t="s">
        <v>269</v>
      </c>
    </row>
    <row r="36" spans="1:16" ht="28.5" x14ac:dyDescent="0.25">
      <c r="A36" s="65" t="s">
        <v>224</v>
      </c>
      <c r="B36" s="65" t="s">
        <v>4</v>
      </c>
      <c r="C36" s="65" t="s">
        <v>277</v>
      </c>
      <c r="D36" s="65" t="s">
        <v>288</v>
      </c>
      <c r="E36" s="65" t="s">
        <v>278</v>
      </c>
      <c r="F36" s="66" t="s">
        <v>0</v>
      </c>
      <c r="G36" s="66">
        <v>292.22699999999998</v>
      </c>
      <c r="H36" s="66" t="s">
        <v>0</v>
      </c>
      <c r="I36" s="66" t="s">
        <v>0</v>
      </c>
      <c r="J36" s="65">
        <v>68.677000000000007</v>
      </c>
      <c r="K36" s="66" t="s">
        <v>0</v>
      </c>
      <c r="L36" s="68" t="s">
        <v>293</v>
      </c>
      <c r="M36" s="66" t="s">
        <v>0</v>
      </c>
      <c r="N36" s="68" t="s">
        <v>139</v>
      </c>
      <c r="O36" s="69" t="s">
        <v>0</v>
      </c>
      <c r="P36" s="65"/>
    </row>
    <row r="37" spans="1:16" x14ac:dyDescent="0.25">
      <c r="A37" s="71"/>
      <c r="B37" s="71"/>
      <c r="C37" s="71"/>
      <c r="D37" s="71"/>
      <c r="E37" s="71"/>
      <c r="F37" s="72"/>
      <c r="G37" s="72"/>
      <c r="H37" s="71"/>
      <c r="I37" s="72"/>
      <c r="J37" s="71"/>
      <c r="K37" s="72"/>
      <c r="L37" s="74"/>
      <c r="M37" s="72"/>
      <c r="N37" s="74"/>
      <c r="O37" s="75"/>
      <c r="P37" s="71"/>
    </row>
    <row r="38" spans="1:16" x14ac:dyDescent="0.25">
      <c r="A38" s="77" t="s">
        <v>286</v>
      </c>
    </row>
    <row r="39" spans="1:16" ht="45" x14ac:dyDescent="0.25">
      <c r="A39" s="41" t="s">
        <v>14</v>
      </c>
      <c r="B39" s="41" t="s">
        <v>2</v>
      </c>
      <c r="C39" s="41" t="s">
        <v>5</v>
      </c>
      <c r="D39" s="41" t="s">
        <v>17</v>
      </c>
      <c r="E39" s="41" t="s">
        <v>18</v>
      </c>
      <c r="F39" s="41" t="s">
        <v>6</v>
      </c>
      <c r="G39" s="41" t="s">
        <v>7</v>
      </c>
      <c r="H39" s="41" t="s">
        <v>8</v>
      </c>
      <c r="I39" s="41" t="s">
        <v>23</v>
      </c>
      <c r="J39" s="41" t="s">
        <v>15</v>
      </c>
      <c r="K39" s="41" t="s">
        <v>12</v>
      </c>
      <c r="L39" s="41" t="s">
        <v>9</v>
      </c>
      <c r="M39" s="41" t="s">
        <v>13</v>
      </c>
      <c r="N39" s="41" t="s">
        <v>10</v>
      </c>
      <c r="O39" s="42" t="s">
        <v>222</v>
      </c>
      <c r="P39" s="42" t="s">
        <v>223</v>
      </c>
    </row>
    <row r="40" spans="1:16" ht="28.5" x14ac:dyDescent="0.25">
      <c r="A40" s="43" t="s">
        <v>224</v>
      </c>
      <c r="B40" s="43" t="s">
        <v>3</v>
      </c>
      <c r="C40" s="43" t="s">
        <v>226</v>
      </c>
      <c r="D40" s="43" t="s">
        <v>235</v>
      </c>
      <c r="E40" s="43" t="s">
        <v>236</v>
      </c>
      <c r="F40" s="44" t="s">
        <v>0</v>
      </c>
      <c r="G40" s="44" t="s">
        <v>0</v>
      </c>
      <c r="H40" s="44" t="s">
        <v>0</v>
      </c>
      <c r="I40" s="44" t="s">
        <v>0</v>
      </c>
      <c r="J40" s="44" t="s">
        <v>0</v>
      </c>
      <c r="K40" s="44" t="s">
        <v>0</v>
      </c>
      <c r="L40" s="45" t="s">
        <v>293</v>
      </c>
      <c r="M40" s="44" t="s">
        <v>0</v>
      </c>
      <c r="N40" s="45" t="s">
        <v>138</v>
      </c>
      <c r="O40" s="46" t="s">
        <v>0</v>
      </c>
      <c r="P40" s="44" t="s">
        <v>0</v>
      </c>
    </row>
    <row r="41" spans="1:16" ht="28.5" x14ac:dyDescent="0.25">
      <c r="A41" s="43" t="s">
        <v>224</v>
      </c>
      <c r="B41" s="43" t="s">
        <v>4</v>
      </c>
      <c r="C41" s="43" t="s">
        <v>227</v>
      </c>
      <c r="D41" s="43" t="s">
        <v>237</v>
      </c>
      <c r="E41" s="43" t="s">
        <v>238</v>
      </c>
      <c r="F41" s="44" t="s">
        <v>0</v>
      </c>
      <c r="G41" s="44" t="s">
        <v>268</v>
      </c>
      <c r="H41" s="44" t="s">
        <v>0</v>
      </c>
      <c r="I41" s="44" t="s">
        <v>0</v>
      </c>
      <c r="J41" s="43">
        <v>3.7280000000000002</v>
      </c>
      <c r="K41" s="44" t="s">
        <v>0</v>
      </c>
      <c r="L41" s="45" t="s">
        <v>293</v>
      </c>
      <c r="M41" s="44" t="s">
        <v>0</v>
      </c>
      <c r="N41" s="45" t="s">
        <v>138</v>
      </c>
      <c r="O41" s="46" t="s">
        <v>0</v>
      </c>
      <c r="P41" s="44" t="s">
        <v>0</v>
      </c>
    </row>
    <row r="42" spans="1:16" ht="42.75" x14ac:dyDescent="0.25">
      <c r="A42" s="43" t="s">
        <v>224</v>
      </c>
      <c r="B42" s="43" t="s">
        <v>225</v>
      </c>
      <c r="C42" s="43" t="s">
        <v>259</v>
      </c>
      <c r="D42" s="43" t="s">
        <v>262</v>
      </c>
      <c r="E42" s="43" t="s">
        <v>263</v>
      </c>
      <c r="F42" s="44" t="s">
        <v>0</v>
      </c>
      <c r="G42" s="44">
        <v>116.965</v>
      </c>
      <c r="H42" s="44" t="s">
        <v>115</v>
      </c>
      <c r="I42" s="44" t="s">
        <v>0</v>
      </c>
      <c r="J42" s="43">
        <v>4.0979999999999999</v>
      </c>
      <c r="K42" s="44" t="s">
        <v>0</v>
      </c>
      <c r="L42" s="45" t="s">
        <v>293</v>
      </c>
      <c r="M42" s="44" t="s">
        <v>0</v>
      </c>
      <c r="N42" s="45" t="s">
        <v>138</v>
      </c>
      <c r="O42" s="46">
        <v>5</v>
      </c>
      <c r="P42" s="43" t="s">
        <v>269</v>
      </c>
    </row>
    <row r="43" spans="1:16" ht="42.75" x14ac:dyDescent="0.25">
      <c r="A43" s="43" t="s">
        <v>224</v>
      </c>
      <c r="B43" s="43" t="s">
        <v>225</v>
      </c>
      <c r="C43" s="43" t="s">
        <v>260</v>
      </c>
      <c r="D43" s="43" t="s">
        <v>264</v>
      </c>
      <c r="E43" s="43" t="s">
        <v>265</v>
      </c>
      <c r="F43" s="44" t="s">
        <v>0</v>
      </c>
      <c r="G43" s="44">
        <v>132.67599999999999</v>
      </c>
      <c r="H43" s="43" t="s">
        <v>115</v>
      </c>
      <c r="I43" s="44" t="s">
        <v>0</v>
      </c>
      <c r="J43" s="47">
        <v>1.371</v>
      </c>
      <c r="K43" s="44">
        <v>250</v>
      </c>
      <c r="L43" s="45" t="s">
        <v>293</v>
      </c>
      <c r="M43" s="44" t="s">
        <v>0</v>
      </c>
      <c r="N43" s="45" t="s">
        <v>138</v>
      </c>
      <c r="O43" s="53">
        <v>5</v>
      </c>
      <c r="P43" s="43" t="s">
        <v>269</v>
      </c>
    </row>
    <row r="44" spans="1:16" ht="28.5" x14ac:dyDescent="0.25">
      <c r="A44" s="65" t="s">
        <v>224</v>
      </c>
      <c r="B44" s="65" t="s">
        <v>4</v>
      </c>
      <c r="C44" s="65" t="s">
        <v>290</v>
      </c>
      <c r="D44" s="65" t="s">
        <v>291</v>
      </c>
      <c r="E44" s="65" t="s">
        <v>292</v>
      </c>
      <c r="F44" s="66" t="s">
        <v>0</v>
      </c>
      <c r="G44" s="66">
        <v>132.67500000000001</v>
      </c>
      <c r="H44" s="66" t="s">
        <v>0</v>
      </c>
      <c r="I44" s="66" t="s">
        <v>0</v>
      </c>
      <c r="J44" s="78">
        <v>75.730999999999995</v>
      </c>
      <c r="K44" s="66" t="s">
        <v>0</v>
      </c>
      <c r="L44" s="68" t="s">
        <v>293</v>
      </c>
      <c r="M44" s="66" t="s">
        <v>0</v>
      </c>
      <c r="N44" s="68" t="s">
        <v>139</v>
      </c>
      <c r="O44" s="69"/>
      <c r="P44" s="65"/>
    </row>
    <row r="45" spans="1:16" x14ac:dyDescent="0.25">
      <c r="A45" s="71"/>
      <c r="B45" s="71"/>
      <c r="C45" s="71"/>
      <c r="D45" s="71"/>
      <c r="E45" s="71"/>
      <c r="F45" s="72"/>
      <c r="G45" s="72"/>
      <c r="H45" s="72"/>
      <c r="I45" s="72"/>
      <c r="J45" s="71"/>
      <c r="K45" s="72"/>
      <c r="L45" s="74"/>
      <c r="M45" s="72"/>
      <c r="N45" s="74"/>
      <c r="O45" s="75"/>
      <c r="P45" s="71"/>
    </row>
  </sheetData>
  <pageMargins left="0.70866141732283472" right="0.70866141732283472" top="0.74803149606299213" bottom="0.74803149606299213" header="0.31496062992125984" footer="0.31496062992125984"/>
  <pageSetup scale="69" orientation="portrait" r:id="rId1"/>
  <ignoredErrors>
    <ignoredError sqref="G4:G7 G8 I12 G19:G23 I25 K35 G4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zoomScale="85" zoomScaleNormal="85" workbookViewId="0">
      <selection activeCell="D7" sqref="D7"/>
    </sheetView>
  </sheetViews>
  <sheetFormatPr baseColWidth="10" defaultColWidth="9" defaultRowHeight="15.75" x14ac:dyDescent="0.25"/>
  <cols>
    <col min="1" max="1" width="12.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1.375" style="1" customWidth="1"/>
    <col min="14" max="14" width="14.5" style="1" customWidth="1"/>
    <col min="15" max="15" width="12.375" hidden="1" customWidth="1"/>
    <col min="16" max="17" width="9" hidden="1" customWidth="1"/>
    <col min="18" max="18" width="11.875" hidden="1" customWidth="1"/>
    <col min="19" max="19" width="9" hidden="1" customWidth="1"/>
    <col min="20" max="20" width="11.625" hidden="1" customWidth="1"/>
    <col min="21" max="21" width="9" hidden="1" customWidth="1"/>
  </cols>
  <sheetData>
    <row r="1" spans="1:21" ht="18" customHeight="1" x14ac:dyDescent="0.25"/>
    <row r="2" spans="1:21" ht="33" customHeight="1" x14ac:dyDescent="0.25">
      <c r="A2" s="33" t="s">
        <v>14</v>
      </c>
      <c r="B2" s="33" t="s">
        <v>2</v>
      </c>
      <c r="C2" s="33" t="s">
        <v>5</v>
      </c>
      <c r="D2" s="33" t="s">
        <v>17</v>
      </c>
      <c r="E2" s="33" t="s">
        <v>18</v>
      </c>
      <c r="F2" s="33" t="s">
        <v>6</v>
      </c>
      <c r="G2" s="33" t="s">
        <v>7</v>
      </c>
      <c r="H2" s="33" t="s">
        <v>8</v>
      </c>
      <c r="I2" s="33" t="s">
        <v>23</v>
      </c>
      <c r="J2" s="33" t="s">
        <v>15</v>
      </c>
      <c r="K2" s="33" t="s">
        <v>12</v>
      </c>
      <c r="L2" s="33" t="s">
        <v>9</v>
      </c>
      <c r="M2" s="33" t="s">
        <v>13</v>
      </c>
      <c r="N2" s="33" t="s">
        <v>10</v>
      </c>
      <c r="O2" s="7" t="b">
        <v>1</v>
      </c>
      <c r="P2" s="7" t="s">
        <v>66</v>
      </c>
      <c r="Q2" s="7" t="s">
        <v>67</v>
      </c>
      <c r="R2" s="8" t="s">
        <v>65</v>
      </c>
      <c r="U2" s="5" t="s">
        <v>187</v>
      </c>
    </row>
    <row r="3" spans="1:21" ht="19.5" customHeight="1" x14ac:dyDescent="0.25">
      <c r="A3" s="36" t="s">
        <v>202</v>
      </c>
      <c r="B3" s="36" t="s">
        <v>3</v>
      </c>
      <c r="C3" s="36" t="s">
        <v>188</v>
      </c>
      <c r="D3" s="36" t="s">
        <v>192</v>
      </c>
      <c r="E3" s="36" t="s">
        <v>193</v>
      </c>
      <c r="F3" s="36" t="s">
        <v>0</v>
      </c>
      <c r="G3" s="36" t="s">
        <v>0</v>
      </c>
      <c r="H3" s="36" t="s">
        <v>0</v>
      </c>
      <c r="I3" s="38" t="s">
        <v>34</v>
      </c>
      <c r="J3" s="36" t="s">
        <v>0</v>
      </c>
      <c r="K3" s="36" t="s">
        <v>0</v>
      </c>
      <c r="L3" s="36" t="s">
        <v>200</v>
      </c>
      <c r="M3" s="36" t="s">
        <v>0</v>
      </c>
      <c r="N3" s="36" t="s">
        <v>11</v>
      </c>
      <c r="O3" t="str">
        <f>MID(G3,5,5)</f>
        <v/>
      </c>
      <c r="P3">
        <f>-MID(L3,1,1)</f>
        <v>0</v>
      </c>
      <c r="Q3">
        <f>-MID(L3,3,2)</f>
        <v>-11</v>
      </c>
      <c r="R3">
        <f t="shared" ref="R3:R4" si="0">P3+Q3/60</f>
        <v>-0.18333333333333332</v>
      </c>
    </row>
    <row r="4" spans="1:21" ht="19.5" customHeight="1" x14ac:dyDescent="0.25">
      <c r="A4" s="36" t="s">
        <v>202</v>
      </c>
      <c r="B4" s="36" t="s">
        <v>4</v>
      </c>
      <c r="C4" s="36" t="s">
        <v>207</v>
      </c>
      <c r="D4" s="36" t="s">
        <v>212</v>
      </c>
      <c r="E4" s="36" t="s">
        <v>213</v>
      </c>
      <c r="F4" s="36" t="s">
        <v>0</v>
      </c>
      <c r="G4" s="36" t="str">
        <f>T4</f>
        <v>015.8 (015.6)</v>
      </c>
      <c r="H4" s="36" t="s">
        <v>0</v>
      </c>
      <c r="I4" s="38" t="s">
        <v>218</v>
      </c>
      <c r="J4" s="36">
        <v>30.64</v>
      </c>
      <c r="K4" s="36">
        <v>250</v>
      </c>
      <c r="L4" s="36" t="s">
        <v>219</v>
      </c>
      <c r="M4" s="36" t="s">
        <v>0</v>
      </c>
      <c r="N4" s="36" t="s">
        <v>11</v>
      </c>
      <c r="O4" s="32">
        <v>15.5953</v>
      </c>
      <c r="P4">
        <f>-MID(L4,1,1)</f>
        <v>0</v>
      </c>
      <c r="Q4">
        <f>-MID(L4,3,2)</f>
        <v>-21</v>
      </c>
      <c r="R4">
        <f t="shared" si="0"/>
        <v>-0.35</v>
      </c>
      <c r="S4">
        <f>O4-R3</f>
        <v>15.778633333333334</v>
      </c>
      <c r="T4" t="str">
        <f>TEXT(S4,"000.0")&amp;TEXT(O4," (000.0)")</f>
        <v>015.8 (015.6)</v>
      </c>
    </row>
    <row r="5" spans="1:2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t="s">
        <v>68</v>
      </c>
      <c r="P5" t="str">
        <f>MID(L5,1,1)</f>
        <v/>
      </c>
      <c r="Q5" t="str">
        <f>MID(L5,3,2)</f>
        <v/>
      </c>
      <c r="S5" t="e">
        <f t="shared" ref="S5:S23" si="1">O5-R4</f>
        <v>#VALUE!</v>
      </c>
      <c r="T5" t="e">
        <f t="shared" ref="T5:T23" si="2">TEXT(S5,"000.0")&amp;TEXT(O5," (000.0)")</f>
        <v>#VALUE!</v>
      </c>
    </row>
    <row r="6" spans="1:21" ht="33" customHeight="1" x14ac:dyDescent="0.25">
      <c r="A6" s="33" t="s">
        <v>14</v>
      </c>
      <c r="B6" s="33" t="s">
        <v>2</v>
      </c>
      <c r="C6" s="33" t="s">
        <v>5</v>
      </c>
      <c r="D6" s="33" t="s">
        <v>17</v>
      </c>
      <c r="E6" s="33" t="s">
        <v>18</v>
      </c>
      <c r="F6" s="33" t="s">
        <v>6</v>
      </c>
      <c r="G6" s="33" t="s">
        <v>7</v>
      </c>
      <c r="H6" s="33" t="s">
        <v>8</v>
      </c>
      <c r="I6" s="33" t="s">
        <v>23</v>
      </c>
      <c r="J6" s="33" t="s">
        <v>15</v>
      </c>
      <c r="K6" s="33" t="s">
        <v>12</v>
      </c>
      <c r="L6" s="33" t="s">
        <v>9</v>
      </c>
      <c r="M6" s="33" t="s">
        <v>13</v>
      </c>
      <c r="N6" s="33" t="s">
        <v>10</v>
      </c>
      <c r="S6">
        <f t="shared" si="1"/>
        <v>0</v>
      </c>
      <c r="T6" t="str">
        <f t="shared" si="2"/>
        <v>000.0 (000.0)</v>
      </c>
    </row>
    <row r="7" spans="1:21" x14ac:dyDescent="0.25">
      <c r="A7" s="34" t="s">
        <v>203</v>
      </c>
      <c r="B7" s="34" t="s">
        <v>3</v>
      </c>
      <c r="C7" s="36" t="s">
        <v>189</v>
      </c>
      <c r="D7" s="36" t="s">
        <v>194</v>
      </c>
      <c r="E7" s="36" t="s">
        <v>195</v>
      </c>
      <c r="F7" s="34" t="s">
        <v>0</v>
      </c>
      <c r="G7" s="34" t="s">
        <v>0</v>
      </c>
      <c r="H7" s="34" t="s">
        <v>0</v>
      </c>
      <c r="I7" s="35" t="s">
        <v>24</v>
      </c>
      <c r="J7" s="34" t="s">
        <v>0</v>
      </c>
      <c r="K7" s="34" t="s">
        <v>0</v>
      </c>
      <c r="L7" s="36" t="s">
        <v>201</v>
      </c>
      <c r="M7" s="34" t="s">
        <v>0</v>
      </c>
      <c r="N7" s="34" t="s">
        <v>11</v>
      </c>
      <c r="O7" t="s">
        <v>68</v>
      </c>
      <c r="P7" s="32" t="str">
        <f>MID(L7,1,1)</f>
        <v>0</v>
      </c>
      <c r="Q7" s="32" t="str">
        <f>MID(L7,3,2)</f>
        <v>04</v>
      </c>
      <c r="R7">
        <f>P7+Q7/60</f>
        <v>6.6666666666666666E-2</v>
      </c>
      <c r="S7" t="e">
        <f t="shared" si="1"/>
        <v>#VALUE!</v>
      </c>
      <c r="T7" t="e">
        <f t="shared" si="2"/>
        <v>#VALUE!</v>
      </c>
    </row>
    <row r="8" spans="1:21" x14ac:dyDescent="0.25">
      <c r="A8" s="34" t="s">
        <v>203</v>
      </c>
      <c r="B8" s="34" t="s">
        <v>4</v>
      </c>
      <c r="C8" s="36" t="s">
        <v>207</v>
      </c>
      <c r="D8" s="36" t="s">
        <v>212</v>
      </c>
      <c r="E8" s="36" t="s">
        <v>213</v>
      </c>
      <c r="F8" s="34" t="s">
        <v>0</v>
      </c>
      <c r="G8" s="36" t="str">
        <f>T8</f>
        <v>055.4 (055.5)</v>
      </c>
      <c r="H8" s="34" t="s">
        <v>0</v>
      </c>
      <c r="I8" s="35" t="s">
        <v>218</v>
      </c>
      <c r="J8" s="36">
        <v>42.3</v>
      </c>
      <c r="K8" s="36">
        <v>250</v>
      </c>
      <c r="L8" s="36" t="s">
        <v>219</v>
      </c>
      <c r="M8" s="34" t="s">
        <v>0</v>
      </c>
      <c r="N8" s="34" t="s">
        <v>11</v>
      </c>
      <c r="O8" s="32">
        <v>55.458109999999998</v>
      </c>
      <c r="P8">
        <f>-MID(L8,1,1)</f>
        <v>0</v>
      </c>
      <c r="Q8">
        <f>-MID(L8,3,2)</f>
        <v>-21</v>
      </c>
      <c r="R8">
        <f>P8+Q8/60</f>
        <v>-0.35</v>
      </c>
      <c r="S8">
        <f t="shared" si="1"/>
        <v>55.391443333333328</v>
      </c>
      <c r="T8" t="str">
        <f t="shared" si="2"/>
        <v>055.4 (055.5)</v>
      </c>
    </row>
    <row r="9" spans="1:2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t="s">
        <v>68</v>
      </c>
      <c r="S9" t="e">
        <f t="shared" si="1"/>
        <v>#VALUE!</v>
      </c>
      <c r="T9" t="e">
        <f t="shared" si="2"/>
        <v>#VALUE!</v>
      </c>
    </row>
    <row r="10" spans="1:21" ht="32.25" customHeight="1" x14ac:dyDescent="0.25">
      <c r="A10" s="33" t="s">
        <v>14</v>
      </c>
      <c r="B10" s="33" t="s">
        <v>2</v>
      </c>
      <c r="C10" s="33" t="s">
        <v>5</v>
      </c>
      <c r="D10" s="33" t="s">
        <v>17</v>
      </c>
      <c r="E10" s="33" t="s">
        <v>18</v>
      </c>
      <c r="F10" s="33" t="s">
        <v>6</v>
      </c>
      <c r="G10" s="33" t="s">
        <v>7</v>
      </c>
      <c r="H10" s="33" t="s">
        <v>8</v>
      </c>
      <c r="I10" s="33" t="s">
        <v>23</v>
      </c>
      <c r="J10" s="33" t="s">
        <v>15</v>
      </c>
      <c r="K10" s="33" t="s">
        <v>12</v>
      </c>
      <c r="L10" s="33" t="s">
        <v>9</v>
      </c>
      <c r="M10" s="33" t="s">
        <v>13</v>
      </c>
      <c r="N10" s="33" t="s">
        <v>10</v>
      </c>
      <c r="S10">
        <f t="shared" si="1"/>
        <v>0</v>
      </c>
      <c r="T10" t="str">
        <f t="shared" si="2"/>
        <v>000.0 (000.0)</v>
      </c>
    </row>
    <row r="11" spans="1:21" x14ac:dyDescent="0.25">
      <c r="A11" s="34" t="s">
        <v>204</v>
      </c>
      <c r="B11" s="34" t="s">
        <v>3</v>
      </c>
      <c r="C11" s="36" t="s">
        <v>190</v>
      </c>
      <c r="D11" s="36" t="s">
        <v>196</v>
      </c>
      <c r="E11" s="36" t="s">
        <v>197</v>
      </c>
      <c r="F11" s="34" t="s">
        <v>0</v>
      </c>
      <c r="G11" s="34" t="s">
        <v>0</v>
      </c>
      <c r="H11" s="34" t="s">
        <v>0</v>
      </c>
      <c r="I11" s="35" t="s">
        <v>34</v>
      </c>
      <c r="J11" s="34" t="s">
        <v>0</v>
      </c>
      <c r="K11" s="34" t="s">
        <v>0</v>
      </c>
      <c r="L11" s="36" t="s">
        <v>205</v>
      </c>
      <c r="M11" s="34" t="s">
        <v>0</v>
      </c>
      <c r="N11" s="34" t="s">
        <v>11</v>
      </c>
      <c r="P11" s="32" t="str">
        <f>MID(L11,1,1)</f>
        <v>0</v>
      </c>
      <c r="Q11" s="32" t="str">
        <f>MID(L11,3,2)</f>
        <v>02</v>
      </c>
      <c r="R11">
        <f>P11+Q11/60</f>
        <v>3.3333333333333333E-2</v>
      </c>
      <c r="S11">
        <f t="shared" si="1"/>
        <v>0</v>
      </c>
      <c r="T11" t="str">
        <f t="shared" si="2"/>
        <v>000.0 (000.0)</v>
      </c>
    </row>
    <row r="12" spans="1:21" x14ac:dyDescent="0.25">
      <c r="A12" s="34" t="s">
        <v>204</v>
      </c>
      <c r="B12" s="34" t="s">
        <v>4</v>
      </c>
      <c r="C12" s="36" t="s">
        <v>210</v>
      </c>
      <c r="D12" s="36" t="s">
        <v>214</v>
      </c>
      <c r="E12" s="36" t="s">
        <v>215</v>
      </c>
      <c r="F12" s="34" t="s">
        <v>0</v>
      </c>
      <c r="G12" s="36" t="str">
        <f>T12</f>
        <v>125.2 (125.2)</v>
      </c>
      <c r="H12" s="34" t="s">
        <v>0</v>
      </c>
      <c r="I12" s="35" t="s">
        <v>34</v>
      </c>
      <c r="J12" s="36">
        <v>52.12</v>
      </c>
      <c r="K12" s="36">
        <v>250</v>
      </c>
      <c r="L12" s="36" t="s">
        <v>220</v>
      </c>
      <c r="M12" s="34" t="s">
        <v>0</v>
      </c>
      <c r="N12" s="34" t="s">
        <v>11</v>
      </c>
      <c r="O12" s="32">
        <v>125.18444</v>
      </c>
      <c r="P12">
        <f>-MID(L12,1,1)</f>
        <v>0</v>
      </c>
      <c r="Q12">
        <f>-MID(L12,3,2)</f>
        <v>-19</v>
      </c>
      <c r="R12">
        <f>P12+Q12/60</f>
        <v>-0.31666666666666665</v>
      </c>
      <c r="S12">
        <f t="shared" si="1"/>
        <v>125.15110666666666</v>
      </c>
      <c r="T12" t="str">
        <f t="shared" si="2"/>
        <v>125.2 (125.2)</v>
      </c>
    </row>
    <row r="13" spans="1:21" x14ac:dyDescent="0.25">
      <c r="A13" s="34" t="s">
        <v>204</v>
      </c>
      <c r="B13" s="34" t="s">
        <v>4</v>
      </c>
      <c r="C13" s="36" t="s">
        <v>207</v>
      </c>
      <c r="D13" s="36" t="s">
        <v>212</v>
      </c>
      <c r="E13" s="36" t="s">
        <v>213</v>
      </c>
      <c r="F13" s="34" t="s">
        <v>0</v>
      </c>
      <c r="G13" s="36" t="str">
        <f>T13</f>
        <v>156.7 (156.4)</v>
      </c>
      <c r="H13" s="34" t="s">
        <v>0</v>
      </c>
      <c r="I13" s="35" t="s">
        <v>218</v>
      </c>
      <c r="J13" s="36">
        <v>20.99</v>
      </c>
      <c r="K13" s="36">
        <v>250</v>
      </c>
      <c r="L13" s="36" t="s">
        <v>219</v>
      </c>
      <c r="M13" s="34" t="s">
        <v>0</v>
      </c>
      <c r="N13" s="34" t="s">
        <v>11</v>
      </c>
      <c r="O13" s="32">
        <v>156.37593000000001</v>
      </c>
      <c r="P13">
        <f>-MID(L13,1,1)</f>
        <v>0</v>
      </c>
      <c r="Q13">
        <f>-MID(L13,3,2)</f>
        <v>-21</v>
      </c>
      <c r="R13">
        <f>P13+Q13/60</f>
        <v>-0.35</v>
      </c>
      <c r="S13">
        <f t="shared" si="1"/>
        <v>156.69259666666667</v>
      </c>
      <c r="T13" t="str">
        <f t="shared" si="2"/>
        <v>156.7 (156.4)</v>
      </c>
    </row>
    <row r="14" spans="1:2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S14">
        <f t="shared" si="1"/>
        <v>0.35</v>
      </c>
      <c r="T14" t="str">
        <f t="shared" si="2"/>
        <v>000.4 (000.0)</v>
      </c>
    </row>
    <row r="15" spans="1:21" ht="32.25" customHeight="1" x14ac:dyDescent="0.25">
      <c r="A15" s="33" t="s">
        <v>14</v>
      </c>
      <c r="B15" s="33" t="s">
        <v>2</v>
      </c>
      <c r="C15" s="33" t="s">
        <v>5</v>
      </c>
      <c r="D15" s="33" t="s">
        <v>17</v>
      </c>
      <c r="E15" s="33" t="s">
        <v>18</v>
      </c>
      <c r="F15" s="33" t="s">
        <v>6</v>
      </c>
      <c r="G15" s="33" t="s">
        <v>7</v>
      </c>
      <c r="H15" s="33" t="s">
        <v>8</v>
      </c>
      <c r="I15" s="33" t="s">
        <v>23</v>
      </c>
      <c r="J15" s="33" t="s">
        <v>15</v>
      </c>
      <c r="K15" s="33" t="s">
        <v>12</v>
      </c>
      <c r="L15" s="33" t="s">
        <v>9</v>
      </c>
      <c r="M15" s="33" t="s">
        <v>13</v>
      </c>
      <c r="N15" s="33" t="s">
        <v>10</v>
      </c>
      <c r="S15">
        <f t="shared" si="1"/>
        <v>0</v>
      </c>
      <c r="T15" t="str">
        <f t="shared" si="2"/>
        <v>000.0 (000.0)</v>
      </c>
    </row>
    <row r="16" spans="1:21" x14ac:dyDescent="0.25">
      <c r="A16" s="34" t="s">
        <v>208</v>
      </c>
      <c r="B16" s="34" t="s">
        <v>3</v>
      </c>
      <c r="C16" s="36" t="s">
        <v>211</v>
      </c>
      <c r="D16" s="36" t="s">
        <v>216</v>
      </c>
      <c r="E16" s="36" t="s">
        <v>217</v>
      </c>
      <c r="F16" s="34" t="s">
        <v>0</v>
      </c>
      <c r="G16" s="34" t="s">
        <v>0</v>
      </c>
      <c r="H16" s="34" t="s">
        <v>0</v>
      </c>
      <c r="I16" s="35" t="s">
        <v>34</v>
      </c>
      <c r="J16" s="34" t="s">
        <v>0</v>
      </c>
      <c r="K16" s="34" t="s">
        <v>0</v>
      </c>
      <c r="L16" s="36" t="s">
        <v>221</v>
      </c>
      <c r="M16" s="34" t="s">
        <v>0</v>
      </c>
      <c r="N16" s="34" t="s">
        <v>11</v>
      </c>
      <c r="P16">
        <f>-MID(L16,1,1)</f>
        <v>0</v>
      </c>
      <c r="Q16">
        <f>-MID(L16,3,2)</f>
        <v>-31</v>
      </c>
      <c r="R16">
        <f>P16+Q16/60</f>
        <v>-0.51666666666666672</v>
      </c>
      <c r="S16">
        <f t="shared" si="1"/>
        <v>0</v>
      </c>
      <c r="T16" t="str">
        <f t="shared" si="2"/>
        <v>000.0 (000.0)</v>
      </c>
    </row>
    <row r="17" spans="1:20" x14ac:dyDescent="0.25">
      <c r="A17" s="34" t="s">
        <v>208</v>
      </c>
      <c r="B17" s="34" t="s">
        <v>4</v>
      </c>
      <c r="C17" s="36" t="s">
        <v>210</v>
      </c>
      <c r="D17" s="36" t="s">
        <v>214</v>
      </c>
      <c r="E17" s="36" t="s">
        <v>215</v>
      </c>
      <c r="F17" s="34" t="s">
        <v>0</v>
      </c>
      <c r="G17" s="36" t="str">
        <f>T17</f>
        <v>179.5 (179.0)</v>
      </c>
      <c r="H17" s="34" t="s">
        <v>0</v>
      </c>
      <c r="I17" s="35" t="s">
        <v>34</v>
      </c>
      <c r="J17" s="36">
        <v>81.83</v>
      </c>
      <c r="K17" s="36">
        <v>250</v>
      </c>
      <c r="L17" s="36" t="s">
        <v>220</v>
      </c>
      <c r="M17" s="34" t="s">
        <v>0</v>
      </c>
      <c r="N17" s="34" t="s">
        <v>11</v>
      </c>
      <c r="O17" s="32">
        <v>179.01306</v>
      </c>
      <c r="P17">
        <f>-MID(L17,1,1)</f>
        <v>0</v>
      </c>
      <c r="Q17">
        <f>-MID(L17,3,2)</f>
        <v>-19</v>
      </c>
      <c r="R17">
        <f>P17+Q17/60</f>
        <v>-0.31666666666666665</v>
      </c>
      <c r="S17">
        <f t="shared" si="1"/>
        <v>179.52972666666668</v>
      </c>
      <c r="T17" t="str">
        <f t="shared" si="2"/>
        <v>179.5 (179.0)</v>
      </c>
    </row>
    <row r="18" spans="1:20" x14ac:dyDescent="0.25">
      <c r="A18" s="34" t="s">
        <v>208</v>
      </c>
      <c r="B18" s="34" t="s">
        <v>4</v>
      </c>
      <c r="C18" s="36" t="s">
        <v>207</v>
      </c>
      <c r="D18" s="36" t="s">
        <v>212</v>
      </c>
      <c r="E18" s="36" t="s">
        <v>213</v>
      </c>
      <c r="F18" s="34" t="s">
        <v>0</v>
      </c>
      <c r="G18" s="36" t="str">
        <f>T18</f>
        <v>156.7 (156.4)</v>
      </c>
      <c r="H18" s="34" t="s">
        <v>0</v>
      </c>
      <c r="I18" s="35" t="s">
        <v>218</v>
      </c>
      <c r="J18" s="36">
        <v>20.99</v>
      </c>
      <c r="K18" s="36">
        <v>250</v>
      </c>
      <c r="L18" s="36" t="s">
        <v>219</v>
      </c>
      <c r="M18" s="34" t="s">
        <v>0</v>
      </c>
      <c r="N18" s="34" t="s">
        <v>11</v>
      </c>
      <c r="O18" s="32">
        <v>156.37593000000001</v>
      </c>
      <c r="P18">
        <f>-MID(L18,1,1)</f>
        <v>0</v>
      </c>
      <c r="Q18">
        <f>-MID(L18,3,2)</f>
        <v>-21</v>
      </c>
      <c r="R18">
        <f>P18+Q18/60</f>
        <v>-0.35</v>
      </c>
      <c r="S18">
        <f t="shared" si="1"/>
        <v>156.69259666666667</v>
      </c>
      <c r="T18" t="str">
        <f t="shared" si="2"/>
        <v>156.7 (156.4)</v>
      </c>
    </row>
    <row r="19" spans="1:20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S19">
        <f t="shared" si="1"/>
        <v>0.35</v>
      </c>
      <c r="T19" t="str">
        <f t="shared" si="2"/>
        <v>000.4 (000.0)</v>
      </c>
    </row>
    <row r="20" spans="1:20" ht="32.25" customHeight="1" x14ac:dyDescent="0.25">
      <c r="A20" s="33" t="s">
        <v>14</v>
      </c>
      <c r="B20" s="33" t="s">
        <v>2</v>
      </c>
      <c r="C20" s="33" t="s">
        <v>5</v>
      </c>
      <c r="D20" s="33" t="s">
        <v>17</v>
      </c>
      <c r="E20" s="33" t="s">
        <v>18</v>
      </c>
      <c r="F20" s="33" t="s">
        <v>6</v>
      </c>
      <c r="G20" s="33" t="s">
        <v>7</v>
      </c>
      <c r="H20" s="33" t="s">
        <v>8</v>
      </c>
      <c r="I20" s="33" t="s">
        <v>23</v>
      </c>
      <c r="J20" s="33" t="s">
        <v>15</v>
      </c>
      <c r="K20" s="33" t="s">
        <v>12</v>
      </c>
      <c r="L20" s="33" t="s">
        <v>9</v>
      </c>
      <c r="M20" s="33" t="s">
        <v>13</v>
      </c>
      <c r="N20" s="33" t="s">
        <v>10</v>
      </c>
      <c r="S20">
        <f t="shared" si="1"/>
        <v>0</v>
      </c>
      <c r="T20" t="str">
        <f t="shared" si="2"/>
        <v>000.0 (000.0)</v>
      </c>
    </row>
    <row r="21" spans="1:20" x14ac:dyDescent="0.25">
      <c r="A21" s="34" t="s">
        <v>209</v>
      </c>
      <c r="B21" s="34" t="s">
        <v>3</v>
      </c>
      <c r="C21" s="36" t="s">
        <v>191</v>
      </c>
      <c r="D21" s="36" t="s">
        <v>198</v>
      </c>
      <c r="E21" s="36" t="s">
        <v>199</v>
      </c>
      <c r="F21" s="34" t="s">
        <v>0</v>
      </c>
      <c r="G21" s="34" t="s">
        <v>0</v>
      </c>
      <c r="H21" s="34" t="s">
        <v>0</v>
      </c>
      <c r="I21" s="35" t="s">
        <v>34</v>
      </c>
      <c r="J21" s="34" t="s">
        <v>0</v>
      </c>
      <c r="K21" s="34" t="s">
        <v>0</v>
      </c>
      <c r="L21" s="36" t="s">
        <v>206</v>
      </c>
      <c r="M21" s="34" t="s">
        <v>0</v>
      </c>
      <c r="N21" s="34" t="s">
        <v>11</v>
      </c>
      <c r="P21" s="32" t="str">
        <f>MID(L21,1,1)</f>
        <v>0</v>
      </c>
      <c r="Q21" s="32" t="str">
        <f>MID(L21,3,2)</f>
        <v>40</v>
      </c>
      <c r="R21">
        <f>P21+Q21/60</f>
        <v>0.66666666666666663</v>
      </c>
      <c r="S21">
        <f t="shared" si="1"/>
        <v>0</v>
      </c>
      <c r="T21" t="str">
        <f t="shared" si="2"/>
        <v>000.0 (000.0)</v>
      </c>
    </row>
    <row r="22" spans="1:20" x14ac:dyDescent="0.25">
      <c r="A22" s="34" t="s">
        <v>209</v>
      </c>
      <c r="B22" s="34" t="s">
        <v>3</v>
      </c>
      <c r="C22" s="36" t="s">
        <v>210</v>
      </c>
      <c r="D22" s="36" t="s">
        <v>214</v>
      </c>
      <c r="E22" s="36" t="s">
        <v>215</v>
      </c>
      <c r="F22" s="34" t="s">
        <v>0</v>
      </c>
      <c r="G22" s="36" t="str">
        <f>T22</f>
        <v>212.0 (212.7)</v>
      </c>
      <c r="H22" s="34" t="s">
        <v>0</v>
      </c>
      <c r="I22" s="35" t="s">
        <v>34</v>
      </c>
      <c r="J22" s="36">
        <v>46.52</v>
      </c>
      <c r="K22" s="36">
        <v>250</v>
      </c>
      <c r="L22" s="36" t="s">
        <v>220</v>
      </c>
      <c r="M22" s="34" t="s">
        <v>0</v>
      </c>
      <c r="N22" s="34" t="s">
        <v>11</v>
      </c>
      <c r="O22" s="32">
        <v>212.65624</v>
      </c>
      <c r="P22">
        <f>-MID(L22,1,1)</f>
        <v>0</v>
      </c>
      <c r="Q22">
        <f>-MID(L22,3,2)</f>
        <v>-19</v>
      </c>
      <c r="R22">
        <f>P22+Q22/60</f>
        <v>-0.31666666666666665</v>
      </c>
      <c r="S22">
        <f t="shared" si="1"/>
        <v>211.98957333333334</v>
      </c>
      <c r="T22" t="str">
        <f t="shared" si="2"/>
        <v>212.0 (212.7)</v>
      </c>
    </row>
    <row r="23" spans="1:20" x14ac:dyDescent="0.25">
      <c r="A23" s="34" t="s">
        <v>209</v>
      </c>
      <c r="B23" s="34" t="s">
        <v>4</v>
      </c>
      <c r="C23" s="36" t="s">
        <v>207</v>
      </c>
      <c r="D23" s="36" t="s">
        <v>212</v>
      </c>
      <c r="E23" s="36" t="s">
        <v>213</v>
      </c>
      <c r="F23" s="34" t="s">
        <v>0</v>
      </c>
      <c r="G23" s="36" t="str">
        <f>T23</f>
        <v>156.7 (156.4)</v>
      </c>
      <c r="H23" s="34" t="s">
        <v>0</v>
      </c>
      <c r="I23" s="35" t="s">
        <v>218</v>
      </c>
      <c r="J23" s="36">
        <v>20.99</v>
      </c>
      <c r="K23" s="36">
        <v>250</v>
      </c>
      <c r="L23" s="36" t="s">
        <v>219</v>
      </c>
      <c r="M23" s="34" t="s">
        <v>0</v>
      </c>
      <c r="N23" s="34" t="s">
        <v>11</v>
      </c>
      <c r="O23" s="32">
        <v>156.37593000000001</v>
      </c>
      <c r="P23">
        <f>-MID(L23,1,1)</f>
        <v>0</v>
      </c>
      <c r="Q23">
        <f>-MID(L23,3,2)</f>
        <v>-21</v>
      </c>
      <c r="R23">
        <f>P23+Q23/60</f>
        <v>-0.35</v>
      </c>
      <c r="S23">
        <f t="shared" si="1"/>
        <v>156.69259666666667</v>
      </c>
      <c r="T23" t="str">
        <f t="shared" si="2"/>
        <v>156.7 (156.4)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3:I4 I7:I8 I11:I13 I16:I18 I21:I2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workbookViewId="0">
      <selection activeCell="O35" sqref="O35"/>
    </sheetView>
  </sheetViews>
  <sheetFormatPr baseColWidth="10" defaultColWidth="9" defaultRowHeight="15.75" x14ac:dyDescent="0.25"/>
  <cols>
    <col min="1" max="1" width="9" style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3" width="7.125" style="1" bestFit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/>
    <row r="2" spans="1:20" ht="33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13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73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 t="s">
        <v>36</v>
      </c>
      <c r="J3" s="3" t="s">
        <v>0</v>
      </c>
      <c r="K3" s="3" t="s">
        <v>0</v>
      </c>
      <c r="L3" s="5" t="s">
        <v>109</v>
      </c>
      <c r="M3" s="3" t="s">
        <v>0</v>
      </c>
      <c r="N3" s="3" t="s">
        <v>11</v>
      </c>
      <c r="O3" s="14" t="s">
        <v>0</v>
      </c>
      <c r="P3" t="str">
        <f>MID(L3,1,1)</f>
        <v>1</v>
      </c>
      <c r="Q3" t="str">
        <f>MID(L3,3,2)</f>
        <v>43</v>
      </c>
      <c r="R3">
        <f>P3+Q3/60</f>
        <v>1.7166666666666668</v>
      </c>
    </row>
    <row r="4" spans="1:20" ht="19.5" customHeight="1" x14ac:dyDescent="0.25">
      <c r="A4" s="3" t="s">
        <v>73</v>
      </c>
      <c r="B4" s="3" t="s">
        <v>4</v>
      </c>
      <c r="C4" s="3" t="s">
        <v>42</v>
      </c>
      <c r="D4" s="3" t="s">
        <v>43</v>
      </c>
      <c r="E4" s="3" t="s">
        <v>44</v>
      </c>
      <c r="F4" s="3" t="s">
        <v>0</v>
      </c>
      <c r="G4" s="5" t="str">
        <f>T4</f>
        <v>076.0 (077.7)</v>
      </c>
      <c r="H4" s="3" t="s">
        <v>0</v>
      </c>
      <c r="I4" s="4" t="s">
        <v>34</v>
      </c>
      <c r="J4" s="6">
        <v>31.07</v>
      </c>
      <c r="K4" s="3" t="s">
        <v>0</v>
      </c>
      <c r="L4" s="5" t="s">
        <v>59</v>
      </c>
      <c r="M4" s="3" t="s">
        <v>0</v>
      </c>
      <c r="N4" s="3" t="s">
        <v>11</v>
      </c>
      <c r="O4" s="14">
        <v>77.7</v>
      </c>
      <c r="P4" t="str">
        <f t="shared" ref="P4:P47" si="0">MID(L4,1,1)</f>
        <v>1</v>
      </c>
      <c r="Q4" t="str">
        <f t="shared" ref="Q4:Q47" si="1">MID(L4,3,2)</f>
        <v>25</v>
      </c>
      <c r="R4">
        <f t="shared" ref="R4:R47" si="2">P4+Q4/60</f>
        <v>1.4166666666666667</v>
      </c>
      <c r="S4">
        <f>O4-R3</f>
        <v>75.983333333333334</v>
      </c>
      <c r="T4" t="str">
        <f>TEXT(S4,"000.0")&amp;TEXT(O4," (000.0)")</f>
        <v>076.0 (077.7)</v>
      </c>
    </row>
    <row r="5" spans="1:20" x14ac:dyDescent="0.25">
      <c r="A5" s="3" t="s">
        <v>73</v>
      </c>
      <c r="B5" s="3" t="s">
        <v>4</v>
      </c>
      <c r="C5" s="3" t="s">
        <v>75</v>
      </c>
      <c r="D5" s="3" t="s">
        <v>89</v>
      </c>
      <c r="E5" s="3" t="s">
        <v>90</v>
      </c>
      <c r="F5" s="3" t="s">
        <v>0</v>
      </c>
      <c r="G5" s="5" t="str">
        <f t="shared" ref="G5:G6" si="3">T5</f>
        <v>080.2 (081.6)</v>
      </c>
      <c r="H5" s="3" t="s">
        <v>0</v>
      </c>
      <c r="I5" s="4" t="s">
        <v>93</v>
      </c>
      <c r="J5" s="6">
        <v>23.2</v>
      </c>
      <c r="K5" s="3" t="s">
        <v>0</v>
      </c>
      <c r="L5" s="5" t="s">
        <v>107</v>
      </c>
      <c r="M5" s="3" t="s">
        <v>0</v>
      </c>
      <c r="N5" s="3" t="s">
        <v>11</v>
      </c>
      <c r="O5" s="14">
        <v>81.599999999999994</v>
      </c>
      <c r="P5" t="str">
        <f t="shared" si="0"/>
        <v>1</v>
      </c>
      <c r="Q5" t="str">
        <f t="shared" si="1"/>
        <v>12</v>
      </c>
      <c r="R5">
        <f t="shared" si="2"/>
        <v>1.2</v>
      </c>
      <c r="S5">
        <f t="shared" ref="S5:S47" si="4">O5-R4</f>
        <v>80.183333333333323</v>
      </c>
      <c r="T5" t="str">
        <f t="shared" ref="T5:T47" si="5">TEXT(S5,"000.0")&amp;TEXT(O5," (000.0)")</f>
        <v>080.2 (081.6)</v>
      </c>
    </row>
    <row r="6" spans="1:20" x14ac:dyDescent="0.25">
      <c r="A6" s="3" t="s">
        <v>73</v>
      </c>
      <c r="B6" s="3" t="s">
        <v>4</v>
      </c>
      <c r="C6" s="3" t="s">
        <v>76</v>
      </c>
      <c r="D6" s="3" t="s">
        <v>91</v>
      </c>
      <c r="E6" s="3" t="s">
        <v>92</v>
      </c>
      <c r="F6" s="3" t="s">
        <v>0</v>
      </c>
      <c r="G6" s="5" t="str">
        <f t="shared" si="3"/>
        <v>165.0 (166.2)</v>
      </c>
      <c r="H6" s="3" t="s">
        <v>0</v>
      </c>
      <c r="I6" s="4" t="s">
        <v>94</v>
      </c>
      <c r="J6" s="6">
        <v>9.52</v>
      </c>
      <c r="K6" s="3" t="s">
        <v>0</v>
      </c>
      <c r="L6" s="5" t="s">
        <v>107</v>
      </c>
      <c r="M6" s="3" t="s">
        <v>0</v>
      </c>
      <c r="N6" s="3" t="s">
        <v>11</v>
      </c>
      <c r="O6" s="14">
        <v>166.2</v>
      </c>
      <c r="P6" t="str">
        <f t="shared" si="0"/>
        <v>1</v>
      </c>
      <c r="Q6" t="str">
        <f t="shared" si="1"/>
        <v>12</v>
      </c>
      <c r="R6">
        <f t="shared" si="2"/>
        <v>1.2</v>
      </c>
      <c r="S6">
        <f t="shared" si="4"/>
        <v>165</v>
      </c>
      <c r="T6" t="str">
        <f t="shared" si="5"/>
        <v>165.0 (166.2)</v>
      </c>
    </row>
    <row r="7" spans="1:20" x14ac:dyDescent="0.25">
      <c r="O7" s="14" t="s">
        <v>68</v>
      </c>
      <c r="S7" t="e">
        <f t="shared" si="4"/>
        <v>#VALUE!</v>
      </c>
      <c r="T7" t="e">
        <f t="shared" si="5"/>
        <v>#VALUE!</v>
      </c>
    </row>
    <row r="8" spans="1:20" ht="26.25" x14ac:dyDescent="0.25">
      <c r="A8" s="2" t="s">
        <v>14</v>
      </c>
      <c r="B8" s="2" t="s">
        <v>2</v>
      </c>
      <c r="C8" s="2" t="s">
        <v>5</v>
      </c>
      <c r="D8" s="2" t="s">
        <v>17</v>
      </c>
      <c r="E8" s="2" t="s">
        <v>18</v>
      </c>
      <c r="F8" s="2" t="s">
        <v>6</v>
      </c>
      <c r="G8" s="2" t="s">
        <v>7</v>
      </c>
      <c r="H8" s="2" t="s">
        <v>8</v>
      </c>
      <c r="I8" s="2" t="s">
        <v>23</v>
      </c>
      <c r="J8" s="2" t="s">
        <v>15</v>
      </c>
      <c r="K8" s="2" t="s">
        <v>12</v>
      </c>
      <c r="L8" s="2" t="s">
        <v>9</v>
      </c>
      <c r="M8" s="2" t="s">
        <v>13</v>
      </c>
      <c r="N8" s="2" t="s">
        <v>10</v>
      </c>
      <c r="O8" s="14"/>
      <c r="R8">
        <f t="shared" si="2"/>
        <v>0</v>
      </c>
    </row>
    <row r="9" spans="1:20" x14ac:dyDescent="0.25">
      <c r="A9" s="3" t="s">
        <v>77</v>
      </c>
      <c r="B9" s="3" t="s">
        <v>3</v>
      </c>
      <c r="C9" s="3" t="s">
        <v>1</v>
      </c>
      <c r="D9" s="3" t="s">
        <v>19</v>
      </c>
      <c r="E9" s="3" t="s">
        <v>20</v>
      </c>
      <c r="F9" s="3" t="s">
        <v>0</v>
      </c>
      <c r="G9" s="3" t="s">
        <v>0</v>
      </c>
      <c r="H9" s="3" t="s">
        <v>0</v>
      </c>
      <c r="I9" s="4" t="s">
        <v>35</v>
      </c>
      <c r="J9" s="3" t="s">
        <v>0</v>
      </c>
      <c r="K9" s="3" t="s">
        <v>0</v>
      </c>
      <c r="L9" s="5" t="s">
        <v>56</v>
      </c>
      <c r="M9" s="3" t="s">
        <v>0</v>
      </c>
      <c r="N9" s="3" t="s">
        <v>11</v>
      </c>
      <c r="O9" s="13" t="s">
        <v>0</v>
      </c>
      <c r="P9" t="str">
        <f t="shared" si="0"/>
        <v>1</v>
      </c>
      <c r="Q9" t="str">
        <f t="shared" si="1"/>
        <v>41</v>
      </c>
      <c r="R9">
        <f t="shared" si="2"/>
        <v>1.6833333333333333</v>
      </c>
    </row>
    <row r="10" spans="1:20" x14ac:dyDescent="0.25">
      <c r="A10" s="3" t="s">
        <v>77</v>
      </c>
      <c r="B10" s="3" t="s">
        <v>4</v>
      </c>
      <c r="C10" s="3" t="s">
        <v>42</v>
      </c>
      <c r="D10" s="3" t="s">
        <v>43</v>
      </c>
      <c r="E10" s="3" t="s">
        <v>44</v>
      </c>
      <c r="F10" s="3" t="s">
        <v>0</v>
      </c>
      <c r="G10" s="5" t="str">
        <f t="shared" ref="G10:G12" si="6">T10</f>
        <v>095.5 (097.2)</v>
      </c>
      <c r="H10" s="3" t="s">
        <v>0</v>
      </c>
      <c r="I10" s="4" t="s">
        <v>34</v>
      </c>
      <c r="J10" s="3">
        <v>30.26</v>
      </c>
      <c r="K10" s="3" t="s">
        <v>0</v>
      </c>
      <c r="L10" s="5" t="s">
        <v>59</v>
      </c>
      <c r="M10" s="3" t="s">
        <v>0</v>
      </c>
      <c r="N10" s="3" t="s">
        <v>11</v>
      </c>
      <c r="O10" s="14">
        <v>97.2</v>
      </c>
      <c r="P10" t="str">
        <f t="shared" si="0"/>
        <v>1</v>
      </c>
      <c r="Q10" t="str">
        <f t="shared" si="1"/>
        <v>25</v>
      </c>
      <c r="R10">
        <f t="shared" si="2"/>
        <v>1.4166666666666667</v>
      </c>
      <c r="S10">
        <f t="shared" si="4"/>
        <v>95.516666666666666</v>
      </c>
      <c r="T10" t="str">
        <f t="shared" si="5"/>
        <v>095.5 (097.2)</v>
      </c>
    </row>
    <row r="11" spans="1:20" x14ac:dyDescent="0.25">
      <c r="A11" s="3" t="s">
        <v>77</v>
      </c>
      <c r="B11" s="3" t="s">
        <v>4</v>
      </c>
      <c r="C11" s="3" t="s">
        <v>75</v>
      </c>
      <c r="D11" s="3" t="s">
        <v>89</v>
      </c>
      <c r="E11" s="3" t="s">
        <v>90</v>
      </c>
      <c r="F11" s="3" t="s">
        <v>0</v>
      </c>
      <c r="G11" s="5" t="str">
        <f t="shared" si="6"/>
        <v>080.2 (081.6)</v>
      </c>
      <c r="H11" s="3" t="s">
        <v>0</v>
      </c>
      <c r="I11" s="4" t="s">
        <v>93</v>
      </c>
      <c r="J11" s="6">
        <v>23.2</v>
      </c>
      <c r="K11" s="3" t="s">
        <v>0</v>
      </c>
      <c r="L11" s="5" t="s">
        <v>107</v>
      </c>
      <c r="M11" s="3" t="s">
        <v>0</v>
      </c>
      <c r="N11" s="3" t="s">
        <v>11</v>
      </c>
      <c r="O11" s="14">
        <v>81.599999999999994</v>
      </c>
      <c r="P11" t="str">
        <f t="shared" si="0"/>
        <v>1</v>
      </c>
      <c r="Q11" t="str">
        <f t="shared" si="1"/>
        <v>12</v>
      </c>
      <c r="R11">
        <f t="shared" si="2"/>
        <v>1.2</v>
      </c>
      <c r="S11">
        <f t="shared" si="4"/>
        <v>80.183333333333323</v>
      </c>
      <c r="T11" t="str">
        <f t="shared" si="5"/>
        <v>080.2 (081.6)</v>
      </c>
    </row>
    <row r="12" spans="1:20" x14ac:dyDescent="0.25">
      <c r="A12" s="3" t="s">
        <v>77</v>
      </c>
      <c r="B12" s="3" t="s">
        <v>4</v>
      </c>
      <c r="C12" s="3" t="s">
        <v>76</v>
      </c>
      <c r="D12" s="3" t="s">
        <v>91</v>
      </c>
      <c r="E12" s="3" t="s">
        <v>92</v>
      </c>
      <c r="F12" s="3" t="s">
        <v>0</v>
      </c>
      <c r="G12" s="5" t="str">
        <f t="shared" si="6"/>
        <v>165.0 (166.2)</v>
      </c>
      <c r="H12" s="3" t="s">
        <v>0</v>
      </c>
      <c r="I12" s="4" t="s">
        <v>94</v>
      </c>
      <c r="J12" s="6">
        <v>9.52</v>
      </c>
      <c r="K12" s="3" t="s">
        <v>0</v>
      </c>
      <c r="L12" s="5" t="s">
        <v>107</v>
      </c>
      <c r="M12" s="3" t="s">
        <v>0</v>
      </c>
      <c r="N12" s="3" t="s">
        <v>11</v>
      </c>
      <c r="O12" s="14">
        <v>166.2</v>
      </c>
      <c r="P12" t="str">
        <f t="shared" si="0"/>
        <v>1</v>
      </c>
      <c r="Q12" t="str">
        <f t="shared" si="1"/>
        <v>12</v>
      </c>
      <c r="R12">
        <f t="shared" si="2"/>
        <v>1.2</v>
      </c>
      <c r="S12">
        <f t="shared" si="4"/>
        <v>165</v>
      </c>
      <c r="T12" t="str">
        <f t="shared" si="5"/>
        <v>165.0 (166.2)</v>
      </c>
    </row>
    <row r="13" spans="1:20" x14ac:dyDescent="0.25">
      <c r="O13" s="14"/>
      <c r="P13" t="str">
        <f t="shared" si="0"/>
        <v/>
      </c>
      <c r="Q13" t="str">
        <f t="shared" si="1"/>
        <v/>
      </c>
      <c r="S13">
        <f t="shared" si="4"/>
        <v>-1.2</v>
      </c>
      <c r="T13" t="str">
        <f t="shared" si="5"/>
        <v>-001.2 (000.0)</v>
      </c>
    </row>
    <row r="14" spans="1:20" ht="26.25" x14ac:dyDescent="0.25">
      <c r="A14" s="2" t="s">
        <v>14</v>
      </c>
      <c r="B14" s="2" t="s">
        <v>2</v>
      </c>
      <c r="C14" s="2" t="s">
        <v>5</v>
      </c>
      <c r="D14" s="2" t="s">
        <v>17</v>
      </c>
      <c r="E14" s="2" t="s">
        <v>18</v>
      </c>
      <c r="F14" s="2" t="s">
        <v>6</v>
      </c>
      <c r="G14" s="2" t="s">
        <v>7</v>
      </c>
      <c r="H14" s="2" t="s">
        <v>8</v>
      </c>
      <c r="I14" s="2" t="s">
        <v>23</v>
      </c>
      <c r="J14" s="2" t="s">
        <v>15</v>
      </c>
      <c r="K14" s="2" t="s">
        <v>12</v>
      </c>
      <c r="L14" s="2" t="s">
        <v>9</v>
      </c>
      <c r="M14" s="2" t="s">
        <v>13</v>
      </c>
      <c r="N14" s="2" t="s">
        <v>10</v>
      </c>
      <c r="O14" s="14"/>
    </row>
    <row r="15" spans="1:20" x14ac:dyDescent="0.25">
      <c r="A15" s="3" t="s">
        <v>78</v>
      </c>
      <c r="B15" s="3" t="s">
        <v>3</v>
      </c>
      <c r="C15" s="3" t="s">
        <v>25</v>
      </c>
      <c r="D15" s="3" t="s">
        <v>38</v>
      </c>
      <c r="E15" s="3" t="s">
        <v>39</v>
      </c>
      <c r="F15" s="3" t="s">
        <v>0</v>
      </c>
      <c r="G15" s="3" t="s">
        <v>0</v>
      </c>
      <c r="H15" s="3" t="s">
        <v>0</v>
      </c>
      <c r="I15" s="4" t="s">
        <v>93</v>
      </c>
      <c r="J15" s="3" t="s">
        <v>0</v>
      </c>
      <c r="K15" s="3" t="s">
        <v>0</v>
      </c>
      <c r="L15" s="5" t="s">
        <v>57</v>
      </c>
      <c r="M15" s="3" t="s">
        <v>0</v>
      </c>
      <c r="N15" s="3" t="s">
        <v>11</v>
      </c>
      <c r="O15" s="13" t="s">
        <v>0</v>
      </c>
      <c r="P15" t="str">
        <f t="shared" si="0"/>
        <v>1</v>
      </c>
      <c r="Q15" t="str">
        <f t="shared" si="1"/>
        <v>21</v>
      </c>
      <c r="R15">
        <f t="shared" si="2"/>
        <v>1.35</v>
      </c>
    </row>
    <row r="16" spans="1:20" x14ac:dyDescent="0.25">
      <c r="A16" s="3" t="s">
        <v>78</v>
      </c>
      <c r="B16" s="3" t="s">
        <v>4</v>
      </c>
      <c r="C16" s="3" t="s">
        <v>75</v>
      </c>
      <c r="D16" s="3" t="s">
        <v>89</v>
      </c>
      <c r="E16" s="3" t="s">
        <v>90</v>
      </c>
      <c r="F16" s="3" t="s">
        <v>0</v>
      </c>
      <c r="G16" s="5" t="str">
        <f t="shared" ref="G16:G17" si="7">T16</f>
        <v>131.7 (133.0)</v>
      </c>
      <c r="H16" s="3" t="s">
        <v>0</v>
      </c>
      <c r="I16" s="4" t="s">
        <v>93</v>
      </c>
      <c r="J16" s="6">
        <v>30.65</v>
      </c>
      <c r="K16" s="3" t="s">
        <v>0</v>
      </c>
      <c r="L16" s="5" t="s">
        <v>107</v>
      </c>
      <c r="M16" s="3" t="s">
        <v>0</v>
      </c>
      <c r="N16" s="3" t="s">
        <v>11</v>
      </c>
      <c r="O16" s="14">
        <v>133</v>
      </c>
      <c r="P16" t="str">
        <f t="shared" si="0"/>
        <v>1</v>
      </c>
      <c r="Q16" t="str">
        <f t="shared" si="1"/>
        <v>12</v>
      </c>
      <c r="R16">
        <f t="shared" si="2"/>
        <v>1.2</v>
      </c>
      <c r="S16">
        <f t="shared" si="4"/>
        <v>131.65</v>
      </c>
      <c r="T16" t="str">
        <f t="shared" si="5"/>
        <v>131.7 (133.0)</v>
      </c>
    </row>
    <row r="17" spans="1:20" x14ac:dyDescent="0.25">
      <c r="A17" s="3" t="s">
        <v>78</v>
      </c>
      <c r="B17" s="3" t="s">
        <v>4</v>
      </c>
      <c r="C17" s="3" t="s">
        <v>76</v>
      </c>
      <c r="D17" s="3" t="s">
        <v>91</v>
      </c>
      <c r="E17" s="3" t="s">
        <v>92</v>
      </c>
      <c r="F17" s="3" t="s">
        <v>0</v>
      </c>
      <c r="G17" s="5" t="str">
        <f t="shared" si="7"/>
        <v>165.0 (166.2)</v>
      </c>
      <c r="H17" s="3" t="s">
        <v>0</v>
      </c>
      <c r="I17" s="4" t="s">
        <v>94</v>
      </c>
      <c r="J17" s="6">
        <v>9.52</v>
      </c>
      <c r="K17" s="3" t="s">
        <v>0</v>
      </c>
      <c r="L17" s="5" t="s">
        <v>107</v>
      </c>
      <c r="M17" s="3" t="s">
        <v>0</v>
      </c>
      <c r="N17" s="3" t="s">
        <v>11</v>
      </c>
      <c r="O17" s="14">
        <v>166.2</v>
      </c>
      <c r="P17" t="str">
        <f t="shared" si="0"/>
        <v>1</v>
      </c>
      <c r="Q17" t="str">
        <f t="shared" si="1"/>
        <v>12</v>
      </c>
      <c r="R17">
        <f t="shared" si="2"/>
        <v>1.2</v>
      </c>
      <c r="S17">
        <f t="shared" si="4"/>
        <v>165</v>
      </c>
      <c r="T17" t="str">
        <f t="shared" si="5"/>
        <v>165.0 (166.2)</v>
      </c>
    </row>
    <row r="18" spans="1:20" x14ac:dyDescent="0.25">
      <c r="O18" s="14"/>
      <c r="P18" t="str">
        <f t="shared" si="0"/>
        <v/>
      </c>
      <c r="Q18" t="str">
        <f t="shared" si="1"/>
        <v/>
      </c>
      <c r="S18">
        <f t="shared" si="4"/>
        <v>-1.2</v>
      </c>
      <c r="T18" t="str">
        <f t="shared" si="5"/>
        <v>-001.2 (000.0)</v>
      </c>
    </row>
    <row r="19" spans="1:20" ht="26.25" x14ac:dyDescent="0.25">
      <c r="A19" s="2" t="s">
        <v>14</v>
      </c>
      <c r="B19" s="2" t="s">
        <v>2</v>
      </c>
      <c r="C19" s="2" t="s">
        <v>5</v>
      </c>
      <c r="D19" s="2" t="s">
        <v>17</v>
      </c>
      <c r="E19" s="2" t="s">
        <v>18</v>
      </c>
      <c r="F19" s="2" t="s">
        <v>6</v>
      </c>
      <c r="G19" s="2" t="s">
        <v>7</v>
      </c>
      <c r="H19" s="2" t="s">
        <v>8</v>
      </c>
      <c r="I19" s="2" t="s">
        <v>23</v>
      </c>
      <c r="J19" s="2" t="s">
        <v>15</v>
      </c>
      <c r="K19" s="2" t="s">
        <v>12</v>
      </c>
      <c r="L19" s="2" t="s">
        <v>9</v>
      </c>
      <c r="M19" s="2" t="s">
        <v>13</v>
      </c>
      <c r="N19" s="2" t="s">
        <v>10</v>
      </c>
      <c r="O19" s="14"/>
    </row>
    <row r="20" spans="1:20" x14ac:dyDescent="0.25">
      <c r="A20" s="3" t="s">
        <v>79</v>
      </c>
      <c r="B20" s="3" t="s">
        <v>3</v>
      </c>
      <c r="C20" s="3" t="s">
        <v>80</v>
      </c>
      <c r="D20" s="3" t="s">
        <v>95</v>
      </c>
      <c r="E20" s="3" t="s">
        <v>96</v>
      </c>
      <c r="F20" s="3" t="s">
        <v>0</v>
      </c>
      <c r="G20" s="3" t="s">
        <v>0</v>
      </c>
      <c r="H20" s="3" t="s">
        <v>0</v>
      </c>
      <c r="I20" s="4" t="s">
        <v>36</v>
      </c>
      <c r="J20" s="3" t="s">
        <v>0</v>
      </c>
      <c r="K20" s="3" t="s">
        <v>0</v>
      </c>
      <c r="L20" s="5" t="s">
        <v>110</v>
      </c>
      <c r="M20" s="3" t="s">
        <v>0</v>
      </c>
      <c r="N20" s="3" t="s">
        <v>11</v>
      </c>
      <c r="O20" s="13" t="s">
        <v>0</v>
      </c>
      <c r="P20" t="str">
        <f t="shared" si="0"/>
        <v>1</v>
      </c>
      <c r="Q20" t="str">
        <f t="shared" si="1"/>
        <v>24</v>
      </c>
      <c r="R20">
        <f t="shared" si="2"/>
        <v>1.4</v>
      </c>
    </row>
    <row r="21" spans="1:20" x14ac:dyDescent="0.25">
      <c r="A21" s="3" t="s">
        <v>79</v>
      </c>
      <c r="B21" s="3" t="s">
        <v>4</v>
      </c>
      <c r="C21" s="3" t="s">
        <v>81</v>
      </c>
      <c r="D21" s="3" t="s">
        <v>97</v>
      </c>
      <c r="E21" s="3" t="s">
        <v>98</v>
      </c>
      <c r="F21" s="3" t="s">
        <v>0</v>
      </c>
      <c r="G21" s="5" t="str">
        <f t="shared" ref="G21:G23" si="8">T21</f>
        <v>138.1 (139.5)</v>
      </c>
      <c r="H21" s="3" t="s">
        <v>0</v>
      </c>
      <c r="I21" s="4" t="s">
        <v>36</v>
      </c>
      <c r="J21" s="6">
        <v>17.79</v>
      </c>
      <c r="K21" s="3" t="s">
        <v>0</v>
      </c>
      <c r="L21" s="5" t="s">
        <v>111</v>
      </c>
      <c r="M21" s="3" t="s">
        <v>0</v>
      </c>
      <c r="N21" s="3" t="s">
        <v>11</v>
      </c>
      <c r="O21" s="14">
        <v>139.5</v>
      </c>
      <c r="P21" t="str">
        <f t="shared" si="0"/>
        <v>1</v>
      </c>
      <c r="Q21" t="str">
        <f t="shared" si="1"/>
        <v>20</v>
      </c>
      <c r="R21">
        <f t="shared" si="2"/>
        <v>1.3333333333333333</v>
      </c>
      <c r="S21">
        <f t="shared" si="4"/>
        <v>138.1</v>
      </c>
      <c r="T21" t="str">
        <f t="shared" si="5"/>
        <v>138.1 (139.5)</v>
      </c>
    </row>
    <row r="22" spans="1:20" x14ac:dyDescent="0.25">
      <c r="A22" s="3" t="s">
        <v>79</v>
      </c>
      <c r="B22" s="3" t="s">
        <v>4</v>
      </c>
      <c r="C22" s="3" t="s">
        <v>75</v>
      </c>
      <c r="D22" s="3" t="s">
        <v>89</v>
      </c>
      <c r="E22" s="3" t="s">
        <v>90</v>
      </c>
      <c r="F22" s="3" t="s">
        <v>0</v>
      </c>
      <c r="G22" s="5" t="str">
        <f t="shared" si="8"/>
        <v>138.1 (139.4)</v>
      </c>
      <c r="H22" s="3" t="s">
        <v>0</v>
      </c>
      <c r="I22" s="4" t="s">
        <v>93</v>
      </c>
      <c r="J22" s="6">
        <v>30.81</v>
      </c>
      <c r="K22" s="3" t="s">
        <v>0</v>
      </c>
      <c r="L22" s="5" t="s">
        <v>107</v>
      </c>
      <c r="M22" s="3" t="s">
        <v>0</v>
      </c>
      <c r="N22" s="3" t="s">
        <v>11</v>
      </c>
      <c r="O22" s="14">
        <v>139.4</v>
      </c>
      <c r="P22" t="str">
        <f t="shared" si="0"/>
        <v>1</v>
      </c>
      <c r="Q22" t="str">
        <f t="shared" si="1"/>
        <v>12</v>
      </c>
      <c r="R22">
        <f t="shared" si="2"/>
        <v>1.2</v>
      </c>
      <c r="S22">
        <f t="shared" si="4"/>
        <v>138.06666666666666</v>
      </c>
      <c r="T22" t="str">
        <f t="shared" si="5"/>
        <v>138.1 (139.4)</v>
      </c>
    </row>
    <row r="23" spans="1:20" x14ac:dyDescent="0.25">
      <c r="A23" s="3" t="s">
        <v>79</v>
      </c>
      <c r="B23" s="3" t="s">
        <v>4</v>
      </c>
      <c r="C23" s="3" t="s">
        <v>76</v>
      </c>
      <c r="D23" s="3" t="s">
        <v>91</v>
      </c>
      <c r="E23" s="3" t="s">
        <v>92</v>
      </c>
      <c r="F23" s="3" t="s">
        <v>0</v>
      </c>
      <c r="G23" s="5" t="str">
        <f t="shared" si="8"/>
        <v>165.0 (166.2)</v>
      </c>
      <c r="H23" s="3" t="s">
        <v>0</v>
      </c>
      <c r="I23" s="4" t="s">
        <v>94</v>
      </c>
      <c r="J23" s="6">
        <v>9.52</v>
      </c>
      <c r="K23" s="3" t="s">
        <v>0</v>
      </c>
      <c r="L23" s="5" t="s">
        <v>107</v>
      </c>
      <c r="M23" s="3" t="s">
        <v>0</v>
      </c>
      <c r="N23" s="3" t="s">
        <v>11</v>
      </c>
      <c r="O23" s="14">
        <v>166.2</v>
      </c>
      <c r="P23" t="str">
        <f t="shared" si="0"/>
        <v>1</v>
      </c>
      <c r="Q23" t="str">
        <f t="shared" si="1"/>
        <v>12</v>
      </c>
      <c r="R23">
        <f t="shared" si="2"/>
        <v>1.2</v>
      </c>
      <c r="S23">
        <f t="shared" si="4"/>
        <v>165</v>
      </c>
      <c r="T23" t="str">
        <f t="shared" si="5"/>
        <v>165.0 (166.2)</v>
      </c>
    </row>
    <row r="24" spans="1:20" x14ac:dyDescent="0.25">
      <c r="O24" s="14"/>
      <c r="S24">
        <f t="shared" si="4"/>
        <v>-1.2</v>
      </c>
      <c r="T24" t="str">
        <f t="shared" si="5"/>
        <v>-001.2 (000.0)</v>
      </c>
    </row>
    <row r="25" spans="1:20" ht="26.25" x14ac:dyDescent="0.25">
      <c r="A25" s="2" t="s">
        <v>14</v>
      </c>
      <c r="B25" s="2" t="s">
        <v>2</v>
      </c>
      <c r="C25" s="2" t="s">
        <v>5</v>
      </c>
      <c r="D25" s="2" t="s">
        <v>17</v>
      </c>
      <c r="E25" s="2" t="s">
        <v>18</v>
      </c>
      <c r="F25" s="2" t="s">
        <v>6</v>
      </c>
      <c r="G25" s="2" t="s">
        <v>7</v>
      </c>
      <c r="H25" s="2" t="s">
        <v>8</v>
      </c>
      <c r="I25" s="2" t="s">
        <v>23</v>
      </c>
      <c r="J25" s="2" t="s">
        <v>15</v>
      </c>
      <c r="K25" s="2" t="s">
        <v>12</v>
      </c>
      <c r="L25" s="2" t="s">
        <v>9</v>
      </c>
      <c r="M25" s="2" t="s">
        <v>13</v>
      </c>
      <c r="N25" s="2" t="s">
        <v>10</v>
      </c>
      <c r="O25" s="14"/>
    </row>
    <row r="26" spans="1:20" x14ac:dyDescent="0.25">
      <c r="A26" s="3" t="s">
        <v>82</v>
      </c>
      <c r="B26" s="3" t="s">
        <v>3</v>
      </c>
      <c r="C26" s="3" t="s">
        <v>83</v>
      </c>
      <c r="D26" s="3" t="s">
        <v>99</v>
      </c>
      <c r="E26" s="3" t="s">
        <v>100</v>
      </c>
      <c r="F26" s="3" t="s">
        <v>0</v>
      </c>
      <c r="G26" s="3" t="s">
        <v>0</v>
      </c>
      <c r="H26" s="3" t="s">
        <v>0</v>
      </c>
      <c r="I26" s="4" t="s">
        <v>36</v>
      </c>
      <c r="J26" s="3" t="s">
        <v>0</v>
      </c>
      <c r="K26" s="3" t="s">
        <v>0</v>
      </c>
      <c r="L26" s="5" t="s">
        <v>112</v>
      </c>
      <c r="M26" s="3" t="s">
        <v>0</v>
      </c>
      <c r="N26" s="3" t="s">
        <v>11</v>
      </c>
      <c r="O26" s="13" t="s">
        <v>0</v>
      </c>
      <c r="P26" t="str">
        <f t="shared" si="0"/>
        <v>1</v>
      </c>
      <c r="Q26" t="str">
        <f t="shared" si="1"/>
        <v>17</v>
      </c>
      <c r="R26">
        <f t="shared" si="2"/>
        <v>1.2833333333333332</v>
      </c>
    </row>
    <row r="27" spans="1:20" x14ac:dyDescent="0.25">
      <c r="A27" s="3" t="s">
        <v>82</v>
      </c>
      <c r="B27" s="3" t="s">
        <v>4</v>
      </c>
      <c r="C27" s="3" t="s">
        <v>26</v>
      </c>
      <c r="D27" s="3" t="s">
        <v>40</v>
      </c>
      <c r="E27" s="3" t="s">
        <v>41</v>
      </c>
      <c r="F27" s="3" t="s">
        <v>0</v>
      </c>
      <c r="G27" s="5" t="str">
        <f t="shared" ref="G27:G29" si="9">T27</f>
        <v>151.9 (153.2)</v>
      </c>
      <c r="H27" s="3" t="s">
        <v>0</v>
      </c>
      <c r="I27" s="4" t="s">
        <v>36</v>
      </c>
      <c r="J27" s="6">
        <v>24.89</v>
      </c>
      <c r="K27" s="3" t="s">
        <v>0</v>
      </c>
      <c r="L27" s="5" t="s">
        <v>58</v>
      </c>
      <c r="M27" s="3" t="s">
        <v>0</v>
      </c>
      <c r="N27" s="3" t="s">
        <v>11</v>
      </c>
      <c r="O27" s="14">
        <v>153.19999999999999</v>
      </c>
      <c r="P27" t="str">
        <f t="shared" si="0"/>
        <v>1</v>
      </c>
      <c r="Q27" t="str">
        <f t="shared" si="1"/>
        <v>15</v>
      </c>
      <c r="R27">
        <f t="shared" si="2"/>
        <v>1.25</v>
      </c>
      <c r="S27">
        <f t="shared" si="4"/>
        <v>151.91666666666666</v>
      </c>
      <c r="T27" t="str">
        <f t="shared" si="5"/>
        <v>151.9 (153.2)</v>
      </c>
    </row>
    <row r="28" spans="1:20" x14ac:dyDescent="0.25">
      <c r="A28" s="3" t="s">
        <v>82</v>
      </c>
      <c r="B28" s="3" t="s">
        <v>4</v>
      </c>
      <c r="C28" s="3" t="s">
        <v>75</v>
      </c>
      <c r="D28" s="3" t="s">
        <v>89</v>
      </c>
      <c r="E28" s="3" t="s">
        <v>90</v>
      </c>
      <c r="F28" s="3" t="s">
        <v>0</v>
      </c>
      <c r="G28" s="5" t="str">
        <f t="shared" si="9"/>
        <v>147.1 (148.3)</v>
      </c>
      <c r="H28" s="3" t="s">
        <v>0</v>
      </c>
      <c r="I28" s="4" t="s">
        <v>93</v>
      </c>
      <c r="J28" s="6">
        <v>14.74</v>
      </c>
      <c r="K28" s="3" t="s">
        <v>0</v>
      </c>
      <c r="L28" s="5" t="s">
        <v>107</v>
      </c>
      <c r="M28" s="3" t="s">
        <v>0</v>
      </c>
      <c r="N28" s="3" t="s">
        <v>11</v>
      </c>
      <c r="O28" s="14">
        <v>148.30000000000001</v>
      </c>
      <c r="P28" t="str">
        <f t="shared" si="0"/>
        <v>1</v>
      </c>
      <c r="Q28" t="str">
        <f t="shared" si="1"/>
        <v>12</v>
      </c>
      <c r="R28">
        <f t="shared" si="2"/>
        <v>1.2</v>
      </c>
      <c r="S28">
        <f t="shared" si="4"/>
        <v>147.05000000000001</v>
      </c>
      <c r="T28" t="str">
        <f t="shared" si="5"/>
        <v>147.1 (148.3)</v>
      </c>
    </row>
    <row r="29" spans="1:20" x14ac:dyDescent="0.25">
      <c r="A29" s="3" t="s">
        <v>82</v>
      </c>
      <c r="B29" s="3" t="s">
        <v>4</v>
      </c>
      <c r="C29" s="3" t="s">
        <v>76</v>
      </c>
      <c r="D29" s="3" t="s">
        <v>91</v>
      </c>
      <c r="E29" s="3" t="s">
        <v>92</v>
      </c>
      <c r="F29" s="3" t="s">
        <v>0</v>
      </c>
      <c r="G29" s="5" t="str">
        <f t="shared" si="9"/>
        <v>165.0 (166.2)</v>
      </c>
      <c r="H29" s="3" t="s">
        <v>0</v>
      </c>
      <c r="I29" s="4" t="s">
        <v>94</v>
      </c>
      <c r="J29" s="6">
        <v>9.52</v>
      </c>
      <c r="K29" s="3" t="s">
        <v>0</v>
      </c>
      <c r="L29" s="5" t="s">
        <v>107</v>
      </c>
      <c r="M29" s="3" t="s">
        <v>0</v>
      </c>
      <c r="N29" s="3" t="s">
        <v>11</v>
      </c>
      <c r="O29" s="14">
        <v>166.2</v>
      </c>
      <c r="P29" t="str">
        <f t="shared" si="0"/>
        <v>1</v>
      </c>
      <c r="Q29" t="str">
        <f t="shared" si="1"/>
        <v>12</v>
      </c>
      <c r="R29">
        <f t="shared" si="2"/>
        <v>1.2</v>
      </c>
      <c r="S29">
        <f t="shared" si="4"/>
        <v>165</v>
      </c>
      <c r="T29" t="str">
        <f t="shared" si="5"/>
        <v>165.0 (166.2)</v>
      </c>
    </row>
    <row r="30" spans="1:20" x14ac:dyDescent="0.25">
      <c r="A30" s="9"/>
      <c r="B30" s="9"/>
      <c r="C30" s="9"/>
      <c r="D30" s="9"/>
      <c r="E30" s="9"/>
      <c r="F30" s="9"/>
      <c r="G30" s="10"/>
      <c r="H30" s="9"/>
      <c r="I30" s="11"/>
      <c r="J30" s="12"/>
      <c r="K30" s="9"/>
      <c r="L30" s="10"/>
      <c r="M30" s="9"/>
      <c r="N30" s="9"/>
      <c r="O30" s="14"/>
      <c r="S30">
        <f t="shared" si="4"/>
        <v>-1.2</v>
      </c>
      <c r="T30" t="str">
        <f t="shared" si="5"/>
        <v>-001.2 (000.0)</v>
      </c>
    </row>
    <row r="31" spans="1:20" ht="26.25" x14ac:dyDescent="0.25">
      <c r="A31" s="2" t="s">
        <v>14</v>
      </c>
      <c r="B31" s="2" t="s">
        <v>2</v>
      </c>
      <c r="C31" s="2" t="s">
        <v>5</v>
      </c>
      <c r="D31" s="2" t="s">
        <v>17</v>
      </c>
      <c r="E31" s="2" t="s">
        <v>18</v>
      </c>
      <c r="F31" s="2" t="s">
        <v>6</v>
      </c>
      <c r="G31" s="2" t="s">
        <v>7</v>
      </c>
      <c r="H31" s="2" t="s">
        <v>8</v>
      </c>
      <c r="I31" s="2" t="s">
        <v>23</v>
      </c>
      <c r="J31" s="2" t="s">
        <v>15</v>
      </c>
      <c r="K31" s="2" t="s">
        <v>12</v>
      </c>
      <c r="L31" s="2" t="s">
        <v>9</v>
      </c>
      <c r="M31" s="2" t="s">
        <v>13</v>
      </c>
      <c r="N31" s="2" t="s">
        <v>10</v>
      </c>
      <c r="O31" s="14"/>
    </row>
    <row r="32" spans="1:20" x14ac:dyDescent="0.25">
      <c r="A32" s="3" t="s">
        <v>84</v>
      </c>
      <c r="B32" s="3" t="s">
        <v>3</v>
      </c>
      <c r="C32" s="3" t="s">
        <v>85</v>
      </c>
      <c r="D32" s="3" t="s">
        <v>101</v>
      </c>
      <c r="E32" s="3" t="s">
        <v>102</v>
      </c>
      <c r="F32" s="3" t="s">
        <v>0</v>
      </c>
      <c r="G32" s="3" t="s">
        <v>0</v>
      </c>
      <c r="H32" s="3" t="s">
        <v>0</v>
      </c>
      <c r="I32" s="4" t="s">
        <v>37</v>
      </c>
      <c r="J32" s="3" t="s">
        <v>0</v>
      </c>
      <c r="K32" s="3" t="s">
        <v>0</v>
      </c>
      <c r="L32" s="5" t="s">
        <v>113</v>
      </c>
      <c r="M32" s="3" t="s">
        <v>0</v>
      </c>
      <c r="N32" s="3" t="s">
        <v>11</v>
      </c>
      <c r="O32" s="13" t="s">
        <v>0</v>
      </c>
      <c r="P32" t="str">
        <f t="shared" si="0"/>
        <v>1</v>
      </c>
      <c r="Q32" t="str">
        <f t="shared" si="1"/>
        <v>06</v>
      </c>
      <c r="R32">
        <f t="shared" si="2"/>
        <v>1.1000000000000001</v>
      </c>
    </row>
    <row r="33" spans="1:20" x14ac:dyDescent="0.25">
      <c r="A33" s="3" t="s">
        <v>84</v>
      </c>
      <c r="B33" s="3" t="s">
        <v>4</v>
      </c>
      <c r="C33" s="3" t="s">
        <v>86</v>
      </c>
      <c r="D33" s="3" t="s">
        <v>103</v>
      </c>
      <c r="E33" s="3" t="s">
        <v>104</v>
      </c>
      <c r="F33" s="3" t="s">
        <v>0</v>
      </c>
      <c r="G33" s="5" t="str">
        <f t="shared" ref="G33:G35" si="10">T33</f>
        <v>183.5 (184.6)</v>
      </c>
      <c r="H33" s="3" t="s">
        <v>0</v>
      </c>
      <c r="I33" s="4" t="s">
        <v>34</v>
      </c>
      <c r="J33" s="6">
        <v>12.72</v>
      </c>
      <c r="K33" s="3" t="s">
        <v>0</v>
      </c>
      <c r="L33" s="5" t="s">
        <v>114</v>
      </c>
      <c r="M33" s="3" t="s">
        <v>0</v>
      </c>
      <c r="N33" s="3" t="s">
        <v>11</v>
      </c>
      <c r="O33" s="14">
        <v>184.6</v>
      </c>
      <c r="P33" t="str">
        <f t="shared" si="0"/>
        <v>1</v>
      </c>
      <c r="Q33" t="str">
        <f t="shared" si="1"/>
        <v>09</v>
      </c>
      <c r="R33">
        <f t="shared" si="2"/>
        <v>1.1499999999999999</v>
      </c>
      <c r="S33">
        <f t="shared" si="4"/>
        <v>183.5</v>
      </c>
      <c r="T33" t="str">
        <f t="shared" si="5"/>
        <v>183.5 (184.6)</v>
      </c>
    </row>
    <row r="34" spans="1:20" x14ac:dyDescent="0.25">
      <c r="A34" s="3" t="s">
        <v>84</v>
      </c>
      <c r="B34" s="3" t="s">
        <v>4</v>
      </c>
      <c r="C34" s="3" t="s">
        <v>75</v>
      </c>
      <c r="D34" s="3" t="s">
        <v>89</v>
      </c>
      <c r="E34" s="3" t="s">
        <v>90</v>
      </c>
      <c r="F34" s="3" t="s">
        <v>0</v>
      </c>
      <c r="G34" s="5" t="str">
        <f t="shared" si="10"/>
        <v>183.1 (184.2)</v>
      </c>
      <c r="H34" s="3" t="s">
        <v>0</v>
      </c>
      <c r="I34" s="4" t="s">
        <v>93</v>
      </c>
      <c r="J34" s="6">
        <v>18.45</v>
      </c>
      <c r="K34" s="3" t="s">
        <v>0</v>
      </c>
      <c r="L34" s="5" t="s">
        <v>107</v>
      </c>
      <c r="M34" s="3" t="s">
        <v>0</v>
      </c>
      <c r="N34" s="3" t="s">
        <v>11</v>
      </c>
      <c r="O34" s="14">
        <v>184.2</v>
      </c>
      <c r="P34" t="str">
        <f t="shared" si="0"/>
        <v>1</v>
      </c>
      <c r="Q34" t="str">
        <f t="shared" si="1"/>
        <v>12</v>
      </c>
      <c r="R34">
        <f t="shared" si="2"/>
        <v>1.2</v>
      </c>
      <c r="S34">
        <f t="shared" si="4"/>
        <v>183.04999999999998</v>
      </c>
      <c r="T34" t="str">
        <f t="shared" si="5"/>
        <v>183.1 (184.2)</v>
      </c>
    </row>
    <row r="35" spans="1:20" x14ac:dyDescent="0.25">
      <c r="A35" s="3" t="s">
        <v>84</v>
      </c>
      <c r="B35" s="3" t="s">
        <v>4</v>
      </c>
      <c r="C35" s="3" t="s">
        <v>76</v>
      </c>
      <c r="D35" s="3" t="s">
        <v>91</v>
      </c>
      <c r="E35" s="3" t="s">
        <v>92</v>
      </c>
      <c r="F35" s="3" t="s">
        <v>0</v>
      </c>
      <c r="G35" s="5" t="str">
        <f t="shared" si="10"/>
        <v>165.0 (166.2)</v>
      </c>
      <c r="H35" s="3" t="s">
        <v>0</v>
      </c>
      <c r="I35" s="4" t="s">
        <v>94</v>
      </c>
      <c r="J35" s="6">
        <v>9.52</v>
      </c>
      <c r="K35" s="3" t="s">
        <v>0</v>
      </c>
      <c r="L35" s="5" t="s">
        <v>107</v>
      </c>
      <c r="M35" s="3" t="s">
        <v>0</v>
      </c>
      <c r="N35" s="3" t="s">
        <v>11</v>
      </c>
      <c r="O35" s="14">
        <v>166.2</v>
      </c>
      <c r="P35" t="str">
        <f t="shared" si="0"/>
        <v>1</v>
      </c>
      <c r="Q35" t="str">
        <f t="shared" si="1"/>
        <v>12</v>
      </c>
      <c r="R35">
        <f t="shared" si="2"/>
        <v>1.2</v>
      </c>
      <c r="S35">
        <f t="shared" si="4"/>
        <v>165</v>
      </c>
      <c r="T35" t="str">
        <f t="shared" si="5"/>
        <v>165.0 (166.2)</v>
      </c>
    </row>
    <row r="36" spans="1:20" x14ac:dyDescent="0.25">
      <c r="O36" s="14"/>
      <c r="S36">
        <f t="shared" si="4"/>
        <v>-1.2</v>
      </c>
      <c r="T36" t="str">
        <f t="shared" si="5"/>
        <v>-001.2 (000.0)</v>
      </c>
    </row>
    <row r="37" spans="1:20" ht="26.25" x14ac:dyDescent="0.25">
      <c r="A37" s="2" t="s">
        <v>14</v>
      </c>
      <c r="B37" s="2" t="s">
        <v>2</v>
      </c>
      <c r="C37" s="2" t="s">
        <v>5</v>
      </c>
      <c r="D37" s="2" t="s">
        <v>17</v>
      </c>
      <c r="E37" s="2" t="s">
        <v>18</v>
      </c>
      <c r="F37" s="2" t="s">
        <v>6</v>
      </c>
      <c r="G37" s="2" t="s">
        <v>7</v>
      </c>
      <c r="H37" s="2" t="s">
        <v>8</v>
      </c>
      <c r="I37" s="2" t="s">
        <v>23</v>
      </c>
      <c r="J37" s="2" t="s">
        <v>15</v>
      </c>
      <c r="K37" s="2" t="s">
        <v>12</v>
      </c>
      <c r="L37" s="2" t="s">
        <v>9</v>
      </c>
      <c r="M37" s="2" t="s">
        <v>13</v>
      </c>
      <c r="N37" s="2" t="s">
        <v>10</v>
      </c>
      <c r="O37" s="14"/>
    </row>
    <row r="38" spans="1:20" x14ac:dyDescent="0.25">
      <c r="A38" s="3" t="s">
        <v>72</v>
      </c>
      <c r="B38" s="3" t="s">
        <v>3</v>
      </c>
      <c r="C38" s="3" t="s">
        <v>28</v>
      </c>
      <c r="D38" s="3" t="s">
        <v>47</v>
      </c>
      <c r="E38" s="3" t="s">
        <v>48</v>
      </c>
      <c r="F38" s="3" t="s">
        <v>0</v>
      </c>
      <c r="G38" s="3" t="s">
        <v>0</v>
      </c>
      <c r="H38" s="3" t="s">
        <v>0</v>
      </c>
      <c r="I38" s="4" t="s">
        <v>34</v>
      </c>
      <c r="J38" s="3" t="s">
        <v>0</v>
      </c>
      <c r="K38" s="3" t="s">
        <v>0</v>
      </c>
      <c r="L38" s="5" t="s">
        <v>60</v>
      </c>
      <c r="M38" s="3" t="s">
        <v>0</v>
      </c>
      <c r="N38" s="3" t="s">
        <v>11</v>
      </c>
      <c r="O38" s="13" t="s">
        <v>0</v>
      </c>
      <c r="P38" t="str">
        <f t="shared" si="0"/>
        <v>1</v>
      </c>
      <c r="Q38" t="str">
        <f t="shared" si="1"/>
        <v>07</v>
      </c>
      <c r="R38">
        <f t="shared" si="2"/>
        <v>1.1166666666666667</v>
      </c>
    </row>
    <row r="39" spans="1:20" x14ac:dyDescent="0.25">
      <c r="A39" s="3" t="s">
        <v>72</v>
      </c>
      <c r="B39" s="3" t="s">
        <v>4</v>
      </c>
      <c r="C39" s="3" t="s">
        <v>70</v>
      </c>
      <c r="D39" s="3" t="s">
        <v>105</v>
      </c>
      <c r="E39" s="3" t="s">
        <v>106</v>
      </c>
      <c r="F39" s="3" t="s">
        <v>0</v>
      </c>
      <c r="G39" s="5" t="str">
        <f t="shared" ref="G39" si="11">T39</f>
        <v>293.6 (294.7)</v>
      </c>
      <c r="H39" s="3" t="s">
        <v>0</v>
      </c>
      <c r="I39" s="4" t="s">
        <v>34</v>
      </c>
      <c r="J39" s="6">
        <v>28.06</v>
      </c>
      <c r="K39" s="3" t="s">
        <v>0</v>
      </c>
      <c r="L39" s="5" t="s">
        <v>108</v>
      </c>
      <c r="M39" s="3" t="s">
        <v>0</v>
      </c>
      <c r="N39" s="3" t="s">
        <v>11</v>
      </c>
      <c r="O39" s="14">
        <v>294.7</v>
      </c>
      <c r="P39" t="str">
        <f t="shared" si="0"/>
        <v>1</v>
      </c>
      <c r="Q39" t="str">
        <f t="shared" si="1"/>
        <v>19</v>
      </c>
      <c r="R39">
        <f t="shared" si="2"/>
        <v>1.3166666666666667</v>
      </c>
      <c r="S39">
        <f t="shared" si="4"/>
        <v>293.58333333333331</v>
      </c>
      <c r="T39" t="str">
        <f t="shared" si="5"/>
        <v>293.6 (294.7)</v>
      </c>
    </row>
    <row r="40" spans="1:20" x14ac:dyDescent="0.25">
      <c r="O40" s="14"/>
      <c r="S40">
        <f t="shared" si="4"/>
        <v>-1.3166666666666667</v>
      </c>
      <c r="T40" t="str">
        <f t="shared" si="5"/>
        <v>-001.3 (000.0)</v>
      </c>
    </row>
    <row r="41" spans="1:20" ht="26.25" x14ac:dyDescent="0.25">
      <c r="A41" s="2" t="s">
        <v>14</v>
      </c>
      <c r="B41" s="2" t="s">
        <v>2</v>
      </c>
      <c r="C41" s="2" t="s">
        <v>5</v>
      </c>
      <c r="D41" s="2" t="s">
        <v>17</v>
      </c>
      <c r="E41" s="2" t="s">
        <v>18</v>
      </c>
      <c r="F41" s="2" t="s">
        <v>6</v>
      </c>
      <c r="G41" s="2" t="s">
        <v>7</v>
      </c>
      <c r="H41" s="2" t="s">
        <v>8</v>
      </c>
      <c r="I41" s="2" t="s">
        <v>23</v>
      </c>
      <c r="J41" s="2" t="s">
        <v>15</v>
      </c>
      <c r="K41" s="2" t="s">
        <v>12</v>
      </c>
      <c r="L41" s="2" t="s">
        <v>9</v>
      </c>
      <c r="M41" s="2" t="s">
        <v>13</v>
      </c>
      <c r="N41" s="2" t="s">
        <v>10</v>
      </c>
      <c r="O41" s="14"/>
    </row>
    <row r="42" spans="1:20" x14ac:dyDescent="0.25">
      <c r="A42" s="3" t="s">
        <v>71</v>
      </c>
      <c r="B42" s="3" t="s">
        <v>3</v>
      </c>
      <c r="C42" s="3" t="s">
        <v>29</v>
      </c>
      <c r="D42" s="3" t="s">
        <v>52</v>
      </c>
      <c r="E42" s="3" t="s">
        <v>53</v>
      </c>
      <c r="F42" s="3" t="s">
        <v>0</v>
      </c>
      <c r="G42" s="3" t="s">
        <v>0</v>
      </c>
      <c r="H42" s="3" t="s">
        <v>0</v>
      </c>
      <c r="I42" s="4" t="s">
        <v>34</v>
      </c>
      <c r="J42" s="3" t="s">
        <v>0</v>
      </c>
      <c r="K42" s="3" t="s">
        <v>0</v>
      </c>
      <c r="L42" s="5" t="s">
        <v>63</v>
      </c>
      <c r="M42" s="3" t="s">
        <v>0</v>
      </c>
      <c r="N42" s="3" t="s">
        <v>11</v>
      </c>
      <c r="O42" s="13" t="s">
        <v>0</v>
      </c>
      <c r="P42" t="str">
        <f t="shared" si="0"/>
        <v>1</v>
      </c>
      <c r="Q42" t="str">
        <f t="shared" si="1"/>
        <v>04</v>
      </c>
      <c r="R42">
        <f t="shared" si="2"/>
        <v>1.0666666666666667</v>
      </c>
    </row>
    <row r="43" spans="1:20" x14ac:dyDescent="0.25">
      <c r="A43" s="3" t="s">
        <v>71</v>
      </c>
      <c r="B43" s="3" t="s">
        <v>4</v>
      </c>
      <c r="C43" s="3" t="s">
        <v>70</v>
      </c>
      <c r="D43" s="3" t="s">
        <v>105</v>
      </c>
      <c r="E43" s="3" t="s">
        <v>106</v>
      </c>
      <c r="F43" s="3" t="s">
        <v>0</v>
      </c>
      <c r="G43" s="5" t="str">
        <f t="shared" ref="G43" si="12">T43</f>
        <v>316.5 (317.6)</v>
      </c>
      <c r="H43" s="3" t="s">
        <v>0</v>
      </c>
      <c r="I43" s="4" t="s">
        <v>34</v>
      </c>
      <c r="J43" s="6">
        <v>61.34</v>
      </c>
      <c r="K43" s="3" t="s">
        <v>0</v>
      </c>
      <c r="L43" s="5" t="s">
        <v>108</v>
      </c>
      <c r="M43" s="3" t="s">
        <v>0</v>
      </c>
      <c r="N43" s="3" t="s">
        <v>11</v>
      </c>
      <c r="O43" s="14">
        <v>317.60000000000002</v>
      </c>
      <c r="P43" t="str">
        <f t="shared" si="0"/>
        <v>1</v>
      </c>
      <c r="Q43" t="str">
        <f t="shared" si="1"/>
        <v>19</v>
      </c>
      <c r="R43">
        <f t="shared" si="2"/>
        <v>1.3166666666666667</v>
      </c>
      <c r="S43">
        <f t="shared" si="4"/>
        <v>316.53333333333336</v>
      </c>
      <c r="T43" t="str">
        <f t="shared" si="5"/>
        <v>316.5 (317.6)</v>
      </c>
    </row>
    <row r="44" spans="1:20" x14ac:dyDescent="0.25">
      <c r="O44" s="14"/>
      <c r="S44">
        <f t="shared" si="4"/>
        <v>-1.3166666666666667</v>
      </c>
      <c r="T44" t="str">
        <f t="shared" si="5"/>
        <v>-001.3 (000.0)</v>
      </c>
    </row>
    <row r="45" spans="1:20" ht="26.25" x14ac:dyDescent="0.25">
      <c r="A45" s="2" t="s">
        <v>14</v>
      </c>
      <c r="B45" s="2" t="s">
        <v>2</v>
      </c>
      <c r="C45" s="2" t="s">
        <v>5</v>
      </c>
      <c r="D45" s="2" t="s">
        <v>17</v>
      </c>
      <c r="E45" s="2" t="s">
        <v>18</v>
      </c>
      <c r="F45" s="2" t="s">
        <v>6</v>
      </c>
      <c r="G45" s="2" t="s">
        <v>7</v>
      </c>
      <c r="H45" s="2" t="s">
        <v>8</v>
      </c>
      <c r="I45" s="2" t="s">
        <v>23</v>
      </c>
      <c r="J45" s="2" t="s">
        <v>15</v>
      </c>
      <c r="K45" s="2" t="s">
        <v>12</v>
      </c>
      <c r="L45" s="2" t="s">
        <v>9</v>
      </c>
      <c r="M45" s="2" t="s">
        <v>13</v>
      </c>
      <c r="N45" s="2" t="s">
        <v>10</v>
      </c>
      <c r="O45" s="14"/>
    </row>
    <row r="46" spans="1:20" x14ac:dyDescent="0.25">
      <c r="A46" s="3" t="s">
        <v>69</v>
      </c>
      <c r="B46" s="3" t="s">
        <v>3</v>
      </c>
      <c r="C46" s="3" t="s">
        <v>30</v>
      </c>
      <c r="D46" s="3" t="s">
        <v>54</v>
      </c>
      <c r="E46" s="3" t="s">
        <v>55</v>
      </c>
      <c r="F46" s="3" t="s">
        <v>0</v>
      </c>
      <c r="G46" s="3" t="s">
        <v>0</v>
      </c>
      <c r="H46" s="3" t="s">
        <v>0</v>
      </c>
      <c r="I46" s="4" t="s">
        <v>34</v>
      </c>
      <c r="J46" s="3" t="s">
        <v>0</v>
      </c>
      <c r="K46" s="3" t="s">
        <v>0</v>
      </c>
      <c r="L46" s="5" t="s">
        <v>64</v>
      </c>
      <c r="M46" s="3" t="s">
        <v>0</v>
      </c>
      <c r="N46" s="3" t="s">
        <v>11</v>
      </c>
      <c r="O46" s="13" t="s">
        <v>0</v>
      </c>
      <c r="P46" t="str">
        <f t="shared" si="0"/>
        <v>1</v>
      </c>
      <c r="Q46" t="str">
        <f t="shared" si="1"/>
        <v>24</v>
      </c>
      <c r="R46">
        <f t="shared" si="2"/>
        <v>1.4</v>
      </c>
    </row>
    <row r="47" spans="1:20" x14ac:dyDescent="0.25">
      <c r="A47" s="3" t="s">
        <v>69</v>
      </c>
      <c r="B47" s="3" t="s">
        <v>4</v>
      </c>
      <c r="C47" s="3" t="s">
        <v>70</v>
      </c>
      <c r="D47" s="3" t="s">
        <v>105</v>
      </c>
      <c r="E47" s="3" t="s">
        <v>106</v>
      </c>
      <c r="F47" s="3" t="s">
        <v>0</v>
      </c>
      <c r="G47" s="5" t="str">
        <f t="shared" ref="G47" si="13">T47</f>
        <v>347.7 (349.1)</v>
      </c>
      <c r="H47" s="3" t="s">
        <v>0</v>
      </c>
      <c r="I47" s="4" t="s">
        <v>34</v>
      </c>
      <c r="J47" s="6">
        <v>31.3</v>
      </c>
      <c r="K47" s="3" t="s">
        <v>0</v>
      </c>
      <c r="L47" s="5" t="s">
        <v>108</v>
      </c>
      <c r="M47" s="3" t="s">
        <v>0</v>
      </c>
      <c r="N47" s="3" t="s">
        <v>11</v>
      </c>
      <c r="O47" s="14">
        <v>349.1</v>
      </c>
      <c r="P47" t="str">
        <f t="shared" si="0"/>
        <v>1</v>
      </c>
      <c r="Q47" t="str">
        <f t="shared" si="1"/>
        <v>19</v>
      </c>
      <c r="R47">
        <f t="shared" si="2"/>
        <v>1.3166666666666667</v>
      </c>
      <c r="S47">
        <f t="shared" si="4"/>
        <v>347.70000000000005</v>
      </c>
      <c r="T47" t="str">
        <f t="shared" si="5"/>
        <v>347.7 (349.1)</v>
      </c>
    </row>
  </sheetData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A8" sqref="A8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6.5" thickBot="1" x14ac:dyDescent="0.3">
      <c r="A1" t="s">
        <v>119</v>
      </c>
    </row>
    <row r="2" spans="1:21" ht="17.25" thickTop="1" thickBot="1" x14ac:dyDescent="0.3">
      <c r="A2" s="16"/>
      <c r="B2" s="28" t="s">
        <v>151</v>
      </c>
      <c r="C2" s="29" t="s">
        <v>152</v>
      </c>
      <c r="D2" s="29" t="s">
        <v>153</v>
      </c>
      <c r="E2" s="30" t="s">
        <v>154</v>
      </c>
      <c r="F2" s="62" t="s">
        <v>157</v>
      </c>
      <c r="G2" s="18" t="s">
        <v>158</v>
      </c>
      <c r="H2" s="18">
        <v>70</v>
      </c>
      <c r="I2" s="18">
        <v>90</v>
      </c>
      <c r="J2" s="18">
        <v>100</v>
      </c>
      <c r="K2" s="18">
        <v>120</v>
      </c>
      <c r="L2" s="18">
        <v>140</v>
      </c>
      <c r="M2" s="19">
        <v>160</v>
      </c>
    </row>
    <row r="3" spans="1:21" ht="52.5" customHeight="1" thickTop="1" x14ac:dyDescent="0.25">
      <c r="A3" s="25" t="s">
        <v>149</v>
      </c>
      <c r="B3" s="17" t="s">
        <v>155</v>
      </c>
      <c r="C3" s="17" t="s">
        <v>155</v>
      </c>
      <c r="D3" s="17" t="s">
        <v>155</v>
      </c>
      <c r="E3" s="22" t="s">
        <v>155</v>
      </c>
      <c r="F3" s="63"/>
      <c r="G3" s="55" t="s">
        <v>159</v>
      </c>
      <c r="H3" s="55">
        <v>733</v>
      </c>
      <c r="I3" s="55">
        <v>558</v>
      </c>
      <c r="J3" s="55">
        <v>619</v>
      </c>
      <c r="K3" s="55">
        <v>742</v>
      </c>
      <c r="L3" s="55">
        <v>867</v>
      </c>
      <c r="M3" s="57">
        <v>990</v>
      </c>
    </row>
    <row r="4" spans="1:21" ht="16.5" thickBot="1" x14ac:dyDescent="0.3">
      <c r="A4" s="26" t="s">
        <v>150</v>
      </c>
      <c r="B4" s="23" t="s">
        <v>0</v>
      </c>
      <c r="C4" s="23" t="s">
        <v>0</v>
      </c>
      <c r="D4" s="23" t="s">
        <v>156</v>
      </c>
      <c r="E4" s="24" t="s">
        <v>156</v>
      </c>
      <c r="F4" s="64"/>
      <c r="G4" s="56"/>
      <c r="H4" s="56"/>
      <c r="I4" s="56"/>
      <c r="J4" s="56"/>
      <c r="K4" s="56"/>
      <c r="L4" s="56"/>
      <c r="M4" s="58"/>
    </row>
    <row r="5" spans="1:21" ht="16.5" thickTop="1" x14ac:dyDescent="0.25">
      <c r="A5" s="16"/>
      <c r="B5" s="16"/>
      <c r="C5" s="16"/>
      <c r="D5" s="16"/>
      <c r="E5" s="16"/>
    </row>
    <row r="6" spans="1:21" x14ac:dyDescent="0.25">
      <c r="A6" s="16"/>
      <c r="B6" s="16"/>
      <c r="C6" s="16"/>
      <c r="D6" s="16"/>
      <c r="E6" s="16"/>
    </row>
    <row r="7" spans="1:21" x14ac:dyDescent="0.25">
      <c r="A7" t="s">
        <v>168</v>
      </c>
    </row>
    <row r="8" spans="1:21" ht="16.5" thickBot="1" x14ac:dyDescent="0.3"/>
    <row r="9" spans="1:21" ht="17.25" thickTop="1" thickBot="1" x14ac:dyDescent="0.3">
      <c r="A9" s="16"/>
      <c r="B9" s="28" t="s">
        <v>151</v>
      </c>
      <c r="C9" s="29" t="s">
        <v>152</v>
      </c>
      <c r="D9" s="29" t="s">
        <v>153</v>
      </c>
      <c r="E9" s="30" t="s">
        <v>154</v>
      </c>
      <c r="F9" s="62" t="s">
        <v>157</v>
      </c>
      <c r="G9" s="18" t="s">
        <v>158</v>
      </c>
      <c r="H9" s="18">
        <v>70</v>
      </c>
      <c r="I9" s="18">
        <v>90</v>
      </c>
      <c r="J9" s="18">
        <v>100</v>
      </c>
      <c r="K9" s="18">
        <v>120</v>
      </c>
      <c r="L9" s="18">
        <v>140</v>
      </c>
      <c r="M9" s="19">
        <v>160</v>
      </c>
      <c r="O9" s="59" t="s">
        <v>165</v>
      </c>
      <c r="P9" s="60"/>
      <c r="Q9" s="60"/>
      <c r="R9" s="60"/>
      <c r="S9" s="60"/>
      <c r="T9" s="60"/>
      <c r="U9" s="61"/>
    </row>
    <row r="10" spans="1:21" ht="32.25" thickTop="1" x14ac:dyDescent="0.25">
      <c r="A10" s="25" t="s">
        <v>167</v>
      </c>
      <c r="B10" s="17" t="s">
        <v>166</v>
      </c>
      <c r="C10" s="17" t="s">
        <v>166</v>
      </c>
      <c r="D10" s="17" t="s">
        <v>166</v>
      </c>
      <c r="E10" s="17" t="s">
        <v>166</v>
      </c>
      <c r="F10" s="63"/>
      <c r="G10" s="55" t="s">
        <v>159</v>
      </c>
      <c r="H10" s="55">
        <v>733</v>
      </c>
      <c r="I10" s="55">
        <v>558</v>
      </c>
      <c r="J10" s="55">
        <v>619</v>
      </c>
      <c r="K10" s="55">
        <v>742</v>
      </c>
      <c r="L10" s="55">
        <v>867</v>
      </c>
      <c r="M10" s="57">
        <v>990</v>
      </c>
      <c r="O10" s="31" t="s">
        <v>158</v>
      </c>
      <c r="P10" s="17">
        <v>75</v>
      </c>
      <c r="Q10" s="17">
        <v>100</v>
      </c>
      <c r="R10" s="17">
        <v>150</v>
      </c>
      <c r="S10" s="17">
        <v>200</v>
      </c>
      <c r="T10" s="17">
        <v>250</v>
      </c>
      <c r="U10" s="22">
        <v>300</v>
      </c>
    </row>
    <row r="11" spans="1:21" ht="16.5" thickBot="1" x14ac:dyDescent="0.3">
      <c r="A11" s="26" t="s">
        <v>150</v>
      </c>
      <c r="B11" s="23" t="s">
        <v>0</v>
      </c>
      <c r="C11" s="23" t="s">
        <v>0</v>
      </c>
      <c r="D11" s="23" t="s">
        <v>156</v>
      </c>
      <c r="E11" s="24" t="s">
        <v>156</v>
      </c>
      <c r="F11" s="64"/>
      <c r="G11" s="56"/>
      <c r="H11" s="56"/>
      <c r="I11" s="56"/>
      <c r="J11" s="56"/>
      <c r="K11" s="56"/>
      <c r="L11" s="56"/>
      <c r="M11" s="58"/>
      <c r="O11" s="26" t="s">
        <v>164</v>
      </c>
      <c r="P11" s="23">
        <v>325</v>
      </c>
      <c r="Q11" s="23">
        <v>433</v>
      </c>
      <c r="R11" s="23">
        <v>650</v>
      </c>
      <c r="S11" s="23">
        <v>867</v>
      </c>
      <c r="T11" s="23">
        <v>1083</v>
      </c>
      <c r="U11" s="24">
        <v>1300</v>
      </c>
    </row>
    <row r="12" spans="1:21" ht="16.5" thickTop="1" x14ac:dyDescent="0.25"/>
  </sheetData>
  <mergeCells count="17">
    <mergeCell ref="F2:F4"/>
    <mergeCell ref="G3:G4"/>
    <mergeCell ref="H3:H4"/>
    <mergeCell ref="I3:I4"/>
    <mergeCell ref="J3:J4"/>
    <mergeCell ref="F9:F11"/>
    <mergeCell ref="G10:G11"/>
    <mergeCell ref="H10:H11"/>
    <mergeCell ref="I10:I11"/>
    <mergeCell ref="J10:J11"/>
    <mergeCell ref="K3:K4"/>
    <mergeCell ref="M10:M11"/>
    <mergeCell ref="L3:L4"/>
    <mergeCell ref="M3:M4"/>
    <mergeCell ref="O9:U9"/>
    <mergeCell ref="K10:K11"/>
    <mergeCell ref="L10:L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I1" workbookViewId="0">
      <selection activeCell="O8" sqref="O8:U10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7.25" thickTop="1" thickBot="1" x14ac:dyDescent="0.3">
      <c r="A1" s="16"/>
      <c r="B1" s="27" t="s">
        <v>151</v>
      </c>
      <c r="C1" s="20" t="s">
        <v>152</v>
      </c>
      <c r="D1" s="20" t="s">
        <v>153</v>
      </c>
      <c r="E1" s="21" t="s">
        <v>154</v>
      </c>
      <c r="F1" s="62" t="s">
        <v>157</v>
      </c>
      <c r="G1" s="18" t="s">
        <v>158</v>
      </c>
      <c r="H1" s="18">
        <v>70</v>
      </c>
      <c r="I1" s="18">
        <v>90</v>
      </c>
      <c r="J1" s="18">
        <v>100</v>
      </c>
      <c r="K1" s="18">
        <v>120</v>
      </c>
      <c r="L1" s="18">
        <v>140</v>
      </c>
      <c r="M1" s="19">
        <v>160</v>
      </c>
    </row>
    <row r="2" spans="1:21" ht="52.5" customHeight="1" thickTop="1" x14ac:dyDescent="0.25">
      <c r="A2" s="25" t="s">
        <v>149</v>
      </c>
      <c r="B2" s="17" t="s">
        <v>155</v>
      </c>
      <c r="C2" s="17" t="s">
        <v>155</v>
      </c>
      <c r="D2" s="17" t="s">
        <v>155</v>
      </c>
      <c r="E2" s="22" t="s">
        <v>155</v>
      </c>
      <c r="F2" s="63"/>
      <c r="G2" s="55" t="s">
        <v>159</v>
      </c>
      <c r="H2" s="55">
        <v>733</v>
      </c>
      <c r="I2" s="55">
        <v>558</v>
      </c>
      <c r="J2" s="55">
        <v>619</v>
      </c>
      <c r="K2" s="55">
        <v>742</v>
      </c>
      <c r="L2" s="55">
        <v>867</v>
      </c>
      <c r="M2" s="57">
        <v>990</v>
      </c>
    </row>
    <row r="3" spans="1:21" ht="16.5" thickBot="1" x14ac:dyDescent="0.3">
      <c r="A3" s="26" t="s">
        <v>150</v>
      </c>
      <c r="B3" s="23" t="s">
        <v>0</v>
      </c>
      <c r="C3" s="23" t="s">
        <v>0</v>
      </c>
      <c r="D3" s="23" t="s">
        <v>156</v>
      </c>
      <c r="E3" s="24" t="s">
        <v>156</v>
      </c>
      <c r="F3" s="64"/>
      <c r="G3" s="56"/>
      <c r="H3" s="56"/>
      <c r="I3" s="56"/>
      <c r="J3" s="56"/>
      <c r="K3" s="56"/>
      <c r="L3" s="56"/>
      <c r="M3" s="58"/>
    </row>
    <row r="4" spans="1:21" ht="16.5" thickTop="1" x14ac:dyDescent="0.25">
      <c r="A4" s="16"/>
      <c r="B4" s="16"/>
      <c r="C4" s="16"/>
      <c r="D4" s="16"/>
      <c r="E4" s="16"/>
    </row>
    <row r="5" spans="1:21" x14ac:dyDescent="0.25">
      <c r="A5" s="16"/>
      <c r="B5" s="16"/>
      <c r="C5" s="16"/>
      <c r="D5" s="16"/>
      <c r="E5" s="16"/>
    </row>
    <row r="7" spans="1:21" ht="16.5" thickBot="1" x14ac:dyDescent="0.3"/>
    <row r="8" spans="1:21" ht="16.5" thickTop="1" x14ac:dyDescent="0.25">
      <c r="O8" s="59" t="s">
        <v>165</v>
      </c>
      <c r="P8" s="60"/>
      <c r="Q8" s="60"/>
      <c r="R8" s="60"/>
      <c r="S8" s="60"/>
      <c r="T8" s="60"/>
      <c r="U8" s="61"/>
    </row>
    <row r="9" spans="1:21" x14ac:dyDescent="0.25">
      <c r="O9" s="31" t="s">
        <v>158</v>
      </c>
      <c r="P9" s="17">
        <v>75</v>
      </c>
      <c r="Q9" s="17">
        <v>100</v>
      </c>
      <c r="R9" s="17">
        <v>150</v>
      </c>
      <c r="S9" s="17">
        <v>200</v>
      </c>
      <c r="T9" s="17">
        <v>250</v>
      </c>
      <c r="U9" s="22">
        <v>300</v>
      </c>
    </row>
    <row r="10" spans="1:21" ht="16.5" thickBot="1" x14ac:dyDescent="0.3">
      <c r="O10" s="26" t="s">
        <v>164</v>
      </c>
      <c r="P10" s="23">
        <v>325</v>
      </c>
      <c r="Q10" s="23">
        <v>433</v>
      </c>
      <c r="R10" s="23">
        <v>650</v>
      </c>
      <c r="S10" s="23">
        <v>867</v>
      </c>
      <c r="T10" s="23">
        <v>1083</v>
      </c>
      <c r="U10" s="24">
        <v>1300</v>
      </c>
    </row>
    <row r="11" spans="1:21" ht="16.5" thickTop="1" x14ac:dyDescent="0.25"/>
  </sheetData>
  <mergeCells count="9">
    <mergeCell ref="L2:L3"/>
    <mergeCell ref="M2:M3"/>
    <mergeCell ref="F1:F3"/>
    <mergeCell ref="O8:U8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K25"/>
  <sheetViews>
    <sheetView workbookViewId="0">
      <selection activeCell="D23" sqref="D23"/>
    </sheetView>
  </sheetViews>
  <sheetFormatPr baseColWidth="10" defaultColWidth="9" defaultRowHeight="15.75" x14ac:dyDescent="0.25"/>
  <sheetData>
    <row r="17" spans="3:11" x14ac:dyDescent="0.25">
      <c r="C17" t="s">
        <v>162</v>
      </c>
      <c r="D17">
        <v>0</v>
      </c>
      <c r="E17">
        <v>7.33</v>
      </c>
      <c r="F17">
        <v>16.53</v>
      </c>
    </row>
    <row r="18" spans="3:11" x14ac:dyDescent="0.25">
      <c r="C18" t="s">
        <v>161</v>
      </c>
      <c r="D18">
        <v>0</v>
      </c>
      <c r="E18">
        <f>E17*1852</f>
        <v>13575.16</v>
      </c>
      <c r="F18">
        <f t="shared" ref="F18:G18" si="0">F17*1852</f>
        <v>30613.56</v>
      </c>
      <c r="G18">
        <f t="shared" si="0"/>
        <v>0</v>
      </c>
      <c r="I18">
        <f>F22-E22</f>
        <v>0.46082633798952272</v>
      </c>
    </row>
    <row r="19" spans="3:11" x14ac:dyDescent="0.25">
      <c r="I19">
        <f>F17-E17</f>
        <v>9.2000000000000011</v>
      </c>
    </row>
    <row r="20" spans="3:11" x14ac:dyDescent="0.25">
      <c r="C20" t="s">
        <v>160</v>
      </c>
      <c r="D20">
        <v>432</v>
      </c>
      <c r="E20">
        <v>2500</v>
      </c>
      <c r="F20">
        <v>5300</v>
      </c>
      <c r="I20">
        <f>DEGREES(ATAN(I18/I19))</f>
        <v>2.8675386389955801</v>
      </c>
    </row>
    <row r="21" spans="3:11" x14ac:dyDescent="0.25">
      <c r="C21" t="s">
        <v>161</v>
      </c>
      <c r="D21">
        <f>D20/3.2808</f>
        <v>131.67520117044623</v>
      </c>
      <c r="E21">
        <f t="shared" ref="E21" si="1">E20/3.2808</f>
        <v>762.00926603267487</v>
      </c>
      <c r="F21">
        <f t="shared" ref="F21" si="2">F20/3.2808</f>
        <v>1615.4596439892709</v>
      </c>
      <c r="G21">
        <f t="shared" ref="G21" si="3">G20/3.2808</f>
        <v>0</v>
      </c>
    </row>
    <row r="22" spans="3:11" x14ac:dyDescent="0.25">
      <c r="C22" t="s">
        <v>162</v>
      </c>
      <c r="D22">
        <f>D21/1852</f>
        <v>7.1098920718383488E-2</v>
      </c>
      <c r="E22">
        <f t="shared" ref="E22" si="4">E21/1852</f>
        <v>0.41145208749064516</v>
      </c>
      <c r="F22">
        <f t="shared" ref="F22" si="5">F21/1852</f>
        <v>0.87227842548016787</v>
      </c>
      <c r="G22">
        <f t="shared" ref="G22" si="6">G21/1852</f>
        <v>0</v>
      </c>
    </row>
    <row r="23" spans="3:11" x14ac:dyDescent="0.25">
      <c r="C23" t="s">
        <v>163</v>
      </c>
      <c r="D23">
        <f>D22*10*1852</f>
        <v>1316.7520117044621</v>
      </c>
      <c r="E23">
        <f t="shared" ref="E23" si="7">E22*10*1852</f>
        <v>7620.092660326749</v>
      </c>
      <c r="F23">
        <f t="shared" ref="F23" si="8">F22*10*1852</f>
        <v>16154.59643989271</v>
      </c>
      <c r="G23">
        <f t="shared" ref="G23" si="9">G22*10*1852</f>
        <v>0</v>
      </c>
    </row>
    <row r="25" spans="3:11" x14ac:dyDescent="0.25">
      <c r="K25">
        <f>DEGREES(ATAN(7000/(16.37*1852*3.2808)))</f>
        <v>4.025647897222135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RNAV (GNSS) RWY 07</vt:lpstr>
      <vt:lpstr>RNAV (RNP) RWY 25</vt:lpstr>
      <vt:lpstr>MHRO RNAV SID RWY 07</vt:lpstr>
      <vt:lpstr>MHRO RNAV STAR RWY 07</vt:lpstr>
      <vt:lpstr>MSLP RNAV STAR RWY 25</vt:lpstr>
      <vt:lpstr>DA_H RWY07</vt:lpstr>
      <vt:lpstr>DA_H RWY25</vt:lpstr>
      <vt:lpstr>Sheet3</vt:lpstr>
      <vt:lpstr>'MHRO RNAV STAR RWY 07'!Área_de_impresión</vt:lpstr>
    </vt:vector>
  </TitlesOfParts>
  <Company>Cocesna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Dennis Mejia</cp:lastModifiedBy>
  <cp:lastPrinted>2010-11-02T19:37:46Z</cp:lastPrinted>
  <dcterms:created xsi:type="dcterms:W3CDTF">2010-03-11T15:31:47Z</dcterms:created>
  <dcterms:modified xsi:type="dcterms:W3CDTF">2014-05-09T18:47:43Z</dcterms:modified>
</cp:coreProperties>
</file>