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 Values" sheetId="1" r:id="rId4"/>
    <sheet state="visible" name="Battery Selected" sheetId="2" r:id="rId5"/>
    <sheet state="visible" name="1st Draft" sheetId="3" r:id="rId6"/>
    <sheet state="visible" name="Sheet3" sheetId="4" r:id="rId7"/>
  </sheets>
  <definedNames/>
  <calcPr/>
</workbook>
</file>

<file path=xl/sharedStrings.xml><?xml version="1.0" encoding="utf-8"?>
<sst xmlns="http://schemas.openxmlformats.org/spreadsheetml/2006/main" count="204" uniqueCount="99">
  <si>
    <t>Name</t>
  </si>
  <si>
    <t>Max Current (mA)</t>
  </si>
  <si>
    <t>ESP32 WROVER-E (x2)</t>
  </si>
  <si>
    <t>USB-UART Bridge</t>
  </si>
  <si>
    <t>Voltage (V)</t>
  </si>
  <si>
    <t>DAC</t>
  </si>
  <si>
    <t>Current (mA)</t>
  </si>
  <si>
    <t>MSP</t>
  </si>
  <si>
    <t>LCD</t>
  </si>
  <si>
    <t>Total Current</t>
  </si>
  <si>
    <t>Battery Life</t>
  </si>
  <si>
    <t>4 hours</t>
  </si>
  <si>
    <t>Load Current</t>
  </si>
  <si>
    <t>Battery Capacity Est.</t>
  </si>
  <si>
    <t>mAh</t>
  </si>
  <si>
    <t>https://www.digikey.com/en/products/detail/us-electronics-inc/USE-18650-3500PCBJST/15781483</t>
  </si>
  <si>
    <t>Selected Battery Cap</t>
  </si>
  <si>
    <t>Time life</t>
  </si>
  <si>
    <t>h</t>
  </si>
  <si>
    <t>Typ Current (mA)</t>
  </si>
  <si>
    <t>3.3V</t>
  </si>
  <si>
    <t>USB-UART Bridge (x2)</t>
  </si>
  <si>
    <t>5V</t>
  </si>
  <si>
    <t>15+/15-</t>
  </si>
  <si>
    <t>SAMS Series</t>
  </si>
  <si>
    <t>1074mA</t>
  </si>
  <si>
    <t>-&gt; 3500mAh</t>
  </si>
  <si>
    <t>mA</t>
  </si>
  <si>
    <t>Page</t>
  </si>
  <si>
    <t>Link</t>
  </si>
  <si>
    <t>ESP32 WROVER-E</t>
  </si>
  <si>
    <t>https://www.espressif.com/sites/default/files/documentation/esp32-wrover-e_esp32-wrover-ie_datasheet_en.pdf</t>
  </si>
  <si>
    <t>https://ww1.microchip.com/downloads/en/DeviceDoc/Atmel-11100-32-bit%20Cortex-M4-Microcontroller-SAM4S_Datasheet.pdf</t>
  </si>
  <si>
    <t>NHD-C12832A1Z-FSW-FBW-3V3 (LCD)</t>
  </si>
  <si>
    <t>https://newhavendisplay.com/content/specs/NHD-C12832A1Z-FSW-FBW-3V3.pdf</t>
  </si>
  <si>
    <t>Battery Life = Battery Capacity (mAh)/Load Current (mA)</t>
  </si>
  <si>
    <t>901 mA</t>
  </si>
  <si>
    <t>3604 mAh</t>
  </si>
  <si>
    <t>3 hours</t>
  </si>
  <si>
    <t>2703 mAh</t>
  </si>
  <si>
    <t>https://www.digikey.com/en/products/detail/dantona-industries/L37A26-1-0-3WA3/13692675</t>
  </si>
  <si>
    <t>-&gt; 2700mAH</t>
  </si>
  <si>
    <t>1060mA</t>
  </si>
  <si>
    <t>4240 mAh</t>
  </si>
  <si>
    <t>2 hours</t>
  </si>
  <si>
    <t>1401 mA</t>
  </si>
  <si>
    <t>2802 mAh</t>
  </si>
  <si>
    <t>NHD-C12832A1Z-FSW-FBW-3V</t>
  </si>
  <si>
    <t>L37A26-1-0-3WA3</t>
  </si>
  <si>
    <t>https://www.digikey.com/en/products/detail/newhaven-display-intl/NHD-0420D3Z-NSW-BBW-V3/2626390</t>
  </si>
  <si>
    <t>LCD CHOSEN</t>
  </si>
  <si>
    <t>Part Number</t>
  </si>
  <si>
    <t>Item Name</t>
  </si>
  <si>
    <t>Location to Buy From</t>
  </si>
  <si>
    <t>Cost per Part</t>
  </si>
  <si>
    <t>Quantity</t>
  </si>
  <si>
    <t>Total Cost</t>
  </si>
  <si>
    <t>Item Description</t>
  </si>
  <si>
    <t>296-50503-1-ND - Cut Tape (CT)</t>
  </si>
  <si>
    <t>TPS613222ADBVR</t>
  </si>
  <si>
    <t>Digikey - Boost Converter</t>
  </si>
  <si>
    <t>Boost Converter</t>
  </si>
  <si>
    <t>296-49491-1-ND - Cut Tape (CT)</t>
  </si>
  <si>
    <t>TLV62569APDRLT</t>
  </si>
  <si>
    <t>Digikey - Buck Converter</t>
  </si>
  <si>
    <t>Buck Converter</t>
  </si>
  <si>
    <t>1276-6854-1-ND - Cut Tape (CT)</t>
  </si>
  <si>
    <t>CL10B104KB8WPNC</t>
  </si>
  <si>
    <t>Digikey - 0.1uF C</t>
  </si>
  <si>
    <t>10uF Capacitor</t>
  </si>
  <si>
    <t>490-10023-1-ND - Cut Tape (CT)</t>
  </si>
  <si>
    <t>GRM188C81E475ME11D</t>
  </si>
  <si>
    <t>Digikey - 4.7uF C</t>
  </si>
  <si>
    <t>4.7uF Capacitor</t>
  </si>
  <si>
    <t>490-7611-1-ND - Cut Tape (CT)</t>
  </si>
  <si>
    <t>GRM188R60J226MEA0D</t>
  </si>
  <si>
    <t>Digikey - 22uF C</t>
  </si>
  <si>
    <t>22uF Capacitor</t>
  </si>
  <si>
    <t>1276-2955-1-ND - Cut Tape (CT)</t>
  </si>
  <si>
    <t>CL21B225KAFNNWE</t>
  </si>
  <si>
    <t>Digikey - 2.2uF C</t>
  </si>
  <si>
    <t>2.2uF Capacitor</t>
  </si>
  <si>
    <t>1276-1863-1-ND - Cut Tape (CT)</t>
  </si>
  <si>
    <t>CL10A105KP8NNWC</t>
  </si>
  <si>
    <t>Digikey - 1uF C</t>
  </si>
  <si>
    <t>1uF Capacitor</t>
  </si>
  <si>
    <t>P4.70KHCT-ND - Cut Tape (CT)</t>
  </si>
  <si>
    <t>ERJ-3EKF4701V</t>
  </si>
  <si>
    <t>Digikey - 475kOhms R</t>
  </si>
  <si>
    <t>475kOhms Resistor</t>
  </si>
  <si>
    <t>RMCF0201FT453KCT-ND - Cut Tape (CT)</t>
  </si>
  <si>
    <t>RMCF0201FT453K</t>
  </si>
  <si>
    <t>Digikey - 453kOhms R</t>
  </si>
  <si>
    <t>453kOhms Resistor</t>
  </si>
  <si>
    <t>RMCF1210JT100KCT-ND - Cut Tape (CT)</t>
  </si>
  <si>
    <t>RMCF1210JT100K</t>
  </si>
  <si>
    <t>Digikey - 100kOhms R</t>
  </si>
  <si>
    <t>100kOhms Resistor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</si>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</sst>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sz val="16.0"/>
      <color theme="1"/>
      <name val="Arial"/>
    </font>
    <font>
      <sz val="12.0"/>
      <color rgb="FF000000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2" numFmtId="0" xfId="0" applyAlignment="1" applyFill="1" applyFont="1">
      <alignment horizontal="right" readingOrder="0"/>
    </xf>
    <xf borderId="0" fillId="3" fontId="2" numFmtId="0" xfId="0" applyFont="1"/>
    <xf borderId="0" fillId="0" fontId="3" numFmtId="0" xfId="0" applyAlignment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5" fontId="2" numFmtId="0" xfId="0" applyFill="1" applyFont="1"/>
    <xf borderId="0" fillId="6" fontId="2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7" fontId="2" numFmtId="0" xfId="0" applyFill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en/products/detail/us-electronics-inc/USE-18650-3500PCBJST/15781483" TargetMode="External"/><Relationship Id="rId2" Type="http://schemas.openxmlformats.org/officeDocument/2006/relationships/hyperlink" Target="https://www.digikey.com/en/products/detail/us-electronics-inc/USE-18650-3500PCBJST/15781483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en/products/detail/us-electronics-inc/USE-18650-3500PCBJST/15781483" TargetMode="External"/><Relationship Id="rId2" Type="http://schemas.openxmlformats.org/officeDocument/2006/relationships/hyperlink" Target="https://www.digikey.com/en/products/detail/us-electronics-inc/USE-18650-3500PCBJST/15781483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spressif.com/sites/default/files/documentation/esp32-wrover-e_esp32-wrover-ie_datasheet_en.pdf" TargetMode="External"/><Relationship Id="rId2" Type="http://schemas.openxmlformats.org/officeDocument/2006/relationships/hyperlink" Target="https://ww1.microchip.com/downloads/en/DeviceDoc/Atmel-11100-32-bit%20Cortex-M4-Microcontroller-SAM4S_Datasheet.pdf" TargetMode="External"/><Relationship Id="rId3" Type="http://schemas.openxmlformats.org/officeDocument/2006/relationships/hyperlink" Target="https://newhavendisplay.com/content/specs/NHD-C12832A1Z-FSW-FBW-3V3.pdf" TargetMode="External"/><Relationship Id="rId4" Type="http://schemas.openxmlformats.org/officeDocument/2006/relationships/hyperlink" Target="https://www.digikey.com/en/products/detail/us-electronics-inc/USE-18650-3500PCBJST/15781483" TargetMode="External"/><Relationship Id="rId11" Type="http://schemas.openxmlformats.org/officeDocument/2006/relationships/hyperlink" Target="https://www.digikey.com/en/products/detail/newhaven-display-intl/NHD-0420D3Z-NSW-BBW-V3/2626390" TargetMode="External"/><Relationship Id="rId10" Type="http://schemas.openxmlformats.org/officeDocument/2006/relationships/hyperlink" Target="https://www.digikey.com/en/products/detail/dantona-industries/L37A26-1-0-3WA3/13692675" TargetMode="External"/><Relationship Id="rId12" Type="http://schemas.openxmlformats.org/officeDocument/2006/relationships/drawing" Target="../drawings/drawing3.xml"/><Relationship Id="rId9" Type="http://schemas.openxmlformats.org/officeDocument/2006/relationships/hyperlink" Target="https://www.digikey.com/en/products/detail/us-electronics-inc/USE-18650-3500PCBJST/15781483" TargetMode="External"/><Relationship Id="rId5" Type="http://schemas.openxmlformats.org/officeDocument/2006/relationships/hyperlink" Target="https://www.digikey.com/en/products/detail/dantona-industries/L37A26-1-0-3WA3/13692675" TargetMode="External"/><Relationship Id="rId6" Type="http://schemas.openxmlformats.org/officeDocument/2006/relationships/hyperlink" Target="https://www.espressif.com/sites/default/files/documentation/esp32-wrover-e_esp32-wrover-ie_datasheet_en.pdf" TargetMode="External"/><Relationship Id="rId7" Type="http://schemas.openxmlformats.org/officeDocument/2006/relationships/hyperlink" Target="https://ww1.microchip.com/downloads/en/DeviceDoc/Atmel-11100-32-bit%20Cortex-M4-Microcontroller-SAM4S_Datasheet.pdf" TargetMode="External"/><Relationship Id="rId8" Type="http://schemas.openxmlformats.org/officeDocument/2006/relationships/hyperlink" Target="https://newhavendisplay.com/content/specs/NHD-C12832A1Z-FSW-FBW-3V3.pdf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en/products/detail/texas-instruments/TPS613222ADBVR/8638376?s=N4IgTCBcDaICoAUDKA2AjAZjNgggEQCEA1AJRAF0BfIA" TargetMode="External"/><Relationship Id="rId2" Type="http://schemas.openxmlformats.org/officeDocument/2006/relationships/hyperlink" Target="https://www.digikey.com/en/products/detail/texas-instruments/TLV62569APDRLT/9360687?s=N4IgTCBcDaICoBkBqA2MBWFBOAggBQBEAlBIkAXQF8g" TargetMode="External"/><Relationship Id="rId3" Type="http://schemas.openxmlformats.org/officeDocument/2006/relationships/hyperlink" Target="https://www.digikey.com/en/products/detail/samsung-electro-mechanics/CL10B104KB8WPNC/5961338" TargetMode="External"/><Relationship Id="rId4" Type="http://schemas.openxmlformats.org/officeDocument/2006/relationships/hyperlink" Target="https://www.digikey.com/en/products/detail/murata-electronics/GRM188C81E475ME11D/4905326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https://www.digikey.com/en/products/detail/stackpole-electronics-inc/RNCS1206BKE100K/1800321" TargetMode="External"/><Relationship Id="rId9" Type="http://schemas.openxmlformats.org/officeDocument/2006/relationships/hyperlink" Target="https://www.digikey.com/en/products/detail/stackpole-electronics-inc/RMCF0201FT453K/5965993" TargetMode="External"/><Relationship Id="rId5" Type="http://schemas.openxmlformats.org/officeDocument/2006/relationships/hyperlink" Target="https://www.digikey.com/en/products/detail/murata-electronics/GRM188R60J226MEA0D/4280542" TargetMode="External"/><Relationship Id="rId6" Type="http://schemas.openxmlformats.org/officeDocument/2006/relationships/hyperlink" Target="https://www.digikey.com/en/products/detail/samsung-electro-mechanics/CL21B225KAFNNWE/3888613" TargetMode="External"/><Relationship Id="rId7" Type="http://schemas.openxmlformats.org/officeDocument/2006/relationships/hyperlink" Target="https://www.digikey.com/en/products/detail/samsung-electro-mechanics/CL10A105KP8NNWC/3887521" TargetMode="External"/><Relationship Id="rId8" Type="http://schemas.openxmlformats.org/officeDocument/2006/relationships/hyperlink" Target="https://www.digikey.com/en/products/detail/stackpole-electronics-inc/RMCF0805FT475K/17602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5.0"/>
  </cols>
  <sheetData>
    <row r="1">
      <c r="A1" s="1" t="s">
        <v>0</v>
      </c>
      <c r="B1" s="1" t="s">
        <v>1</v>
      </c>
    </row>
    <row r="2">
      <c r="A2" s="2" t="s">
        <v>2</v>
      </c>
      <c r="B2" s="2">
        <v>1000.0</v>
      </c>
    </row>
    <row r="3">
      <c r="A3" s="2" t="s">
        <v>3</v>
      </c>
      <c r="B3" s="2">
        <v>500.0</v>
      </c>
      <c r="J3" s="2" t="s">
        <v>4</v>
      </c>
      <c r="K3" s="2">
        <v>3.3</v>
      </c>
      <c r="L3" s="2">
        <v>5.0</v>
      </c>
    </row>
    <row r="4">
      <c r="A4" s="2" t="s">
        <v>5</v>
      </c>
      <c r="B4" s="2">
        <v>10.0</v>
      </c>
      <c r="J4" s="2" t="s">
        <v>6</v>
      </c>
      <c r="K4" s="2">
        <f>1000+1</f>
        <v>1001</v>
      </c>
      <c r="L4" s="3">
        <f>32+250</f>
        <v>282</v>
      </c>
    </row>
    <row r="5">
      <c r="A5" s="2" t="s">
        <v>7</v>
      </c>
      <c r="B5" s="2">
        <v>0.352</v>
      </c>
    </row>
    <row r="6">
      <c r="A6" s="2" t="s">
        <v>8</v>
      </c>
      <c r="B6" s="2">
        <v>44.0</v>
      </c>
    </row>
    <row r="7">
      <c r="A7" s="4" t="s">
        <v>9</v>
      </c>
      <c r="B7" s="5">
        <f>SUM(B2+B3+B4+B5+B6)</f>
        <v>1554.352</v>
      </c>
    </row>
    <row r="10">
      <c r="A10" s="2" t="s">
        <v>10</v>
      </c>
      <c r="B10" s="2" t="s">
        <v>11</v>
      </c>
      <c r="C10" s="3">
        <f>(4*B7)</f>
        <v>6217.408</v>
      </c>
    </row>
    <row r="11">
      <c r="A11" s="2" t="s">
        <v>12</v>
      </c>
      <c r="B11" s="3">
        <f>B7</f>
        <v>1554.352</v>
      </c>
    </row>
    <row r="12">
      <c r="A12" s="2" t="s">
        <v>13</v>
      </c>
      <c r="B12" s="2">
        <f>C10</f>
        <v>6217.408</v>
      </c>
      <c r="C12" s="2" t="s">
        <v>14</v>
      </c>
      <c r="D12" s="6" t="s">
        <v>15</v>
      </c>
    </row>
    <row r="14">
      <c r="A14" s="2" t="s">
        <v>16</v>
      </c>
    </row>
    <row r="15">
      <c r="A15" s="2">
        <v>3500.0</v>
      </c>
      <c r="B15" s="2" t="s">
        <v>14</v>
      </c>
    </row>
    <row r="16">
      <c r="A16" s="2" t="s">
        <v>17</v>
      </c>
    </row>
    <row r="17">
      <c r="A17" s="7">
        <f>(A15/B7)</f>
        <v>2.251742205</v>
      </c>
      <c r="B17" s="8" t="s">
        <v>18</v>
      </c>
    </row>
    <row r="20">
      <c r="A20" s="1" t="s">
        <v>0</v>
      </c>
      <c r="B20" s="1" t="s">
        <v>19</v>
      </c>
    </row>
    <row r="21">
      <c r="A21" s="2" t="s">
        <v>2</v>
      </c>
      <c r="B21" s="2">
        <v>1000.0</v>
      </c>
      <c r="C21" s="2">
        <v>3.3</v>
      </c>
    </row>
    <row r="22">
      <c r="A22" s="2" t="s">
        <v>3</v>
      </c>
      <c r="B22" s="2">
        <v>250.0</v>
      </c>
      <c r="C22" s="2">
        <v>5.0</v>
      </c>
    </row>
    <row r="23">
      <c r="A23" s="2" t="s">
        <v>5</v>
      </c>
      <c r="B23" s="2">
        <v>1.0</v>
      </c>
      <c r="C23" s="2">
        <v>3.3</v>
      </c>
    </row>
    <row r="24">
      <c r="A24" s="2" t="s">
        <v>7</v>
      </c>
      <c r="B24" s="2">
        <f>(0.008*22)</f>
        <v>0.176</v>
      </c>
      <c r="C24" s="2">
        <v>15.0</v>
      </c>
    </row>
    <row r="25">
      <c r="A25" s="2" t="s">
        <v>8</v>
      </c>
      <c r="B25" s="2">
        <v>32.0</v>
      </c>
      <c r="C25" s="2">
        <v>5.0</v>
      </c>
    </row>
    <row r="26">
      <c r="A26" s="4" t="s">
        <v>9</v>
      </c>
      <c r="B26" s="5">
        <f>SUM(B21+B22+B23+B24+B25)</f>
        <v>1283.176</v>
      </c>
    </row>
    <row r="29">
      <c r="A29" s="2" t="s">
        <v>10</v>
      </c>
      <c r="B29" s="2" t="s">
        <v>11</v>
      </c>
      <c r="C29" s="3">
        <f>(4*B26)</f>
        <v>5132.704</v>
      </c>
    </row>
    <row r="30">
      <c r="A30" s="2" t="s">
        <v>12</v>
      </c>
      <c r="B30" s="3">
        <f>B26</f>
        <v>1283.176</v>
      </c>
    </row>
    <row r="31">
      <c r="A31" s="2" t="s">
        <v>13</v>
      </c>
      <c r="B31" s="2">
        <f>C29</f>
        <v>5132.704</v>
      </c>
      <c r="C31" s="2" t="s">
        <v>14</v>
      </c>
      <c r="D31" s="6" t="s">
        <v>15</v>
      </c>
    </row>
    <row r="33">
      <c r="A33" s="2" t="s">
        <v>16</v>
      </c>
    </row>
    <row r="34">
      <c r="A34" s="2">
        <v>3500.0</v>
      </c>
      <c r="B34" s="2" t="s">
        <v>14</v>
      </c>
    </row>
    <row r="35">
      <c r="A35" s="2" t="s">
        <v>17</v>
      </c>
    </row>
    <row r="36">
      <c r="A36" s="7">
        <f>(A34/B26)</f>
        <v>2.727607125</v>
      </c>
      <c r="B36" s="8" t="s">
        <v>18</v>
      </c>
    </row>
    <row r="39">
      <c r="A39" s="9"/>
      <c r="B39" s="9"/>
      <c r="C39" s="9"/>
      <c r="D39" s="9"/>
      <c r="E39" s="9"/>
      <c r="F39" s="9"/>
      <c r="G39" s="9"/>
      <c r="H39" s="9"/>
      <c r="I39" s="9"/>
    </row>
    <row r="40">
      <c r="A40" s="1" t="s">
        <v>0</v>
      </c>
      <c r="B40" s="1" t="s">
        <v>1</v>
      </c>
    </row>
    <row r="41">
      <c r="A41" s="2" t="s">
        <v>2</v>
      </c>
      <c r="B41" s="2">
        <v>1000.0</v>
      </c>
      <c r="C41" s="2" t="s">
        <v>20</v>
      </c>
    </row>
    <row r="42">
      <c r="A42" s="2" t="s">
        <v>21</v>
      </c>
      <c r="B42" s="2">
        <v>1000.0</v>
      </c>
      <c r="C42" s="2" t="s">
        <v>22</v>
      </c>
    </row>
    <row r="43">
      <c r="A43" s="2" t="s">
        <v>5</v>
      </c>
      <c r="B43" s="2">
        <v>10.0</v>
      </c>
      <c r="C43" s="2" t="s">
        <v>20</v>
      </c>
    </row>
    <row r="44">
      <c r="A44" s="2" t="s">
        <v>7</v>
      </c>
      <c r="B44" s="2">
        <v>0.352</v>
      </c>
      <c r="C44" s="2" t="s">
        <v>23</v>
      </c>
    </row>
    <row r="45">
      <c r="A45" s="2" t="s">
        <v>8</v>
      </c>
      <c r="B45" s="2">
        <v>44.0</v>
      </c>
      <c r="C45" s="2" t="s">
        <v>22</v>
      </c>
    </row>
    <row r="46">
      <c r="A46" s="4" t="s">
        <v>9</v>
      </c>
      <c r="B46" s="5">
        <f>SUM(B41+B42+B43+B44+B45)</f>
        <v>2054.352</v>
      </c>
    </row>
    <row r="49">
      <c r="A49" s="2" t="s">
        <v>10</v>
      </c>
      <c r="B49" s="2" t="s">
        <v>11</v>
      </c>
      <c r="C49" s="3">
        <f>(4*B46)</f>
        <v>8217.408</v>
      </c>
    </row>
    <row r="50">
      <c r="A50" s="2" t="s">
        <v>12</v>
      </c>
      <c r="B50" s="3">
        <f>B46</f>
        <v>2054.352</v>
      </c>
    </row>
    <row r="51">
      <c r="A51" s="2" t="s">
        <v>13</v>
      </c>
      <c r="B51" s="2">
        <f>C49</f>
        <v>8217.408</v>
      </c>
      <c r="C51" s="2" t="s">
        <v>14</v>
      </c>
    </row>
    <row r="53">
      <c r="A53" s="2" t="s">
        <v>16</v>
      </c>
    </row>
    <row r="54">
      <c r="A54" s="2">
        <v>3500.0</v>
      </c>
      <c r="B54" s="2" t="s">
        <v>14</v>
      </c>
    </row>
    <row r="55">
      <c r="A55" s="2" t="s">
        <v>17</v>
      </c>
    </row>
    <row r="56">
      <c r="A56" s="7">
        <f>(A54/B46)</f>
        <v>1.703700242</v>
      </c>
      <c r="B56" s="8" t="s">
        <v>18</v>
      </c>
    </row>
  </sheetData>
  <hyperlinks>
    <hyperlink r:id="rId1" ref="D12"/>
    <hyperlink r:id="rId2" ref="D3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  <col customWidth="1" min="2" max="2" width="15.0"/>
    <col customWidth="1" min="4" max="4" width="73.25"/>
  </cols>
  <sheetData>
    <row r="1">
      <c r="A1" s="1" t="s">
        <v>0</v>
      </c>
      <c r="B1" s="1" t="s">
        <v>1</v>
      </c>
    </row>
    <row r="2">
      <c r="A2" s="2" t="s">
        <v>2</v>
      </c>
      <c r="B2" s="2">
        <v>1000.0</v>
      </c>
    </row>
    <row r="3">
      <c r="A3" s="2" t="s">
        <v>24</v>
      </c>
      <c r="B3" s="2">
        <v>30.0</v>
      </c>
    </row>
    <row r="4">
      <c r="A4" s="2" t="s">
        <v>8</v>
      </c>
      <c r="B4" s="2">
        <v>44.0</v>
      </c>
    </row>
    <row r="6">
      <c r="A6" s="4" t="s">
        <v>9</v>
      </c>
      <c r="B6" s="5">
        <f>SUM(B2+B3+B4)</f>
        <v>1074</v>
      </c>
    </row>
    <row r="8">
      <c r="A8" s="2" t="s">
        <v>10</v>
      </c>
      <c r="B8" s="2" t="s">
        <v>11</v>
      </c>
      <c r="C8" s="3">
        <f>(4*B6)</f>
        <v>4296</v>
      </c>
    </row>
    <row r="9">
      <c r="A9" s="2" t="s">
        <v>12</v>
      </c>
      <c r="B9" s="2" t="s">
        <v>25</v>
      </c>
    </row>
    <row r="10">
      <c r="A10" s="2" t="s">
        <v>13</v>
      </c>
      <c r="B10" s="2">
        <f>C8</f>
        <v>4296</v>
      </c>
      <c r="C10" s="2" t="s">
        <v>14</v>
      </c>
      <c r="D10" s="6" t="s">
        <v>15</v>
      </c>
      <c r="E10" s="10" t="s">
        <v>26</v>
      </c>
    </row>
    <row r="12">
      <c r="A12" s="2" t="s">
        <v>16</v>
      </c>
    </row>
    <row r="13">
      <c r="A13" s="2">
        <v>3500.0</v>
      </c>
      <c r="B13" s="2" t="s">
        <v>14</v>
      </c>
    </row>
    <row r="14">
      <c r="A14" s="2" t="s">
        <v>17</v>
      </c>
    </row>
    <row r="15">
      <c r="A15" s="7">
        <f>(A13/B6)</f>
        <v>3.258845438</v>
      </c>
      <c r="B15" s="8" t="s">
        <v>18</v>
      </c>
    </row>
    <row r="17">
      <c r="A17" s="9"/>
      <c r="B17" s="9"/>
      <c r="C17" s="9"/>
      <c r="D17" s="9"/>
      <c r="E17" s="9"/>
    </row>
    <row r="19">
      <c r="A19" s="1" t="s">
        <v>0</v>
      </c>
      <c r="B19" s="1" t="s">
        <v>1</v>
      </c>
    </row>
    <row r="20">
      <c r="A20" s="2" t="s">
        <v>2</v>
      </c>
      <c r="B20" s="2">
        <v>1000.0</v>
      </c>
    </row>
    <row r="21">
      <c r="A21" s="2" t="s">
        <v>24</v>
      </c>
      <c r="B21" s="2">
        <v>0.0</v>
      </c>
    </row>
    <row r="22">
      <c r="A22" s="2" t="s">
        <v>8</v>
      </c>
      <c r="B22" s="2">
        <v>44.0</v>
      </c>
    </row>
    <row r="24">
      <c r="A24" s="4" t="s">
        <v>9</v>
      </c>
      <c r="B24" s="5">
        <f>SUM(B20+B21+B22)</f>
        <v>1044</v>
      </c>
    </row>
    <row r="26">
      <c r="A26" s="2" t="s">
        <v>10</v>
      </c>
      <c r="B26" s="2" t="s">
        <v>11</v>
      </c>
      <c r="D26" s="3">
        <f>(4*B24)</f>
        <v>4176</v>
      </c>
    </row>
    <row r="27">
      <c r="A27" s="2" t="s">
        <v>12</v>
      </c>
      <c r="B27" s="2">
        <v>1044.0</v>
      </c>
      <c r="C27" s="2" t="s">
        <v>27</v>
      </c>
    </row>
    <row r="28">
      <c r="A28" s="2" t="s">
        <v>13</v>
      </c>
      <c r="B28" s="2">
        <f>D26</f>
        <v>4176</v>
      </c>
      <c r="C28" s="2" t="s">
        <v>14</v>
      </c>
      <c r="D28" s="6" t="s">
        <v>15</v>
      </c>
      <c r="E28" s="10" t="s">
        <v>26</v>
      </c>
    </row>
    <row r="30">
      <c r="A30" s="2" t="s">
        <v>16</v>
      </c>
    </row>
    <row r="31">
      <c r="A31" s="2">
        <v>3500.0</v>
      </c>
      <c r="B31" s="2" t="s">
        <v>14</v>
      </c>
    </row>
    <row r="32">
      <c r="A32" s="2" t="s">
        <v>17</v>
      </c>
    </row>
    <row r="33">
      <c r="A33" s="7">
        <f>(A31/B24)</f>
        <v>3.352490421</v>
      </c>
      <c r="B33" s="8" t="s">
        <v>18</v>
      </c>
    </row>
  </sheetData>
  <hyperlinks>
    <hyperlink r:id="rId1" ref="D10"/>
    <hyperlink r:id="rId2" ref="D28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min="2" max="2" width="17.5"/>
    <col customWidth="1" min="4" max="4" width="94.25"/>
  </cols>
  <sheetData>
    <row r="1">
      <c r="A1" s="2" t="s">
        <v>0</v>
      </c>
      <c r="B1" s="2" t="s">
        <v>1</v>
      </c>
      <c r="C1" s="2" t="s">
        <v>28</v>
      </c>
      <c r="D1" s="2" t="s">
        <v>29</v>
      </c>
    </row>
    <row r="2">
      <c r="A2" s="2" t="s">
        <v>30</v>
      </c>
      <c r="B2" s="2">
        <v>500.0</v>
      </c>
      <c r="C2" s="2">
        <v>12.0</v>
      </c>
      <c r="D2" s="11" t="s">
        <v>31</v>
      </c>
    </row>
    <row r="3">
      <c r="A3" s="2" t="s">
        <v>24</v>
      </c>
      <c r="B3" s="2">
        <v>30.0</v>
      </c>
      <c r="C3" s="2">
        <v>1145.0</v>
      </c>
      <c r="D3" s="11" t="s">
        <v>32</v>
      </c>
    </row>
    <row r="4">
      <c r="A4" s="2" t="s">
        <v>33</v>
      </c>
      <c r="B4" s="2">
        <v>1.0</v>
      </c>
      <c r="C4" s="2">
        <v>6.0</v>
      </c>
      <c r="D4" s="11" t="s">
        <v>34</v>
      </c>
    </row>
    <row r="6">
      <c r="A6" s="4" t="s">
        <v>9</v>
      </c>
      <c r="B6" s="5">
        <f>SUM(B2:B4)</f>
        <v>531</v>
      </c>
    </row>
    <row r="8">
      <c r="A8" s="2" t="s">
        <v>35</v>
      </c>
    </row>
    <row r="11">
      <c r="A11" s="2" t="s">
        <v>10</v>
      </c>
      <c r="B11" s="2" t="s">
        <v>11</v>
      </c>
      <c r="C11" s="3">
        <f>(4*901)</f>
        <v>3604</v>
      </c>
    </row>
    <row r="12">
      <c r="A12" s="2" t="s">
        <v>12</v>
      </c>
      <c r="B12" s="2" t="s">
        <v>36</v>
      </c>
    </row>
    <row r="13">
      <c r="A13" s="2" t="s">
        <v>13</v>
      </c>
      <c r="B13" s="2" t="s">
        <v>37</v>
      </c>
      <c r="D13" s="6" t="s">
        <v>15</v>
      </c>
      <c r="E13" s="2" t="s">
        <v>26</v>
      </c>
    </row>
    <row r="19">
      <c r="A19" s="2" t="s">
        <v>10</v>
      </c>
      <c r="B19" s="2" t="s">
        <v>38</v>
      </c>
      <c r="C19" s="3">
        <f>(3*901)</f>
        <v>2703</v>
      </c>
    </row>
    <row r="20">
      <c r="A20" s="2" t="s">
        <v>12</v>
      </c>
      <c r="B20" s="2" t="s">
        <v>36</v>
      </c>
    </row>
    <row r="21">
      <c r="A21" s="2" t="s">
        <v>13</v>
      </c>
      <c r="B21" s="2" t="s">
        <v>39</v>
      </c>
      <c r="D21" s="11" t="s">
        <v>40</v>
      </c>
      <c r="E21" s="2" t="s">
        <v>41</v>
      </c>
    </row>
    <row r="23">
      <c r="A23" s="12"/>
      <c r="B23" s="12"/>
      <c r="C23" s="12"/>
      <c r="D23" s="12"/>
      <c r="E23" s="12"/>
      <c r="F23" s="12"/>
    </row>
    <row r="25">
      <c r="A25" s="2" t="s">
        <v>0</v>
      </c>
      <c r="B25" s="2" t="s">
        <v>1</v>
      </c>
      <c r="C25" s="2" t="s">
        <v>28</v>
      </c>
      <c r="D25" s="2" t="s">
        <v>29</v>
      </c>
    </row>
    <row r="26">
      <c r="A26" s="2" t="s">
        <v>2</v>
      </c>
      <c r="B26" s="2">
        <v>1000.0</v>
      </c>
      <c r="C26" s="2">
        <v>12.0</v>
      </c>
      <c r="D26" s="11" t="s">
        <v>31</v>
      </c>
    </row>
    <row r="27">
      <c r="A27" s="2" t="s">
        <v>24</v>
      </c>
      <c r="B27" s="2">
        <v>30.0</v>
      </c>
      <c r="C27" s="2">
        <v>1145.0</v>
      </c>
      <c r="D27" s="11" t="s">
        <v>32</v>
      </c>
    </row>
    <row r="28">
      <c r="A28" s="2" t="s">
        <v>33</v>
      </c>
      <c r="B28" s="2">
        <v>30.0</v>
      </c>
      <c r="C28" s="2">
        <v>6.0</v>
      </c>
      <c r="D28" s="11" t="s">
        <v>34</v>
      </c>
    </row>
    <row r="30">
      <c r="A30" s="4" t="s">
        <v>9</v>
      </c>
      <c r="B30" s="5">
        <f>SUM(B26+B27+B28)</f>
        <v>1060</v>
      </c>
    </row>
    <row r="32">
      <c r="A32" s="2" t="s">
        <v>10</v>
      </c>
      <c r="B32" s="2" t="s">
        <v>11</v>
      </c>
      <c r="C32" s="3">
        <f>(4*1060)</f>
        <v>4240</v>
      </c>
    </row>
    <row r="33">
      <c r="A33" s="2" t="s">
        <v>12</v>
      </c>
      <c r="B33" s="2" t="s">
        <v>42</v>
      </c>
    </row>
    <row r="34">
      <c r="A34" s="2" t="s">
        <v>13</v>
      </c>
      <c r="B34" s="2" t="s">
        <v>43</v>
      </c>
      <c r="D34" s="6" t="s">
        <v>15</v>
      </c>
      <c r="E34" s="10" t="s">
        <v>26</v>
      </c>
    </row>
    <row r="37">
      <c r="A37" s="2" t="s">
        <v>10</v>
      </c>
      <c r="B37" s="2" t="s">
        <v>44</v>
      </c>
      <c r="C37" s="3">
        <f>(2*1401)</f>
        <v>2802</v>
      </c>
    </row>
    <row r="38">
      <c r="A38" s="2" t="s">
        <v>12</v>
      </c>
      <c r="B38" s="2" t="s">
        <v>45</v>
      </c>
    </row>
    <row r="39">
      <c r="A39" s="2" t="s">
        <v>13</v>
      </c>
      <c r="B39" s="2" t="s">
        <v>46</v>
      </c>
      <c r="D39" s="11" t="s">
        <v>40</v>
      </c>
      <c r="E39" s="8" t="s">
        <v>41</v>
      </c>
    </row>
    <row r="41">
      <c r="B41" s="13" t="s">
        <v>47</v>
      </c>
    </row>
    <row r="42">
      <c r="B42" s="2" t="s">
        <v>48</v>
      </c>
    </row>
    <row r="43">
      <c r="D43" s="14" t="s">
        <v>48</v>
      </c>
    </row>
    <row r="47">
      <c r="A47" s="11" t="s">
        <v>49</v>
      </c>
      <c r="E47" s="2" t="s">
        <v>50</v>
      </c>
    </row>
  </sheetData>
  <hyperlinks>
    <hyperlink r:id="rId1" ref="D2"/>
    <hyperlink r:id="rId2" ref="D3"/>
    <hyperlink r:id="rId3" ref="D4"/>
    <hyperlink r:id="rId4" ref="D13"/>
    <hyperlink r:id="rId5" ref="D21"/>
    <hyperlink r:id="rId6" ref="D26"/>
    <hyperlink r:id="rId7" ref="D27"/>
    <hyperlink r:id="rId8" ref="D28"/>
    <hyperlink r:id="rId9" ref="D34"/>
    <hyperlink r:id="rId10" ref="D39"/>
    <hyperlink r:id="rId11" ref="A47"/>
  </hyperlinks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3" width="20.0"/>
    <col customWidth="1" min="4" max="4" width="10.88"/>
    <col customWidth="1" min="5" max="5" width="7.25"/>
    <col customWidth="1" min="6" max="6" width="8.38"/>
    <col customWidth="1" min="7" max="7" width="15.63"/>
  </cols>
  <sheetData>
    <row r="4">
      <c r="A4" s="2" t="s">
        <v>51</v>
      </c>
      <c r="B4" s="2" t="s">
        <v>52</v>
      </c>
      <c r="C4" s="2" t="s">
        <v>53</v>
      </c>
      <c r="D4" s="2" t="s">
        <v>54</v>
      </c>
      <c r="E4" s="2" t="s">
        <v>55</v>
      </c>
      <c r="F4" s="2" t="s">
        <v>56</v>
      </c>
      <c r="G4" s="2" t="s">
        <v>57</v>
      </c>
    </row>
    <row r="5">
      <c r="A5" s="2" t="s">
        <v>58</v>
      </c>
      <c r="B5" s="2" t="s">
        <v>59</v>
      </c>
      <c r="C5" s="15" t="s">
        <v>60</v>
      </c>
      <c r="D5" s="2">
        <v>0.61</v>
      </c>
      <c r="E5" s="2">
        <v>5.0</v>
      </c>
      <c r="F5" s="3">
        <f t="shared" ref="F5:F14" si="1">E5*D5</f>
        <v>3.05</v>
      </c>
      <c r="G5" s="2" t="s">
        <v>61</v>
      </c>
    </row>
    <row r="6">
      <c r="A6" s="2" t="s">
        <v>62</v>
      </c>
      <c r="B6" s="2" t="s">
        <v>63</v>
      </c>
      <c r="C6" s="6" t="s">
        <v>64</v>
      </c>
      <c r="D6" s="2">
        <v>1.22</v>
      </c>
      <c r="E6" s="2">
        <v>5.0</v>
      </c>
      <c r="F6" s="3">
        <f t="shared" si="1"/>
        <v>6.1</v>
      </c>
      <c r="G6" s="2" t="s">
        <v>65</v>
      </c>
    </row>
    <row r="7">
      <c r="A7" s="2" t="s">
        <v>66</v>
      </c>
      <c r="B7" s="2" t="s">
        <v>67</v>
      </c>
      <c r="C7" s="6" t="s">
        <v>68</v>
      </c>
      <c r="D7" s="2">
        <v>0.59</v>
      </c>
      <c r="E7" s="2">
        <v>10.0</v>
      </c>
      <c r="F7" s="3">
        <f t="shared" si="1"/>
        <v>5.9</v>
      </c>
      <c r="G7" s="2" t="s">
        <v>69</v>
      </c>
    </row>
    <row r="8">
      <c r="A8" s="2" t="s">
        <v>70</v>
      </c>
      <c r="B8" s="2" t="s">
        <v>71</v>
      </c>
      <c r="C8" s="6" t="s">
        <v>72</v>
      </c>
      <c r="D8" s="2">
        <v>0.24</v>
      </c>
      <c r="E8" s="2">
        <v>5.0</v>
      </c>
      <c r="F8" s="3">
        <f t="shared" si="1"/>
        <v>1.2</v>
      </c>
      <c r="G8" s="2" t="s">
        <v>73</v>
      </c>
    </row>
    <row r="9">
      <c r="A9" s="2" t="s">
        <v>74</v>
      </c>
      <c r="B9" s="2" t="s">
        <v>75</v>
      </c>
      <c r="C9" s="6" t="s">
        <v>76</v>
      </c>
      <c r="D9" s="2">
        <v>0.21</v>
      </c>
      <c r="E9" s="2">
        <v>5.0</v>
      </c>
      <c r="F9" s="3">
        <f t="shared" si="1"/>
        <v>1.05</v>
      </c>
      <c r="G9" s="2" t="s">
        <v>77</v>
      </c>
    </row>
    <row r="10">
      <c r="A10" s="2" t="s">
        <v>78</v>
      </c>
      <c r="B10" s="2" t="s">
        <v>79</v>
      </c>
      <c r="C10" s="6" t="s">
        <v>80</v>
      </c>
      <c r="D10" s="2">
        <v>0.25</v>
      </c>
      <c r="E10" s="2">
        <v>3.0</v>
      </c>
      <c r="F10" s="3">
        <f t="shared" si="1"/>
        <v>0.75</v>
      </c>
      <c r="G10" s="2" t="s">
        <v>81</v>
      </c>
    </row>
    <row r="11">
      <c r="A11" s="2" t="s">
        <v>82</v>
      </c>
      <c r="B11" s="2" t="s">
        <v>83</v>
      </c>
      <c r="C11" s="6" t="s">
        <v>84</v>
      </c>
      <c r="D11" s="2">
        <v>0.1</v>
      </c>
      <c r="E11" s="2">
        <v>3.0</v>
      </c>
      <c r="F11" s="3">
        <f t="shared" si="1"/>
        <v>0.3</v>
      </c>
      <c r="G11" s="2" t="s">
        <v>85</v>
      </c>
    </row>
    <row r="12">
      <c r="A12" s="2" t="s">
        <v>86</v>
      </c>
      <c r="B12" s="2" t="s">
        <v>87</v>
      </c>
      <c r="C12" s="6" t="s">
        <v>88</v>
      </c>
      <c r="D12" s="2">
        <v>0.1</v>
      </c>
      <c r="E12" s="2">
        <v>3.0</v>
      </c>
      <c r="F12" s="3">
        <f t="shared" si="1"/>
        <v>0.3</v>
      </c>
      <c r="G12" s="2" t="s">
        <v>89</v>
      </c>
    </row>
    <row r="13">
      <c r="A13" s="2" t="s">
        <v>90</v>
      </c>
      <c r="B13" s="2" t="s">
        <v>91</v>
      </c>
      <c r="C13" s="6" t="s">
        <v>92</v>
      </c>
      <c r="D13" s="2">
        <v>0.1</v>
      </c>
      <c r="E13" s="2">
        <v>3.0</v>
      </c>
      <c r="F13" s="3">
        <f t="shared" si="1"/>
        <v>0.3</v>
      </c>
      <c r="G13" s="2" t="s">
        <v>93</v>
      </c>
    </row>
    <row r="14">
      <c r="A14" s="2" t="s">
        <v>94</v>
      </c>
      <c r="B14" s="2" t="s">
        <v>95</v>
      </c>
      <c r="C14" s="6" t="s">
        <v>96</v>
      </c>
      <c r="D14" s="2">
        <v>0.1</v>
      </c>
      <c r="E14" s="2">
        <v>3.0</v>
      </c>
      <c r="F14" s="3">
        <f t="shared" si="1"/>
        <v>0.3</v>
      </c>
      <c r="G14" s="2" t="s">
        <v>97</v>
      </c>
    </row>
    <row r="15">
      <c r="E15" s="2" t="s">
        <v>98</v>
      </c>
      <c r="F15" s="3">
        <f>SUM(F5:F14)</f>
        <v>19.25</v>
      </c>
    </row>
  </sheetData>
  <hyperlinks>
    <hyperlink r:id="rId1" ref="C5"/>
    <hyperlink r:id="rId2" ref="C6"/>
    <hyperlink r:id="rId3" ref="C7"/>
    <hyperlink r:id="rId4" ref="C8"/>
    <hyperlink r:id="rId5" ref="C9"/>
    <hyperlink r:id="rId6" ref="C10"/>
    <hyperlink r:id="rId7" ref="C11"/>
    <hyperlink r:id="rId8" ref="C12"/>
    <hyperlink r:id="rId9" ref="C13"/>
    <hyperlink r:id="rId10" ref="C14"/>
  </hyperlinks>
  <drawing r:id="rId11"/>
</worksheet>
</file>