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6"/>
  </bookViews>
  <sheets>
    <sheet name="doc" sheetId="1" r:id="rId1"/>
    <sheet name="conv" sheetId="2" r:id="rId2"/>
    <sheet name="forward1" sheetId="3" r:id="rId3"/>
    <sheet name="mod1" sheetId="4" r:id="rId4"/>
    <sheet name="forward2(0)" sheetId="5" r:id="rId5"/>
    <sheet name="forward2" sheetId="6" r:id="rId6"/>
    <sheet name="forward3" sheetId="7" r:id="rId7"/>
  </sheets>
  <calcPr calcId="145621"/>
</workbook>
</file>

<file path=xl/calcChain.xml><?xml version="1.0" encoding="utf-8"?>
<calcChain xmlns="http://schemas.openxmlformats.org/spreadsheetml/2006/main">
  <c r="AJ140" i="7" l="1"/>
  <c r="AJ126" i="7"/>
  <c r="AJ112" i="7"/>
  <c r="AJ126" i="6"/>
  <c r="AJ112" i="6"/>
  <c r="AJ98" i="6"/>
  <c r="AJ98" i="5"/>
  <c r="AJ112" i="5"/>
  <c r="AJ126" i="5"/>
  <c r="AJ98" i="3"/>
  <c r="AJ112" i="3"/>
  <c r="AJ126" i="3"/>
  <c r="N95" i="7" l="1"/>
  <c r="AJ84" i="7"/>
  <c r="AD85" i="7"/>
  <c r="V85" i="7"/>
  <c r="N85" i="7"/>
  <c r="E85" i="7"/>
  <c r="E99" i="7"/>
  <c r="AD83" i="7"/>
  <c r="V83" i="7"/>
  <c r="N83" i="7"/>
  <c r="AD71" i="7"/>
  <c r="V71" i="7"/>
  <c r="N71" i="7"/>
  <c r="E71" i="7"/>
  <c r="AJ70" i="7"/>
  <c r="AD69" i="7"/>
  <c r="V69" i="7"/>
  <c r="N69" i="7"/>
  <c r="AD57" i="7"/>
  <c r="N57" i="7"/>
  <c r="E57" i="7"/>
  <c r="AJ56" i="7"/>
  <c r="AD55" i="7"/>
  <c r="N55" i="7"/>
  <c r="AD42" i="7"/>
  <c r="N42" i="7"/>
  <c r="E42" i="7"/>
  <c r="AJ41" i="7"/>
  <c r="AD40" i="7"/>
  <c r="N40" i="7"/>
  <c r="AD28" i="7"/>
  <c r="V28" i="7"/>
  <c r="N28" i="7"/>
  <c r="E28" i="7"/>
  <c r="AJ27" i="7"/>
  <c r="AD26" i="7"/>
  <c r="V26" i="7"/>
  <c r="N26" i="7"/>
  <c r="AD13" i="7"/>
  <c r="V13" i="7"/>
  <c r="N13" i="7"/>
  <c r="E13" i="7"/>
  <c r="AJ11" i="7"/>
  <c r="AD11" i="7"/>
  <c r="V11" i="7"/>
  <c r="N11" i="7"/>
  <c r="AJ27" i="6"/>
  <c r="AJ11" i="6"/>
  <c r="AD26" i="6"/>
  <c r="V26" i="6"/>
  <c r="N26" i="6"/>
  <c r="AD11" i="6"/>
  <c r="V11" i="6"/>
  <c r="N11" i="6"/>
  <c r="E85" i="6"/>
  <c r="N81" i="6"/>
  <c r="AD71" i="6"/>
  <c r="V71" i="6"/>
  <c r="N71" i="6"/>
  <c r="E71" i="6"/>
  <c r="AJ70" i="6"/>
  <c r="AD69" i="6"/>
  <c r="V69" i="6"/>
  <c r="N69" i="6"/>
  <c r="AD57" i="6"/>
  <c r="N57" i="6"/>
  <c r="E57" i="6"/>
  <c r="AJ56" i="6"/>
  <c r="AD55" i="6"/>
  <c r="N55" i="6"/>
  <c r="AD42" i="6"/>
  <c r="N42" i="6"/>
  <c r="E42" i="6"/>
  <c r="AJ41" i="6"/>
  <c r="AD40" i="6"/>
  <c r="N40" i="6"/>
  <c r="AD28" i="6"/>
  <c r="V28" i="6"/>
  <c r="N28" i="6"/>
  <c r="E28" i="6"/>
  <c r="AD13" i="6"/>
  <c r="V13" i="6"/>
  <c r="N13" i="6"/>
  <c r="E13" i="6"/>
  <c r="AJ12" i="5"/>
  <c r="AJ28" i="5"/>
  <c r="Q27" i="5"/>
  <c r="N27" i="5"/>
  <c r="Y27" i="5"/>
  <c r="AO25" i="5"/>
  <c r="AO24" i="5"/>
  <c r="AF12" i="5"/>
  <c r="X12" i="5"/>
  <c r="Q12" i="5"/>
  <c r="AO17" i="5"/>
  <c r="AO16" i="5"/>
  <c r="AD29" i="5"/>
  <c r="V29" i="5"/>
  <c r="AD27" i="5"/>
  <c r="V27" i="5"/>
  <c r="N29" i="5"/>
  <c r="E29" i="5"/>
  <c r="AD14" i="5"/>
  <c r="AD12" i="5"/>
  <c r="V14" i="5"/>
  <c r="V12" i="5"/>
  <c r="N14" i="5"/>
  <c r="E14" i="5"/>
  <c r="N12" i="5"/>
  <c r="E85" i="5"/>
  <c r="N81" i="5"/>
  <c r="AD71" i="5"/>
  <c r="V71" i="5"/>
  <c r="N71" i="5"/>
  <c r="E71" i="5"/>
  <c r="AJ70" i="5"/>
  <c r="AD69" i="5"/>
  <c r="V69" i="5"/>
  <c r="N69" i="5"/>
  <c r="AD57" i="5"/>
  <c r="N57" i="5"/>
  <c r="E57" i="5"/>
  <c r="AJ56" i="5"/>
  <c r="AD55" i="5"/>
  <c r="N55" i="5"/>
  <c r="AD42" i="5"/>
  <c r="N42" i="5"/>
  <c r="E42" i="5"/>
  <c r="AJ41" i="5"/>
  <c r="AD40" i="5"/>
  <c r="N40" i="5"/>
  <c r="AD28" i="5"/>
  <c r="V28" i="5"/>
  <c r="N28" i="5"/>
  <c r="E28" i="5"/>
  <c r="AJ27" i="5"/>
  <c r="AD26" i="5"/>
  <c r="V26" i="5"/>
  <c r="N26" i="5"/>
  <c r="AD13" i="5"/>
  <c r="V13" i="5"/>
  <c r="N13" i="5"/>
  <c r="E13" i="5"/>
  <c r="AJ11" i="5"/>
  <c r="AD11" i="5"/>
  <c r="V11" i="5"/>
  <c r="N11" i="5"/>
  <c r="E85" i="3" l="1"/>
  <c r="AD71" i="3"/>
  <c r="V71" i="3"/>
  <c r="N71" i="3"/>
  <c r="E71" i="3"/>
  <c r="AD57" i="3"/>
  <c r="N57" i="3"/>
  <c r="E57" i="3"/>
  <c r="AD42" i="3"/>
  <c r="N42" i="3"/>
  <c r="E42" i="3"/>
  <c r="AD28" i="3"/>
  <c r="V28" i="3"/>
  <c r="N28" i="3"/>
  <c r="E28" i="3"/>
  <c r="AD13" i="3"/>
  <c r="V13" i="3"/>
  <c r="N13" i="3"/>
  <c r="E13" i="3"/>
  <c r="AD69" i="3" l="1"/>
  <c r="V69" i="3"/>
  <c r="N69" i="3"/>
  <c r="AD55" i="3"/>
  <c r="N55" i="3"/>
  <c r="AD40" i="3"/>
  <c r="N40" i="3"/>
  <c r="AD26" i="3"/>
  <c r="V26" i="3"/>
  <c r="N26" i="3"/>
  <c r="AD11" i="3"/>
  <c r="V11" i="3"/>
  <c r="N11" i="3"/>
  <c r="AJ70" i="3"/>
  <c r="AJ56" i="3"/>
  <c r="AJ41" i="3"/>
  <c r="AJ27" i="3"/>
  <c r="AJ11" i="3"/>
  <c r="N81" i="3"/>
  <c r="A23" i="4" l="1"/>
  <c r="A24" i="4"/>
  <c r="N32" i="4"/>
  <c r="M32" i="4"/>
  <c r="N31" i="4"/>
  <c r="M31" i="4"/>
  <c r="F31" i="4"/>
  <c r="E31" i="4"/>
  <c r="I29" i="4"/>
  <c r="J32" i="4" s="1"/>
  <c r="H29" i="4"/>
  <c r="I32" i="4" s="1"/>
  <c r="G29" i="4"/>
  <c r="H32" i="4" s="1"/>
  <c r="F29" i="4"/>
  <c r="E29" i="4"/>
  <c r="G32" i="4" s="1"/>
  <c r="D29" i="4"/>
  <c r="E32" i="4" s="1"/>
  <c r="K21" i="4"/>
  <c r="L32" i="4" s="1"/>
  <c r="E20" i="4"/>
  <c r="G20" i="4" s="1"/>
  <c r="H20" i="4" s="1"/>
  <c r="I20" i="4" s="1"/>
  <c r="J20" i="4" s="1"/>
  <c r="E19" i="4"/>
  <c r="G19" i="4" s="1"/>
  <c r="H19" i="4" s="1"/>
  <c r="V9" i="2"/>
  <c r="V6" i="2"/>
  <c r="F31" i="1"/>
  <c r="F29" i="1"/>
  <c r="K21" i="1"/>
  <c r="L32" i="1" s="1"/>
  <c r="N32" i="1"/>
  <c r="N31" i="1"/>
  <c r="M32" i="1"/>
  <c r="M31" i="1"/>
  <c r="H29" i="1"/>
  <c r="I32" i="1" s="1"/>
  <c r="I29" i="1"/>
  <c r="J32" i="1"/>
  <c r="G29" i="1"/>
  <c r="H32" i="1" s="1"/>
  <c r="E29" i="1"/>
  <c r="G32" i="1" s="1"/>
  <c r="D29" i="1"/>
  <c r="E32" i="1" s="1"/>
  <c r="E31" i="1"/>
  <c r="E20" i="1"/>
  <c r="G20" i="1" s="1"/>
  <c r="H20" i="1" s="1"/>
  <c r="I20" i="1" s="1"/>
  <c r="J20" i="1" s="1"/>
  <c r="E19" i="1"/>
  <c r="G19" i="1" s="1"/>
  <c r="H19" i="1" s="1"/>
  <c r="I19" i="1" s="1"/>
  <c r="J19" i="1" s="1"/>
  <c r="K31" i="1" s="1"/>
  <c r="F19" i="1" l="1"/>
  <c r="F20" i="1"/>
  <c r="L31" i="4"/>
  <c r="K32" i="4"/>
  <c r="G31" i="4"/>
  <c r="I19" i="4"/>
  <c r="I31" i="4"/>
  <c r="H31" i="4"/>
  <c r="F20" i="4"/>
  <c r="F19" i="4"/>
  <c r="I31" i="1"/>
  <c r="H31" i="1"/>
  <c r="L31" i="1"/>
  <c r="G31" i="1"/>
  <c r="J31" i="1"/>
  <c r="K32" i="1"/>
  <c r="J19" i="4" l="1"/>
  <c r="K31" i="4" s="1"/>
  <c r="J31" i="4"/>
</calcChain>
</file>

<file path=xl/sharedStrings.xml><?xml version="1.0" encoding="utf-8"?>
<sst xmlns="http://schemas.openxmlformats.org/spreadsheetml/2006/main" count="716" uniqueCount="101">
  <si>
    <t>INPUT</t>
  </si>
  <si>
    <t>DIMENTION_X</t>
  </si>
  <si>
    <t>DIMENTION_Y</t>
  </si>
  <si>
    <t>CHANELS</t>
  </si>
  <si>
    <t>Capa</t>
  </si>
  <si>
    <t>Padding</t>
  </si>
  <si>
    <t>Conv1</t>
  </si>
  <si>
    <t>Conv2</t>
  </si>
  <si>
    <t>Conv3</t>
  </si>
  <si>
    <t>Conv4</t>
  </si>
  <si>
    <t>Conv5</t>
  </si>
  <si>
    <t>CONV1</t>
  </si>
  <si>
    <t>TAMAÑO MATRIZ CONV</t>
  </si>
  <si>
    <t>CANT NEURONAS</t>
  </si>
  <si>
    <t>Cout</t>
  </si>
  <si>
    <t>Cin</t>
  </si>
  <si>
    <t>Param</t>
  </si>
  <si>
    <t>CANT PARM</t>
  </si>
  <si>
    <t>Neuronas</t>
  </si>
  <si>
    <t>KERNEL_X (filtro)</t>
  </si>
  <si>
    <t>KERNEL_Y (filtro)</t>
  </si>
  <si>
    <t>STRIDE_V (salto)</t>
  </si>
  <si>
    <t>STRIDE_H (salto)</t>
  </si>
  <si>
    <t>PADDING_V (borde)</t>
  </si>
  <si>
    <t>PADDING_H (borde)</t>
  </si>
  <si>
    <t>BIAS (sesgo)</t>
  </si>
  <si>
    <t>CONV2</t>
  </si>
  <si>
    <t>CONV3</t>
  </si>
  <si>
    <t>CONV4</t>
  </si>
  <si>
    <t>CONV5</t>
  </si>
  <si>
    <t>D1</t>
  </si>
  <si>
    <t>D2</t>
  </si>
  <si>
    <t>OUT</t>
  </si>
  <si>
    <t>FLAT</t>
  </si>
  <si>
    <t>MAX POOL</t>
  </si>
  <si>
    <t>MAXPOOL &gt; OUT</t>
  </si>
  <si>
    <t>x</t>
  </si>
  <si>
    <t xml:space="preserve"> /</t>
  </si>
  <si>
    <t>strike</t>
  </si>
  <si>
    <t>paddin</t>
  </si>
  <si>
    <t>=</t>
  </si>
  <si>
    <t>224x224x3</t>
  </si>
  <si>
    <t>IN</t>
  </si>
  <si>
    <t>11x11</t>
  </si>
  <si>
    <t>STRD</t>
  </si>
  <si>
    <t>PDN</t>
  </si>
  <si>
    <t>dim salida</t>
  </si>
  <si>
    <t>(ancho + pdn de un lado y del otro - kernel) / strd + 1</t>
  </si>
  <si>
    <t>CONV</t>
  </si>
  <si>
    <t>MAXPOOL</t>
  </si>
  <si>
    <t>3x3</t>
  </si>
  <si>
    <t>OUT Ch</t>
  </si>
  <si>
    <t>27x27x96</t>
  </si>
  <si>
    <t>55x55x96</t>
  </si>
  <si>
    <t>res</t>
  </si>
  <si>
    <t>RELU</t>
  </si>
  <si>
    <t>27x27x256</t>
  </si>
  <si>
    <t>5x5</t>
  </si>
  <si>
    <t>13x13x256</t>
  </si>
  <si>
    <t>1x1</t>
  </si>
  <si>
    <t>13x13x384</t>
  </si>
  <si>
    <t>6x6x256</t>
  </si>
  <si>
    <t>FLATEN</t>
  </si>
  <si>
    <t>FC6</t>
  </si>
  <si>
    <t>9216x1</t>
  </si>
  <si>
    <t>LINEAR</t>
  </si>
  <si>
    <t>4096x1</t>
  </si>
  <si>
    <t>FC7</t>
  </si>
  <si>
    <t>FC8</t>
  </si>
  <si>
    <t>1000x1</t>
  </si>
  <si>
    <t>PARAM</t>
  </si>
  <si>
    <t>X</t>
  </si>
  <si>
    <t>Kerner = paddin  + paddin +1  si strd =1</t>
  </si>
  <si>
    <t>o Paddin = kernel /2 si str =1</t>
  </si>
  <si>
    <t>102x1</t>
  </si>
  <si>
    <t>64x64x3</t>
  </si>
  <si>
    <t>15x15x96</t>
  </si>
  <si>
    <t>7x7x96</t>
  </si>
  <si>
    <t>3x3x256</t>
  </si>
  <si>
    <t>7x7x256</t>
  </si>
  <si>
    <t>k</t>
  </si>
  <si>
    <t>s</t>
  </si>
  <si>
    <t>p</t>
  </si>
  <si>
    <t>r</t>
  </si>
  <si>
    <t>d</t>
  </si>
  <si>
    <t>4x4</t>
  </si>
  <si>
    <t>32x32x96</t>
  </si>
  <si>
    <t>16x16x96</t>
  </si>
  <si>
    <t>15x15x256</t>
  </si>
  <si>
    <t>se mantubieron las dimensiones de salida para no afectar la conv3</t>
  </si>
  <si>
    <t>cambian los parametros al cambiar la dimension de la conv2</t>
  </si>
  <si>
    <t>cambian los parametros de la conv1 al cambiar su dimension</t>
  </si>
  <si>
    <t>cambia la dimension de los resultados</t>
  </si>
  <si>
    <t>7x7</t>
  </si>
  <si>
    <t>14x14x96</t>
  </si>
  <si>
    <t>14x14x256</t>
  </si>
  <si>
    <t>CONV6</t>
  </si>
  <si>
    <t>1024x1</t>
  </si>
  <si>
    <t>6x6x128</t>
  </si>
  <si>
    <t>3x3x128</t>
  </si>
  <si>
    <t>1152x1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</si>
</sst>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121"/>
      <name val="Arial"/>
      <family val="2"/>
    </font>
    <font>
      <b/>
      <sz val="9"/>
      <color rgb="FF212121"/>
      <name val="Arial"/>
      <family val="2"/>
    </font>
    <font>
      <sz val="9"/>
      <color rgb="FF212121"/>
      <name val="Arial"/>
      <family val="2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DashDotDot">
        <color theme="9" tint="-0.249977111117893"/>
      </left>
      <right style="mediumDashDotDot">
        <color theme="9" tint="-0.249977111117893"/>
      </right>
      <top style="mediumDashDotDot">
        <color theme="9" tint="-0.249977111117893"/>
      </top>
      <bottom style="mediumDashDotDot">
        <color theme="9" tint="-0.249977111117893"/>
      </bottom>
      <diagonal/>
    </border>
    <border>
      <left style="mediumDashDotDot">
        <color theme="9" tint="-0.249977111117893"/>
      </left>
      <right/>
      <top style="mediumDashDotDot">
        <color theme="9" tint="-0.249977111117893"/>
      </top>
      <bottom/>
      <diagonal/>
    </border>
    <border>
      <left/>
      <right style="mediumDashDotDot">
        <color theme="9" tint="-0.249977111117893"/>
      </right>
      <top style="mediumDashDotDot">
        <color theme="9" tint="-0.249977111117893"/>
      </top>
      <bottom/>
      <diagonal/>
    </border>
    <border>
      <left style="mediumDashDotDot">
        <color theme="9" tint="-0.249977111117893"/>
      </left>
      <right/>
      <top/>
      <bottom style="mediumDashDotDot">
        <color theme="9" tint="-0.249977111117893"/>
      </bottom>
      <diagonal/>
    </border>
    <border>
      <left/>
      <right style="mediumDashDotDot">
        <color theme="9" tint="-0.249977111117893"/>
      </right>
      <top/>
      <bottom style="mediumDashDotDot">
        <color theme="9" tint="-0.249977111117893"/>
      </bottom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mediumDashDotDot">
        <color indexed="64"/>
      </left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Dot">
        <color theme="9" tint="-0.249977111117893"/>
      </left>
      <right style="mediumDashDot">
        <color theme="9" tint="-0.249977111117893"/>
      </right>
      <top style="mediumDashDot">
        <color theme="9" tint="-0.249977111117893"/>
      </top>
      <bottom/>
      <diagonal/>
    </border>
    <border>
      <left style="mediumDashDot">
        <color theme="9" tint="-0.249977111117893"/>
      </left>
      <right style="mediumDashDot">
        <color theme="9" tint="-0.249977111117893"/>
      </right>
      <top/>
      <bottom/>
      <diagonal/>
    </border>
    <border>
      <left style="mediumDashDot">
        <color theme="9" tint="-0.249977111117893"/>
      </left>
      <right style="mediumDashDot">
        <color theme="9" tint="-0.249977111117893"/>
      </right>
      <top/>
      <bottom style="mediumDashDot">
        <color theme="9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vertical="center" indent="1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0" xfId="0" applyFill="1"/>
    <xf numFmtId="0" fontId="0" fillId="3" borderId="8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/>
    <xf numFmtId="0" fontId="0" fillId="0" borderId="24" xfId="0" applyBorder="1" applyAlignment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0" xfId="0" applyFont="1" applyBorder="1"/>
    <xf numFmtId="0" fontId="5" fillId="0" borderId="0" xfId="0" applyFont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6" fillId="0" borderId="0" xfId="0" applyFont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</xdr:row>
      <xdr:rowOff>9525</xdr:rowOff>
    </xdr:from>
    <xdr:to>
      <xdr:col>11</xdr:col>
      <xdr:colOff>304800</xdr:colOff>
      <xdr:row>15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00025"/>
          <a:ext cx="8096250" cy="2667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16</xdr:col>
      <xdr:colOff>371633</xdr:colOff>
      <xdr:row>35</xdr:row>
      <xdr:rowOff>161974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6934200"/>
          <a:ext cx="1133633" cy="352474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600075</xdr:colOff>
      <xdr:row>49</xdr:row>
      <xdr:rowOff>133350</xdr:rowOff>
    </xdr:from>
    <xdr:to>
      <xdr:col>24</xdr:col>
      <xdr:colOff>334402</xdr:colOff>
      <xdr:row>59</xdr:row>
      <xdr:rowOff>19300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4075" y="9467850"/>
          <a:ext cx="7354327" cy="1790950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13</xdr:row>
      <xdr:rowOff>85725</xdr:rowOff>
    </xdr:from>
    <xdr:to>
      <xdr:col>27</xdr:col>
      <xdr:colOff>220389</xdr:colOff>
      <xdr:row>38</xdr:row>
      <xdr:rowOff>48285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8375" y="2562225"/>
          <a:ext cx="9412014" cy="47250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33</xdr:row>
      <xdr:rowOff>0</xdr:rowOff>
    </xdr:from>
    <xdr:to>
      <xdr:col>9</xdr:col>
      <xdr:colOff>229478</xdr:colOff>
      <xdr:row>56</xdr:row>
      <xdr:rowOff>67296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6286500"/>
          <a:ext cx="6287378" cy="4448796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552450</xdr:colOff>
      <xdr:row>41</xdr:row>
      <xdr:rowOff>142875</xdr:rowOff>
    </xdr:from>
    <xdr:to>
      <xdr:col>24</xdr:col>
      <xdr:colOff>39092</xdr:colOff>
      <xdr:row>47</xdr:row>
      <xdr:rowOff>66824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50" y="7953375"/>
          <a:ext cx="7106642" cy="1066949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57</xdr:row>
      <xdr:rowOff>114300</xdr:rowOff>
    </xdr:from>
    <xdr:to>
      <xdr:col>9</xdr:col>
      <xdr:colOff>210433</xdr:colOff>
      <xdr:row>80</xdr:row>
      <xdr:rowOff>29175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0972800"/>
          <a:ext cx="6325483" cy="4296375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56</xdr:row>
      <xdr:rowOff>152400</xdr:rowOff>
    </xdr:from>
    <xdr:to>
      <xdr:col>16</xdr:col>
      <xdr:colOff>448392</xdr:colOff>
      <xdr:row>74</xdr:row>
      <xdr:rowOff>19510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0" y="10820400"/>
          <a:ext cx="5134692" cy="3296110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609600</xdr:colOff>
      <xdr:row>75</xdr:row>
      <xdr:rowOff>0</xdr:rowOff>
    </xdr:from>
    <xdr:to>
      <xdr:col>16</xdr:col>
      <xdr:colOff>715135</xdr:colOff>
      <xdr:row>89</xdr:row>
      <xdr:rowOff>152794</xdr:rowOff>
    </xdr:to>
    <xdr:pic>
      <xdr:nvPicPr>
        <xdr:cNvPr id="13" name="12 Imagen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14287500"/>
          <a:ext cx="5439535" cy="28197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8</xdr:col>
      <xdr:colOff>219851</xdr:colOff>
      <xdr:row>101</xdr:row>
      <xdr:rowOff>38637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430500"/>
          <a:ext cx="5553851" cy="38486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8</xdr:col>
      <xdr:colOff>38850</xdr:colOff>
      <xdr:row>121</xdr:row>
      <xdr:rowOff>171979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431000"/>
          <a:ext cx="5372850" cy="37914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104775</xdr:colOff>
      <xdr:row>113</xdr:row>
      <xdr:rowOff>66675</xdr:rowOff>
    </xdr:from>
    <xdr:to>
      <xdr:col>55</xdr:col>
      <xdr:colOff>37670</xdr:colOff>
      <xdr:row>122</xdr:row>
      <xdr:rowOff>56932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22069425"/>
          <a:ext cx="3438095" cy="17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</xdr:row>
      <xdr:rowOff>9525</xdr:rowOff>
    </xdr:from>
    <xdr:to>
      <xdr:col>11</xdr:col>
      <xdr:colOff>304800</xdr:colOff>
      <xdr:row>15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00025"/>
          <a:ext cx="8096250" cy="2667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16</xdr:col>
      <xdr:colOff>371633</xdr:colOff>
      <xdr:row>35</xdr:row>
      <xdr:rowOff>161974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6477000"/>
          <a:ext cx="1133633" cy="352474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600075</xdr:colOff>
      <xdr:row>49</xdr:row>
      <xdr:rowOff>133350</xdr:rowOff>
    </xdr:from>
    <xdr:to>
      <xdr:col>24</xdr:col>
      <xdr:colOff>334402</xdr:colOff>
      <xdr:row>59</xdr:row>
      <xdr:rowOff>19300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8075" y="9467850"/>
          <a:ext cx="7354327" cy="1790950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13</xdr:row>
      <xdr:rowOff>85725</xdr:rowOff>
    </xdr:from>
    <xdr:to>
      <xdr:col>27</xdr:col>
      <xdr:colOff>220389</xdr:colOff>
      <xdr:row>38</xdr:row>
      <xdr:rowOff>48285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2375" y="2562225"/>
          <a:ext cx="9412014" cy="47250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33</xdr:row>
      <xdr:rowOff>0</xdr:rowOff>
    </xdr:from>
    <xdr:to>
      <xdr:col>9</xdr:col>
      <xdr:colOff>229478</xdr:colOff>
      <xdr:row>56</xdr:row>
      <xdr:rowOff>67296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6286500"/>
          <a:ext cx="6287378" cy="4448796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552450</xdr:colOff>
      <xdr:row>41</xdr:row>
      <xdr:rowOff>142875</xdr:rowOff>
    </xdr:from>
    <xdr:to>
      <xdr:col>24</xdr:col>
      <xdr:colOff>39092</xdr:colOff>
      <xdr:row>47</xdr:row>
      <xdr:rowOff>66824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0450" y="7953375"/>
          <a:ext cx="7106642" cy="1066949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742950</xdr:colOff>
      <xdr:row>57</xdr:row>
      <xdr:rowOff>114300</xdr:rowOff>
    </xdr:from>
    <xdr:to>
      <xdr:col>9</xdr:col>
      <xdr:colOff>210433</xdr:colOff>
      <xdr:row>80</xdr:row>
      <xdr:rowOff>29175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10972800"/>
          <a:ext cx="6325483" cy="4296375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56</xdr:row>
      <xdr:rowOff>152400</xdr:rowOff>
    </xdr:from>
    <xdr:to>
      <xdr:col>16</xdr:col>
      <xdr:colOff>448392</xdr:colOff>
      <xdr:row>74</xdr:row>
      <xdr:rowOff>19510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0" y="10820400"/>
          <a:ext cx="5134692" cy="3296110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609600</xdr:colOff>
      <xdr:row>75</xdr:row>
      <xdr:rowOff>0</xdr:rowOff>
    </xdr:from>
    <xdr:to>
      <xdr:col>16</xdr:col>
      <xdr:colOff>715135</xdr:colOff>
      <xdr:row>89</xdr:row>
      <xdr:rowOff>152794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14287500"/>
          <a:ext cx="5439535" cy="28197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8</xdr:col>
      <xdr:colOff>219851</xdr:colOff>
      <xdr:row>101</xdr:row>
      <xdr:rowOff>38637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5430500"/>
          <a:ext cx="5553851" cy="38486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8</xdr:col>
      <xdr:colOff>38850</xdr:colOff>
      <xdr:row>121</xdr:row>
      <xdr:rowOff>171979</xdr:rowOff>
    </xdr:to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431000"/>
          <a:ext cx="5372850" cy="3791479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100</xdr:row>
      <xdr:rowOff>95250</xdr:rowOff>
    </xdr:from>
    <xdr:to>
      <xdr:col>21</xdr:col>
      <xdr:colOff>734783</xdr:colOff>
      <xdr:row>120</xdr:row>
      <xdr:rowOff>48150</xdr:rowOff>
    </xdr:to>
    <xdr:pic>
      <xdr:nvPicPr>
        <xdr:cNvPr id="13" name="12 Imagen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19145250"/>
          <a:ext cx="9726383" cy="376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Q55"/>
  <sheetViews>
    <sheetView showGridLines="0" topLeftCell="A8" workbookViewId="0">
      <selection activeCell="A32" sqref="A32"/>
    </sheetView>
  </sheetViews>
  <sheetFormatPr baseColWidth="10" defaultRowHeight="15" x14ac:dyDescent="0.25"/>
  <sheetData>
    <row r="7" spans="16:17" x14ac:dyDescent="0.25">
      <c r="P7" s="3" t="s">
        <v>4</v>
      </c>
      <c r="Q7" s="3" t="s">
        <v>5</v>
      </c>
    </row>
    <row r="8" spans="16:17" x14ac:dyDescent="0.25">
      <c r="P8" s="4" t="s">
        <v>6</v>
      </c>
      <c r="Q8" s="4">
        <v>2</v>
      </c>
    </row>
    <row r="9" spans="16:17" x14ac:dyDescent="0.25">
      <c r="P9" s="4" t="s">
        <v>7</v>
      </c>
      <c r="Q9" s="4">
        <v>2</v>
      </c>
    </row>
    <row r="10" spans="16:17" x14ac:dyDescent="0.25">
      <c r="P10" s="4" t="s">
        <v>8</v>
      </c>
      <c r="Q10" s="4">
        <v>1</v>
      </c>
    </row>
    <row r="11" spans="16:17" x14ac:dyDescent="0.25">
      <c r="P11" s="4" t="s">
        <v>9</v>
      </c>
      <c r="Q11" s="4">
        <v>1</v>
      </c>
    </row>
    <row r="12" spans="16:17" x14ac:dyDescent="0.25">
      <c r="P12" s="4" t="s">
        <v>10</v>
      </c>
      <c r="Q12" s="4">
        <v>1</v>
      </c>
    </row>
    <row r="16" spans="16:17" x14ac:dyDescent="0.25">
      <c r="P16" s="2"/>
    </row>
    <row r="17" spans="2:16" x14ac:dyDescent="0.25">
      <c r="D17" s="5" t="s">
        <v>15</v>
      </c>
      <c r="E17" s="5" t="s">
        <v>14</v>
      </c>
      <c r="F17" s="5"/>
      <c r="G17" s="5"/>
      <c r="H17" s="5"/>
      <c r="P17" s="2"/>
    </row>
    <row r="18" spans="2:16" x14ac:dyDescent="0.25">
      <c r="D18" s="1" t="s">
        <v>0</v>
      </c>
      <c r="E18" s="1" t="s">
        <v>11</v>
      </c>
      <c r="F18" s="1" t="s">
        <v>34</v>
      </c>
      <c r="G18" s="1" t="s">
        <v>26</v>
      </c>
      <c r="H18" s="1" t="s">
        <v>27</v>
      </c>
      <c r="I18" s="1" t="s">
        <v>28</v>
      </c>
      <c r="J18" s="1" t="s">
        <v>29</v>
      </c>
      <c r="K18" s="1" t="s">
        <v>33</v>
      </c>
      <c r="L18" s="1" t="s">
        <v>30</v>
      </c>
      <c r="M18" s="1" t="s">
        <v>31</v>
      </c>
      <c r="N18" s="1" t="s">
        <v>32</v>
      </c>
      <c r="P18" s="2"/>
    </row>
    <row r="19" spans="2:16" x14ac:dyDescent="0.25">
      <c r="B19" t="s">
        <v>1</v>
      </c>
      <c r="D19">
        <v>224</v>
      </c>
      <c r="E19">
        <f>ROUNDDOWN((D19-D23+2*D27)/D25+1,0)</f>
        <v>55</v>
      </c>
      <c r="F19">
        <f>ROUNDDOWN((E19-E23+2*E27)/E25+1,0)</f>
        <v>28</v>
      </c>
      <c r="G19">
        <f>ROUNDDOWN((E19-E23+2*E27)/E25+1,0)</f>
        <v>28</v>
      </c>
      <c r="H19">
        <f t="shared" ref="H19:I19" si="0">ROUNDDOWN((G19-G23+2*G27)/G25+1,0)</f>
        <v>14</v>
      </c>
      <c r="I19">
        <f t="shared" si="0"/>
        <v>14</v>
      </c>
      <c r="J19">
        <f t="shared" ref="J19" si="1">ROUNDDOWN((I19-I23+2*I27)/I25+1,0)</f>
        <v>14</v>
      </c>
      <c r="K19">
        <v>1</v>
      </c>
      <c r="P19" s="2"/>
    </row>
    <row r="20" spans="2:16" x14ac:dyDescent="0.25">
      <c r="B20" t="s">
        <v>2</v>
      </c>
      <c r="D20">
        <v>224</v>
      </c>
      <c r="E20">
        <f>ROUNDDOWN((D20-D24+2*D28)/D26+1,0)</f>
        <v>55</v>
      </c>
      <c r="F20">
        <f>ROUNDDOWN((E20-E24+2*E28)/E26+1,0)</f>
        <v>28</v>
      </c>
      <c r="G20">
        <f>ROUNDDOWN((E20-E24+2*E28)/E26+1,0)</f>
        <v>28</v>
      </c>
      <c r="H20">
        <f t="shared" ref="H20:I20" si="2">ROUNDDOWN((G20-G24+2*G28)/G26+1,0)</f>
        <v>14</v>
      </c>
      <c r="I20">
        <f t="shared" si="2"/>
        <v>14</v>
      </c>
      <c r="J20">
        <f t="shared" ref="J20" si="3">ROUNDDOWN((I20-I24+2*I28)/I26+1,0)</f>
        <v>14</v>
      </c>
      <c r="K20">
        <v>1</v>
      </c>
    </row>
    <row r="21" spans="2:16" x14ac:dyDescent="0.25">
      <c r="B21" t="s">
        <v>3</v>
      </c>
      <c r="D21">
        <v>3</v>
      </c>
      <c r="E21">
        <v>96</v>
      </c>
      <c r="F21">
        <v>96</v>
      </c>
      <c r="G21">
        <v>256</v>
      </c>
      <c r="H21">
        <v>384</v>
      </c>
      <c r="I21">
        <v>384</v>
      </c>
      <c r="J21">
        <v>256</v>
      </c>
      <c r="K21">
        <f>14*14*256</f>
        <v>50176</v>
      </c>
      <c r="L21">
        <v>4096</v>
      </c>
      <c r="M21">
        <v>4096</v>
      </c>
      <c r="N21">
        <v>1000</v>
      </c>
    </row>
    <row r="23" spans="2:16" x14ac:dyDescent="0.25">
      <c r="B23" t="s">
        <v>19</v>
      </c>
      <c r="D23">
        <v>11</v>
      </c>
      <c r="E23">
        <v>5</v>
      </c>
      <c r="F23">
        <v>3</v>
      </c>
      <c r="G23">
        <v>3</v>
      </c>
      <c r="H23">
        <v>3</v>
      </c>
      <c r="I23">
        <v>3</v>
      </c>
    </row>
    <row r="24" spans="2:16" x14ac:dyDescent="0.25">
      <c r="B24" t="s">
        <v>20</v>
      </c>
      <c r="D24">
        <v>11</v>
      </c>
      <c r="E24">
        <v>5</v>
      </c>
      <c r="F24">
        <v>3</v>
      </c>
      <c r="G24">
        <v>3</v>
      </c>
      <c r="H24">
        <v>3</v>
      </c>
      <c r="I24">
        <v>3</v>
      </c>
    </row>
    <row r="25" spans="2:16" x14ac:dyDescent="0.25">
      <c r="B25" t="s">
        <v>21</v>
      </c>
      <c r="D25">
        <v>4</v>
      </c>
      <c r="E25">
        <v>2</v>
      </c>
      <c r="F25">
        <v>2</v>
      </c>
      <c r="G25">
        <v>2</v>
      </c>
      <c r="H25">
        <v>1</v>
      </c>
      <c r="I25">
        <v>1</v>
      </c>
      <c r="N25" t="s">
        <v>12</v>
      </c>
    </row>
    <row r="26" spans="2:16" x14ac:dyDescent="0.25">
      <c r="B26" t="s">
        <v>22</v>
      </c>
      <c r="D26">
        <v>4</v>
      </c>
      <c r="E26">
        <v>2</v>
      </c>
      <c r="F26">
        <v>2</v>
      </c>
      <c r="G26">
        <v>2</v>
      </c>
      <c r="H26">
        <v>1</v>
      </c>
      <c r="I26">
        <v>1</v>
      </c>
    </row>
    <row r="27" spans="2:16" x14ac:dyDescent="0.25">
      <c r="B27" t="s">
        <v>23</v>
      </c>
      <c r="D27">
        <v>2</v>
      </c>
      <c r="E27">
        <v>2</v>
      </c>
      <c r="F27">
        <v>0</v>
      </c>
      <c r="G27">
        <v>1</v>
      </c>
      <c r="H27">
        <v>1</v>
      </c>
      <c r="I27">
        <v>1</v>
      </c>
    </row>
    <row r="28" spans="2:16" x14ac:dyDescent="0.25">
      <c r="B28" t="s">
        <v>24</v>
      </c>
      <c r="D28">
        <v>2</v>
      </c>
      <c r="E28">
        <v>2</v>
      </c>
      <c r="F28">
        <v>0</v>
      </c>
      <c r="G28">
        <v>1</v>
      </c>
      <c r="H28">
        <v>1</v>
      </c>
      <c r="I28">
        <v>1</v>
      </c>
    </row>
    <row r="29" spans="2:16" x14ac:dyDescent="0.25">
      <c r="B29" t="s">
        <v>25</v>
      </c>
      <c r="D29">
        <f>E21</f>
        <v>96</v>
      </c>
      <c r="E29">
        <f>G21</f>
        <v>256</v>
      </c>
      <c r="F29">
        <f>H21</f>
        <v>384</v>
      </c>
      <c r="G29">
        <f>H21</f>
        <v>384</v>
      </c>
      <c r="H29">
        <f t="shared" ref="H29:I29" si="4">I21</f>
        <v>384</v>
      </c>
      <c r="I29">
        <f t="shared" si="4"/>
        <v>256</v>
      </c>
    </row>
    <row r="31" spans="2:16" x14ac:dyDescent="0.25">
      <c r="B31" t="s">
        <v>18</v>
      </c>
      <c r="E31">
        <f>D19*D20*D21</f>
        <v>150528</v>
      </c>
      <c r="F31">
        <f>F23*F24*F21</f>
        <v>864</v>
      </c>
      <c r="G31">
        <f>E19*E20*E21</f>
        <v>290400</v>
      </c>
      <c r="H31">
        <f t="shared" ref="H31:N31" si="5">G19*G20*G21</f>
        <v>200704</v>
      </c>
      <c r="I31">
        <f t="shared" si="5"/>
        <v>75264</v>
      </c>
      <c r="J31">
        <f t="shared" si="5"/>
        <v>75264</v>
      </c>
      <c r="K31">
        <f t="shared" si="5"/>
        <v>50176</v>
      </c>
      <c r="L31">
        <f t="shared" si="5"/>
        <v>50176</v>
      </c>
      <c r="M31">
        <f t="shared" si="5"/>
        <v>0</v>
      </c>
      <c r="N31">
        <f t="shared" si="5"/>
        <v>0</v>
      </c>
    </row>
    <row r="32" spans="2:16" x14ac:dyDescent="0.25">
      <c r="B32" t="s">
        <v>16</v>
      </c>
      <c r="E32">
        <f>D21*E21*D23*D24+D29</f>
        <v>34944</v>
      </c>
      <c r="G32">
        <f>E21*G21*E23*E24+E29</f>
        <v>614656</v>
      </c>
      <c r="H32">
        <f t="shared" ref="H32:N32" si="6">G21*H21*G23*G24+G29</f>
        <v>885120</v>
      </c>
      <c r="I32">
        <f t="shared" si="6"/>
        <v>1327488</v>
      </c>
      <c r="J32">
        <f t="shared" si="6"/>
        <v>884992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0</v>
      </c>
    </row>
    <row r="33" spans="2:14" x14ac:dyDescent="0.25">
      <c r="B33" t="s">
        <v>46</v>
      </c>
      <c r="D33" t="s">
        <v>47</v>
      </c>
      <c r="J33" t="s">
        <v>72</v>
      </c>
      <c r="M33" t="s">
        <v>73</v>
      </c>
    </row>
    <row r="45" spans="2:14" x14ac:dyDescent="0.25">
      <c r="N45" t="s">
        <v>13</v>
      </c>
    </row>
    <row r="46" spans="2:14" x14ac:dyDescent="0.25">
      <c r="N46" t="s">
        <v>35</v>
      </c>
    </row>
    <row r="52" spans="12:14" x14ac:dyDescent="0.25">
      <c r="L52">
        <v>37752832</v>
      </c>
    </row>
    <row r="53" spans="12:14" x14ac:dyDescent="0.25">
      <c r="L53">
        <v>16781312</v>
      </c>
    </row>
    <row r="54" spans="12:14" x14ac:dyDescent="0.25">
      <c r="L54">
        <v>4097000</v>
      </c>
    </row>
    <row r="55" spans="12:14" x14ac:dyDescent="0.25">
      <c r="L55">
        <v>62378344</v>
      </c>
      <c r="N55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12"/>
  <sheetViews>
    <sheetView workbookViewId="0">
      <selection activeCell="U10" sqref="U10"/>
    </sheetView>
  </sheetViews>
  <sheetFormatPr baseColWidth="10" defaultRowHeight="15" x14ac:dyDescent="0.25"/>
  <cols>
    <col min="1" max="21" width="3.28515625" customWidth="1"/>
    <col min="22" max="22" width="4.5703125" customWidth="1"/>
    <col min="23" max="39" width="3.28515625" customWidth="1"/>
  </cols>
  <sheetData>
    <row r="1" spans="3:22" ht="15.75" thickBot="1" x14ac:dyDescent="0.3"/>
    <row r="2" spans="3:22" x14ac:dyDescent="0.25">
      <c r="C2" s="13"/>
      <c r="D2" s="14"/>
      <c r="E2" s="14"/>
      <c r="F2" s="7"/>
      <c r="G2" s="7"/>
      <c r="H2" s="7"/>
      <c r="I2" s="7"/>
      <c r="J2" s="7"/>
      <c r="K2" s="7"/>
      <c r="L2" s="8"/>
    </row>
    <row r="3" spans="3:22" x14ac:dyDescent="0.25">
      <c r="C3" s="15"/>
      <c r="D3" s="16"/>
      <c r="E3" s="16"/>
      <c r="F3" s="6"/>
      <c r="G3" s="6"/>
      <c r="H3" s="6"/>
      <c r="I3" s="6"/>
      <c r="J3" s="6"/>
      <c r="K3" s="6"/>
      <c r="L3" s="10"/>
    </row>
    <row r="4" spans="3:22" x14ac:dyDescent="0.25">
      <c r="C4" s="15"/>
      <c r="D4" s="16"/>
      <c r="E4" s="16"/>
      <c r="F4" s="16"/>
      <c r="G4" s="16"/>
      <c r="H4" s="6"/>
      <c r="I4" s="6"/>
      <c r="J4" s="6"/>
      <c r="K4" s="6"/>
      <c r="L4" s="10"/>
    </row>
    <row r="5" spans="3:22" x14ac:dyDescent="0.25">
      <c r="C5" s="9"/>
      <c r="D5" s="6"/>
      <c r="E5" s="16"/>
      <c r="F5" s="16"/>
      <c r="G5" s="16"/>
      <c r="H5" s="6"/>
      <c r="I5" s="6"/>
      <c r="J5" s="6"/>
      <c r="K5" s="6"/>
      <c r="L5" s="10"/>
    </row>
    <row r="6" spans="3:22" x14ac:dyDescent="0.25">
      <c r="C6" s="9"/>
      <c r="D6" s="6"/>
      <c r="E6" s="16"/>
      <c r="F6" s="16"/>
      <c r="G6" s="16"/>
      <c r="H6" s="16"/>
      <c r="I6" s="16"/>
      <c r="J6" s="6"/>
      <c r="K6" s="6"/>
      <c r="L6" s="10"/>
      <c r="Q6">
        <v>10</v>
      </c>
      <c r="R6" t="s">
        <v>36</v>
      </c>
      <c r="S6">
        <v>10</v>
      </c>
      <c r="U6" t="s">
        <v>40</v>
      </c>
      <c r="V6">
        <f>Q6*S6</f>
        <v>100</v>
      </c>
    </row>
    <row r="7" spans="3:22" x14ac:dyDescent="0.25">
      <c r="C7" s="9"/>
      <c r="D7" s="6"/>
      <c r="E7" s="6"/>
      <c r="F7" s="6"/>
      <c r="G7" s="16"/>
      <c r="H7" s="16"/>
      <c r="I7" s="16"/>
      <c r="J7" s="6"/>
      <c r="K7" s="6"/>
      <c r="L7" s="10"/>
    </row>
    <row r="8" spans="3:22" x14ac:dyDescent="0.25">
      <c r="C8" s="9"/>
      <c r="D8" s="6"/>
      <c r="E8" s="6"/>
      <c r="F8" s="6"/>
      <c r="G8" s="16"/>
      <c r="H8" s="16"/>
      <c r="I8" s="16"/>
      <c r="J8" s="16"/>
      <c r="K8" s="16"/>
      <c r="L8" s="10"/>
    </row>
    <row r="9" spans="3:22" x14ac:dyDescent="0.25">
      <c r="C9" s="9"/>
      <c r="D9" s="6"/>
      <c r="E9" s="6"/>
      <c r="F9" s="6"/>
      <c r="G9" s="6"/>
      <c r="H9" s="6"/>
      <c r="I9" s="16"/>
      <c r="J9" s="16"/>
      <c r="K9" s="16"/>
      <c r="L9" s="10"/>
      <c r="Q9">
        <v>3</v>
      </c>
      <c r="R9" t="s">
        <v>36</v>
      </c>
      <c r="S9">
        <v>3</v>
      </c>
      <c r="U9" t="s">
        <v>40</v>
      </c>
      <c r="V9">
        <f>Q9*S9</f>
        <v>9</v>
      </c>
    </row>
    <row r="10" spans="3:22" x14ac:dyDescent="0.25">
      <c r="C10" s="9"/>
      <c r="D10" s="6"/>
      <c r="E10" s="6"/>
      <c r="F10" s="6"/>
      <c r="G10" s="6"/>
      <c r="H10" s="6"/>
      <c r="I10" s="16"/>
      <c r="J10" s="16"/>
      <c r="K10" s="16"/>
      <c r="L10" s="17"/>
      <c r="M10" s="18"/>
      <c r="O10" t="s">
        <v>38</v>
      </c>
      <c r="Q10">
        <v>2</v>
      </c>
      <c r="R10" t="s">
        <v>37</v>
      </c>
      <c r="S10">
        <v>2</v>
      </c>
    </row>
    <row r="11" spans="3:22" x14ac:dyDescent="0.25">
      <c r="C11" s="9"/>
      <c r="D11" s="6"/>
      <c r="E11" s="6"/>
      <c r="F11" s="6"/>
      <c r="G11" s="6"/>
      <c r="H11" s="6"/>
      <c r="I11" s="6"/>
      <c r="J11" s="6"/>
      <c r="K11" s="16"/>
      <c r="L11" s="17"/>
      <c r="M11" s="18"/>
      <c r="O11" t="s">
        <v>39</v>
      </c>
      <c r="Q11">
        <v>1</v>
      </c>
      <c r="R11" t="s">
        <v>37</v>
      </c>
      <c r="S11">
        <v>0</v>
      </c>
    </row>
    <row r="12" spans="3:22" ht="15.75" thickBot="1" x14ac:dyDescent="0.3">
      <c r="C12" s="11"/>
      <c r="D12" s="12"/>
      <c r="E12" s="12"/>
      <c r="F12" s="12"/>
      <c r="G12" s="12"/>
      <c r="H12" s="12"/>
      <c r="I12" s="12"/>
      <c r="J12" s="12"/>
      <c r="K12" s="19"/>
      <c r="L12" s="20"/>
      <c r="M1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M127"/>
  <sheetViews>
    <sheetView topLeftCell="A104" workbookViewId="0">
      <selection activeCell="AU113" sqref="AU113"/>
    </sheetView>
  </sheetViews>
  <sheetFormatPr baseColWidth="10" defaultRowHeight="15" x14ac:dyDescent="0.25"/>
  <cols>
    <col min="1" max="75" width="3.28515625" customWidth="1"/>
  </cols>
  <sheetData>
    <row r="1" spans="3:39" ht="15.75" thickBot="1" x14ac:dyDescent="0.3"/>
    <row r="2" spans="3:39" x14ac:dyDescent="0.25">
      <c r="C2" t="s">
        <v>11</v>
      </c>
      <c r="I2" s="30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2"/>
    </row>
    <row r="3" spans="3:39" x14ac:dyDescent="0.25">
      <c r="E3" t="s">
        <v>42</v>
      </c>
      <c r="I3" s="33"/>
      <c r="J3" s="25" t="s">
        <v>48</v>
      </c>
      <c r="K3" s="25"/>
      <c r="L3" s="25"/>
      <c r="M3" s="25"/>
      <c r="N3" s="25"/>
      <c r="O3" s="25" t="s">
        <v>54</v>
      </c>
      <c r="P3" s="25"/>
      <c r="Q3" s="25"/>
      <c r="R3" s="25"/>
      <c r="S3" s="25" t="s">
        <v>49</v>
      </c>
      <c r="T3" s="25"/>
      <c r="U3" s="25"/>
      <c r="V3" s="25"/>
      <c r="W3" s="25" t="s">
        <v>54</v>
      </c>
      <c r="X3" s="25"/>
      <c r="Y3" s="25"/>
      <c r="Z3" s="25"/>
      <c r="AA3" s="25" t="s">
        <v>55</v>
      </c>
      <c r="AB3" s="25"/>
      <c r="AC3" s="25"/>
      <c r="AD3" s="25"/>
      <c r="AE3" s="25" t="s">
        <v>54</v>
      </c>
      <c r="AF3" s="25"/>
      <c r="AG3" s="34"/>
    </row>
    <row r="4" spans="3:39" ht="15.75" thickBot="1" x14ac:dyDescent="0.3">
      <c r="I4" s="33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34"/>
    </row>
    <row r="5" spans="3:39" ht="15.75" thickBot="1" x14ac:dyDescent="0.3">
      <c r="E5" s="21"/>
      <c r="F5" s="22"/>
      <c r="G5" s="23"/>
      <c r="I5" s="33"/>
      <c r="J5" s="38"/>
      <c r="K5" s="39"/>
      <c r="L5" s="25"/>
      <c r="M5" s="25"/>
      <c r="N5" s="21"/>
      <c r="O5" s="22"/>
      <c r="P5" s="23"/>
      <c r="Q5" s="25"/>
      <c r="R5" s="25"/>
      <c r="S5" s="25"/>
      <c r="T5" s="25"/>
      <c r="U5" s="25"/>
      <c r="V5" s="21"/>
      <c r="W5" s="22"/>
      <c r="X5" s="23"/>
      <c r="Y5" s="25"/>
      <c r="Z5" s="25"/>
      <c r="AA5" s="25"/>
      <c r="AB5" s="25"/>
      <c r="AC5" s="25"/>
      <c r="AD5" s="21"/>
      <c r="AE5" s="22"/>
      <c r="AF5" s="23"/>
      <c r="AG5" s="34"/>
    </row>
    <row r="6" spans="3:39" ht="15.75" thickBot="1" x14ac:dyDescent="0.3">
      <c r="E6" s="24"/>
      <c r="F6" s="25"/>
      <c r="G6" s="26"/>
      <c r="I6" s="33"/>
      <c r="J6" s="40"/>
      <c r="K6" s="41"/>
      <c r="L6" s="25"/>
      <c r="M6" s="25"/>
      <c r="N6" s="24"/>
      <c r="O6" s="25"/>
      <c r="P6" s="26"/>
      <c r="Q6" s="25"/>
      <c r="R6" s="25"/>
      <c r="S6" s="42"/>
      <c r="T6" s="25"/>
      <c r="U6" s="25"/>
      <c r="V6" s="24"/>
      <c r="W6" s="25"/>
      <c r="X6" s="26"/>
      <c r="Y6" s="25"/>
      <c r="Z6" s="25"/>
      <c r="AA6" s="42"/>
      <c r="AB6" s="25"/>
      <c r="AC6" s="25"/>
      <c r="AD6" s="24"/>
      <c r="AE6" s="25"/>
      <c r="AF6" s="26"/>
      <c r="AG6" s="34"/>
    </row>
    <row r="7" spans="3:39" ht="15.75" thickBot="1" x14ac:dyDescent="0.3">
      <c r="E7" s="27"/>
      <c r="F7" s="28"/>
      <c r="G7" s="29"/>
      <c r="I7" s="33"/>
      <c r="J7" s="25"/>
      <c r="K7" s="25"/>
      <c r="L7" s="25"/>
      <c r="M7" s="25"/>
      <c r="N7" s="27"/>
      <c r="O7" s="28"/>
      <c r="P7" s="29"/>
      <c r="Q7" s="25"/>
      <c r="R7" s="25"/>
      <c r="S7" s="25"/>
      <c r="T7" s="25"/>
      <c r="U7" s="25"/>
      <c r="V7" s="27"/>
      <c r="W7" s="28"/>
      <c r="X7" s="29"/>
      <c r="Y7" s="25"/>
      <c r="Z7" s="25"/>
      <c r="AA7" s="25"/>
      <c r="AB7" s="25"/>
      <c r="AC7" s="25"/>
      <c r="AD7" s="27"/>
      <c r="AE7" s="28"/>
      <c r="AF7" s="29"/>
      <c r="AG7" s="34"/>
    </row>
    <row r="8" spans="3:39" x14ac:dyDescent="0.25">
      <c r="I8" s="33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34"/>
    </row>
    <row r="9" spans="3:39" x14ac:dyDescent="0.25">
      <c r="C9" t="s">
        <v>42</v>
      </c>
      <c r="E9" t="s">
        <v>41</v>
      </c>
      <c r="I9" s="33"/>
      <c r="J9" s="25" t="s">
        <v>43</v>
      </c>
      <c r="K9" s="25"/>
      <c r="L9" s="25"/>
      <c r="M9" s="25"/>
      <c r="N9" s="25" t="s">
        <v>53</v>
      </c>
      <c r="O9" s="25"/>
      <c r="P9" s="25"/>
      <c r="Q9" s="25"/>
      <c r="R9" s="25"/>
      <c r="S9" s="25" t="s">
        <v>50</v>
      </c>
      <c r="T9" s="25"/>
      <c r="U9" s="25"/>
      <c r="V9" s="25" t="s">
        <v>52</v>
      </c>
      <c r="W9" s="25"/>
      <c r="X9" s="25"/>
      <c r="Y9" s="25"/>
      <c r="Z9" s="25"/>
      <c r="AA9" s="25" t="s">
        <v>59</v>
      </c>
      <c r="AB9" s="25"/>
      <c r="AC9" s="25"/>
      <c r="AD9" s="25" t="s">
        <v>52</v>
      </c>
      <c r="AE9" s="25"/>
      <c r="AF9" s="25"/>
      <c r="AG9" s="34"/>
    </row>
    <row r="10" spans="3:39" x14ac:dyDescent="0.25">
      <c r="C10" t="s">
        <v>44</v>
      </c>
      <c r="I10" s="33"/>
      <c r="J10" s="25">
        <v>4</v>
      </c>
      <c r="K10" s="25"/>
      <c r="L10" s="25"/>
      <c r="M10" s="25"/>
      <c r="N10" s="25"/>
      <c r="O10" s="25"/>
      <c r="P10" s="25"/>
      <c r="Q10" s="25"/>
      <c r="R10" s="25"/>
      <c r="S10" s="25">
        <v>2</v>
      </c>
      <c r="T10" s="25"/>
      <c r="U10" s="25"/>
      <c r="V10" s="25"/>
      <c r="W10" s="25"/>
      <c r="X10" s="25"/>
      <c r="Y10" s="25"/>
      <c r="Z10" s="25"/>
      <c r="AA10" s="25">
        <v>1</v>
      </c>
      <c r="AB10" s="25"/>
      <c r="AC10" s="25"/>
      <c r="AD10" s="25"/>
      <c r="AE10" s="25"/>
      <c r="AF10" s="25"/>
      <c r="AG10" s="34"/>
      <c r="AJ10" t="s">
        <v>70</v>
      </c>
    </row>
    <row r="11" spans="3:39" x14ac:dyDescent="0.25">
      <c r="C11" t="s">
        <v>45</v>
      </c>
      <c r="I11" s="33"/>
      <c r="J11" s="25">
        <v>2</v>
      </c>
      <c r="K11" s="25"/>
      <c r="L11" s="25"/>
      <c r="M11" s="25"/>
      <c r="N11" s="25">
        <f>(224+2+2-11)/4+1</f>
        <v>55.25</v>
      </c>
      <c r="O11" s="25"/>
      <c r="P11" s="25"/>
      <c r="Q11" s="25"/>
      <c r="R11" s="25"/>
      <c r="S11" s="25"/>
      <c r="T11" s="25"/>
      <c r="U11" s="25"/>
      <c r="V11" s="25">
        <f>(55-3)/2+1</f>
        <v>27</v>
      </c>
      <c r="W11" s="25"/>
      <c r="X11" s="25"/>
      <c r="Y11" s="25"/>
      <c r="Z11" s="25"/>
      <c r="AA11" s="25"/>
      <c r="AB11" s="25"/>
      <c r="AC11" s="25"/>
      <c r="AD11" s="25">
        <f>(27-1)/1+1</f>
        <v>27</v>
      </c>
      <c r="AE11" s="25"/>
      <c r="AF11" s="25"/>
      <c r="AG11" s="34"/>
      <c r="AJ11" s="64">
        <f>3*96*11*11+96</f>
        <v>34944</v>
      </c>
      <c r="AK11" s="64"/>
      <c r="AL11" s="64"/>
      <c r="AM11" s="64"/>
    </row>
    <row r="12" spans="3:39" ht="15.75" thickBot="1" x14ac:dyDescent="0.3">
      <c r="C12" t="s">
        <v>51</v>
      </c>
      <c r="I12" s="35"/>
      <c r="J12" s="36">
        <v>96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7"/>
    </row>
    <row r="13" spans="3:39" x14ac:dyDescent="0.25">
      <c r="C13" t="s">
        <v>71</v>
      </c>
      <c r="E13" s="64">
        <f>224*224*3</f>
        <v>150528</v>
      </c>
      <c r="F13" s="64"/>
      <c r="G13" s="64"/>
      <c r="N13" s="65">
        <f>55*55*96</f>
        <v>290400</v>
      </c>
      <c r="O13" s="65"/>
      <c r="P13" s="65"/>
      <c r="V13" s="65">
        <f>27*27*96</f>
        <v>69984</v>
      </c>
      <c r="W13" s="65"/>
      <c r="X13" s="65"/>
      <c r="AD13" s="65">
        <f>27*27*96</f>
        <v>69984</v>
      </c>
      <c r="AE13" s="65"/>
      <c r="AF13" s="65"/>
    </row>
    <row r="16" spans="3:39" ht="15.75" thickBot="1" x14ac:dyDescent="0.3"/>
    <row r="17" spans="3:39" x14ac:dyDescent="0.25">
      <c r="C17" t="s">
        <v>26</v>
      </c>
      <c r="I17" s="30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</row>
    <row r="18" spans="3:39" x14ac:dyDescent="0.25">
      <c r="I18" s="33"/>
      <c r="J18" s="25" t="s">
        <v>48</v>
      </c>
      <c r="K18" s="25"/>
      <c r="L18" s="25"/>
      <c r="M18" s="25"/>
      <c r="N18" s="25"/>
      <c r="O18" s="25" t="s">
        <v>54</v>
      </c>
      <c r="P18" s="25"/>
      <c r="Q18" s="25"/>
      <c r="R18" s="25"/>
      <c r="S18" s="25" t="s">
        <v>49</v>
      </c>
      <c r="T18" s="25"/>
      <c r="U18" s="25"/>
      <c r="V18" s="25"/>
      <c r="W18" s="25" t="s">
        <v>54</v>
      </c>
      <c r="X18" s="25"/>
      <c r="Y18" s="25"/>
      <c r="Z18" s="25"/>
      <c r="AA18" s="25" t="s">
        <v>55</v>
      </c>
      <c r="AB18" s="25"/>
      <c r="AC18" s="25"/>
      <c r="AD18" s="25"/>
      <c r="AE18" s="25" t="s">
        <v>54</v>
      </c>
      <c r="AF18" s="25"/>
      <c r="AG18" s="34"/>
    </row>
    <row r="19" spans="3:39" ht="15.75" thickBot="1" x14ac:dyDescent="0.3">
      <c r="I19" s="33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34"/>
    </row>
    <row r="20" spans="3:39" ht="15.75" thickBot="1" x14ac:dyDescent="0.3">
      <c r="I20" s="33"/>
      <c r="J20" s="38"/>
      <c r="K20" s="39"/>
      <c r="L20" s="25"/>
      <c r="M20" s="25"/>
      <c r="N20" s="21"/>
      <c r="O20" s="22"/>
      <c r="P20" s="23"/>
      <c r="Q20" s="25"/>
      <c r="R20" s="25"/>
      <c r="S20" s="25"/>
      <c r="T20" s="25"/>
      <c r="U20" s="25"/>
      <c r="V20" s="21"/>
      <c r="W20" s="22"/>
      <c r="X20" s="23"/>
      <c r="Y20" s="25"/>
      <c r="Z20" s="25"/>
      <c r="AA20" s="25"/>
      <c r="AB20" s="25"/>
      <c r="AC20" s="25"/>
      <c r="AD20" s="21"/>
      <c r="AE20" s="22"/>
      <c r="AF20" s="23"/>
      <c r="AG20" s="34"/>
    </row>
    <row r="21" spans="3:39" ht="15.75" thickBot="1" x14ac:dyDescent="0.3">
      <c r="E21" s="44"/>
      <c r="F21" s="45"/>
      <c r="I21" s="33"/>
      <c r="J21" s="40"/>
      <c r="K21" s="41"/>
      <c r="L21" s="25"/>
      <c r="M21" s="25"/>
      <c r="N21" s="24"/>
      <c r="O21" s="25"/>
      <c r="P21" s="26"/>
      <c r="Q21" s="25"/>
      <c r="R21" s="25"/>
      <c r="S21" s="42"/>
      <c r="T21" s="25"/>
      <c r="U21" s="25"/>
      <c r="V21" s="24"/>
      <c r="W21" s="25"/>
      <c r="X21" s="26"/>
      <c r="Y21" s="25"/>
      <c r="Z21" s="25"/>
      <c r="AA21" s="42"/>
      <c r="AB21" s="25"/>
      <c r="AC21" s="25"/>
      <c r="AD21" s="24"/>
      <c r="AE21" s="25"/>
      <c r="AF21" s="26"/>
      <c r="AG21" s="34"/>
    </row>
    <row r="22" spans="3:39" ht="15.75" thickBot="1" x14ac:dyDescent="0.3">
      <c r="E22" s="46"/>
      <c r="F22" s="47"/>
      <c r="I22" s="33"/>
      <c r="J22" s="25"/>
      <c r="K22" s="25"/>
      <c r="L22" s="25"/>
      <c r="M22" s="25"/>
      <c r="N22" s="27"/>
      <c r="O22" s="28"/>
      <c r="P22" s="29"/>
      <c r="Q22" s="25"/>
      <c r="R22" s="25"/>
      <c r="S22" s="25"/>
      <c r="T22" s="25"/>
      <c r="U22" s="25"/>
      <c r="V22" s="27"/>
      <c r="W22" s="28"/>
      <c r="X22" s="29"/>
      <c r="Y22" s="25"/>
      <c r="Z22" s="25"/>
      <c r="AA22" s="25"/>
      <c r="AB22" s="25"/>
      <c r="AC22" s="25"/>
      <c r="AD22" s="27"/>
      <c r="AE22" s="28"/>
      <c r="AF22" s="29"/>
      <c r="AG22" s="34"/>
    </row>
    <row r="23" spans="3:39" x14ac:dyDescent="0.25">
      <c r="I23" s="33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34"/>
    </row>
    <row r="24" spans="3:39" x14ac:dyDescent="0.25">
      <c r="C24" t="s">
        <v>42</v>
      </c>
      <c r="E24" t="s">
        <v>52</v>
      </c>
      <c r="I24" s="33"/>
      <c r="J24" s="25" t="s">
        <v>57</v>
      </c>
      <c r="K24" s="25"/>
      <c r="L24" s="25"/>
      <c r="M24" s="25"/>
      <c r="N24" s="25" t="s">
        <v>56</v>
      </c>
      <c r="O24" s="25"/>
      <c r="P24" s="25"/>
      <c r="Q24" s="25"/>
      <c r="R24" s="25"/>
      <c r="S24" s="25" t="s">
        <v>50</v>
      </c>
      <c r="T24" s="25"/>
      <c r="U24" s="25"/>
      <c r="V24" s="25" t="s">
        <v>58</v>
      </c>
      <c r="W24" s="25"/>
      <c r="X24" s="25"/>
      <c r="Y24" s="25"/>
      <c r="Z24" s="25"/>
      <c r="AA24" s="25" t="s">
        <v>59</v>
      </c>
      <c r="AB24" s="25"/>
      <c r="AC24" s="25"/>
      <c r="AD24" s="25" t="s">
        <v>58</v>
      </c>
      <c r="AE24" s="25"/>
      <c r="AF24" s="25"/>
      <c r="AG24" s="34"/>
    </row>
    <row r="25" spans="3:39" x14ac:dyDescent="0.25">
      <c r="C25" t="s">
        <v>44</v>
      </c>
      <c r="I25" s="33"/>
      <c r="J25" s="25">
        <v>1</v>
      </c>
      <c r="K25" s="25"/>
      <c r="L25" s="25"/>
      <c r="M25" s="25"/>
      <c r="N25" s="25"/>
      <c r="O25" s="25"/>
      <c r="P25" s="25"/>
      <c r="Q25" s="25"/>
      <c r="R25" s="25"/>
      <c r="S25" s="25">
        <v>2</v>
      </c>
      <c r="T25" s="25"/>
      <c r="U25" s="25"/>
      <c r="V25" s="25"/>
      <c r="W25" s="25"/>
      <c r="X25" s="25"/>
      <c r="Y25" s="25"/>
      <c r="Z25" s="25"/>
      <c r="AA25" s="25">
        <v>1</v>
      </c>
      <c r="AB25" s="25"/>
      <c r="AC25" s="25"/>
      <c r="AD25" s="25"/>
      <c r="AE25" s="25"/>
      <c r="AF25" s="25"/>
      <c r="AG25" s="34"/>
    </row>
    <row r="26" spans="3:39" x14ac:dyDescent="0.25">
      <c r="C26" t="s">
        <v>45</v>
      </c>
      <c r="I26" s="33"/>
      <c r="J26" s="25">
        <v>2</v>
      </c>
      <c r="K26" s="25"/>
      <c r="L26" s="25"/>
      <c r="M26" s="25"/>
      <c r="N26" s="25">
        <f>(27+2+2-5)/1+1</f>
        <v>27</v>
      </c>
      <c r="O26" s="25"/>
      <c r="P26" s="25"/>
      <c r="Q26" s="25"/>
      <c r="R26" s="25"/>
      <c r="S26" s="25"/>
      <c r="T26" s="25"/>
      <c r="U26" s="25"/>
      <c r="V26" s="25">
        <f>(27-3)/2+1</f>
        <v>13</v>
      </c>
      <c r="W26" s="25"/>
      <c r="X26" s="25"/>
      <c r="Y26" s="25"/>
      <c r="Z26" s="25"/>
      <c r="AA26" s="25"/>
      <c r="AB26" s="25"/>
      <c r="AC26" s="25"/>
      <c r="AD26" s="25">
        <f>(13-1)/1+1</f>
        <v>13</v>
      </c>
      <c r="AE26" s="25"/>
      <c r="AF26" s="25"/>
      <c r="AG26" s="34"/>
      <c r="AJ26" t="s">
        <v>70</v>
      </c>
    </row>
    <row r="27" spans="3:39" ht="15.75" thickBot="1" x14ac:dyDescent="0.3">
      <c r="C27" t="s">
        <v>51</v>
      </c>
      <c r="I27" s="35"/>
      <c r="J27" s="66">
        <v>256</v>
      </c>
      <c r="K27" s="6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7"/>
      <c r="AJ27" s="64">
        <f>96*256*5*5+256</f>
        <v>614656</v>
      </c>
      <c r="AK27" s="64"/>
      <c r="AL27" s="64"/>
      <c r="AM27" s="64"/>
    </row>
    <row r="28" spans="3:39" x14ac:dyDescent="0.25">
      <c r="C28" t="s">
        <v>71</v>
      </c>
      <c r="E28" s="64">
        <f>27*27*96</f>
        <v>69984</v>
      </c>
      <c r="F28" s="64"/>
      <c r="G28" s="64"/>
      <c r="N28" s="64">
        <f>27*27*256</f>
        <v>186624</v>
      </c>
      <c r="O28" s="64"/>
      <c r="P28" s="64"/>
      <c r="V28" s="64">
        <f>13*13*256</f>
        <v>43264</v>
      </c>
      <c r="W28" s="64"/>
      <c r="X28" s="64"/>
      <c r="AD28" s="64">
        <f>13*13*256</f>
        <v>43264</v>
      </c>
      <c r="AE28" s="64"/>
      <c r="AF28" s="64"/>
    </row>
    <row r="30" spans="3:39" ht="15.75" thickBot="1" x14ac:dyDescent="0.3"/>
    <row r="31" spans="3:39" x14ac:dyDescent="0.25">
      <c r="C31" t="s">
        <v>27</v>
      </c>
      <c r="I31" s="30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2"/>
    </row>
    <row r="32" spans="3:39" x14ac:dyDescent="0.25">
      <c r="I32" s="33"/>
      <c r="J32" s="25" t="s">
        <v>48</v>
      </c>
      <c r="K32" s="25"/>
      <c r="L32" s="25"/>
      <c r="M32" s="25"/>
      <c r="N32" s="25"/>
      <c r="O32" s="25" t="s">
        <v>54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 t="s">
        <v>55</v>
      </c>
      <c r="AB32" s="25"/>
      <c r="AC32" s="25"/>
      <c r="AD32" s="25"/>
      <c r="AE32" s="25" t="s">
        <v>54</v>
      </c>
      <c r="AF32" s="25"/>
      <c r="AG32" s="34"/>
    </row>
    <row r="33" spans="3:39" ht="15.75" thickBot="1" x14ac:dyDescent="0.3">
      <c r="I33" s="33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34"/>
    </row>
    <row r="34" spans="3:39" ht="15.75" thickBot="1" x14ac:dyDescent="0.3">
      <c r="I34" s="33"/>
      <c r="J34" s="38"/>
      <c r="K34" s="39"/>
      <c r="L34" s="25"/>
      <c r="M34" s="25"/>
      <c r="N34" s="21"/>
      <c r="O34" s="22"/>
      <c r="P34" s="23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1"/>
      <c r="AE34" s="22"/>
      <c r="AF34" s="23"/>
      <c r="AG34" s="34"/>
    </row>
    <row r="35" spans="3:39" ht="15.75" thickBot="1" x14ac:dyDescent="0.3">
      <c r="E35" s="44"/>
      <c r="F35" s="45"/>
      <c r="I35" s="33"/>
      <c r="J35" s="40"/>
      <c r="K35" s="41"/>
      <c r="L35" s="25"/>
      <c r="M35" s="25"/>
      <c r="N35" s="24"/>
      <c r="O35" s="25"/>
      <c r="P35" s="26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42"/>
      <c r="AB35" s="25"/>
      <c r="AC35" s="25"/>
      <c r="AD35" s="24"/>
      <c r="AE35" s="25"/>
      <c r="AF35" s="26"/>
      <c r="AG35" s="34"/>
    </row>
    <row r="36" spans="3:39" ht="15.75" thickBot="1" x14ac:dyDescent="0.3">
      <c r="E36" s="46"/>
      <c r="F36" s="47"/>
      <c r="I36" s="33"/>
      <c r="J36" s="25"/>
      <c r="K36" s="25"/>
      <c r="L36" s="25"/>
      <c r="M36" s="25"/>
      <c r="N36" s="27"/>
      <c r="O36" s="28"/>
      <c r="P36" s="2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7"/>
      <c r="AE36" s="28"/>
      <c r="AF36" s="29"/>
      <c r="AG36" s="34"/>
    </row>
    <row r="37" spans="3:39" x14ac:dyDescent="0.25">
      <c r="I37" s="33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34"/>
    </row>
    <row r="38" spans="3:39" x14ac:dyDescent="0.25">
      <c r="C38" t="s">
        <v>42</v>
      </c>
      <c r="E38" t="s">
        <v>58</v>
      </c>
      <c r="I38" s="33"/>
      <c r="J38" s="25" t="s">
        <v>50</v>
      </c>
      <c r="K38" s="25"/>
      <c r="L38" s="25"/>
      <c r="M38" s="25"/>
      <c r="N38" s="25" t="s">
        <v>60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 t="s">
        <v>59</v>
      </c>
      <c r="AB38" s="25"/>
      <c r="AC38" s="25"/>
      <c r="AD38" s="25" t="s">
        <v>60</v>
      </c>
      <c r="AE38" s="25"/>
      <c r="AF38" s="25"/>
      <c r="AG38" s="34"/>
    </row>
    <row r="39" spans="3:39" x14ac:dyDescent="0.25">
      <c r="C39" t="s">
        <v>44</v>
      </c>
      <c r="I39" s="33"/>
      <c r="J39" s="25">
        <v>1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>
        <v>1</v>
      </c>
      <c r="AB39" s="25"/>
      <c r="AC39" s="25"/>
      <c r="AD39" s="25"/>
      <c r="AE39" s="25"/>
      <c r="AF39" s="25"/>
      <c r="AG39" s="34"/>
    </row>
    <row r="40" spans="3:39" x14ac:dyDescent="0.25">
      <c r="C40" t="s">
        <v>45</v>
      </c>
      <c r="I40" s="33"/>
      <c r="J40" s="25">
        <v>1</v>
      </c>
      <c r="K40" s="25"/>
      <c r="L40" s="25"/>
      <c r="M40" s="25"/>
      <c r="N40" s="25">
        <f>(13+1+1-3)/1+1</f>
        <v>13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>
        <f>(13-1)/1+1</f>
        <v>13</v>
      </c>
      <c r="AE40" s="25"/>
      <c r="AF40" s="25"/>
      <c r="AG40" s="34"/>
      <c r="AJ40" t="s">
        <v>70</v>
      </c>
    </row>
    <row r="41" spans="3:39" ht="15.75" thickBot="1" x14ac:dyDescent="0.3">
      <c r="C41" t="s">
        <v>51</v>
      </c>
      <c r="I41" s="35"/>
      <c r="J41" s="66">
        <v>384</v>
      </c>
      <c r="K41" s="6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7"/>
      <c r="AJ41" s="64">
        <f>256*384*3*3+384</f>
        <v>885120</v>
      </c>
      <c r="AK41" s="64"/>
      <c r="AL41" s="64"/>
      <c r="AM41" s="64"/>
    </row>
    <row r="42" spans="3:39" x14ac:dyDescent="0.25">
      <c r="C42" t="s">
        <v>71</v>
      </c>
      <c r="E42" s="64">
        <f>13*13*256</f>
        <v>43264</v>
      </c>
      <c r="F42" s="64"/>
      <c r="G42" s="64"/>
      <c r="N42" s="64">
        <f>13*13*384</f>
        <v>64896</v>
      </c>
      <c r="O42" s="64"/>
      <c r="P42" s="64"/>
      <c r="AD42" s="64">
        <f>13*13*384</f>
        <v>64896</v>
      </c>
      <c r="AE42" s="64"/>
      <c r="AF42" s="64"/>
    </row>
    <row r="45" spans="3:39" ht="15.75" thickBot="1" x14ac:dyDescent="0.3"/>
    <row r="46" spans="3:39" x14ac:dyDescent="0.25">
      <c r="C46" t="s">
        <v>28</v>
      </c>
      <c r="I46" s="30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2"/>
    </row>
    <row r="47" spans="3:39" x14ac:dyDescent="0.25">
      <c r="I47" s="33"/>
      <c r="J47" s="25" t="s">
        <v>48</v>
      </c>
      <c r="K47" s="25"/>
      <c r="L47" s="25"/>
      <c r="M47" s="25"/>
      <c r="N47" s="25"/>
      <c r="O47" s="25" t="s">
        <v>54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 t="s">
        <v>55</v>
      </c>
      <c r="AB47" s="25"/>
      <c r="AC47" s="25"/>
      <c r="AD47" s="25"/>
      <c r="AE47" s="25" t="s">
        <v>54</v>
      </c>
      <c r="AF47" s="25"/>
      <c r="AG47" s="34"/>
    </row>
    <row r="48" spans="3:39" ht="15.75" thickBot="1" x14ac:dyDescent="0.3">
      <c r="I48" s="33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34"/>
    </row>
    <row r="49" spans="3:39" ht="15.75" thickBot="1" x14ac:dyDescent="0.3">
      <c r="I49" s="33"/>
      <c r="J49" s="38"/>
      <c r="K49" s="39"/>
      <c r="L49" s="25"/>
      <c r="M49" s="25"/>
      <c r="N49" s="21"/>
      <c r="O49" s="22"/>
      <c r="P49" s="23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1"/>
      <c r="AE49" s="22"/>
      <c r="AF49" s="23"/>
      <c r="AG49" s="34"/>
    </row>
    <row r="50" spans="3:39" ht="15.75" thickBot="1" x14ac:dyDescent="0.3">
      <c r="E50" s="44"/>
      <c r="F50" s="45"/>
      <c r="I50" s="33"/>
      <c r="J50" s="40"/>
      <c r="K50" s="41"/>
      <c r="L50" s="25"/>
      <c r="M50" s="25"/>
      <c r="N50" s="24"/>
      <c r="O50" s="25"/>
      <c r="P50" s="26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42"/>
      <c r="AB50" s="25"/>
      <c r="AC50" s="25"/>
      <c r="AD50" s="24"/>
      <c r="AE50" s="25"/>
      <c r="AF50" s="26"/>
      <c r="AG50" s="34"/>
    </row>
    <row r="51" spans="3:39" ht="15.75" thickBot="1" x14ac:dyDescent="0.3">
      <c r="E51" s="46"/>
      <c r="F51" s="47"/>
      <c r="I51" s="33"/>
      <c r="J51" s="25"/>
      <c r="K51" s="25"/>
      <c r="L51" s="25"/>
      <c r="M51" s="25"/>
      <c r="N51" s="27"/>
      <c r="O51" s="28"/>
      <c r="P51" s="2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7"/>
      <c r="AE51" s="28"/>
      <c r="AF51" s="29"/>
      <c r="AG51" s="34"/>
    </row>
    <row r="52" spans="3:39" x14ac:dyDescent="0.25">
      <c r="I52" s="33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34"/>
    </row>
    <row r="53" spans="3:39" x14ac:dyDescent="0.25">
      <c r="C53" t="s">
        <v>42</v>
      </c>
      <c r="E53" t="s">
        <v>60</v>
      </c>
      <c r="I53" s="33"/>
      <c r="J53" s="25" t="s">
        <v>50</v>
      </c>
      <c r="K53" s="25"/>
      <c r="L53" s="25"/>
      <c r="M53" s="25"/>
      <c r="N53" s="25" t="s">
        <v>60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 t="s">
        <v>59</v>
      </c>
      <c r="AB53" s="25"/>
      <c r="AC53" s="25"/>
      <c r="AD53" s="25" t="s">
        <v>60</v>
      </c>
      <c r="AE53" s="25"/>
      <c r="AF53" s="25"/>
      <c r="AG53" s="34"/>
    </row>
    <row r="54" spans="3:39" x14ac:dyDescent="0.25">
      <c r="C54" t="s">
        <v>44</v>
      </c>
      <c r="I54" s="33"/>
      <c r="J54" s="25">
        <v>1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>
        <v>1</v>
      </c>
      <c r="AB54" s="25"/>
      <c r="AC54" s="25"/>
      <c r="AD54" s="25"/>
      <c r="AE54" s="25"/>
      <c r="AF54" s="25"/>
      <c r="AG54" s="34"/>
    </row>
    <row r="55" spans="3:39" x14ac:dyDescent="0.25">
      <c r="C55" t="s">
        <v>45</v>
      </c>
      <c r="I55" s="33"/>
      <c r="J55" s="25">
        <v>1</v>
      </c>
      <c r="K55" s="25"/>
      <c r="L55" s="25"/>
      <c r="M55" s="25"/>
      <c r="N55" s="25">
        <f>(13+1+1-3)/1+1</f>
        <v>13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>
        <f>(13-1)/1+1</f>
        <v>13</v>
      </c>
      <c r="AE55" s="25"/>
      <c r="AF55" s="25"/>
      <c r="AG55" s="34"/>
      <c r="AJ55" t="s">
        <v>70</v>
      </c>
    </row>
    <row r="56" spans="3:39" ht="15.75" thickBot="1" x14ac:dyDescent="0.3">
      <c r="C56" t="s">
        <v>51</v>
      </c>
      <c r="I56" s="35"/>
      <c r="J56" s="66">
        <v>384</v>
      </c>
      <c r="K56" s="6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7"/>
      <c r="AJ56" s="64">
        <f>384*384*3*3+384</f>
        <v>1327488</v>
      </c>
      <c r="AK56" s="64"/>
      <c r="AL56" s="64"/>
      <c r="AM56" s="64"/>
    </row>
    <row r="57" spans="3:39" x14ac:dyDescent="0.25">
      <c r="C57" t="s">
        <v>71</v>
      </c>
      <c r="E57" s="64">
        <f>13*13*384</f>
        <v>64896</v>
      </c>
      <c r="F57" s="64"/>
      <c r="G57" s="64"/>
      <c r="N57" s="64">
        <f>13*13*384</f>
        <v>64896</v>
      </c>
      <c r="O57" s="64"/>
      <c r="P57" s="64"/>
      <c r="AD57" s="64">
        <f>13*13*384</f>
        <v>64896</v>
      </c>
      <c r="AE57" s="64"/>
      <c r="AF57" s="64"/>
    </row>
    <row r="59" spans="3:39" ht="15.75" thickBot="1" x14ac:dyDescent="0.3"/>
    <row r="60" spans="3:39" x14ac:dyDescent="0.25">
      <c r="C60" t="s">
        <v>29</v>
      </c>
      <c r="I60" s="30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2"/>
    </row>
    <row r="61" spans="3:39" x14ac:dyDescent="0.25">
      <c r="I61" s="33"/>
      <c r="J61" s="25" t="s">
        <v>48</v>
      </c>
      <c r="K61" s="25"/>
      <c r="L61" s="25"/>
      <c r="M61" s="25"/>
      <c r="N61" s="25"/>
      <c r="O61" s="25" t="s">
        <v>54</v>
      </c>
      <c r="P61" s="25"/>
      <c r="Q61" s="25"/>
      <c r="R61" s="25"/>
      <c r="S61" s="25" t="s">
        <v>49</v>
      </c>
      <c r="T61" s="25"/>
      <c r="U61" s="25"/>
      <c r="V61" s="25"/>
      <c r="W61" s="25" t="s">
        <v>54</v>
      </c>
      <c r="X61" s="25"/>
      <c r="Y61" s="25"/>
      <c r="Z61" s="25"/>
      <c r="AA61" s="25" t="s">
        <v>55</v>
      </c>
      <c r="AB61" s="25"/>
      <c r="AC61" s="25"/>
      <c r="AD61" s="25"/>
      <c r="AE61" s="25" t="s">
        <v>54</v>
      </c>
      <c r="AF61" s="25"/>
      <c r="AG61" s="34"/>
    </row>
    <row r="62" spans="3:39" ht="15.75" thickBot="1" x14ac:dyDescent="0.3">
      <c r="I62" s="33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34"/>
    </row>
    <row r="63" spans="3:39" ht="15.75" thickBot="1" x14ac:dyDescent="0.3">
      <c r="I63" s="33"/>
      <c r="J63" s="38"/>
      <c r="K63" s="39"/>
      <c r="L63" s="25"/>
      <c r="M63" s="25"/>
      <c r="N63" s="21"/>
      <c r="O63" s="22"/>
      <c r="P63" s="23"/>
      <c r="Q63" s="25"/>
      <c r="R63" s="25"/>
      <c r="S63" s="25"/>
      <c r="T63" s="25"/>
      <c r="U63" s="25"/>
      <c r="V63" s="21"/>
      <c r="W63" s="22"/>
      <c r="X63" s="23"/>
      <c r="Y63" s="25"/>
      <c r="Z63" s="25"/>
      <c r="AA63" s="25"/>
      <c r="AB63" s="25"/>
      <c r="AC63" s="25"/>
      <c r="AD63" s="21"/>
      <c r="AE63" s="22"/>
      <c r="AF63" s="23"/>
      <c r="AG63" s="34"/>
    </row>
    <row r="64" spans="3:39" ht="15.75" thickBot="1" x14ac:dyDescent="0.3">
      <c r="E64" s="44"/>
      <c r="F64" s="45"/>
      <c r="I64" s="33"/>
      <c r="J64" s="40"/>
      <c r="K64" s="41"/>
      <c r="L64" s="25"/>
      <c r="M64" s="25"/>
      <c r="N64" s="24"/>
      <c r="O64" s="25"/>
      <c r="P64" s="26"/>
      <c r="Q64" s="25"/>
      <c r="R64" s="25"/>
      <c r="S64" s="42"/>
      <c r="T64" s="25"/>
      <c r="U64" s="25"/>
      <c r="V64" s="24"/>
      <c r="W64" s="25"/>
      <c r="X64" s="26"/>
      <c r="Y64" s="25"/>
      <c r="Z64" s="25"/>
      <c r="AA64" s="42"/>
      <c r="AB64" s="25"/>
      <c r="AC64" s="25"/>
      <c r="AD64" s="24"/>
      <c r="AE64" s="25"/>
      <c r="AF64" s="26"/>
      <c r="AG64" s="34"/>
    </row>
    <row r="65" spans="3:39" ht="15.75" thickBot="1" x14ac:dyDescent="0.3">
      <c r="E65" s="46"/>
      <c r="F65" s="47"/>
      <c r="I65" s="33"/>
      <c r="J65" s="25"/>
      <c r="K65" s="25"/>
      <c r="L65" s="25"/>
      <c r="M65" s="25"/>
      <c r="N65" s="27"/>
      <c r="O65" s="28"/>
      <c r="P65" s="29"/>
      <c r="Q65" s="25"/>
      <c r="R65" s="25"/>
      <c r="S65" s="25"/>
      <c r="T65" s="25"/>
      <c r="U65" s="25"/>
      <c r="V65" s="27"/>
      <c r="W65" s="28"/>
      <c r="X65" s="29"/>
      <c r="Y65" s="25"/>
      <c r="Z65" s="25"/>
      <c r="AA65" s="25"/>
      <c r="AB65" s="25"/>
      <c r="AC65" s="25"/>
      <c r="AD65" s="27"/>
      <c r="AE65" s="28"/>
      <c r="AF65" s="29"/>
      <c r="AG65" s="34"/>
    </row>
    <row r="66" spans="3:39" x14ac:dyDescent="0.25">
      <c r="I66" s="33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34"/>
    </row>
    <row r="67" spans="3:39" x14ac:dyDescent="0.25">
      <c r="C67" t="s">
        <v>42</v>
      </c>
      <c r="E67" t="s">
        <v>60</v>
      </c>
      <c r="I67" s="33"/>
      <c r="J67" s="25" t="s">
        <v>50</v>
      </c>
      <c r="K67" s="25"/>
      <c r="L67" s="25"/>
      <c r="M67" s="25"/>
      <c r="N67" s="25" t="s">
        <v>58</v>
      </c>
      <c r="O67" s="25"/>
      <c r="P67" s="25"/>
      <c r="Q67" s="25"/>
      <c r="R67" s="25"/>
      <c r="S67" s="25" t="s">
        <v>50</v>
      </c>
      <c r="T67" s="25"/>
      <c r="U67" s="25"/>
      <c r="V67" s="25" t="s">
        <v>61</v>
      </c>
      <c r="W67" s="25"/>
      <c r="X67" s="25"/>
      <c r="Y67" s="25"/>
      <c r="Z67" s="25"/>
      <c r="AA67" s="25" t="s">
        <v>59</v>
      </c>
      <c r="AB67" s="25"/>
      <c r="AC67" s="25"/>
      <c r="AD67" s="25" t="s">
        <v>61</v>
      </c>
      <c r="AE67" s="25"/>
      <c r="AF67" s="25"/>
      <c r="AG67" s="34"/>
    </row>
    <row r="68" spans="3:39" x14ac:dyDescent="0.25">
      <c r="C68" t="s">
        <v>44</v>
      </c>
      <c r="I68" s="33"/>
      <c r="J68" s="25">
        <v>1</v>
      </c>
      <c r="K68" s="25"/>
      <c r="L68" s="25"/>
      <c r="M68" s="25"/>
      <c r="N68" s="25"/>
      <c r="O68" s="25"/>
      <c r="P68" s="25"/>
      <c r="Q68" s="25"/>
      <c r="R68" s="25"/>
      <c r="S68" s="25">
        <v>2</v>
      </c>
      <c r="T68" s="25"/>
      <c r="U68" s="25"/>
      <c r="V68" s="25"/>
      <c r="W68" s="25"/>
      <c r="X68" s="25"/>
      <c r="Y68" s="25"/>
      <c r="Z68" s="25"/>
      <c r="AA68" s="25">
        <v>1</v>
      </c>
      <c r="AB68" s="25"/>
      <c r="AC68" s="25"/>
      <c r="AD68" s="25"/>
      <c r="AE68" s="25"/>
      <c r="AF68" s="25"/>
      <c r="AG68" s="34"/>
    </row>
    <row r="69" spans="3:39" x14ac:dyDescent="0.25">
      <c r="C69" t="s">
        <v>45</v>
      </c>
      <c r="I69" s="33"/>
      <c r="J69" s="25">
        <v>1</v>
      </c>
      <c r="K69" s="25"/>
      <c r="L69" s="25"/>
      <c r="M69" s="25"/>
      <c r="N69" s="25">
        <f>(13+1+1-3)/1+1</f>
        <v>13</v>
      </c>
      <c r="O69" s="25"/>
      <c r="P69" s="25"/>
      <c r="Q69" s="25"/>
      <c r="R69" s="25"/>
      <c r="S69" s="25"/>
      <c r="T69" s="25"/>
      <c r="U69" s="25"/>
      <c r="V69" s="25">
        <f>(13-3)/2+1</f>
        <v>6</v>
      </c>
      <c r="W69" s="25"/>
      <c r="X69" s="25"/>
      <c r="Y69" s="25"/>
      <c r="Z69" s="25"/>
      <c r="AA69" s="25"/>
      <c r="AB69" s="25"/>
      <c r="AC69" s="25"/>
      <c r="AD69" s="25">
        <f>(6-1)/1+1</f>
        <v>6</v>
      </c>
      <c r="AE69" s="25"/>
      <c r="AF69" s="25"/>
      <c r="AG69" s="34"/>
      <c r="AJ69" t="s">
        <v>70</v>
      </c>
    </row>
    <row r="70" spans="3:39" ht="15.75" thickBot="1" x14ac:dyDescent="0.3">
      <c r="C70" t="s">
        <v>51</v>
      </c>
      <c r="I70" s="35"/>
      <c r="J70" s="66">
        <v>256</v>
      </c>
      <c r="K70" s="6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7"/>
      <c r="AJ70" s="64">
        <f>384*256*3*3+256</f>
        <v>884992</v>
      </c>
      <c r="AK70" s="64"/>
      <c r="AL70" s="64"/>
      <c r="AM70" s="64"/>
    </row>
    <row r="71" spans="3:39" x14ac:dyDescent="0.25">
      <c r="C71" t="s">
        <v>71</v>
      </c>
      <c r="E71" s="64">
        <f>13*13*384</f>
        <v>64896</v>
      </c>
      <c r="F71" s="64"/>
      <c r="G71" s="64"/>
      <c r="N71" s="64">
        <f>13*13*256</f>
        <v>43264</v>
      </c>
      <c r="O71" s="64"/>
      <c r="P71" s="64"/>
      <c r="V71" s="64">
        <f>6*6*256</f>
        <v>9216</v>
      </c>
      <c r="W71" s="64"/>
      <c r="X71" s="64"/>
      <c r="AD71" s="64">
        <f>6*6*256</f>
        <v>9216</v>
      </c>
      <c r="AE71" s="64"/>
      <c r="AF71" s="64"/>
    </row>
    <row r="73" spans="3:39" ht="15.75" thickBot="1" x14ac:dyDescent="0.3"/>
    <row r="74" spans="3:39" x14ac:dyDescent="0.25">
      <c r="C74" t="s">
        <v>62</v>
      </c>
      <c r="I74" s="30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2"/>
    </row>
    <row r="75" spans="3:39" x14ac:dyDescent="0.25">
      <c r="I75" s="33"/>
      <c r="J75" s="25" t="s">
        <v>33</v>
      </c>
      <c r="K75" s="25"/>
      <c r="L75" s="25"/>
      <c r="M75" s="25"/>
      <c r="N75" s="25"/>
      <c r="O75" s="25" t="s">
        <v>54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34"/>
    </row>
    <row r="76" spans="3:39" ht="15.75" thickBot="1" x14ac:dyDescent="0.3">
      <c r="I76" s="33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34"/>
    </row>
    <row r="77" spans="3:39" ht="15.75" thickBot="1" x14ac:dyDescent="0.3">
      <c r="I77" s="33"/>
      <c r="J77" s="38"/>
      <c r="K77" s="39"/>
      <c r="L77" s="25"/>
      <c r="M77" s="25"/>
      <c r="N77" s="25"/>
      <c r="O77" s="51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34"/>
    </row>
    <row r="78" spans="3:39" ht="15.75" thickBot="1" x14ac:dyDescent="0.3">
      <c r="E78" s="44"/>
      <c r="F78" s="45"/>
      <c r="I78" s="33"/>
      <c r="J78" s="40"/>
      <c r="K78" s="41"/>
      <c r="L78" s="25"/>
      <c r="M78" s="25"/>
      <c r="N78" s="25"/>
      <c r="O78" s="52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34"/>
    </row>
    <row r="79" spans="3:39" ht="15.75" thickBot="1" x14ac:dyDescent="0.3">
      <c r="E79" s="46"/>
      <c r="F79" s="47"/>
      <c r="I79" s="33"/>
      <c r="J79" s="25"/>
      <c r="K79" s="25"/>
      <c r="L79" s="25"/>
      <c r="M79" s="25"/>
      <c r="N79" s="25"/>
      <c r="O79" s="53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34"/>
    </row>
    <row r="80" spans="3:39" x14ac:dyDescent="0.25">
      <c r="I80" s="33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34"/>
    </row>
    <row r="81" spans="3:39" x14ac:dyDescent="0.25">
      <c r="C81" t="s">
        <v>42</v>
      </c>
      <c r="E81" t="s">
        <v>61</v>
      </c>
      <c r="I81" s="33"/>
      <c r="J81" s="25" t="s">
        <v>59</v>
      </c>
      <c r="K81" s="25"/>
      <c r="L81" s="25"/>
      <c r="M81" s="25"/>
      <c r="N81" s="67">
        <f>6*6*256</f>
        <v>9216</v>
      </c>
      <c r="O81" s="67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34"/>
    </row>
    <row r="82" spans="3:39" x14ac:dyDescent="0.25">
      <c r="C82" t="s">
        <v>44</v>
      </c>
      <c r="I82" s="33"/>
      <c r="J82" s="25">
        <v>1</v>
      </c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34"/>
    </row>
    <row r="83" spans="3:39" x14ac:dyDescent="0.25">
      <c r="C83" t="s">
        <v>45</v>
      </c>
      <c r="I83" s="33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34"/>
      <c r="AJ83" t="s">
        <v>70</v>
      </c>
    </row>
    <row r="84" spans="3:39" ht="15.75" thickBot="1" x14ac:dyDescent="0.3">
      <c r="C84" t="s">
        <v>51</v>
      </c>
      <c r="I84" s="35"/>
      <c r="J84" s="66">
        <v>1</v>
      </c>
      <c r="K84" s="6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7"/>
      <c r="AJ84" s="64">
        <v>0</v>
      </c>
      <c r="AK84" s="64"/>
      <c r="AL84" s="64"/>
      <c r="AM84" s="64"/>
    </row>
    <row r="85" spans="3:39" x14ac:dyDescent="0.25">
      <c r="C85" t="s">
        <v>71</v>
      </c>
      <c r="E85" s="64">
        <f>6*6*256</f>
        <v>9216</v>
      </c>
      <c r="F85" s="64"/>
      <c r="G85" s="64"/>
      <c r="N85" s="64">
        <v>9216</v>
      </c>
      <c r="O85" s="64"/>
      <c r="P85" s="64"/>
    </row>
    <row r="87" spans="3:39" ht="15.75" thickBot="1" x14ac:dyDescent="0.3"/>
    <row r="88" spans="3:39" x14ac:dyDescent="0.25">
      <c r="C88" t="s">
        <v>63</v>
      </c>
      <c r="I88" s="30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2"/>
    </row>
    <row r="89" spans="3:39" ht="15.75" thickBot="1" x14ac:dyDescent="0.3">
      <c r="I89" s="33"/>
      <c r="J89" s="25" t="s">
        <v>65</v>
      </c>
      <c r="K89" s="25"/>
      <c r="L89" s="25"/>
      <c r="M89" s="25"/>
      <c r="N89" s="25"/>
      <c r="O89" s="25" t="s">
        <v>54</v>
      </c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 t="s">
        <v>55</v>
      </c>
      <c r="AB89" s="25"/>
      <c r="AC89" s="25"/>
      <c r="AD89" s="25"/>
      <c r="AE89" s="25" t="s">
        <v>54</v>
      </c>
      <c r="AF89" s="25"/>
      <c r="AG89" s="34"/>
    </row>
    <row r="90" spans="3:39" ht="15.75" thickBot="1" x14ac:dyDescent="0.3">
      <c r="E90" s="48"/>
      <c r="I90" s="33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34"/>
    </row>
    <row r="91" spans="3:39" ht="15.75" thickBot="1" x14ac:dyDescent="0.3">
      <c r="E91" s="49"/>
      <c r="I91" s="33"/>
      <c r="J91" s="25"/>
      <c r="K91" s="54"/>
      <c r="L91" s="25"/>
      <c r="M91" s="25"/>
      <c r="N91" s="25"/>
      <c r="O91" s="51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51"/>
      <c r="AF91" s="25"/>
      <c r="AG91" s="34"/>
    </row>
    <row r="92" spans="3:39" ht="15.75" thickBot="1" x14ac:dyDescent="0.3">
      <c r="E92" s="49"/>
      <c r="I92" s="33"/>
      <c r="J92" s="25"/>
      <c r="K92" s="55"/>
      <c r="L92" s="25"/>
      <c r="M92" s="25"/>
      <c r="N92" s="25"/>
      <c r="O92" s="52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42"/>
      <c r="AB92" s="25"/>
      <c r="AC92" s="25"/>
      <c r="AD92" s="25"/>
      <c r="AE92" s="52"/>
      <c r="AF92" s="25"/>
      <c r="AG92" s="34"/>
    </row>
    <row r="93" spans="3:39" ht="15.75" thickBot="1" x14ac:dyDescent="0.3">
      <c r="E93" s="50"/>
      <c r="I93" s="33"/>
      <c r="J93" s="25"/>
      <c r="K93" s="56"/>
      <c r="L93" s="25"/>
      <c r="M93" s="25"/>
      <c r="N93" s="25"/>
      <c r="O93" s="53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53"/>
      <c r="AF93" s="25"/>
      <c r="AG93" s="34"/>
    </row>
    <row r="94" spans="3:39" x14ac:dyDescent="0.25">
      <c r="I94" s="33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34"/>
    </row>
    <row r="95" spans="3:39" x14ac:dyDescent="0.25">
      <c r="C95" t="s">
        <v>42</v>
      </c>
      <c r="E95" s="64" t="s">
        <v>64</v>
      </c>
      <c r="F95" s="64"/>
      <c r="I95" s="33"/>
      <c r="J95" s="25"/>
      <c r="K95" s="25"/>
      <c r="L95" s="25"/>
      <c r="M95" s="25"/>
      <c r="N95" s="25" t="s">
        <v>66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 t="s">
        <v>59</v>
      </c>
      <c r="AB95" s="25"/>
      <c r="AC95" s="25"/>
      <c r="AD95" s="25" t="s">
        <v>66</v>
      </c>
      <c r="AE95" s="25"/>
      <c r="AF95" s="25"/>
      <c r="AG95" s="34"/>
    </row>
    <row r="96" spans="3:39" x14ac:dyDescent="0.25">
      <c r="C96" t="s">
        <v>44</v>
      </c>
      <c r="I96" s="33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>
        <v>1</v>
      </c>
      <c r="AB96" s="25"/>
      <c r="AC96" s="25"/>
      <c r="AD96" s="25"/>
      <c r="AE96" s="25"/>
      <c r="AF96" s="25"/>
      <c r="AG96" s="34"/>
    </row>
    <row r="97" spans="3:39" x14ac:dyDescent="0.25">
      <c r="C97" t="s">
        <v>45</v>
      </c>
      <c r="I97" s="33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34"/>
      <c r="AJ97" t="s">
        <v>70</v>
      </c>
    </row>
    <row r="98" spans="3:39" ht="15.75" thickBot="1" x14ac:dyDescent="0.3">
      <c r="C98" t="s">
        <v>51</v>
      </c>
      <c r="I98" s="35"/>
      <c r="J98" s="43"/>
      <c r="K98" s="43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7"/>
      <c r="AJ98" s="64">
        <f>9216*1*4096*1+4096</f>
        <v>37752832</v>
      </c>
      <c r="AK98" s="64"/>
      <c r="AL98" s="64"/>
      <c r="AM98" s="64"/>
    </row>
    <row r="99" spans="3:39" x14ac:dyDescent="0.25">
      <c r="C99" t="s">
        <v>71</v>
      </c>
      <c r="E99" s="64">
        <v>9216</v>
      </c>
      <c r="F99" s="64"/>
      <c r="G99" s="64"/>
      <c r="N99" s="64">
        <v>4096</v>
      </c>
      <c r="O99" s="64"/>
      <c r="P99" s="64"/>
      <c r="AD99" s="64">
        <v>4096</v>
      </c>
      <c r="AE99" s="64"/>
      <c r="AF99" s="64"/>
    </row>
    <row r="101" spans="3:39" ht="15.75" thickBot="1" x14ac:dyDescent="0.3"/>
    <row r="102" spans="3:39" x14ac:dyDescent="0.25">
      <c r="C102" t="s">
        <v>67</v>
      </c>
      <c r="I102" s="30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2"/>
    </row>
    <row r="103" spans="3:39" ht="15.75" thickBot="1" x14ac:dyDescent="0.3">
      <c r="I103" s="33"/>
      <c r="J103" s="25" t="s">
        <v>65</v>
      </c>
      <c r="K103" s="25"/>
      <c r="L103" s="25"/>
      <c r="M103" s="25"/>
      <c r="N103" s="25"/>
      <c r="O103" s="25" t="s">
        <v>54</v>
      </c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 t="s">
        <v>55</v>
      </c>
      <c r="AB103" s="25"/>
      <c r="AC103" s="25"/>
      <c r="AD103" s="25"/>
      <c r="AE103" s="25" t="s">
        <v>54</v>
      </c>
      <c r="AF103" s="25"/>
      <c r="AG103" s="34"/>
    </row>
    <row r="104" spans="3:39" ht="15.75" thickBot="1" x14ac:dyDescent="0.3">
      <c r="E104" s="48"/>
      <c r="I104" s="33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34"/>
    </row>
    <row r="105" spans="3:39" ht="15.75" thickBot="1" x14ac:dyDescent="0.3">
      <c r="E105" s="49"/>
      <c r="I105" s="33"/>
      <c r="J105" s="25"/>
      <c r="K105" s="54"/>
      <c r="L105" s="25"/>
      <c r="M105" s="25"/>
      <c r="N105" s="25"/>
      <c r="O105" s="51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51"/>
      <c r="AF105" s="25"/>
      <c r="AG105" s="34"/>
    </row>
    <row r="106" spans="3:39" ht="15.75" thickBot="1" x14ac:dyDescent="0.3">
      <c r="E106" s="49"/>
      <c r="I106" s="33"/>
      <c r="J106" s="25"/>
      <c r="K106" s="55"/>
      <c r="L106" s="25"/>
      <c r="M106" s="25"/>
      <c r="N106" s="25"/>
      <c r="O106" s="52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42"/>
      <c r="AB106" s="25"/>
      <c r="AC106" s="25"/>
      <c r="AD106" s="25"/>
      <c r="AE106" s="52"/>
      <c r="AF106" s="25"/>
      <c r="AG106" s="34"/>
    </row>
    <row r="107" spans="3:39" ht="15.75" thickBot="1" x14ac:dyDescent="0.3">
      <c r="E107" s="50"/>
      <c r="I107" s="33"/>
      <c r="J107" s="25"/>
      <c r="K107" s="56"/>
      <c r="L107" s="25"/>
      <c r="M107" s="25"/>
      <c r="N107" s="25"/>
      <c r="O107" s="53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53"/>
      <c r="AF107" s="25"/>
      <c r="AG107" s="34"/>
    </row>
    <row r="108" spans="3:39" x14ac:dyDescent="0.25">
      <c r="I108" s="33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34"/>
    </row>
    <row r="109" spans="3:39" x14ac:dyDescent="0.25">
      <c r="C109" t="s">
        <v>42</v>
      </c>
      <c r="E109" s="64" t="s">
        <v>66</v>
      </c>
      <c r="F109" s="64"/>
      <c r="I109" s="33"/>
      <c r="J109" s="25"/>
      <c r="K109" s="25"/>
      <c r="L109" s="25"/>
      <c r="M109" s="25"/>
      <c r="N109" s="25" t="s">
        <v>66</v>
      </c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 t="s">
        <v>59</v>
      </c>
      <c r="AB109" s="25"/>
      <c r="AC109" s="25"/>
      <c r="AD109" s="25" t="s">
        <v>66</v>
      </c>
      <c r="AE109" s="25"/>
      <c r="AF109" s="25"/>
      <c r="AG109" s="34"/>
    </row>
    <row r="110" spans="3:39" x14ac:dyDescent="0.25">
      <c r="C110" t="s">
        <v>44</v>
      </c>
      <c r="I110" s="33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>
        <v>1</v>
      </c>
      <c r="AB110" s="25"/>
      <c r="AC110" s="25"/>
      <c r="AD110" s="25"/>
      <c r="AE110" s="25"/>
      <c r="AF110" s="25"/>
      <c r="AG110" s="34"/>
    </row>
    <row r="111" spans="3:39" x14ac:dyDescent="0.25">
      <c r="C111" t="s">
        <v>45</v>
      </c>
      <c r="I111" s="33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34"/>
      <c r="AJ111" t="s">
        <v>70</v>
      </c>
    </row>
    <row r="112" spans="3:39" ht="15.75" thickBot="1" x14ac:dyDescent="0.3">
      <c r="C112" t="s">
        <v>51</v>
      </c>
      <c r="I112" s="35"/>
      <c r="J112" s="43"/>
      <c r="K112" s="43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7"/>
      <c r="AJ112" s="64">
        <f>4096*1*4096*1+4096</f>
        <v>16781312</v>
      </c>
      <c r="AK112" s="64"/>
      <c r="AL112" s="64"/>
      <c r="AM112" s="64"/>
    </row>
    <row r="113" spans="3:39" x14ac:dyDescent="0.25">
      <c r="C113" t="s">
        <v>71</v>
      </c>
      <c r="E113" s="64">
        <v>4096</v>
      </c>
      <c r="F113" s="64"/>
      <c r="G113" s="64"/>
      <c r="N113" s="64">
        <v>4096</v>
      </c>
      <c r="O113" s="64"/>
      <c r="P113" s="64"/>
      <c r="AD113" s="64">
        <v>4096</v>
      </c>
      <c r="AE113" s="64"/>
      <c r="AF113" s="64"/>
    </row>
    <row r="115" spans="3:39" ht="15.75" thickBot="1" x14ac:dyDescent="0.3"/>
    <row r="116" spans="3:39" x14ac:dyDescent="0.25">
      <c r="C116" t="s">
        <v>68</v>
      </c>
      <c r="I116" s="30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2"/>
    </row>
    <row r="117" spans="3:39" ht="15.75" thickBot="1" x14ac:dyDescent="0.3">
      <c r="I117" s="33"/>
      <c r="J117" s="25" t="s">
        <v>65</v>
      </c>
      <c r="K117" s="25"/>
      <c r="L117" s="25"/>
      <c r="M117" s="25"/>
      <c r="N117" s="25"/>
      <c r="O117" s="25" t="s">
        <v>54</v>
      </c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34"/>
    </row>
    <row r="118" spans="3:39" ht="15.75" thickBot="1" x14ac:dyDescent="0.3">
      <c r="E118" s="48"/>
      <c r="I118" s="33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34"/>
    </row>
    <row r="119" spans="3:39" x14ac:dyDescent="0.25">
      <c r="E119" s="49"/>
      <c r="I119" s="33"/>
      <c r="J119" s="25"/>
      <c r="K119" s="54"/>
      <c r="L119" s="25"/>
      <c r="M119" s="25"/>
      <c r="N119" s="25"/>
      <c r="O119" s="51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34"/>
    </row>
    <row r="120" spans="3:39" x14ac:dyDescent="0.25">
      <c r="E120" s="49"/>
      <c r="I120" s="33"/>
      <c r="J120" s="25"/>
      <c r="K120" s="55"/>
      <c r="L120" s="25"/>
      <c r="M120" s="25"/>
      <c r="N120" s="25"/>
      <c r="O120" s="52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34"/>
    </row>
    <row r="121" spans="3:39" ht="15.75" thickBot="1" x14ac:dyDescent="0.3">
      <c r="E121" s="50"/>
      <c r="I121" s="33"/>
      <c r="J121" s="25"/>
      <c r="K121" s="56"/>
      <c r="L121" s="25"/>
      <c r="M121" s="25"/>
      <c r="N121" s="25"/>
      <c r="O121" s="53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34"/>
    </row>
    <row r="122" spans="3:39" x14ac:dyDescent="0.25">
      <c r="I122" s="33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34"/>
    </row>
    <row r="123" spans="3:39" x14ac:dyDescent="0.25">
      <c r="C123" t="s">
        <v>42</v>
      </c>
      <c r="E123" s="64" t="s">
        <v>66</v>
      </c>
      <c r="F123" s="64"/>
      <c r="I123" s="33"/>
      <c r="J123" s="25"/>
      <c r="K123" s="25"/>
      <c r="L123" s="25"/>
      <c r="M123" s="25"/>
      <c r="N123" s="25" t="s">
        <v>69</v>
      </c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34"/>
    </row>
    <row r="124" spans="3:39" x14ac:dyDescent="0.25">
      <c r="C124" t="s">
        <v>44</v>
      </c>
      <c r="I124" s="33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34"/>
    </row>
    <row r="125" spans="3:39" x14ac:dyDescent="0.25">
      <c r="C125" t="s">
        <v>45</v>
      </c>
      <c r="I125" s="33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34"/>
      <c r="AJ125" t="s">
        <v>70</v>
      </c>
    </row>
    <row r="126" spans="3:39" ht="15.75" thickBot="1" x14ac:dyDescent="0.3">
      <c r="C126" t="s">
        <v>51</v>
      </c>
      <c r="I126" s="35"/>
      <c r="J126" s="43"/>
      <c r="K126" s="43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7"/>
      <c r="AJ126" s="64">
        <f>4096*1*1000*1+1000</f>
        <v>4097000</v>
      </c>
      <c r="AK126" s="64"/>
      <c r="AL126" s="64"/>
      <c r="AM126" s="64"/>
    </row>
    <row r="127" spans="3:39" x14ac:dyDescent="0.25">
      <c r="C127" t="s">
        <v>71</v>
      </c>
      <c r="E127" s="64">
        <v>4096</v>
      </c>
      <c r="F127" s="64"/>
      <c r="G127" s="64"/>
      <c r="N127" s="64">
        <v>1000</v>
      </c>
      <c r="O127" s="64"/>
      <c r="P127" s="64"/>
    </row>
  </sheetData>
  <mergeCells count="46">
    <mergeCell ref="AD99:AF99"/>
    <mergeCell ref="E113:G113"/>
    <mergeCell ref="N113:P113"/>
    <mergeCell ref="AD113:AF113"/>
    <mergeCell ref="E127:G127"/>
    <mergeCell ref="N127:P127"/>
    <mergeCell ref="E71:G71"/>
    <mergeCell ref="N71:P71"/>
    <mergeCell ref="V71:X71"/>
    <mergeCell ref="N99:P99"/>
    <mergeCell ref="AD71:AF71"/>
    <mergeCell ref="E85:G85"/>
    <mergeCell ref="N85:P85"/>
    <mergeCell ref="V28:X28"/>
    <mergeCell ref="AD28:AF28"/>
    <mergeCell ref="E42:G42"/>
    <mergeCell ref="N42:P42"/>
    <mergeCell ref="AD42:AF42"/>
    <mergeCell ref="E57:G57"/>
    <mergeCell ref="N57:P57"/>
    <mergeCell ref="AD57:AF57"/>
    <mergeCell ref="J70:K70"/>
    <mergeCell ref="J84:K84"/>
    <mergeCell ref="N81:O81"/>
    <mergeCell ref="N28:P28"/>
    <mergeCell ref="AJ84:AM84"/>
    <mergeCell ref="AJ98:AM98"/>
    <mergeCell ref="AJ112:AM112"/>
    <mergeCell ref="AJ126:AM126"/>
    <mergeCell ref="E13:G13"/>
    <mergeCell ref="N13:P13"/>
    <mergeCell ref="V13:X13"/>
    <mergeCell ref="AD13:AF13"/>
    <mergeCell ref="E28:G28"/>
    <mergeCell ref="E95:F95"/>
    <mergeCell ref="E109:F109"/>
    <mergeCell ref="E123:F123"/>
    <mergeCell ref="E99:G99"/>
    <mergeCell ref="J27:K27"/>
    <mergeCell ref="J41:K41"/>
    <mergeCell ref="J56:K56"/>
    <mergeCell ref="AJ11:AM11"/>
    <mergeCell ref="AJ27:AM27"/>
    <mergeCell ref="AJ41:AM41"/>
    <mergeCell ref="AJ56:AM56"/>
    <mergeCell ref="AJ70:AM7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55"/>
  <sheetViews>
    <sheetView showGridLines="0" workbookViewId="0">
      <selection activeCell="M3" sqref="M3"/>
    </sheetView>
  </sheetViews>
  <sheetFormatPr baseColWidth="10" defaultRowHeight="15" x14ac:dyDescent="0.25"/>
  <sheetData>
    <row r="7" spans="16:17" x14ac:dyDescent="0.25">
      <c r="P7" s="3" t="s">
        <v>4</v>
      </c>
      <c r="Q7" s="3" t="s">
        <v>5</v>
      </c>
    </row>
    <row r="8" spans="16:17" x14ac:dyDescent="0.25">
      <c r="P8" s="4" t="s">
        <v>6</v>
      </c>
      <c r="Q8" s="4">
        <v>2</v>
      </c>
    </row>
    <row r="9" spans="16:17" x14ac:dyDescent="0.25">
      <c r="P9" s="4" t="s">
        <v>7</v>
      </c>
      <c r="Q9" s="4">
        <v>2</v>
      </c>
    </row>
    <row r="10" spans="16:17" x14ac:dyDescent="0.25">
      <c r="P10" s="4" t="s">
        <v>8</v>
      </c>
      <c r="Q10" s="4">
        <v>1</v>
      </c>
    </row>
    <row r="11" spans="16:17" x14ac:dyDescent="0.25">
      <c r="P11" s="4" t="s">
        <v>9</v>
      </c>
      <c r="Q11" s="4">
        <v>1</v>
      </c>
    </row>
    <row r="12" spans="16:17" x14ac:dyDescent="0.25">
      <c r="P12" s="4" t="s">
        <v>10</v>
      </c>
      <c r="Q12" s="4">
        <v>1</v>
      </c>
    </row>
    <row r="16" spans="16:17" x14ac:dyDescent="0.25">
      <c r="P16" s="2"/>
    </row>
    <row r="17" spans="1:16" x14ac:dyDescent="0.25">
      <c r="D17" s="5" t="s">
        <v>15</v>
      </c>
      <c r="E17" s="5" t="s">
        <v>14</v>
      </c>
      <c r="F17" s="5"/>
      <c r="G17" s="5"/>
      <c r="H17" s="5"/>
      <c r="P17" s="2"/>
    </row>
    <row r="18" spans="1:16" x14ac:dyDescent="0.25">
      <c r="D18" s="1" t="s">
        <v>0</v>
      </c>
      <c r="E18" s="1" t="s">
        <v>11</v>
      </c>
      <c r="F18" s="1" t="s">
        <v>34</v>
      </c>
      <c r="G18" s="1" t="s">
        <v>26</v>
      </c>
      <c r="H18" s="1" t="s">
        <v>27</v>
      </c>
      <c r="I18" s="1" t="s">
        <v>28</v>
      </c>
      <c r="J18" s="1" t="s">
        <v>29</v>
      </c>
      <c r="K18" s="1" t="s">
        <v>33</v>
      </c>
      <c r="L18" s="1" t="s">
        <v>30</v>
      </c>
      <c r="M18" s="1" t="s">
        <v>31</v>
      </c>
      <c r="N18" s="1" t="s">
        <v>32</v>
      </c>
      <c r="P18" s="2"/>
    </row>
    <row r="19" spans="1:16" x14ac:dyDescent="0.25">
      <c r="B19" t="s">
        <v>1</v>
      </c>
      <c r="D19" s="18">
        <v>64</v>
      </c>
      <c r="E19">
        <f>ROUNDDOWN((D19-D23+2*D27)/D25+1,0)</f>
        <v>31</v>
      </c>
      <c r="F19">
        <f>ROUNDDOWN((E19-E23+2*E27)/E25+1,0)</f>
        <v>16</v>
      </c>
      <c r="G19">
        <f>ROUNDDOWN((E19-E23+2*E27)/E25+1,0)</f>
        <v>16</v>
      </c>
      <c r="H19">
        <f t="shared" ref="H19:J20" si="0">ROUNDDOWN((G19-G23+2*G27)/G25+1,0)</f>
        <v>8</v>
      </c>
      <c r="I19">
        <f t="shared" si="0"/>
        <v>8</v>
      </c>
      <c r="J19">
        <f t="shared" si="0"/>
        <v>8</v>
      </c>
      <c r="K19">
        <v>1</v>
      </c>
      <c r="P19" s="2"/>
    </row>
    <row r="20" spans="1:16" x14ac:dyDescent="0.25">
      <c r="B20" t="s">
        <v>2</v>
      </c>
      <c r="D20" s="18">
        <v>64</v>
      </c>
      <c r="E20">
        <f>ROUNDDOWN((D20-D24+2*D28)/D26+1,0)</f>
        <v>31</v>
      </c>
      <c r="F20">
        <f>ROUNDDOWN((E20-E24+2*E28)/E26+1,0)</f>
        <v>16</v>
      </c>
      <c r="G20">
        <f>ROUNDDOWN((E20-E24+2*E28)/E26+1,0)</f>
        <v>16</v>
      </c>
      <c r="H20">
        <f t="shared" si="0"/>
        <v>8</v>
      </c>
      <c r="I20">
        <f t="shared" si="0"/>
        <v>8</v>
      </c>
      <c r="J20">
        <f t="shared" si="0"/>
        <v>8</v>
      </c>
      <c r="K20">
        <v>1</v>
      </c>
    </row>
    <row r="21" spans="1:16" x14ac:dyDescent="0.25">
      <c r="B21" t="s">
        <v>3</v>
      </c>
      <c r="D21">
        <v>3</v>
      </c>
      <c r="E21">
        <v>96</v>
      </c>
      <c r="F21">
        <v>96</v>
      </c>
      <c r="G21">
        <v>256</v>
      </c>
      <c r="H21">
        <v>384</v>
      </c>
      <c r="I21">
        <v>384</v>
      </c>
      <c r="J21">
        <v>256</v>
      </c>
      <c r="K21">
        <f>14*14*256</f>
        <v>50176</v>
      </c>
      <c r="L21">
        <v>4096</v>
      </c>
      <c r="M21">
        <v>4096</v>
      </c>
      <c r="N21" s="18">
        <v>102</v>
      </c>
    </row>
    <row r="23" spans="1:16" x14ac:dyDescent="0.25">
      <c r="A23">
        <f>D23/D19</f>
        <v>7.8125E-2</v>
      </c>
      <c r="B23" t="s">
        <v>19</v>
      </c>
      <c r="D23" s="18">
        <v>5</v>
      </c>
      <c r="E23">
        <v>5</v>
      </c>
      <c r="F23">
        <v>3</v>
      </c>
      <c r="G23">
        <v>3</v>
      </c>
      <c r="H23">
        <v>3</v>
      </c>
      <c r="I23">
        <v>3</v>
      </c>
    </row>
    <row r="24" spans="1:16" x14ac:dyDescent="0.25">
      <c r="A24">
        <f>D24/D20</f>
        <v>7.8125E-2</v>
      </c>
      <c r="B24" t="s">
        <v>20</v>
      </c>
      <c r="D24" s="18">
        <v>5</v>
      </c>
      <c r="E24">
        <v>5</v>
      </c>
      <c r="F24">
        <v>3</v>
      </c>
      <c r="G24">
        <v>3</v>
      </c>
      <c r="H24">
        <v>3</v>
      </c>
      <c r="I24">
        <v>3</v>
      </c>
    </row>
    <row r="25" spans="1:16" x14ac:dyDescent="0.25">
      <c r="B25" t="s">
        <v>21</v>
      </c>
      <c r="D25" s="18">
        <v>2</v>
      </c>
      <c r="E25">
        <v>2</v>
      </c>
      <c r="F25">
        <v>2</v>
      </c>
      <c r="G25">
        <v>2</v>
      </c>
      <c r="H25">
        <v>1</v>
      </c>
      <c r="I25">
        <v>1</v>
      </c>
      <c r="N25" t="s">
        <v>12</v>
      </c>
    </row>
    <row r="26" spans="1:16" x14ac:dyDescent="0.25">
      <c r="B26" t="s">
        <v>22</v>
      </c>
      <c r="D26" s="18">
        <v>2</v>
      </c>
      <c r="E26">
        <v>2</v>
      </c>
      <c r="F26">
        <v>2</v>
      </c>
      <c r="G26">
        <v>2</v>
      </c>
      <c r="H26">
        <v>1</v>
      </c>
      <c r="I26">
        <v>1</v>
      </c>
    </row>
    <row r="27" spans="1:16" x14ac:dyDescent="0.25">
      <c r="B27" t="s">
        <v>23</v>
      </c>
      <c r="D27" s="18">
        <v>1</v>
      </c>
      <c r="E27">
        <v>2</v>
      </c>
      <c r="F27">
        <v>0</v>
      </c>
      <c r="G27">
        <v>1</v>
      </c>
      <c r="H27">
        <v>1</v>
      </c>
      <c r="I27">
        <v>1</v>
      </c>
    </row>
    <row r="28" spans="1:16" x14ac:dyDescent="0.25">
      <c r="B28" t="s">
        <v>24</v>
      </c>
      <c r="D28" s="18">
        <v>1</v>
      </c>
      <c r="E28">
        <v>2</v>
      </c>
      <c r="F28">
        <v>0</v>
      </c>
      <c r="G28">
        <v>1</v>
      </c>
      <c r="H28">
        <v>1</v>
      </c>
      <c r="I28">
        <v>1</v>
      </c>
    </row>
    <row r="29" spans="1:16" x14ac:dyDescent="0.25">
      <c r="B29" t="s">
        <v>25</v>
      </c>
      <c r="D29">
        <f>E21</f>
        <v>96</v>
      </c>
      <c r="E29">
        <f>G21</f>
        <v>256</v>
      </c>
      <c r="F29">
        <f>H21</f>
        <v>384</v>
      </c>
      <c r="G29">
        <f>H21</f>
        <v>384</v>
      </c>
      <c r="H29">
        <f t="shared" ref="H29:I29" si="1">I21</f>
        <v>384</v>
      </c>
      <c r="I29">
        <f t="shared" si="1"/>
        <v>256</v>
      </c>
    </row>
    <row r="31" spans="1:16" x14ac:dyDescent="0.25">
      <c r="B31" t="s">
        <v>18</v>
      </c>
      <c r="E31">
        <f>D19*D20*D21</f>
        <v>12288</v>
      </c>
      <c r="F31">
        <f>F23*F24*F21</f>
        <v>864</v>
      </c>
      <c r="G31">
        <f>E19*E20*E21</f>
        <v>92256</v>
      </c>
      <c r="H31">
        <f t="shared" ref="H31:N31" si="2">G19*G20*G21</f>
        <v>65536</v>
      </c>
      <c r="I31">
        <f t="shared" si="2"/>
        <v>24576</v>
      </c>
      <c r="J31">
        <f t="shared" si="2"/>
        <v>24576</v>
      </c>
      <c r="K31">
        <f t="shared" si="2"/>
        <v>16384</v>
      </c>
      <c r="L31">
        <f t="shared" si="2"/>
        <v>50176</v>
      </c>
      <c r="M31">
        <f t="shared" si="2"/>
        <v>0</v>
      </c>
      <c r="N31">
        <f t="shared" si="2"/>
        <v>0</v>
      </c>
    </row>
    <row r="32" spans="1:16" x14ac:dyDescent="0.25">
      <c r="B32" t="s">
        <v>16</v>
      </c>
      <c r="E32">
        <f>D21*E21*D23*D24+D29</f>
        <v>7296</v>
      </c>
      <c r="G32">
        <f>E21*G21*E23*E24+E29</f>
        <v>614656</v>
      </c>
      <c r="H32">
        <f t="shared" ref="H32:N32" si="3">G21*H21*G23*G24+G29</f>
        <v>885120</v>
      </c>
      <c r="I32">
        <f t="shared" si="3"/>
        <v>1327488</v>
      </c>
      <c r="J32">
        <f t="shared" si="3"/>
        <v>884992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</row>
    <row r="45" spans="14:14" x14ac:dyDescent="0.25">
      <c r="N45" t="s">
        <v>13</v>
      </c>
    </row>
    <row r="46" spans="14:14" x14ac:dyDescent="0.25">
      <c r="N46" t="s">
        <v>35</v>
      </c>
    </row>
    <row r="52" spans="12:14" x14ac:dyDescent="0.25">
      <c r="L52">
        <v>37752832</v>
      </c>
    </row>
    <row r="53" spans="12:14" x14ac:dyDescent="0.25">
      <c r="L53">
        <v>16781312</v>
      </c>
    </row>
    <row r="54" spans="12:14" x14ac:dyDescent="0.25">
      <c r="L54">
        <v>4097000</v>
      </c>
    </row>
    <row r="55" spans="12:14" x14ac:dyDescent="0.25">
      <c r="L55">
        <v>62378344</v>
      </c>
      <c r="N55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R127"/>
  <sheetViews>
    <sheetView topLeftCell="A104" workbookViewId="0">
      <selection activeCell="AJ47" sqref="AJ47"/>
    </sheetView>
  </sheetViews>
  <sheetFormatPr baseColWidth="10" defaultRowHeight="15" x14ac:dyDescent="0.25"/>
  <cols>
    <col min="1" max="39" width="3.28515625" customWidth="1"/>
    <col min="40" max="40" width="4.42578125" customWidth="1"/>
    <col min="41" max="75" width="3.28515625" customWidth="1"/>
  </cols>
  <sheetData>
    <row r="1" spans="3:44" ht="15.75" thickBot="1" x14ac:dyDescent="0.3"/>
    <row r="2" spans="3:44" x14ac:dyDescent="0.25">
      <c r="C2" t="s">
        <v>11</v>
      </c>
      <c r="I2" s="30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2"/>
    </row>
    <row r="3" spans="3:44" x14ac:dyDescent="0.25">
      <c r="E3" t="s">
        <v>42</v>
      </c>
      <c r="I3" s="33"/>
      <c r="J3" s="25" t="s">
        <v>48</v>
      </c>
      <c r="K3" s="25"/>
      <c r="L3" s="25"/>
      <c r="M3" s="25"/>
      <c r="N3" s="25"/>
      <c r="O3" s="25" t="s">
        <v>54</v>
      </c>
      <c r="P3" s="25"/>
      <c r="Q3" s="25"/>
      <c r="R3" s="25"/>
      <c r="S3" s="25" t="s">
        <v>49</v>
      </c>
      <c r="T3" s="25"/>
      <c r="U3" s="25"/>
      <c r="V3" s="25"/>
      <c r="W3" s="25" t="s">
        <v>54</v>
      </c>
      <c r="X3" s="25"/>
      <c r="Y3" s="25"/>
      <c r="Z3" s="25"/>
      <c r="AA3" s="25" t="s">
        <v>55</v>
      </c>
      <c r="AB3" s="25"/>
      <c r="AC3" s="25"/>
      <c r="AD3" s="25"/>
      <c r="AE3" s="25" t="s">
        <v>54</v>
      </c>
      <c r="AF3" s="25"/>
      <c r="AG3" s="34"/>
    </row>
    <row r="4" spans="3:44" ht="15.75" thickBot="1" x14ac:dyDescent="0.3">
      <c r="I4" s="33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34"/>
    </row>
    <row r="5" spans="3:44" ht="15.75" thickBot="1" x14ac:dyDescent="0.3">
      <c r="E5" s="21"/>
      <c r="F5" s="22"/>
      <c r="G5" s="23"/>
      <c r="I5" s="33"/>
      <c r="J5" s="38"/>
      <c r="K5" s="39"/>
      <c r="L5" s="25"/>
      <c r="M5" s="25"/>
      <c r="N5" s="21"/>
      <c r="O5" s="22"/>
      <c r="P5" s="23"/>
      <c r="Q5" s="25"/>
      <c r="R5" s="25"/>
      <c r="S5" s="25"/>
      <c r="T5" s="25"/>
      <c r="U5" s="25"/>
      <c r="V5" s="21"/>
      <c r="W5" s="22"/>
      <c r="X5" s="23"/>
      <c r="Y5" s="25"/>
      <c r="Z5" s="25"/>
      <c r="AA5" s="25"/>
      <c r="AB5" s="25"/>
      <c r="AC5" s="25"/>
      <c r="AD5" s="21"/>
      <c r="AE5" s="22"/>
      <c r="AF5" s="23"/>
      <c r="AG5" s="34"/>
    </row>
    <row r="6" spans="3:44" ht="15.75" thickBot="1" x14ac:dyDescent="0.3">
      <c r="E6" s="24"/>
      <c r="F6" s="25"/>
      <c r="G6" s="26"/>
      <c r="I6" s="33"/>
      <c r="J6" s="40"/>
      <c r="K6" s="41"/>
      <c r="L6" s="25"/>
      <c r="M6" s="25"/>
      <c r="N6" s="24"/>
      <c r="O6" s="25"/>
      <c r="P6" s="26"/>
      <c r="Q6" s="25"/>
      <c r="R6" s="25"/>
      <c r="S6" s="42"/>
      <c r="T6" s="25"/>
      <c r="U6" s="25"/>
      <c r="V6" s="24"/>
      <c r="W6" s="25"/>
      <c r="X6" s="26"/>
      <c r="Y6" s="25"/>
      <c r="Z6" s="25"/>
      <c r="AA6" s="42"/>
      <c r="AB6" s="25"/>
      <c r="AC6" s="25"/>
      <c r="AD6" s="24"/>
      <c r="AE6" s="25"/>
      <c r="AF6" s="26"/>
      <c r="AG6" s="34"/>
    </row>
    <row r="7" spans="3:44" ht="15.75" thickBot="1" x14ac:dyDescent="0.3">
      <c r="E7" s="27"/>
      <c r="F7" s="28"/>
      <c r="G7" s="29"/>
      <c r="I7" s="33"/>
      <c r="J7" s="25"/>
      <c r="K7" s="25"/>
      <c r="L7" s="25"/>
      <c r="M7" s="25"/>
      <c r="N7" s="27"/>
      <c r="O7" s="28"/>
      <c r="P7" s="29"/>
      <c r="Q7" s="25"/>
      <c r="R7" s="25"/>
      <c r="S7" s="25"/>
      <c r="T7" s="25"/>
      <c r="U7" s="25"/>
      <c r="V7" s="27"/>
      <c r="W7" s="28"/>
      <c r="X7" s="29"/>
      <c r="Y7" s="25"/>
      <c r="Z7" s="25"/>
      <c r="AA7" s="25"/>
      <c r="AB7" s="25"/>
      <c r="AC7" s="25"/>
      <c r="AD7" s="27"/>
      <c r="AE7" s="28"/>
      <c r="AF7" s="29"/>
      <c r="AG7" s="34"/>
    </row>
    <row r="8" spans="3:44" x14ac:dyDescent="0.25">
      <c r="I8" s="33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34"/>
    </row>
    <row r="9" spans="3:44" x14ac:dyDescent="0.25">
      <c r="C9" t="s">
        <v>42</v>
      </c>
      <c r="E9" t="s">
        <v>41</v>
      </c>
      <c r="I9" s="33"/>
      <c r="J9" s="25" t="s">
        <v>43</v>
      </c>
      <c r="K9" s="25"/>
      <c r="L9" s="57" t="s">
        <v>85</v>
      </c>
      <c r="M9" s="25"/>
      <c r="N9" s="25" t="s">
        <v>53</v>
      </c>
      <c r="O9" s="25"/>
      <c r="P9" s="25"/>
      <c r="Q9" s="25"/>
      <c r="R9" s="25"/>
      <c r="S9" s="25" t="s">
        <v>50</v>
      </c>
      <c r="T9" s="25"/>
      <c r="U9" s="25"/>
      <c r="V9" s="25" t="s">
        <v>52</v>
      </c>
      <c r="W9" s="25"/>
      <c r="X9" s="25"/>
      <c r="Y9" s="25"/>
      <c r="Z9" s="25"/>
      <c r="AA9" s="25" t="s">
        <v>59</v>
      </c>
      <c r="AB9" s="25"/>
      <c r="AC9" s="25"/>
      <c r="AD9" s="25" t="s">
        <v>52</v>
      </c>
      <c r="AE9" s="25"/>
      <c r="AF9" s="25"/>
      <c r="AG9" s="34"/>
    </row>
    <row r="10" spans="3:44" x14ac:dyDescent="0.25">
      <c r="C10" t="s">
        <v>44</v>
      </c>
      <c r="E10" s="58" t="s">
        <v>75</v>
      </c>
      <c r="I10" s="33"/>
      <c r="J10" s="25">
        <v>4</v>
      </c>
      <c r="K10" s="25"/>
      <c r="L10" s="57">
        <v>2</v>
      </c>
      <c r="M10" s="25"/>
      <c r="N10" s="62" t="s">
        <v>76</v>
      </c>
      <c r="O10" s="25"/>
      <c r="P10" s="25"/>
      <c r="Q10" s="25"/>
      <c r="R10" s="25"/>
      <c r="S10" s="25">
        <v>2</v>
      </c>
      <c r="T10" s="25"/>
      <c r="U10" s="25"/>
      <c r="V10" s="62" t="s">
        <v>77</v>
      </c>
      <c r="W10" s="25"/>
      <c r="X10" s="25"/>
      <c r="Y10" s="25"/>
      <c r="Z10" s="25"/>
      <c r="AA10" s="25">
        <v>1</v>
      </c>
      <c r="AB10" s="25"/>
      <c r="AC10" s="25"/>
      <c r="AD10" s="62" t="s">
        <v>77</v>
      </c>
      <c r="AE10" s="25"/>
      <c r="AF10" s="25"/>
      <c r="AG10" s="34"/>
      <c r="AJ10" t="s">
        <v>70</v>
      </c>
    </row>
    <row r="11" spans="3:44" x14ac:dyDescent="0.25">
      <c r="C11" t="s">
        <v>45</v>
      </c>
      <c r="I11" s="33"/>
      <c r="J11" s="25">
        <v>2</v>
      </c>
      <c r="K11" s="25"/>
      <c r="L11" s="57">
        <v>1</v>
      </c>
      <c r="M11" s="25"/>
      <c r="N11" s="25">
        <f>(224+2+2-11)/4+1</f>
        <v>55.25</v>
      </c>
      <c r="O11" s="25"/>
      <c r="P11" s="25"/>
      <c r="Q11" s="57" t="s">
        <v>86</v>
      </c>
      <c r="R11" s="25"/>
      <c r="S11" s="25"/>
      <c r="T11" s="25"/>
      <c r="U11" s="25"/>
      <c r="V11" s="25">
        <f>(55-3)/2+1</f>
        <v>27</v>
      </c>
      <c r="W11" s="25"/>
      <c r="X11" s="57" t="s">
        <v>87</v>
      </c>
      <c r="Y11" s="25"/>
      <c r="Z11" s="25"/>
      <c r="AA11" s="25"/>
      <c r="AB11" s="25"/>
      <c r="AC11" s="25"/>
      <c r="AD11" s="25">
        <f>(27-1)/1+1</f>
        <v>27</v>
      </c>
      <c r="AE11" s="25"/>
      <c r="AF11" s="57" t="s">
        <v>87</v>
      </c>
      <c r="AG11" s="34"/>
      <c r="AJ11" s="64">
        <f>3*96*11*11+96</f>
        <v>34944</v>
      </c>
      <c r="AK11" s="64"/>
      <c r="AL11" s="64"/>
      <c r="AM11" s="64"/>
    </row>
    <row r="12" spans="3:44" ht="15.75" thickBot="1" x14ac:dyDescent="0.3">
      <c r="C12" t="s">
        <v>51</v>
      </c>
      <c r="I12" s="35"/>
      <c r="J12" s="36">
        <v>96</v>
      </c>
      <c r="K12" s="36"/>
      <c r="L12" s="36">
        <v>96</v>
      </c>
      <c r="M12" s="36"/>
      <c r="N12" s="62">
        <f>(64+2+2-11)/4+1</f>
        <v>15.25</v>
      </c>
      <c r="O12" s="36"/>
      <c r="P12" s="36"/>
      <c r="Q12" s="57">
        <f>(64+1+1-4)/2+1</f>
        <v>32</v>
      </c>
      <c r="R12" s="36"/>
      <c r="S12" s="36"/>
      <c r="T12" s="36"/>
      <c r="U12" s="36"/>
      <c r="V12" s="62">
        <f>(15-3)/2+1</f>
        <v>7</v>
      </c>
      <c r="W12" s="36"/>
      <c r="X12" s="57">
        <f>(32-3)/2+1</f>
        <v>15.5</v>
      </c>
      <c r="Y12" s="36"/>
      <c r="Z12" s="36"/>
      <c r="AA12" s="36"/>
      <c r="AB12" s="36"/>
      <c r="AC12" s="36"/>
      <c r="AD12" s="62">
        <f>(7-1)/1+1</f>
        <v>7</v>
      </c>
      <c r="AE12" s="36"/>
      <c r="AF12" s="57">
        <f>(16-1)/1+1</f>
        <v>16</v>
      </c>
      <c r="AG12" s="37"/>
      <c r="AJ12" s="69">
        <f>3*96*4*4+96</f>
        <v>4704</v>
      </c>
      <c r="AK12" s="69"/>
      <c r="AL12" s="69"/>
      <c r="AM12" s="69"/>
      <c r="AN12" t="s">
        <v>91</v>
      </c>
    </row>
    <row r="13" spans="3:44" ht="15.75" thickBot="1" x14ac:dyDescent="0.3">
      <c r="C13" t="s">
        <v>71</v>
      </c>
      <c r="E13" s="64">
        <f>224*224*3</f>
        <v>150528</v>
      </c>
      <c r="F13" s="64"/>
      <c r="G13" s="64"/>
      <c r="N13" s="65">
        <f>55*55*96</f>
        <v>290400</v>
      </c>
      <c r="O13" s="65"/>
      <c r="P13" s="65"/>
      <c r="V13" s="65">
        <f>27*27*96</f>
        <v>69984</v>
      </c>
      <c r="W13" s="65"/>
      <c r="X13" s="65"/>
      <c r="AD13" s="65">
        <f>27*27*96</f>
        <v>69984</v>
      </c>
      <c r="AE13" s="65"/>
      <c r="AF13" s="65"/>
      <c r="AN13" t="s">
        <v>92</v>
      </c>
    </row>
    <row r="14" spans="3:44" x14ac:dyDescent="0.25">
      <c r="E14" s="69">
        <f>64*64*3</f>
        <v>12288</v>
      </c>
      <c r="F14" s="69"/>
      <c r="G14" s="69"/>
      <c r="N14" s="68">
        <f>15*15*96</f>
        <v>21600</v>
      </c>
      <c r="O14" s="68"/>
      <c r="P14" s="68"/>
      <c r="V14" s="68">
        <f>7*7*96</f>
        <v>4704</v>
      </c>
      <c r="W14" s="68"/>
      <c r="X14" s="68"/>
      <c r="AD14" s="68">
        <f>7*7*96</f>
        <v>4704</v>
      </c>
      <c r="AE14" s="68"/>
      <c r="AF14" s="68"/>
    </row>
    <row r="15" spans="3:44" x14ac:dyDescent="0.25">
      <c r="AN15" s="5" t="s">
        <v>84</v>
      </c>
      <c r="AO15" s="5" t="s">
        <v>83</v>
      </c>
      <c r="AP15" s="5" t="s">
        <v>80</v>
      </c>
      <c r="AQ15" s="5" t="s">
        <v>81</v>
      </c>
      <c r="AR15" s="5" t="s">
        <v>82</v>
      </c>
    </row>
    <row r="16" spans="3:44" ht="15.75" thickBot="1" x14ac:dyDescent="0.3">
      <c r="AN16" s="59">
        <v>64</v>
      </c>
      <c r="AO16" s="6">
        <f>(AN16+2*AR16-AP16)/AQ16+1</f>
        <v>32</v>
      </c>
      <c r="AP16" s="60">
        <v>4</v>
      </c>
      <c r="AQ16" s="60">
        <v>2</v>
      </c>
      <c r="AR16" s="61">
        <v>1</v>
      </c>
    </row>
    <row r="17" spans="3:44" x14ac:dyDescent="0.25">
      <c r="C17" t="s">
        <v>26</v>
      </c>
      <c r="I17" s="30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N17">
        <v>224</v>
      </c>
      <c r="AO17">
        <f>(AN17+2*AR17-AP17)/AQ17+1</f>
        <v>55.25</v>
      </c>
      <c r="AP17">
        <v>11</v>
      </c>
      <c r="AQ17">
        <v>4</v>
      </c>
      <c r="AR17">
        <v>2</v>
      </c>
    </row>
    <row r="18" spans="3:44" x14ac:dyDescent="0.25">
      <c r="I18" s="33"/>
      <c r="J18" s="25" t="s">
        <v>48</v>
      </c>
      <c r="K18" s="25"/>
      <c r="L18" s="25"/>
      <c r="M18" s="25"/>
      <c r="N18" s="25"/>
      <c r="O18" s="25" t="s">
        <v>54</v>
      </c>
      <c r="P18" s="25"/>
      <c r="Q18" s="25"/>
      <c r="R18" s="25"/>
      <c r="S18" s="25" t="s">
        <v>49</v>
      </c>
      <c r="T18" s="25"/>
      <c r="U18" s="25"/>
      <c r="V18" s="25"/>
      <c r="W18" s="25" t="s">
        <v>54</v>
      </c>
      <c r="X18" s="25"/>
      <c r="Y18" s="25"/>
      <c r="Z18" s="25"/>
      <c r="AA18" s="25" t="s">
        <v>55</v>
      </c>
      <c r="AB18" s="25"/>
      <c r="AC18" s="25"/>
      <c r="AD18" s="25"/>
      <c r="AE18" s="25" t="s">
        <v>54</v>
      </c>
      <c r="AF18" s="25"/>
      <c r="AG18" s="34"/>
    </row>
    <row r="19" spans="3:44" ht="15.75" thickBot="1" x14ac:dyDescent="0.3">
      <c r="I19" s="33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34"/>
    </row>
    <row r="20" spans="3:44" ht="15.75" thickBot="1" x14ac:dyDescent="0.3">
      <c r="I20" s="33"/>
      <c r="J20" s="38"/>
      <c r="K20" s="39"/>
      <c r="L20" s="25"/>
      <c r="M20" s="25"/>
      <c r="N20" s="21"/>
      <c r="O20" s="22"/>
      <c r="P20" s="23"/>
      <c r="Q20" s="25"/>
      <c r="R20" s="25"/>
      <c r="S20" s="25"/>
      <c r="T20" s="25"/>
      <c r="U20" s="25"/>
      <c r="V20" s="21"/>
      <c r="W20" s="22"/>
      <c r="X20" s="23"/>
      <c r="Y20" s="25"/>
      <c r="Z20" s="25"/>
      <c r="AA20" s="25"/>
      <c r="AB20" s="25"/>
      <c r="AC20" s="25"/>
      <c r="AD20" s="21"/>
      <c r="AE20" s="22"/>
      <c r="AF20" s="23"/>
      <c r="AG20" s="34"/>
    </row>
    <row r="21" spans="3:44" ht="15.75" thickBot="1" x14ac:dyDescent="0.3">
      <c r="E21" s="44"/>
      <c r="F21" s="45"/>
      <c r="I21" s="33"/>
      <c r="J21" s="40"/>
      <c r="K21" s="41"/>
      <c r="L21" s="25"/>
      <c r="M21" s="25"/>
      <c r="N21" s="24"/>
      <c r="O21" s="25"/>
      <c r="P21" s="26"/>
      <c r="Q21" s="25"/>
      <c r="R21" s="25"/>
      <c r="S21" s="42"/>
      <c r="T21" s="25"/>
      <c r="U21" s="25"/>
      <c r="V21" s="24"/>
      <c r="W21" s="25"/>
      <c r="X21" s="26"/>
      <c r="Y21" s="25"/>
      <c r="Z21" s="25"/>
      <c r="AA21" s="42"/>
      <c r="AB21" s="25"/>
      <c r="AC21" s="25"/>
      <c r="AD21" s="24"/>
      <c r="AE21" s="25"/>
      <c r="AF21" s="26"/>
      <c r="AG21" s="34"/>
    </row>
    <row r="22" spans="3:44" ht="15.75" thickBot="1" x14ac:dyDescent="0.3">
      <c r="E22" s="46"/>
      <c r="F22" s="47"/>
      <c r="I22" s="33"/>
      <c r="J22" s="25"/>
      <c r="K22" s="25"/>
      <c r="L22" s="25"/>
      <c r="M22" s="25"/>
      <c r="N22" s="27"/>
      <c r="O22" s="28"/>
      <c r="P22" s="29"/>
      <c r="Q22" s="25"/>
      <c r="R22" s="25"/>
      <c r="S22" s="25"/>
      <c r="T22" s="25"/>
      <c r="U22" s="25"/>
      <c r="V22" s="27"/>
      <c r="W22" s="28"/>
      <c r="X22" s="29"/>
      <c r="Y22" s="25"/>
      <c r="Z22" s="25"/>
      <c r="AA22" s="25"/>
      <c r="AB22" s="25"/>
      <c r="AC22" s="25"/>
      <c r="AD22" s="27"/>
      <c r="AE22" s="28"/>
      <c r="AF22" s="29"/>
      <c r="AG22" s="34"/>
    </row>
    <row r="23" spans="3:44" x14ac:dyDescent="0.25">
      <c r="I23" s="33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34"/>
      <c r="AN23" s="5" t="s">
        <v>84</v>
      </c>
      <c r="AO23" s="5" t="s">
        <v>83</v>
      </c>
      <c r="AP23" s="5" t="s">
        <v>80</v>
      </c>
      <c r="AQ23" s="5" t="s">
        <v>81</v>
      </c>
      <c r="AR23" s="5" t="s">
        <v>82</v>
      </c>
    </row>
    <row r="24" spans="3:44" x14ac:dyDescent="0.25">
      <c r="C24" t="s">
        <v>42</v>
      </c>
      <c r="E24" t="s">
        <v>52</v>
      </c>
      <c r="I24" s="33"/>
      <c r="J24" s="25" t="s">
        <v>57</v>
      </c>
      <c r="K24" s="25"/>
      <c r="L24" s="57" t="s">
        <v>85</v>
      </c>
      <c r="M24" s="25"/>
      <c r="N24" s="25" t="s">
        <v>56</v>
      </c>
      <c r="O24" s="25"/>
      <c r="P24" s="25"/>
      <c r="Q24" s="25"/>
      <c r="R24" s="25"/>
      <c r="S24" s="25" t="s">
        <v>50</v>
      </c>
      <c r="T24" s="57" t="s">
        <v>50</v>
      </c>
      <c r="U24" s="25"/>
      <c r="V24" s="25" t="s">
        <v>58</v>
      </c>
      <c r="W24" s="25"/>
      <c r="X24" s="25"/>
      <c r="Y24" s="25"/>
      <c r="Z24" s="25"/>
      <c r="AA24" s="25" t="s">
        <v>59</v>
      </c>
      <c r="AB24" s="25"/>
      <c r="AC24" s="25"/>
      <c r="AD24" s="25" t="s">
        <v>58</v>
      </c>
      <c r="AE24" s="25"/>
      <c r="AF24" s="25"/>
      <c r="AG24" s="34"/>
      <c r="AN24" s="59">
        <v>16</v>
      </c>
      <c r="AO24" s="6">
        <f>(AN24+2*AR24-AP24)/AQ24+1</f>
        <v>15</v>
      </c>
      <c r="AP24" s="60">
        <v>4</v>
      </c>
      <c r="AQ24" s="60">
        <v>1</v>
      </c>
      <c r="AR24" s="61">
        <v>1</v>
      </c>
    </row>
    <row r="25" spans="3:44" x14ac:dyDescent="0.25">
      <c r="C25" t="s">
        <v>44</v>
      </c>
      <c r="E25" s="63" t="s">
        <v>77</v>
      </c>
      <c r="I25" s="33"/>
      <c r="J25" s="25">
        <v>1</v>
      </c>
      <c r="K25" s="25"/>
      <c r="L25" s="57">
        <v>1</v>
      </c>
      <c r="M25" s="25"/>
      <c r="N25" s="62" t="s">
        <v>79</v>
      </c>
      <c r="O25" s="25"/>
      <c r="P25" s="25"/>
      <c r="Q25" s="25"/>
      <c r="R25" s="25"/>
      <c r="S25" s="25">
        <v>2</v>
      </c>
      <c r="T25" s="57">
        <v>1</v>
      </c>
      <c r="U25" s="25"/>
      <c r="V25" s="62" t="s">
        <v>78</v>
      </c>
      <c r="W25" s="25"/>
      <c r="X25" s="25"/>
      <c r="Y25" s="25"/>
      <c r="Z25" s="25"/>
      <c r="AA25" s="25">
        <v>1</v>
      </c>
      <c r="AB25" s="25"/>
      <c r="AC25" s="25"/>
      <c r="AD25" s="62" t="s">
        <v>78</v>
      </c>
      <c r="AE25" s="25"/>
      <c r="AF25" s="25"/>
      <c r="AG25" s="34"/>
      <c r="AN25">
        <v>27</v>
      </c>
      <c r="AO25">
        <f>(AN25+2*AR25-AP25)/AQ25+1</f>
        <v>27</v>
      </c>
      <c r="AP25">
        <v>5</v>
      </c>
      <c r="AQ25">
        <v>1</v>
      </c>
      <c r="AR25">
        <v>2</v>
      </c>
    </row>
    <row r="26" spans="3:44" x14ac:dyDescent="0.25">
      <c r="C26" t="s">
        <v>45</v>
      </c>
      <c r="E26" s="58" t="s">
        <v>87</v>
      </c>
      <c r="I26" s="33"/>
      <c r="J26" s="25">
        <v>2</v>
      </c>
      <c r="K26" s="25"/>
      <c r="L26" s="57">
        <v>1</v>
      </c>
      <c r="M26" s="25"/>
      <c r="N26" s="25">
        <f>(27+2+2-5)/1+1</f>
        <v>27</v>
      </c>
      <c r="O26" s="25"/>
      <c r="P26" s="25"/>
      <c r="Q26" s="57" t="s">
        <v>88</v>
      </c>
      <c r="R26" s="25"/>
      <c r="S26" s="25"/>
      <c r="T26" s="25"/>
      <c r="U26" s="25"/>
      <c r="V26" s="25">
        <f>(27-3)/2+1</f>
        <v>13</v>
      </c>
      <c r="W26" s="25"/>
      <c r="X26" s="25"/>
      <c r="Y26" s="57" t="s">
        <v>58</v>
      </c>
      <c r="Z26" s="25"/>
      <c r="AA26" s="25"/>
      <c r="AB26" s="25"/>
      <c r="AC26" s="25"/>
      <c r="AD26" s="25">
        <f>(13-1)/1+1</f>
        <v>13</v>
      </c>
      <c r="AE26" s="25"/>
      <c r="AF26" s="25"/>
      <c r="AG26" s="34"/>
      <c r="AJ26" t="s">
        <v>70</v>
      </c>
    </row>
    <row r="27" spans="3:44" ht="15.75" thickBot="1" x14ac:dyDescent="0.3">
      <c r="C27" t="s">
        <v>51</v>
      </c>
      <c r="I27" s="35"/>
      <c r="J27" s="66">
        <v>256</v>
      </c>
      <c r="K27" s="66"/>
      <c r="L27" s="70">
        <v>256</v>
      </c>
      <c r="M27" s="70"/>
      <c r="N27" s="62">
        <f>(7+2+2-5)/1+1</f>
        <v>7</v>
      </c>
      <c r="O27" s="36"/>
      <c r="P27" s="36"/>
      <c r="Q27" s="57">
        <f>(16+1+1-4)/1+1</f>
        <v>15</v>
      </c>
      <c r="R27" s="36"/>
      <c r="S27" s="36"/>
      <c r="T27" s="36"/>
      <c r="U27" s="36"/>
      <c r="V27" s="62">
        <f>(7-3)/2+1</f>
        <v>3</v>
      </c>
      <c r="W27" s="36"/>
      <c r="X27" s="36"/>
      <c r="Y27" s="57">
        <f>(15-3)/1+1</f>
        <v>13</v>
      </c>
      <c r="Z27" s="36"/>
      <c r="AA27" s="36"/>
      <c r="AB27" s="36"/>
      <c r="AC27" s="36"/>
      <c r="AD27" s="62">
        <f>(3-1)/1+1</f>
        <v>3</v>
      </c>
      <c r="AE27" s="36"/>
      <c r="AF27" s="36"/>
      <c r="AG27" s="37"/>
      <c r="AJ27" s="64">
        <f>96*256*5*5+256</f>
        <v>614656</v>
      </c>
      <c r="AK27" s="64"/>
      <c r="AL27" s="64"/>
      <c r="AM27" s="64"/>
    </row>
    <row r="28" spans="3:44" x14ac:dyDescent="0.25">
      <c r="C28" t="s">
        <v>71</v>
      </c>
      <c r="E28" s="64">
        <f>27*27*96</f>
        <v>69984</v>
      </c>
      <c r="F28" s="64"/>
      <c r="G28" s="64"/>
      <c r="N28" s="64">
        <f>27*27*256</f>
        <v>186624</v>
      </c>
      <c r="O28" s="64"/>
      <c r="P28" s="64"/>
      <c r="V28" s="64">
        <f>13*13*256</f>
        <v>43264</v>
      </c>
      <c r="W28" s="64"/>
      <c r="X28" s="64"/>
      <c r="AD28" s="64">
        <f>13*13*256</f>
        <v>43264</v>
      </c>
      <c r="AE28" s="64"/>
      <c r="AF28" s="64"/>
      <c r="AJ28" s="69">
        <f>96*256*4*4+256</f>
        <v>393472</v>
      </c>
      <c r="AK28" s="69"/>
      <c r="AL28" s="69"/>
      <c r="AM28" s="69"/>
      <c r="AN28" t="s">
        <v>90</v>
      </c>
    </row>
    <row r="29" spans="3:44" x14ac:dyDescent="0.25">
      <c r="E29" s="69">
        <f>7*7*96</f>
        <v>4704</v>
      </c>
      <c r="F29" s="69"/>
      <c r="G29" s="69"/>
      <c r="N29" s="69">
        <f>7*7*256</f>
        <v>12544</v>
      </c>
      <c r="O29" s="69"/>
      <c r="P29" s="69"/>
      <c r="V29" s="69">
        <f>3*3*256</f>
        <v>2304</v>
      </c>
      <c r="W29" s="69"/>
      <c r="X29" s="69"/>
      <c r="AD29" s="69">
        <f>3*3*256</f>
        <v>2304</v>
      </c>
      <c r="AE29" s="69"/>
      <c r="AF29" s="69"/>
      <c r="AN29" t="s">
        <v>89</v>
      </c>
    </row>
    <row r="30" spans="3:44" ht="15.75" thickBot="1" x14ac:dyDescent="0.3"/>
    <row r="31" spans="3:44" x14ac:dyDescent="0.25">
      <c r="C31" t="s">
        <v>27</v>
      </c>
      <c r="I31" s="30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2"/>
    </row>
    <row r="32" spans="3:44" x14ac:dyDescent="0.25">
      <c r="I32" s="33"/>
      <c r="J32" s="25" t="s">
        <v>48</v>
      </c>
      <c r="K32" s="25"/>
      <c r="L32" s="25"/>
      <c r="M32" s="25"/>
      <c r="N32" s="25"/>
      <c r="O32" s="25" t="s">
        <v>54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 t="s">
        <v>55</v>
      </c>
      <c r="AB32" s="25"/>
      <c r="AC32" s="25"/>
      <c r="AD32" s="25"/>
      <c r="AE32" s="25" t="s">
        <v>54</v>
      </c>
      <c r="AF32" s="25"/>
      <c r="AG32" s="34"/>
    </row>
    <row r="33" spans="3:39" ht="15.75" thickBot="1" x14ac:dyDescent="0.3">
      <c r="I33" s="33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34"/>
    </row>
    <row r="34" spans="3:39" ht="15.75" thickBot="1" x14ac:dyDescent="0.3">
      <c r="I34" s="33"/>
      <c r="J34" s="38"/>
      <c r="K34" s="39"/>
      <c r="L34" s="25"/>
      <c r="M34" s="25"/>
      <c r="N34" s="21"/>
      <c r="O34" s="22"/>
      <c r="P34" s="23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1"/>
      <c r="AE34" s="22"/>
      <c r="AF34" s="23"/>
      <c r="AG34" s="34"/>
    </row>
    <row r="35" spans="3:39" ht="15.75" thickBot="1" x14ac:dyDescent="0.3">
      <c r="E35" s="44"/>
      <c r="F35" s="45"/>
      <c r="I35" s="33"/>
      <c r="J35" s="40"/>
      <c r="K35" s="41"/>
      <c r="L35" s="25"/>
      <c r="M35" s="25"/>
      <c r="N35" s="24"/>
      <c r="O35" s="25"/>
      <c r="P35" s="26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42"/>
      <c r="AB35" s="25"/>
      <c r="AC35" s="25"/>
      <c r="AD35" s="24"/>
      <c r="AE35" s="25"/>
      <c r="AF35" s="26"/>
      <c r="AG35" s="34"/>
    </row>
    <row r="36" spans="3:39" ht="15.75" thickBot="1" x14ac:dyDescent="0.3">
      <c r="E36" s="46"/>
      <c r="F36" s="47"/>
      <c r="I36" s="33"/>
      <c r="J36" s="25"/>
      <c r="K36" s="25"/>
      <c r="L36" s="25"/>
      <c r="M36" s="25"/>
      <c r="N36" s="27"/>
      <c r="O36" s="28"/>
      <c r="P36" s="2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7"/>
      <c r="AE36" s="28"/>
      <c r="AF36" s="29"/>
      <c r="AG36" s="34"/>
    </row>
    <row r="37" spans="3:39" x14ac:dyDescent="0.25">
      <c r="I37" s="33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34"/>
    </row>
    <row r="38" spans="3:39" x14ac:dyDescent="0.25">
      <c r="C38" t="s">
        <v>42</v>
      </c>
      <c r="E38" t="s">
        <v>58</v>
      </c>
      <c r="I38" s="33"/>
      <c r="J38" s="25" t="s">
        <v>50</v>
      </c>
      <c r="K38" s="25"/>
      <c r="L38" s="25"/>
      <c r="M38" s="25"/>
      <c r="N38" s="25" t="s">
        <v>60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 t="s">
        <v>59</v>
      </c>
      <c r="AB38" s="25"/>
      <c r="AC38" s="25"/>
      <c r="AD38" s="25" t="s">
        <v>60</v>
      </c>
      <c r="AE38" s="25"/>
      <c r="AF38" s="25"/>
      <c r="AG38" s="34"/>
    </row>
    <row r="39" spans="3:39" x14ac:dyDescent="0.25">
      <c r="C39" t="s">
        <v>44</v>
      </c>
      <c r="I39" s="33"/>
      <c r="J39" s="25">
        <v>1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>
        <v>1</v>
      </c>
      <c r="AB39" s="25"/>
      <c r="AC39" s="25"/>
      <c r="AD39" s="25"/>
      <c r="AE39" s="25"/>
      <c r="AF39" s="25"/>
      <c r="AG39" s="34"/>
    </row>
    <row r="40" spans="3:39" x14ac:dyDescent="0.25">
      <c r="C40" t="s">
        <v>45</v>
      </c>
      <c r="I40" s="33"/>
      <c r="J40" s="25">
        <v>1</v>
      </c>
      <c r="K40" s="25"/>
      <c r="L40" s="25"/>
      <c r="M40" s="25"/>
      <c r="N40" s="25">
        <f>(13+1+1-3)/1+1</f>
        <v>13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>
        <f>(13-1)/1+1</f>
        <v>13</v>
      </c>
      <c r="AE40" s="25"/>
      <c r="AF40" s="25"/>
      <c r="AG40" s="34"/>
      <c r="AJ40" t="s">
        <v>70</v>
      </c>
    </row>
    <row r="41" spans="3:39" ht="15.75" thickBot="1" x14ac:dyDescent="0.3">
      <c r="C41" t="s">
        <v>51</v>
      </c>
      <c r="I41" s="35"/>
      <c r="J41" s="66">
        <v>384</v>
      </c>
      <c r="K41" s="6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7"/>
      <c r="AJ41" s="64">
        <f>256*384*3*3+384</f>
        <v>885120</v>
      </c>
      <c r="AK41" s="64"/>
      <c r="AL41" s="64"/>
      <c r="AM41" s="64"/>
    </row>
    <row r="42" spans="3:39" x14ac:dyDescent="0.25">
      <c r="C42" t="s">
        <v>71</v>
      </c>
      <c r="E42" s="64">
        <f>13*13*256</f>
        <v>43264</v>
      </c>
      <c r="F42" s="64"/>
      <c r="G42" s="64"/>
      <c r="N42" s="64">
        <f>13*13*384</f>
        <v>64896</v>
      </c>
      <c r="O42" s="64"/>
      <c r="P42" s="64"/>
      <c r="AD42" s="64">
        <f>13*13*384</f>
        <v>64896</v>
      </c>
      <c r="AE42" s="64"/>
      <c r="AF42" s="64"/>
    </row>
    <row r="45" spans="3:39" ht="15.75" thickBot="1" x14ac:dyDescent="0.3"/>
    <row r="46" spans="3:39" x14ac:dyDescent="0.25">
      <c r="C46" t="s">
        <v>28</v>
      </c>
      <c r="I46" s="30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2"/>
    </row>
    <row r="47" spans="3:39" x14ac:dyDescent="0.25">
      <c r="I47" s="33"/>
      <c r="J47" s="25" t="s">
        <v>48</v>
      </c>
      <c r="K47" s="25"/>
      <c r="L47" s="25"/>
      <c r="M47" s="25"/>
      <c r="N47" s="25"/>
      <c r="O47" s="25" t="s">
        <v>54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 t="s">
        <v>55</v>
      </c>
      <c r="AB47" s="25"/>
      <c r="AC47" s="25"/>
      <c r="AD47" s="25"/>
      <c r="AE47" s="25" t="s">
        <v>54</v>
      </c>
      <c r="AF47" s="25"/>
      <c r="AG47" s="34"/>
    </row>
    <row r="48" spans="3:39" ht="15.75" thickBot="1" x14ac:dyDescent="0.3">
      <c r="I48" s="33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34"/>
    </row>
    <row r="49" spans="3:39" ht="15.75" thickBot="1" x14ac:dyDescent="0.3">
      <c r="I49" s="33"/>
      <c r="J49" s="38"/>
      <c r="K49" s="39"/>
      <c r="L49" s="25"/>
      <c r="M49" s="25"/>
      <c r="N49" s="21"/>
      <c r="O49" s="22"/>
      <c r="P49" s="23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1"/>
      <c r="AE49" s="22"/>
      <c r="AF49" s="23"/>
      <c r="AG49" s="34"/>
    </row>
    <row r="50" spans="3:39" ht="15.75" thickBot="1" x14ac:dyDescent="0.3">
      <c r="E50" s="44"/>
      <c r="F50" s="45"/>
      <c r="I50" s="33"/>
      <c r="J50" s="40"/>
      <c r="K50" s="41"/>
      <c r="L50" s="25"/>
      <c r="M50" s="25"/>
      <c r="N50" s="24"/>
      <c r="O50" s="25"/>
      <c r="P50" s="26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42"/>
      <c r="AB50" s="25"/>
      <c r="AC50" s="25"/>
      <c r="AD50" s="24"/>
      <c r="AE50" s="25"/>
      <c r="AF50" s="26"/>
      <c r="AG50" s="34"/>
    </row>
    <row r="51" spans="3:39" ht="15.75" thickBot="1" x14ac:dyDescent="0.3">
      <c r="E51" s="46"/>
      <c r="F51" s="47"/>
      <c r="I51" s="33"/>
      <c r="J51" s="25"/>
      <c r="K51" s="25"/>
      <c r="L51" s="25"/>
      <c r="M51" s="25"/>
      <c r="N51" s="27"/>
      <c r="O51" s="28"/>
      <c r="P51" s="2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7"/>
      <c r="AE51" s="28"/>
      <c r="AF51" s="29"/>
      <c r="AG51" s="34"/>
    </row>
    <row r="52" spans="3:39" x14ac:dyDescent="0.25">
      <c r="I52" s="33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34"/>
    </row>
    <row r="53" spans="3:39" x14ac:dyDescent="0.25">
      <c r="C53" t="s">
        <v>42</v>
      </c>
      <c r="E53" t="s">
        <v>60</v>
      </c>
      <c r="I53" s="33"/>
      <c r="J53" s="25" t="s">
        <v>50</v>
      </c>
      <c r="K53" s="25"/>
      <c r="L53" s="25"/>
      <c r="M53" s="25"/>
      <c r="N53" s="25" t="s">
        <v>60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 t="s">
        <v>59</v>
      </c>
      <c r="AB53" s="25"/>
      <c r="AC53" s="25"/>
      <c r="AD53" s="25" t="s">
        <v>60</v>
      </c>
      <c r="AE53" s="25"/>
      <c r="AF53" s="25"/>
      <c r="AG53" s="34"/>
    </row>
    <row r="54" spans="3:39" x14ac:dyDescent="0.25">
      <c r="C54" t="s">
        <v>44</v>
      </c>
      <c r="I54" s="33"/>
      <c r="J54" s="25">
        <v>1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>
        <v>1</v>
      </c>
      <c r="AB54" s="25"/>
      <c r="AC54" s="25"/>
      <c r="AD54" s="25"/>
      <c r="AE54" s="25"/>
      <c r="AF54" s="25"/>
      <c r="AG54" s="34"/>
    </row>
    <row r="55" spans="3:39" x14ac:dyDescent="0.25">
      <c r="C55" t="s">
        <v>45</v>
      </c>
      <c r="I55" s="33"/>
      <c r="J55" s="25">
        <v>1</v>
      </c>
      <c r="K55" s="25"/>
      <c r="L55" s="25"/>
      <c r="M55" s="25"/>
      <c r="N55" s="25">
        <f>(13+1+1-3)/1+1</f>
        <v>13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>
        <f>(13-1)/1+1</f>
        <v>13</v>
      </c>
      <c r="AE55" s="25"/>
      <c r="AF55" s="25"/>
      <c r="AG55" s="34"/>
      <c r="AJ55" t="s">
        <v>70</v>
      </c>
    </row>
    <row r="56" spans="3:39" ht="15.75" thickBot="1" x14ac:dyDescent="0.3">
      <c r="C56" t="s">
        <v>51</v>
      </c>
      <c r="I56" s="35"/>
      <c r="J56" s="66">
        <v>384</v>
      </c>
      <c r="K56" s="6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7"/>
      <c r="AJ56" s="64">
        <f>384*384*3*3+384</f>
        <v>1327488</v>
      </c>
      <c r="AK56" s="64"/>
      <c r="AL56" s="64"/>
      <c r="AM56" s="64"/>
    </row>
    <row r="57" spans="3:39" x14ac:dyDescent="0.25">
      <c r="C57" t="s">
        <v>71</v>
      </c>
      <c r="E57" s="64">
        <f>13*13*384</f>
        <v>64896</v>
      </c>
      <c r="F57" s="64"/>
      <c r="G57" s="64"/>
      <c r="N57" s="64">
        <f>13*13*384</f>
        <v>64896</v>
      </c>
      <c r="O57" s="64"/>
      <c r="P57" s="64"/>
      <c r="AD57" s="64">
        <f>13*13*384</f>
        <v>64896</v>
      </c>
      <c r="AE57" s="64"/>
      <c r="AF57" s="64"/>
    </row>
    <row r="59" spans="3:39" ht="15.75" thickBot="1" x14ac:dyDescent="0.3"/>
    <row r="60" spans="3:39" x14ac:dyDescent="0.25">
      <c r="C60" t="s">
        <v>29</v>
      </c>
      <c r="I60" s="30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2"/>
    </row>
    <row r="61" spans="3:39" x14ac:dyDescent="0.25">
      <c r="I61" s="33"/>
      <c r="J61" s="25" t="s">
        <v>48</v>
      </c>
      <c r="K61" s="25"/>
      <c r="L61" s="25"/>
      <c r="M61" s="25"/>
      <c r="N61" s="25"/>
      <c r="O61" s="25" t="s">
        <v>54</v>
      </c>
      <c r="P61" s="25"/>
      <c r="Q61" s="25"/>
      <c r="R61" s="25"/>
      <c r="S61" s="25" t="s">
        <v>49</v>
      </c>
      <c r="T61" s="25"/>
      <c r="U61" s="25"/>
      <c r="V61" s="25"/>
      <c r="W61" s="25" t="s">
        <v>54</v>
      </c>
      <c r="X61" s="25"/>
      <c r="Y61" s="25"/>
      <c r="Z61" s="25"/>
      <c r="AA61" s="25" t="s">
        <v>55</v>
      </c>
      <c r="AB61" s="25"/>
      <c r="AC61" s="25"/>
      <c r="AD61" s="25"/>
      <c r="AE61" s="25" t="s">
        <v>54</v>
      </c>
      <c r="AF61" s="25"/>
      <c r="AG61" s="34"/>
    </row>
    <row r="62" spans="3:39" ht="15.75" thickBot="1" x14ac:dyDescent="0.3">
      <c r="I62" s="33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34"/>
    </row>
    <row r="63" spans="3:39" ht="15.75" thickBot="1" x14ac:dyDescent="0.3">
      <c r="I63" s="33"/>
      <c r="J63" s="38"/>
      <c r="K63" s="39"/>
      <c r="L63" s="25"/>
      <c r="M63" s="25"/>
      <c r="N63" s="21"/>
      <c r="O63" s="22"/>
      <c r="P63" s="23"/>
      <c r="Q63" s="25"/>
      <c r="R63" s="25"/>
      <c r="S63" s="25"/>
      <c r="T63" s="25"/>
      <c r="U63" s="25"/>
      <c r="V63" s="21"/>
      <c r="W63" s="22"/>
      <c r="X63" s="23"/>
      <c r="Y63" s="25"/>
      <c r="Z63" s="25"/>
      <c r="AA63" s="25"/>
      <c r="AB63" s="25"/>
      <c r="AC63" s="25"/>
      <c r="AD63" s="21"/>
      <c r="AE63" s="22"/>
      <c r="AF63" s="23"/>
      <c r="AG63" s="34"/>
    </row>
    <row r="64" spans="3:39" ht="15.75" thickBot="1" x14ac:dyDescent="0.3">
      <c r="E64" s="44"/>
      <c r="F64" s="45"/>
      <c r="I64" s="33"/>
      <c r="J64" s="40"/>
      <c r="K64" s="41"/>
      <c r="L64" s="25"/>
      <c r="M64" s="25"/>
      <c r="N64" s="24"/>
      <c r="O64" s="25"/>
      <c r="P64" s="26"/>
      <c r="Q64" s="25"/>
      <c r="R64" s="25"/>
      <c r="S64" s="42"/>
      <c r="T64" s="25"/>
      <c r="U64" s="25"/>
      <c r="V64" s="24"/>
      <c r="W64" s="25"/>
      <c r="X64" s="26"/>
      <c r="Y64" s="25"/>
      <c r="Z64" s="25"/>
      <c r="AA64" s="42"/>
      <c r="AB64" s="25"/>
      <c r="AC64" s="25"/>
      <c r="AD64" s="24"/>
      <c r="AE64" s="25"/>
      <c r="AF64" s="26"/>
      <c r="AG64" s="34"/>
    </row>
    <row r="65" spans="3:39" ht="15.75" thickBot="1" x14ac:dyDescent="0.3">
      <c r="E65" s="46"/>
      <c r="F65" s="47"/>
      <c r="I65" s="33"/>
      <c r="J65" s="25"/>
      <c r="K65" s="25"/>
      <c r="L65" s="25"/>
      <c r="M65" s="25"/>
      <c r="N65" s="27"/>
      <c r="O65" s="28"/>
      <c r="P65" s="29"/>
      <c r="Q65" s="25"/>
      <c r="R65" s="25"/>
      <c r="S65" s="25"/>
      <c r="T65" s="25"/>
      <c r="U65" s="25"/>
      <c r="V65" s="27"/>
      <c r="W65" s="28"/>
      <c r="X65" s="29"/>
      <c r="Y65" s="25"/>
      <c r="Z65" s="25"/>
      <c r="AA65" s="25"/>
      <c r="AB65" s="25"/>
      <c r="AC65" s="25"/>
      <c r="AD65" s="27"/>
      <c r="AE65" s="28"/>
      <c r="AF65" s="29"/>
      <c r="AG65" s="34"/>
    </row>
    <row r="66" spans="3:39" x14ac:dyDescent="0.25">
      <c r="I66" s="33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34"/>
    </row>
    <row r="67" spans="3:39" x14ac:dyDescent="0.25">
      <c r="C67" t="s">
        <v>42</v>
      </c>
      <c r="E67" t="s">
        <v>60</v>
      </c>
      <c r="I67" s="33"/>
      <c r="J67" s="25" t="s">
        <v>50</v>
      </c>
      <c r="K67" s="25"/>
      <c r="L67" s="25"/>
      <c r="M67" s="25"/>
      <c r="N67" s="25" t="s">
        <v>58</v>
      </c>
      <c r="O67" s="25"/>
      <c r="P67" s="25"/>
      <c r="Q67" s="25"/>
      <c r="R67" s="25"/>
      <c r="S67" s="25" t="s">
        <v>50</v>
      </c>
      <c r="T67" s="25"/>
      <c r="U67" s="25"/>
      <c r="V67" s="25" t="s">
        <v>61</v>
      </c>
      <c r="W67" s="25"/>
      <c r="X67" s="25"/>
      <c r="Y67" s="25"/>
      <c r="Z67" s="25"/>
      <c r="AA67" s="25" t="s">
        <v>59</v>
      </c>
      <c r="AB67" s="25"/>
      <c r="AC67" s="25"/>
      <c r="AD67" s="25" t="s">
        <v>61</v>
      </c>
      <c r="AE67" s="25"/>
      <c r="AF67" s="25"/>
      <c r="AG67" s="34"/>
    </row>
    <row r="68" spans="3:39" x14ac:dyDescent="0.25">
      <c r="C68" t="s">
        <v>44</v>
      </c>
      <c r="I68" s="33"/>
      <c r="J68" s="25">
        <v>1</v>
      </c>
      <c r="K68" s="25"/>
      <c r="L68" s="25"/>
      <c r="M68" s="25"/>
      <c r="N68" s="25"/>
      <c r="O68" s="25"/>
      <c r="P68" s="25"/>
      <c r="Q68" s="25"/>
      <c r="R68" s="25"/>
      <c r="S68" s="25">
        <v>2</v>
      </c>
      <c r="T68" s="25"/>
      <c r="U68" s="25"/>
      <c r="V68" s="25"/>
      <c r="W68" s="25"/>
      <c r="X68" s="25"/>
      <c r="Y68" s="25"/>
      <c r="Z68" s="25"/>
      <c r="AA68" s="25">
        <v>1</v>
      </c>
      <c r="AB68" s="25"/>
      <c r="AC68" s="25"/>
      <c r="AD68" s="25"/>
      <c r="AE68" s="25"/>
      <c r="AF68" s="25"/>
      <c r="AG68" s="34"/>
    </row>
    <row r="69" spans="3:39" x14ac:dyDescent="0.25">
      <c r="C69" t="s">
        <v>45</v>
      </c>
      <c r="I69" s="33"/>
      <c r="J69" s="25">
        <v>1</v>
      </c>
      <c r="K69" s="25"/>
      <c r="L69" s="25"/>
      <c r="M69" s="25"/>
      <c r="N69" s="25">
        <f>(13+1+1-3)/1+1</f>
        <v>13</v>
      </c>
      <c r="O69" s="25"/>
      <c r="P69" s="25"/>
      <c r="Q69" s="25"/>
      <c r="R69" s="25"/>
      <c r="S69" s="25"/>
      <c r="T69" s="25"/>
      <c r="U69" s="25"/>
      <c r="V69" s="25">
        <f>(13-3)/2+1</f>
        <v>6</v>
      </c>
      <c r="W69" s="25"/>
      <c r="X69" s="25"/>
      <c r="Y69" s="25"/>
      <c r="Z69" s="25"/>
      <c r="AA69" s="25"/>
      <c r="AB69" s="25"/>
      <c r="AC69" s="25"/>
      <c r="AD69" s="25">
        <f>(6-1)/1+1</f>
        <v>6</v>
      </c>
      <c r="AE69" s="25"/>
      <c r="AF69" s="25"/>
      <c r="AG69" s="34"/>
      <c r="AJ69" t="s">
        <v>70</v>
      </c>
    </row>
    <row r="70" spans="3:39" ht="15.75" thickBot="1" x14ac:dyDescent="0.3">
      <c r="C70" t="s">
        <v>51</v>
      </c>
      <c r="I70" s="35"/>
      <c r="J70" s="66">
        <v>256</v>
      </c>
      <c r="K70" s="6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7"/>
      <c r="AJ70" s="64">
        <f>384*256*3*3+256</f>
        <v>884992</v>
      </c>
      <c r="AK70" s="64"/>
      <c r="AL70" s="64"/>
      <c r="AM70" s="64"/>
    </row>
    <row r="71" spans="3:39" x14ac:dyDescent="0.25">
      <c r="C71" t="s">
        <v>71</v>
      </c>
      <c r="E71" s="64">
        <f>13*13*384</f>
        <v>64896</v>
      </c>
      <c r="F71" s="64"/>
      <c r="G71" s="64"/>
      <c r="N71" s="64">
        <f>13*13*256</f>
        <v>43264</v>
      </c>
      <c r="O71" s="64"/>
      <c r="P71" s="64"/>
      <c r="V71" s="64">
        <f>6*6*256</f>
        <v>9216</v>
      </c>
      <c r="W71" s="64"/>
      <c r="X71" s="64"/>
      <c r="AD71" s="64">
        <f>6*6*256</f>
        <v>9216</v>
      </c>
      <c r="AE71" s="64"/>
      <c r="AF71" s="64"/>
    </row>
    <row r="73" spans="3:39" ht="15.75" thickBot="1" x14ac:dyDescent="0.3"/>
    <row r="74" spans="3:39" x14ac:dyDescent="0.25">
      <c r="C74" t="s">
        <v>62</v>
      </c>
      <c r="I74" s="30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2"/>
    </row>
    <row r="75" spans="3:39" x14ac:dyDescent="0.25">
      <c r="I75" s="33"/>
      <c r="J75" s="25" t="s">
        <v>33</v>
      </c>
      <c r="K75" s="25"/>
      <c r="L75" s="25"/>
      <c r="M75" s="25"/>
      <c r="N75" s="25"/>
      <c r="O75" s="25" t="s">
        <v>54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34"/>
    </row>
    <row r="76" spans="3:39" ht="15.75" thickBot="1" x14ac:dyDescent="0.3">
      <c r="I76" s="33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34"/>
    </row>
    <row r="77" spans="3:39" ht="15.75" thickBot="1" x14ac:dyDescent="0.3">
      <c r="I77" s="33"/>
      <c r="J77" s="38"/>
      <c r="K77" s="39"/>
      <c r="L77" s="25"/>
      <c r="M77" s="25"/>
      <c r="N77" s="25"/>
      <c r="O77" s="51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34"/>
    </row>
    <row r="78" spans="3:39" ht="15.75" thickBot="1" x14ac:dyDescent="0.3">
      <c r="E78" s="44"/>
      <c r="F78" s="45"/>
      <c r="I78" s="33"/>
      <c r="J78" s="40"/>
      <c r="K78" s="41"/>
      <c r="L78" s="25"/>
      <c r="M78" s="25"/>
      <c r="N78" s="25"/>
      <c r="O78" s="52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34"/>
    </row>
    <row r="79" spans="3:39" ht="15.75" thickBot="1" x14ac:dyDescent="0.3">
      <c r="E79" s="46"/>
      <c r="F79" s="47"/>
      <c r="I79" s="33"/>
      <c r="J79" s="25"/>
      <c r="K79" s="25"/>
      <c r="L79" s="25"/>
      <c r="M79" s="25"/>
      <c r="N79" s="25"/>
      <c r="O79" s="53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34"/>
    </row>
    <row r="80" spans="3:39" x14ac:dyDescent="0.25">
      <c r="I80" s="33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34"/>
    </row>
    <row r="81" spans="3:39" x14ac:dyDescent="0.25">
      <c r="C81" t="s">
        <v>42</v>
      </c>
      <c r="E81" t="s">
        <v>61</v>
      </c>
      <c r="I81" s="33"/>
      <c r="J81" s="25" t="s">
        <v>59</v>
      </c>
      <c r="K81" s="25"/>
      <c r="L81" s="25"/>
      <c r="M81" s="25"/>
      <c r="N81" s="67">
        <f>6*6*256</f>
        <v>9216</v>
      </c>
      <c r="O81" s="67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34"/>
    </row>
    <row r="82" spans="3:39" x14ac:dyDescent="0.25">
      <c r="C82" t="s">
        <v>44</v>
      </c>
      <c r="I82" s="33"/>
      <c r="J82" s="25">
        <v>1</v>
      </c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34"/>
    </row>
    <row r="83" spans="3:39" x14ac:dyDescent="0.25">
      <c r="C83" t="s">
        <v>45</v>
      </c>
      <c r="I83" s="33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34"/>
      <c r="AJ83" t="s">
        <v>70</v>
      </c>
    </row>
    <row r="84" spans="3:39" ht="15.75" thickBot="1" x14ac:dyDescent="0.3">
      <c r="C84" t="s">
        <v>51</v>
      </c>
      <c r="I84" s="35"/>
      <c r="J84" s="66">
        <v>1</v>
      </c>
      <c r="K84" s="6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7"/>
      <c r="AJ84" s="64">
        <v>0</v>
      </c>
      <c r="AK84" s="64"/>
      <c r="AL84" s="64"/>
      <c r="AM84" s="64"/>
    </row>
    <row r="85" spans="3:39" x14ac:dyDescent="0.25">
      <c r="C85" t="s">
        <v>71</v>
      </c>
      <c r="E85" s="64">
        <f>6*6*256</f>
        <v>9216</v>
      </c>
      <c r="F85" s="64"/>
      <c r="G85" s="64"/>
      <c r="N85" s="64">
        <v>9216</v>
      </c>
      <c r="O85" s="64"/>
      <c r="P85" s="64"/>
    </row>
    <row r="87" spans="3:39" ht="15.75" thickBot="1" x14ac:dyDescent="0.3"/>
    <row r="88" spans="3:39" x14ac:dyDescent="0.25">
      <c r="C88" t="s">
        <v>63</v>
      </c>
      <c r="I88" s="30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2"/>
    </row>
    <row r="89" spans="3:39" ht="15.75" thickBot="1" x14ac:dyDescent="0.3">
      <c r="I89" s="33"/>
      <c r="J89" s="25" t="s">
        <v>65</v>
      </c>
      <c r="K89" s="25"/>
      <c r="L89" s="25"/>
      <c r="M89" s="25"/>
      <c r="N89" s="25"/>
      <c r="O89" s="25" t="s">
        <v>54</v>
      </c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 t="s">
        <v>55</v>
      </c>
      <c r="AB89" s="25"/>
      <c r="AC89" s="25"/>
      <c r="AD89" s="25"/>
      <c r="AE89" s="25" t="s">
        <v>54</v>
      </c>
      <c r="AF89" s="25"/>
      <c r="AG89" s="34"/>
    </row>
    <row r="90" spans="3:39" ht="15.75" thickBot="1" x14ac:dyDescent="0.3">
      <c r="E90" s="48"/>
      <c r="I90" s="33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34"/>
    </row>
    <row r="91" spans="3:39" ht="15.75" thickBot="1" x14ac:dyDescent="0.3">
      <c r="E91" s="49"/>
      <c r="I91" s="33"/>
      <c r="J91" s="25"/>
      <c r="K91" s="54"/>
      <c r="L91" s="25"/>
      <c r="M91" s="25"/>
      <c r="N91" s="25"/>
      <c r="O91" s="51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51"/>
      <c r="AF91" s="25"/>
      <c r="AG91" s="34"/>
    </row>
    <row r="92" spans="3:39" ht="15.75" thickBot="1" x14ac:dyDescent="0.3">
      <c r="E92" s="49"/>
      <c r="I92" s="33"/>
      <c r="J92" s="25"/>
      <c r="K92" s="55"/>
      <c r="L92" s="25"/>
      <c r="M92" s="25"/>
      <c r="N92" s="25"/>
      <c r="O92" s="52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42"/>
      <c r="AB92" s="25"/>
      <c r="AC92" s="25"/>
      <c r="AD92" s="25"/>
      <c r="AE92" s="52"/>
      <c r="AF92" s="25"/>
      <c r="AG92" s="34"/>
    </row>
    <row r="93" spans="3:39" ht="15.75" thickBot="1" x14ac:dyDescent="0.3">
      <c r="E93" s="50"/>
      <c r="I93" s="33"/>
      <c r="J93" s="25"/>
      <c r="K93" s="56"/>
      <c r="L93" s="25"/>
      <c r="M93" s="25"/>
      <c r="N93" s="25"/>
      <c r="O93" s="53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53"/>
      <c r="AF93" s="25"/>
      <c r="AG93" s="34"/>
    </row>
    <row r="94" spans="3:39" x14ac:dyDescent="0.25">
      <c r="I94" s="33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34"/>
    </row>
    <row r="95" spans="3:39" x14ac:dyDescent="0.25">
      <c r="C95" t="s">
        <v>42</v>
      </c>
      <c r="E95" s="64" t="s">
        <v>64</v>
      </c>
      <c r="F95" s="64"/>
      <c r="I95" s="33"/>
      <c r="J95" s="25"/>
      <c r="K95" s="25"/>
      <c r="L95" s="25"/>
      <c r="M95" s="25"/>
      <c r="N95" s="25" t="s">
        <v>66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 t="s">
        <v>59</v>
      </c>
      <c r="AB95" s="25"/>
      <c r="AC95" s="25"/>
      <c r="AD95" s="25" t="s">
        <v>66</v>
      </c>
      <c r="AE95" s="25"/>
      <c r="AF95" s="25"/>
      <c r="AG95" s="34"/>
    </row>
    <row r="96" spans="3:39" x14ac:dyDescent="0.25">
      <c r="C96" t="s">
        <v>44</v>
      </c>
      <c r="I96" s="33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>
        <v>1</v>
      </c>
      <c r="AB96" s="25"/>
      <c r="AC96" s="25"/>
      <c r="AD96" s="25"/>
      <c r="AE96" s="25"/>
      <c r="AF96" s="25"/>
      <c r="AG96" s="34"/>
    </row>
    <row r="97" spans="3:39" x14ac:dyDescent="0.25">
      <c r="C97" t="s">
        <v>45</v>
      </c>
      <c r="I97" s="33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34"/>
      <c r="AJ97" t="s">
        <v>70</v>
      </c>
    </row>
    <row r="98" spans="3:39" ht="15.75" thickBot="1" x14ac:dyDescent="0.3">
      <c r="C98" t="s">
        <v>51</v>
      </c>
      <c r="I98" s="35"/>
      <c r="J98" s="43"/>
      <c r="K98" s="43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7"/>
      <c r="AJ98" s="64">
        <f>9216*1*4096*1+4096</f>
        <v>37752832</v>
      </c>
      <c r="AK98" s="64"/>
      <c r="AL98" s="64"/>
      <c r="AM98" s="64"/>
    </row>
    <row r="99" spans="3:39" x14ac:dyDescent="0.25">
      <c r="C99" t="s">
        <v>71</v>
      </c>
      <c r="E99" s="64">
        <v>9216</v>
      </c>
      <c r="F99" s="64"/>
      <c r="G99" s="64"/>
      <c r="N99" s="64">
        <v>4096</v>
      </c>
      <c r="O99" s="64"/>
      <c r="P99" s="64"/>
      <c r="AD99" s="64">
        <v>4096</v>
      </c>
      <c r="AE99" s="64"/>
      <c r="AF99" s="64"/>
    </row>
    <row r="101" spans="3:39" ht="15.75" thickBot="1" x14ac:dyDescent="0.3"/>
    <row r="102" spans="3:39" x14ac:dyDescent="0.25">
      <c r="C102" t="s">
        <v>67</v>
      </c>
      <c r="I102" s="30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2"/>
    </row>
    <row r="103" spans="3:39" ht="15.75" thickBot="1" x14ac:dyDescent="0.3">
      <c r="I103" s="33"/>
      <c r="J103" s="25" t="s">
        <v>65</v>
      </c>
      <c r="K103" s="25"/>
      <c r="L103" s="25"/>
      <c r="M103" s="25"/>
      <c r="N103" s="25"/>
      <c r="O103" s="25" t="s">
        <v>54</v>
      </c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 t="s">
        <v>55</v>
      </c>
      <c r="AB103" s="25"/>
      <c r="AC103" s="25"/>
      <c r="AD103" s="25"/>
      <c r="AE103" s="25" t="s">
        <v>54</v>
      </c>
      <c r="AF103" s="25"/>
      <c r="AG103" s="34"/>
    </row>
    <row r="104" spans="3:39" ht="15.75" thickBot="1" x14ac:dyDescent="0.3">
      <c r="E104" s="48"/>
      <c r="I104" s="33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34"/>
    </row>
    <row r="105" spans="3:39" ht="15.75" thickBot="1" x14ac:dyDescent="0.3">
      <c r="E105" s="49"/>
      <c r="I105" s="33"/>
      <c r="J105" s="25"/>
      <c r="K105" s="54"/>
      <c r="L105" s="25"/>
      <c r="M105" s="25"/>
      <c r="N105" s="25"/>
      <c r="O105" s="51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51"/>
      <c r="AF105" s="25"/>
      <c r="AG105" s="34"/>
    </row>
    <row r="106" spans="3:39" ht="15.75" thickBot="1" x14ac:dyDescent="0.3">
      <c r="E106" s="49"/>
      <c r="I106" s="33"/>
      <c r="J106" s="25"/>
      <c r="K106" s="55"/>
      <c r="L106" s="25"/>
      <c r="M106" s="25"/>
      <c r="N106" s="25"/>
      <c r="O106" s="52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42"/>
      <c r="AB106" s="25"/>
      <c r="AC106" s="25"/>
      <c r="AD106" s="25"/>
      <c r="AE106" s="52"/>
      <c r="AF106" s="25"/>
      <c r="AG106" s="34"/>
    </row>
    <row r="107" spans="3:39" ht="15.75" thickBot="1" x14ac:dyDescent="0.3">
      <c r="E107" s="50"/>
      <c r="I107" s="33"/>
      <c r="J107" s="25"/>
      <c r="K107" s="56"/>
      <c r="L107" s="25"/>
      <c r="M107" s="25"/>
      <c r="N107" s="25"/>
      <c r="O107" s="53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53"/>
      <c r="AF107" s="25"/>
      <c r="AG107" s="34"/>
    </row>
    <row r="108" spans="3:39" x14ac:dyDescent="0.25">
      <c r="I108" s="33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34"/>
    </row>
    <row r="109" spans="3:39" x14ac:dyDescent="0.25">
      <c r="C109" t="s">
        <v>42</v>
      </c>
      <c r="E109" s="64" t="s">
        <v>66</v>
      </c>
      <c r="F109" s="64"/>
      <c r="I109" s="33"/>
      <c r="J109" s="25"/>
      <c r="K109" s="25"/>
      <c r="L109" s="25"/>
      <c r="M109" s="25"/>
      <c r="N109" s="25" t="s">
        <v>66</v>
      </c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 t="s">
        <v>59</v>
      </c>
      <c r="AB109" s="25"/>
      <c r="AC109" s="25"/>
      <c r="AD109" s="25" t="s">
        <v>66</v>
      </c>
      <c r="AE109" s="25"/>
      <c r="AF109" s="25"/>
      <c r="AG109" s="34"/>
    </row>
    <row r="110" spans="3:39" x14ac:dyDescent="0.25">
      <c r="C110" t="s">
        <v>44</v>
      </c>
      <c r="I110" s="33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>
        <v>1</v>
      </c>
      <c r="AB110" s="25"/>
      <c r="AC110" s="25"/>
      <c r="AD110" s="25"/>
      <c r="AE110" s="25"/>
      <c r="AF110" s="25"/>
      <c r="AG110" s="34"/>
    </row>
    <row r="111" spans="3:39" x14ac:dyDescent="0.25">
      <c r="C111" t="s">
        <v>45</v>
      </c>
      <c r="I111" s="33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34"/>
      <c r="AJ111" t="s">
        <v>70</v>
      </c>
    </row>
    <row r="112" spans="3:39" ht="15.75" thickBot="1" x14ac:dyDescent="0.3">
      <c r="C112" t="s">
        <v>51</v>
      </c>
      <c r="I112" s="35"/>
      <c r="J112" s="43"/>
      <c r="K112" s="43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7"/>
      <c r="AJ112" s="64">
        <f>4096*1*4096*1+4096</f>
        <v>16781312</v>
      </c>
      <c r="AK112" s="64"/>
      <c r="AL112" s="64"/>
      <c r="AM112" s="64"/>
    </row>
    <row r="113" spans="3:39" x14ac:dyDescent="0.25">
      <c r="C113" t="s">
        <v>71</v>
      </c>
      <c r="E113" s="64">
        <v>4096</v>
      </c>
      <c r="F113" s="64"/>
      <c r="G113" s="64"/>
      <c r="N113" s="64">
        <v>4096</v>
      </c>
      <c r="O113" s="64"/>
      <c r="P113" s="64"/>
      <c r="AD113" s="64">
        <v>4096</v>
      </c>
      <c r="AE113" s="64"/>
      <c r="AF113" s="64"/>
    </row>
    <row r="115" spans="3:39" ht="15.75" thickBot="1" x14ac:dyDescent="0.3"/>
    <row r="116" spans="3:39" x14ac:dyDescent="0.25">
      <c r="C116" t="s">
        <v>68</v>
      </c>
      <c r="I116" s="30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2"/>
    </row>
    <row r="117" spans="3:39" ht="15.75" thickBot="1" x14ac:dyDescent="0.3">
      <c r="I117" s="33"/>
      <c r="J117" s="25" t="s">
        <v>65</v>
      </c>
      <c r="K117" s="25"/>
      <c r="L117" s="25"/>
      <c r="M117" s="25"/>
      <c r="N117" s="25"/>
      <c r="O117" s="25" t="s">
        <v>54</v>
      </c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34"/>
    </row>
    <row r="118" spans="3:39" ht="15.75" thickBot="1" x14ac:dyDescent="0.3">
      <c r="E118" s="48"/>
      <c r="I118" s="33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34"/>
    </row>
    <row r="119" spans="3:39" x14ac:dyDescent="0.25">
      <c r="E119" s="49"/>
      <c r="I119" s="33"/>
      <c r="J119" s="25"/>
      <c r="K119" s="54"/>
      <c r="L119" s="25"/>
      <c r="M119" s="25"/>
      <c r="N119" s="25"/>
      <c r="O119" s="51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34"/>
    </row>
    <row r="120" spans="3:39" x14ac:dyDescent="0.25">
      <c r="E120" s="49"/>
      <c r="I120" s="33"/>
      <c r="J120" s="25"/>
      <c r="K120" s="55"/>
      <c r="L120" s="25"/>
      <c r="M120" s="25"/>
      <c r="N120" s="25"/>
      <c r="O120" s="52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34"/>
    </row>
    <row r="121" spans="3:39" ht="15.75" thickBot="1" x14ac:dyDescent="0.3">
      <c r="E121" s="50"/>
      <c r="I121" s="33"/>
      <c r="J121" s="25"/>
      <c r="K121" s="56"/>
      <c r="L121" s="25"/>
      <c r="M121" s="25"/>
      <c r="N121" s="25"/>
      <c r="O121" s="53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34"/>
    </row>
    <row r="122" spans="3:39" x14ac:dyDescent="0.25">
      <c r="I122" s="33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34"/>
    </row>
    <row r="123" spans="3:39" x14ac:dyDescent="0.25">
      <c r="C123" t="s">
        <v>42</v>
      </c>
      <c r="E123" s="64" t="s">
        <v>66</v>
      </c>
      <c r="F123" s="64"/>
      <c r="I123" s="33"/>
      <c r="J123" s="25"/>
      <c r="K123" s="25"/>
      <c r="L123" s="25"/>
      <c r="M123" s="25"/>
      <c r="N123" s="25" t="s">
        <v>69</v>
      </c>
      <c r="O123" s="25"/>
      <c r="P123" s="25"/>
      <c r="Q123" s="57" t="s">
        <v>74</v>
      </c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34"/>
    </row>
    <row r="124" spans="3:39" x14ac:dyDescent="0.25">
      <c r="C124" t="s">
        <v>44</v>
      </c>
      <c r="I124" s="33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34"/>
    </row>
    <row r="125" spans="3:39" x14ac:dyDescent="0.25">
      <c r="C125" t="s">
        <v>45</v>
      </c>
      <c r="I125" s="33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34"/>
      <c r="AJ125" t="s">
        <v>70</v>
      </c>
    </row>
    <row r="126" spans="3:39" ht="15.75" thickBot="1" x14ac:dyDescent="0.3">
      <c r="C126" t="s">
        <v>51</v>
      </c>
      <c r="I126" s="35"/>
      <c r="J126" s="43"/>
      <c r="K126" s="43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7"/>
      <c r="AJ126" s="69">
        <f>4096*1*102*1+102</f>
        <v>417894</v>
      </c>
      <c r="AK126" s="69"/>
      <c r="AL126" s="69"/>
      <c r="AM126" s="69"/>
    </row>
    <row r="127" spans="3:39" x14ac:dyDescent="0.25">
      <c r="C127" t="s">
        <v>71</v>
      </c>
      <c r="E127" s="64">
        <v>4096</v>
      </c>
      <c r="F127" s="64"/>
      <c r="G127" s="64"/>
      <c r="N127" s="64">
        <v>1000</v>
      </c>
      <c r="O127" s="64"/>
      <c r="P127" s="64"/>
    </row>
  </sheetData>
  <mergeCells count="57">
    <mergeCell ref="AJ41:AM41"/>
    <mergeCell ref="AJ11:AM11"/>
    <mergeCell ref="E13:G13"/>
    <mergeCell ref="N13:P13"/>
    <mergeCell ref="V13:X13"/>
    <mergeCell ref="AD13:AF13"/>
    <mergeCell ref="J27:K27"/>
    <mergeCell ref="AJ27:AM27"/>
    <mergeCell ref="E14:G14"/>
    <mergeCell ref="N14:P14"/>
    <mergeCell ref="V14:X14"/>
    <mergeCell ref="E57:G57"/>
    <mergeCell ref="N57:P57"/>
    <mergeCell ref="AD57:AF57"/>
    <mergeCell ref="E28:G28"/>
    <mergeCell ref="N28:P28"/>
    <mergeCell ref="V28:X28"/>
    <mergeCell ref="AD28:AF28"/>
    <mergeCell ref="J41:K41"/>
    <mergeCell ref="E42:G42"/>
    <mergeCell ref="N42:P42"/>
    <mergeCell ref="AD42:AF42"/>
    <mergeCell ref="J56:K56"/>
    <mergeCell ref="AJ56:AM56"/>
    <mergeCell ref="E95:F95"/>
    <mergeCell ref="J70:K70"/>
    <mergeCell ref="AJ70:AM70"/>
    <mergeCell ref="E71:G71"/>
    <mergeCell ref="N71:P71"/>
    <mergeCell ref="V71:X71"/>
    <mergeCell ref="AD71:AF71"/>
    <mergeCell ref="N81:O81"/>
    <mergeCell ref="J84:K84"/>
    <mergeCell ref="AJ84:AM84"/>
    <mergeCell ref="E85:G85"/>
    <mergeCell ref="N85:P85"/>
    <mergeCell ref="E127:G127"/>
    <mergeCell ref="N127:P127"/>
    <mergeCell ref="AJ98:AM98"/>
    <mergeCell ref="E99:G99"/>
    <mergeCell ref="N99:P99"/>
    <mergeCell ref="AD99:AF99"/>
    <mergeCell ref="E109:F109"/>
    <mergeCell ref="AJ112:AM112"/>
    <mergeCell ref="E113:G113"/>
    <mergeCell ref="N113:P113"/>
    <mergeCell ref="AD113:AF113"/>
    <mergeCell ref="E123:F123"/>
    <mergeCell ref="AJ126:AM126"/>
    <mergeCell ref="AD14:AF14"/>
    <mergeCell ref="AJ12:AM12"/>
    <mergeCell ref="E29:G29"/>
    <mergeCell ref="N29:P29"/>
    <mergeCell ref="V29:X29"/>
    <mergeCell ref="AD29:AF29"/>
    <mergeCell ref="AJ28:AM28"/>
    <mergeCell ref="L27:M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M127"/>
  <sheetViews>
    <sheetView topLeftCell="A92" workbookViewId="0">
      <selection activeCell="AJ115" sqref="AJ115"/>
    </sheetView>
  </sheetViews>
  <sheetFormatPr baseColWidth="10" defaultRowHeight="15" x14ac:dyDescent="0.25"/>
  <cols>
    <col min="1" max="75" width="3.28515625" customWidth="1"/>
  </cols>
  <sheetData>
    <row r="1" spans="3:39" ht="15.75" thickBot="1" x14ac:dyDescent="0.3"/>
    <row r="2" spans="3:39" x14ac:dyDescent="0.25">
      <c r="C2" t="s">
        <v>11</v>
      </c>
      <c r="I2" s="30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2"/>
    </row>
    <row r="3" spans="3:39" x14ac:dyDescent="0.25">
      <c r="E3" t="s">
        <v>42</v>
      </c>
      <c r="I3" s="33"/>
      <c r="J3" s="25" t="s">
        <v>48</v>
      </c>
      <c r="K3" s="25"/>
      <c r="L3" s="25"/>
      <c r="M3" s="25"/>
      <c r="N3" s="25"/>
      <c r="O3" s="25" t="s">
        <v>54</v>
      </c>
      <c r="P3" s="25"/>
      <c r="Q3" s="25"/>
      <c r="R3" s="25"/>
      <c r="S3" s="25" t="s">
        <v>49</v>
      </c>
      <c r="T3" s="25"/>
      <c r="U3" s="25"/>
      <c r="V3" s="25"/>
      <c r="W3" s="25" t="s">
        <v>54</v>
      </c>
      <c r="X3" s="25"/>
      <c r="Y3" s="25"/>
      <c r="Z3" s="25"/>
      <c r="AA3" s="25" t="s">
        <v>55</v>
      </c>
      <c r="AB3" s="25"/>
      <c r="AC3" s="25"/>
      <c r="AD3" s="25"/>
      <c r="AE3" s="25" t="s">
        <v>54</v>
      </c>
      <c r="AF3" s="25"/>
      <c r="AG3" s="34"/>
    </row>
    <row r="4" spans="3:39" ht="15.75" thickBot="1" x14ac:dyDescent="0.3">
      <c r="I4" s="33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34"/>
    </row>
    <row r="5" spans="3:39" ht="15.75" thickBot="1" x14ac:dyDescent="0.3">
      <c r="E5" s="21"/>
      <c r="F5" s="22"/>
      <c r="G5" s="23"/>
      <c r="I5" s="33"/>
      <c r="J5" s="38"/>
      <c r="K5" s="39"/>
      <c r="L5" s="25"/>
      <c r="M5" s="25"/>
      <c r="N5" s="21"/>
      <c r="O5" s="22"/>
      <c r="P5" s="23"/>
      <c r="Q5" s="25"/>
      <c r="R5" s="25"/>
      <c r="S5" s="25"/>
      <c r="T5" s="25"/>
      <c r="U5" s="25"/>
      <c r="V5" s="21"/>
      <c r="W5" s="22"/>
      <c r="X5" s="23"/>
      <c r="Y5" s="25"/>
      <c r="Z5" s="25"/>
      <c r="AA5" s="25"/>
      <c r="AB5" s="25"/>
      <c r="AC5" s="25"/>
      <c r="AD5" s="21"/>
      <c r="AE5" s="22"/>
      <c r="AF5" s="23"/>
      <c r="AG5" s="34"/>
    </row>
    <row r="6" spans="3:39" ht="15.75" thickBot="1" x14ac:dyDescent="0.3">
      <c r="E6" s="24"/>
      <c r="F6" s="25"/>
      <c r="G6" s="26"/>
      <c r="I6" s="33"/>
      <c r="J6" s="40"/>
      <c r="K6" s="41"/>
      <c r="L6" s="25"/>
      <c r="M6" s="25"/>
      <c r="N6" s="24"/>
      <c r="O6" s="25"/>
      <c r="P6" s="26"/>
      <c r="Q6" s="25"/>
      <c r="R6" s="25"/>
      <c r="S6" s="42"/>
      <c r="T6" s="25"/>
      <c r="U6" s="25"/>
      <c r="V6" s="24"/>
      <c r="W6" s="25"/>
      <c r="X6" s="26"/>
      <c r="Y6" s="25"/>
      <c r="Z6" s="25"/>
      <c r="AA6" s="42"/>
      <c r="AB6" s="25"/>
      <c r="AC6" s="25"/>
      <c r="AD6" s="24"/>
      <c r="AE6" s="25"/>
      <c r="AF6" s="26"/>
      <c r="AG6" s="34"/>
    </row>
    <row r="7" spans="3:39" ht="15.75" thickBot="1" x14ac:dyDescent="0.3">
      <c r="E7" s="27"/>
      <c r="F7" s="28"/>
      <c r="G7" s="29"/>
      <c r="I7" s="33"/>
      <c r="J7" s="25"/>
      <c r="K7" s="25"/>
      <c r="L7" s="25"/>
      <c r="M7" s="25"/>
      <c r="N7" s="27"/>
      <c r="O7" s="28"/>
      <c r="P7" s="29"/>
      <c r="Q7" s="25"/>
      <c r="R7" s="25"/>
      <c r="S7" s="25"/>
      <c r="T7" s="25"/>
      <c r="U7" s="25"/>
      <c r="V7" s="27"/>
      <c r="W7" s="28"/>
      <c r="X7" s="29"/>
      <c r="Y7" s="25"/>
      <c r="Z7" s="25"/>
      <c r="AA7" s="25"/>
      <c r="AB7" s="25"/>
      <c r="AC7" s="25"/>
      <c r="AD7" s="27"/>
      <c r="AE7" s="28"/>
      <c r="AF7" s="29"/>
      <c r="AG7" s="34"/>
    </row>
    <row r="8" spans="3:39" x14ac:dyDescent="0.25">
      <c r="I8" s="33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34"/>
    </row>
    <row r="9" spans="3:39" x14ac:dyDescent="0.25">
      <c r="C9" t="s">
        <v>42</v>
      </c>
      <c r="E9" t="s">
        <v>75</v>
      </c>
      <c r="I9" s="33"/>
      <c r="J9" s="25" t="s">
        <v>57</v>
      </c>
      <c r="K9" s="25"/>
      <c r="L9" s="25"/>
      <c r="M9" s="25"/>
      <c r="N9" s="25" t="s">
        <v>86</v>
      </c>
      <c r="O9" s="25"/>
      <c r="P9" s="25"/>
      <c r="Q9" s="25"/>
      <c r="R9" s="25"/>
      <c r="S9" s="25" t="s">
        <v>93</v>
      </c>
      <c r="T9" s="25"/>
      <c r="U9" s="25"/>
      <c r="V9" s="25" t="s">
        <v>94</v>
      </c>
      <c r="W9" s="25"/>
      <c r="X9" s="25"/>
      <c r="Y9" s="25"/>
      <c r="Z9" s="25"/>
      <c r="AA9" s="25" t="s">
        <v>59</v>
      </c>
      <c r="AB9" s="25"/>
      <c r="AC9" s="25"/>
      <c r="AD9" s="25" t="s">
        <v>94</v>
      </c>
      <c r="AE9" s="25"/>
      <c r="AF9" s="25"/>
      <c r="AG9" s="34"/>
    </row>
    <row r="10" spans="3:39" x14ac:dyDescent="0.25">
      <c r="C10" t="s">
        <v>44</v>
      </c>
      <c r="I10" s="33"/>
      <c r="J10" s="25">
        <v>2</v>
      </c>
      <c r="K10" s="25"/>
      <c r="L10" s="25"/>
      <c r="M10" s="25"/>
      <c r="N10" s="25"/>
      <c r="O10" s="25"/>
      <c r="P10" s="25"/>
      <c r="Q10" s="25"/>
      <c r="R10" s="25"/>
      <c r="S10" s="25">
        <v>2</v>
      </c>
      <c r="T10" s="25"/>
      <c r="U10" s="25"/>
      <c r="V10" s="25"/>
      <c r="W10" s="25"/>
      <c r="X10" s="25"/>
      <c r="Y10" s="25"/>
      <c r="Z10" s="25"/>
      <c r="AA10" s="25">
        <v>1</v>
      </c>
      <c r="AB10" s="25"/>
      <c r="AC10" s="25"/>
      <c r="AD10" s="25"/>
      <c r="AE10" s="25"/>
      <c r="AF10" s="25"/>
      <c r="AG10" s="34"/>
      <c r="AJ10" t="s">
        <v>70</v>
      </c>
    </row>
    <row r="11" spans="3:39" x14ac:dyDescent="0.25">
      <c r="C11" t="s">
        <v>45</v>
      </c>
      <c r="I11" s="33"/>
      <c r="J11" s="25">
        <v>1</v>
      </c>
      <c r="K11" s="25"/>
      <c r="L11" s="25"/>
      <c r="M11" s="25"/>
      <c r="N11" s="25">
        <f>(64+1+1-5)/2+1</f>
        <v>31.5</v>
      </c>
      <c r="O11" s="25"/>
      <c r="P11" s="25"/>
      <c r="Q11" s="25"/>
      <c r="R11" s="25"/>
      <c r="S11" s="25"/>
      <c r="T11" s="25"/>
      <c r="U11" s="25"/>
      <c r="V11" s="25">
        <f>(32-7)/2+1</f>
        <v>13.5</v>
      </c>
      <c r="W11" s="25"/>
      <c r="X11" s="25"/>
      <c r="Y11" s="25"/>
      <c r="Z11" s="25"/>
      <c r="AA11" s="25"/>
      <c r="AB11" s="25"/>
      <c r="AC11" s="25"/>
      <c r="AD11" s="25">
        <f>(14-1)/1+1</f>
        <v>14</v>
      </c>
      <c r="AE11" s="25"/>
      <c r="AF11" s="25"/>
      <c r="AG11" s="34"/>
      <c r="AJ11" s="64">
        <f>3*96*5*5+96</f>
        <v>7296</v>
      </c>
      <c r="AK11" s="64"/>
      <c r="AL11" s="64"/>
      <c r="AM11" s="64"/>
    </row>
    <row r="12" spans="3:39" ht="15.75" thickBot="1" x14ac:dyDescent="0.3">
      <c r="C12" t="s">
        <v>51</v>
      </c>
      <c r="I12" s="35"/>
      <c r="J12" s="36">
        <v>96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7"/>
    </row>
    <row r="13" spans="3:39" x14ac:dyDescent="0.25">
      <c r="C13" t="s">
        <v>71</v>
      </c>
      <c r="E13" s="64">
        <f>224*224*3</f>
        <v>150528</v>
      </c>
      <c r="F13" s="64"/>
      <c r="G13" s="64"/>
      <c r="N13" s="65">
        <f>55*55*96</f>
        <v>290400</v>
      </c>
      <c r="O13" s="65"/>
      <c r="P13" s="65"/>
      <c r="V13" s="65">
        <f>27*27*96</f>
        <v>69984</v>
      </c>
      <c r="W13" s="65"/>
      <c r="X13" s="65"/>
      <c r="AD13" s="65">
        <f>27*27*96</f>
        <v>69984</v>
      </c>
      <c r="AE13" s="65"/>
      <c r="AF13" s="65"/>
    </row>
    <row r="16" spans="3:39" ht="15.75" thickBot="1" x14ac:dyDescent="0.3"/>
    <row r="17" spans="3:39" x14ac:dyDescent="0.25">
      <c r="C17" t="s">
        <v>26</v>
      </c>
      <c r="I17" s="30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</row>
    <row r="18" spans="3:39" x14ac:dyDescent="0.25">
      <c r="I18" s="33"/>
      <c r="J18" s="25" t="s">
        <v>48</v>
      </c>
      <c r="K18" s="25"/>
      <c r="L18" s="25"/>
      <c r="M18" s="25"/>
      <c r="N18" s="25"/>
      <c r="O18" s="25" t="s">
        <v>54</v>
      </c>
      <c r="P18" s="25"/>
      <c r="Q18" s="25"/>
      <c r="R18" s="25"/>
      <c r="S18" s="25" t="s">
        <v>49</v>
      </c>
      <c r="T18" s="25"/>
      <c r="U18" s="25"/>
      <c r="V18" s="25"/>
      <c r="W18" s="25" t="s">
        <v>54</v>
      </c>
      <c r="X18" s="25"/>
      <c r="Y18" s="25"/>
      <c r="Z18" s="25"/>
      <c r="AA18" s="25" t="s">
        <v>55</v>
      </c>
      <c r="AB18" s="25"/>
      <c r="AC18" s="25"/>
      <c r="AD18" s="25"/>
      <c r="AE18" s="25" t="s">
        <v>54</v>
      </c>
      <c r="AF18" s="25"/>
      <c r="AG18" s="34"/>
    </row>
    <row r="19" spans="3:39" ht="15.75" thickBot="1" x14ac:dyDescent="0.3">
      <c r="I19" s="33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34"/>
    </row>
    <row r="20" spans="3:39" ht="15.75" thickBot="1" x14ac:dyDescent="0.3">
      <c r="I20" s="33"/>
      <c r="J20" s="38"/>
      <c r="K20" s="39"/>
      <c r="L20" s="25"/>
      <c r="M20" s="25"/>
      <c r="N20" s="21"/>
      <c r="O20" s="22"/>
      <c r="P20" s="23"/>
      <c r="Q20" s="25"/>
      <c r="R20" s="25"/>
      <c r="S20" s="25"/>
      <c r="T20" s="25"/>
      <c r="U20" s="25"/>
      <c r="V20" s="21"/>
      <c r="W20" s="22"/>
      <c r="X20" s="23"/>
      <c r="Y20" s="25"/>
      <c r="Z20" s="25"/>
      <c r="AA20" s="25"/>
      <c r="AB20" s="25"/>
      <c r="AC20" s="25"/>
      <c r="AD20" s="21"/>
      <c r="AE20" s="22"/>
      <c r="AF20" s="23"/>
      <c r="AG20" s="34"/>
    </row>
    <row r="21" spans="3:39" ht="15.75" thickBot="1" x14ac:dyDescent="0.3">
      <c r="E21" s="44"/>
      <c r="F21" s="45"/>
      <c r="I21" s="33"/>
      <c r="J21" s="40"/>
      <c r="K21" s="41"/>
      <c r="L21" s="25"/>
      <c r="M21" s="25"/>
      <c r="N21" s="24"/>
      <c r="O21" s="25"/>
      <c r="P21" s="26"/>
      <c r="Q21" s="25"/>
      <c r="R21" s="25"/>
      <c r="S21" s="42"/>
      <c r="T21" s="25"/>
      <c r="U21" s="25"/>
      <c r="V21" s="24"/>
      <c r="W21" s="25"/>
      <c r="X21" s="26"/>
      <c r="Y21" s="25"/>
      <c r="Z21" s="25"/>
      <c r="AA21" s="42"/>
      <c r="AB21" s="25"/>
      <c r="AC21" s="25"/>
      <c r="AD21" s="24"/>
      <c r="AE21" s="25"/>
      <c r="AF21" s="26"/>
      <c r="AG21" s="34"/>
    </row>
    <row r="22" spans="3:39" ht="15.75" thickBot="1" x14ac:dyDescent="0.3">
      <c r="E22" s="46"/>
      <c r="F22" s="47"/>
      <c r="I22" s="33"/>
      <c r="J22" s="25"/>
      <c r="K22" s="25"/>
      <c r="L22" s="25"/>
      <c r="M22" s="25"/>
      <c r="N22" s="27"/>
      <c r="O22" s="28"/>
      <c r="P22" s="29"/>
      <c r="Q22" s="25"/>
      <c r="R22" s="25"/>
      <c r="S22" s="25"/>
      <c r="T22" s="25"/>
      <c r="U22" s="25"/>
      <c r="V22" s="27"/>
      <c r="W22" s="28"/>
      <c r="X22" s="29"/>
      <c r="Y22" s="25"/>
      <c r="Z22" s="25"/>
      <c r="AA22" s="25"/>
      <c r="AB22" s="25"/>
      <c r="AC22" s="25"/>
      <c r="AD22" s="27"/>
      <c r="AE22" s="28"/>
      <c r="AF22" s="29"/>
      <c r="AG22" s="34"/>
    </row>
    <row r="23" spans="3:39" x14ac:dyDescent="0.25">
      <c r="I23" s="33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34"/>
    </row>
    <row r="24" spans="3:39" x14ac:dyDescent="0.25">
      <c r="C24" t="s">
        <v>42</v>
      </c>
      <c r="E24" t="s">
        <v>94</v>
      </c>
      <c r="I24" s="33"/>
      <c r="J24" s="25" t="s">
        <v>50</v>
      </c>
      <c r="K24" s="25"/>
      <c r="L24" s="25"/>
      <c r="M24" s="25"/>
      <c r="N24" s="25" t="s">
        <v>95</v>
      </c>
      <c r="O24" s="25"/>
      <c r="P24" s="25"/>
      <c r="Q24" s="25"/>
      <c r="R24" s="25"/>
      <c r="S24" s="25" t="s">
        <v>50</v>
      </c>
      <c r="T24" s="25"/>
      <c r="U24" s="25"/>
      <c r="V24" s="25" t="s">
        <v>79</v>
      </c>
      <c r="W24" s="25"/>
      <c r="X24" s="25"/>
      <c r="Y24" s="25"/>
      <c r="Z24" s="25"/>
      <c r="AA24" s="25" t="s">
        <v>59</v>
      </c>
      <c r="AB24" s="25"/>
      <c r="AC24" s="25"/>
      <c r="AD24" s="25" t="s">
        <v>79</v>
      </c>
      <c r="AE24" s="25"/>
      <c r="AF24" s="25"/>
      <c r="AG24" s="34"/>
    </row>
    <row r="25" spans="3:39" x14ac:dyDescent="0.25">
      <c r="C25" t="s">
        <v>44</v>
      </c>
      <c r="I25" s="33"/>
      <c r="J25" s="25">
        <v>1</v>
      </c>
      <c r="K25" s="25"/>
      <c r="L25" s="25"/>
      <c r="M25" s="25"/>
      <c r="N25" s="25"/>
      <c r="O25" s="25"/>
      <c r="P25" s="25"/>
      <c r="Q25" s="25"/>
      <c r="R25" s="25"/>
      <c r="S25" s="25">
        <v>2</v>
      </c>
      <c r="T25" s="25"/>
      <c r="U25" s="25"/>
      <c r="V25" s="25"/>
      <c r="W25" s="25"/>
      <c r="X25" s="25"/>
      <c r="Y25" s="25"/>
      <c r="Z25" s="25"/>
      <c r="AA25" s="25">
        <v>1</v>
      </c>
      <c r="AB25" s="25"/>
      <c r="AC25" s="25"/>
      <c r="AD25" s="25"/>
      <c r="AE25" s="25"/>
      <c r="AF25" s="25"/>
      <c r="AG25" s="34"/>
    </row>
    <row r="26" spans="3:39" x14ac:dyDescent="0.25">
      <c r="C26" t="s">
        <v>45</v>
      </c>
      <c r="I26" s="33"/>
      <c r="J26" s="25">
        <v>1</v>
      </c>
      <c r="K26" s="25"/>
      <c r="L26" s="25"/>
      <c r="M26" s="25"/>
      <c r="N26" s="25">
        <f>(14+1+1-3)/1+1</f>
        <v>14</v>
      </c>
      <c r="O26" s="25"/>
      <c r="P26" s="25"/>
      <c r="Q26" s="25"/>
      <c r="R26" s="25"/>
      <c r="S26" s="25"/>
      <c r="T26" s="25"/>
      <c r="U26" s="25"/>
      <c r="V26" s="25">
        <f>(14-3)/2+1</f>
        <v>6.5</v>
      </c>
      <c r="W26" s="25"/>
      <c r="X26" s="25"/>
      <c r="Y26" s="25"/>
      <c r="Z26" s="25"/>
      <c r="AA26" s="25"/>
      <c r="AB26" s="25"/>
      <c r="AC26" s="25"/>
      <c r="AD26" s="25">
        <f>(7-1)/1+1</f>
        <v>7</v>
      </c>
      <c r="AE26" s="25"/>
      <c r="AF26" s="25"/>
      <c r="AG26" s="34"/>
      <c r="AJ26" t="s">
        <v>70</v>
      </c>
    </row>
    <row r="27" spans="3:39" ht="15.75" thickBot="1" x14ac:dyDescent="0.3">
      <c r="C27" t="s">
        <v>51</v>
      </c>
      <c r="I27" s="35"/>
      <c r="J27" s="66">
        <v>256</v>
      </c>
      <c r="K27" s="6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7"/>
      <c r="AJ27" s="64">
        <f>96*256*3*3+256</f>
        <v>221440</v>
      </c>
      <c r="AK27" s="64"/>
      <c r="AL27" s="64"/>
      <c r="AM27" s="64"/>
    </row>
    <row r="28" spans="3:39" x14ac:dyDescent="0.25">
      <c r="C28" t="s">
        <v>71</v>
      </c>
      <c r="E28" s="64">
        <f>27*27*96</f>
        <v>69984</v>
      </c>
      <c r="F28" s="64"/>
      <c r="G28" s="64"/>
      <c r="N28" s="64">
        <f>27*27*256</f>
        <v>186624</v>
      </c>
      <c r="O28" s="64"/>
      <c r="P28" s="64"/>
      <c r="V28" s="64">
        <f>13*13*256</f>
        <v>43264</v>
      </c>
      <c r="W28" s="64"/>
      <c r="X28" s="64"/>
      <c r="AD28" s="64">
        <f>13*13*256</f>
        <v>43264</v>
      </c>
      <c r="AE28" s="64"/>
      <c r="AF28" s="64"/>
    </row>
    <row r="30" spans="3:39" ht="15.75" thickBot="1" x14ac:dyDescent="0.3"/>
    <row r="31" spans="3:39" x14ac:dyDescent="0.25">
      <c r="C31" t="s">
        <v>27</v>
      </c>
      <c r="I31" s="30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2"/>
    </row>
    <row r="32" spans="3:39" x14ac:dyDescent="0.25">
      <c r="I32" s="33"/>
      <c r="J32" s="25" t="s">
        <v>48</v>
      </c>
      <c r="K32" s="25"/>
      <c r="L32" s="25"/>
      <c r="M32" s="25"/>
      <c r="N32" s="25"/>
      <c r="O32" s="25" t="s">
        <v>54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 t="s">
        <v>55</v>
      </c>
      <c r="AB32" s="25"/>
      <c r="AC32" s="25"/>
      <c r="AD32" s="25"/>
      <c r="AE32" s="25" t="s">
        <v>54</v>
      </c>
      <c r="AF32" s="25"/>
      <c r="AG32" s="34"/>
    </row>
    <row r="33" spans="3:39" ht="15.75" thickBot="1" x14ac:dyDescent="0.3">
      <c r="I33" s="33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34"/>
    </row>
    <row r="34" spans="3:39" ht="15.75" thickBot="1" x14ac:dyDescent="0.3">
      <c r="I34" s="33"/>
      <c r="J34" s="38"/>
      <c r="K34" s="39"/>
      <c r="L34" s="25"/>
      <c r="M34" s="25"/>
      <c r="N34" s="21"/>
      <c r="O34" s="22"/>
      <c r="P34" s="23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1"/>
      <c r="AE34" s="22"/>
      <c r="AF34" s="23"/>
      <c r="AG34" s="34"/>
    </row>
    <row r="35" spans="3:39" ht="15.75" thickBot="1" x14ac:dyDescent="0.3">
      <c r="E35" s="44"/>
      <c r="F35" s="45"/>
      <c r="I35" s="33"/>
      <c r="J35" s="40"/>
      <c r="K35" s="41"/>
      <c r="L35" s="25"/>
      <c r="M35" s="25"/>
      <c r="N35" s="24"/>
      <c r="O35" s="25"/>
      <c r="P35" s="26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42"/>
      <c r="AB35" s="25"/>
      <c r="AC35" s="25"/>
      <c r="AD35" s="24"/>
      <c r="AE35" s="25"/>
      <c r="AF35" s="26"/>
      <c r="AG35" s="34"/>
    </row>
    <row r="36" spans="3:39" ht="15.75" thickBot="1" x14ac:dyDescent="0.3">
      <c r="E36" s="46"/>
      <c r="F36" s="47"/>
      <c r="I36" s="33"/>
      <c r="J36" s="25"/>
      <c r="K36" s="25"/>
      <c r="L36" s="25"/>
      <c r="M36" s="25"/>
      <c r="N36" s="27"/>
      <c r="O36" s="28"/>
      <c r="P36" s="2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7"/>
      <c r="AE36" s="28"/>
      <c r="AF36" s="29"/>
      <c r="AG36" s="34"/>
    </row>
    <row r="37" spans="3:39" x14ac:dyDescent="0.25">
      <c r="I37" s="33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34"/>
    </row>
    <row r="38" spans="3:39" x14ac:dyDescent="0.25">
      <c r="C38" t="s">
        <v>42</v>
      </c>
      <c r="E38" t="s">
        <v>58</v>
      </c>
      <c r="I38" s="33"/>
      <c r="J38" s="25" t="s">
        <v>50</v>
      </c>
      <c r="K38" s="25"/>
      <c r="L38" s="25"/>
      <c r="M38" s="25"/>
      <c r="N38" s="25" t="s">
        <v>60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 t="s">
        <v>59</v>
      </c>
      <c r="AB38" s="25"/>
      <c r="AC38" s="25"/>
      <c r="AD38" s="25" t="s">
        <v>60</v>
      </c>
      <c r="AE38" s="25"/>
      <c r="AF38" s="25"/>
      <c r="AG38" s="34"/>
    </row>
    <row r="39" spans="3:39" x14ac:dyDescent="0.25">
      <c r="C39" t="s">
        <v>44</v>
      </c>
      <c r="I39" s="33"/>
      <c r="J39" s="25">
        <v>1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>
        <v>1</v>
      </c>
      <c r="AB39" s="25"/>
      <c r="AC39" s="25"/>
      <c r="AD39" s="25"/>
      <c r="AE39" s="25"/>
      <c r="AF39" s="25"/>
      <c r="AG39" s="34"/>
    </row>
    <row r="40" spans="3:39" x14ac:dyDescent="0.25">
      <c r="C40" t="s">
        <v>45</v>
      </c>
      <c r="I40" s="33"/>
      <c r="J40" s="25">
        <v>1</v>
      </c>
      <c r="K40" s="25"/>
      <c r="L40" s="25"/>
      <c r="M40" s="25"/>
      <c r="N40" s="25">
        <f>(13+1+1-3)/1+1</f>
        <v>13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>
        <f>(13-1)/1+1</f>
        <v>13</v>
      </c>
      <c r="AE40" s="25"/>
      <c r="AF40" s="25"/>
      <c r="AG40" s="34"/>
      <c r="AJ40" t="s">
        <v>70</v>
      </c>
    </row>
    <row r="41" spans="3:39" ht="15.75" thickBot="1" x14ac:dyDescent="0.3">
      <c r="C41" t="s">
        <v>51</v>
      </c>
      <c r="I41" s="35"/>
      <c r="J41" s="66">
        <v>384</v>
      </c>
      <c r="K41" s="6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7"/>
      <c r="AJ41" s="64">
        <f>256*384*3*3+384</f>
        <v>885120</v>
      </c>
      <c r="AK41" s="64"/>
      <c r="AL41" s="64"/>
      <c r="AM41" s="64"/>
    </row>
    <row r="42" spans="3:39" x14ac:dyDescent="0.25">
      <c r="C42" t="s">
        <v>71</v>
      </c>
      <c r="E42" s="64">
        <f>13*13*256</f>
        <v>43264</v>
      </c>
      <c r="F42" s="64"/>
      <c r="G42" s="64"/>
      <c r="N42" s="64">
        <f>13*13*384</f>
        <v>64896</v>
      </c>
      <c r="O42" s="64"/>
      <c r="P42" s="64"/>
      <c r="AD42" s="64">
        <f>13*13*384</f>
        <v>64896</v>
      </c>
      <c r="AE42" s="64"/>
      <c r="AF42" s="64"/>
    </row>
    <row r="45" spans="3:39" ht="15.75" thickBot="1" x14ac:dyDescent="0.3"/>
    <row r="46" spans="3:39" x14ac:dyDescent="0.25">
      <c r="C46" t="s">
        <v>28</v>
      </c>
      <c r="I46" s="30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2"/>
    </row>
    <row r="47" spans="3:39" x14ac:dyDescent="0.25">
      <c r="I47" s="33"/>
      <c r="J47" s="25" t="s">
        <v>48</v>
      </c>
      <c r="K47" s="25"/>
      <c r="L47" s="25"/>
      <c r="M47" s="25"/>
      <c r="N47" s="25"/>
      <c r="O47" s="25" t="s">
        <v>54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 t="s">
        <v>55</v>
      </c>
      <c r="AB47" s="25"/>
      <c r="AC47" s="25"/>
      <c r="AD47" s="25"/>
      <c r="AE47" s="25" t="s">
        <v>54</v>
      </c>
      <c r="AF47" s="25"/>
      <c r="AG47" s="34"/>
    </row>
    <row r="48" spans="3:39" ht="15.75" thickBot="1" x14ac:dyDescent="0.3">
      <c r="I48" s="33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34"/>
    </row>
    <row r="49" spans="3:39" ht="15.75" thickBot="1" x14ac:dyDescent="0.3">
      <c r="I49" s="33"/>
      <c r="J49" s="38"/>
      <c r="K49" s="39"/>
      <c r="L49" s="25"/>
      <c r="M49" s="25"/>
      <c r="N49" s="21"/>
      <c r="O49" s="22"/>
      <c r="P49" s="23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1"/>
      <c r="AE49" s="22"/>
      <c r="AF49" s="23"/>
      <c r="AG49" s="34"/>
    </row>
    <row r="50" spans="3:39" ht="15.75" thickBot="1" x14ac:dyDescent="0.3">
      <c r="E50" s="44"/>
      <c r="F50" s="45"/>
      <c r="I50" s="33"/>
      <c r="J50" s="40"/>
      <c r="K50" s="41"/>
      <c r="L50" s="25"/>
      <c r="M50" s="25"/>
      <c r="N50" s="24"/>
      <c r="O50" s="25"/>
      <c r="P50" s="26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42"/>
      <c r="AB50" s="25"/>
      <c r="AC50" s="25"/>
      <c r="AD50" s="24"/>
      <c r="AE50" s="25"/>
      <c r="AF50" s="26"/>
      <c r="AG50" s="34"/>
    </row>
    <row r="51" spans="3:39" ht="15.75" thickBot="1" x14ac:dyDescent="0.3">
      <c r="E51" s="46"/>
      <c r="F51" s="47"/>
      <c r="I51" s="33"/>
      <c r="J51" s="25"/>
      <c r="K51" s="25"/>
      <c r="L51" s="25"/>
      <c r="M51" s="25"/>
      <c r="N51" s="27"/>
      <c r="O51" s="28"/>
      <c r="P51" s="2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7"/>
      <c r="AE51" s="28"/>
      <c r="AF51" s="29"/>
      <c r="AG51" s="34"/>
    </row>
    <row r="52" spans="3:39" x14ac:dyDescent="0.25">
      <c r="I52" s="33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34"/>
    </row>
    <row r="53" spans="3:39" x14ac:dyDescent="0.25">
      <c r="C53" t="s">
        <v>42</v>
      </c>
      <c r="E53" t="s">
        <v>60</v>
      </c>
      <c r="I53" s="33"/>
      <c r="J53" s="25" t="s">
        <v>50</v>
      </c>
      <c r="K53" s="25"/>
      <c r="L53" s="25"/>
      <c r="M53" s="25"/>
      <c r="N53" s="25" t="s">
        <v>60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 t="s">
        <v>59</v>
      </c>
      <c r="AB53" s="25"/>
      <c r="AC53" s="25"/>
      <c r="AD53" s="25" t="s">
        <v>60</v>
      </c>
      <c r="AE53" s="25"/>
      <c r="AF53" s="25"/>
      <c r="AG53" s="34"/>
    </row>
    <row r="54" spans="3:39" x14ac:dyDescent="0.25">
      <c r="C54" t="s">
        <v>44</v>
      </c>
      <c r="I54" s="33"/>
      <c r="J54" s="25">
        <v>1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>
        <v>1</v>
      </c>
      <c r="AB54" s="25"/>
      <c r="AC54" s="25"/>
      <c r="AD54" s="25"/>
      <c r="AE54" s="25"/>
      <c r="AF54" s="25"/>
      <c r="AG54" s="34"/>
    </row>
    <row r="55" spans="3:39" x14ac:dyDescent="0.25">
      <c r="C55" t="s">
        <v>45</v>
      </c>
      <c r="I55" s="33"/>
      <c r="J55" s="25">
        <v>1</v>
      </c>
      <c r="K55" s="25"/>
      <c r="L55" s="25"/>
      <c r="M55" s="25"/>
      <c r="N55" s="25">
        <f>(13+1+1-3)/1+1</f>
        <v>13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>
        <f>(13-1)/1+1</f>
        <v>13</v>
      </c>
      <c r="AE55" s="25"/>
      <c r="AF55" s="25"/>
      <c r="AG55" s="34"/>
      <c r="AJ55" t="s">
        <v>70</v>
      </c>
    </row>
    <row r="56" spans="3:39" ht="15.75" thickBot="1" x14ac:dyDescent="0.3">
      <c r="C56" t="s">
        <v>51</v>
      </c>
      <c r="I56" s="35"/>
      <c r="J56" s="66">
        <v>384</v>
      </c>
      <c r="K56" s="6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7"/>
      <c r="AJ56" s="64">
        <f>384*384*3*3+384</f>
        <v>1327488</v>
      </c>
      <c r="AK56" s="64"/>
      <c r="AL56" s="64"/>
      <c r="AM56" s="64"/>
    </row>
    <row r="57" spans="3:39" x14ac:dyDescent="0.25">
      <c r="C57" t="s">
        <v>71</v>
      </c>
      <c r="E57" s="64">
        <f>13*13*384</f>
        <v>64896</v>
      </c>
      <c r="F57" s="64"/>
      <c r="G57" s="64"/>
      <c r="N57" s="64">
        <f>13*13*384</f>
        <v>64896</v>
      </c>
      <c r="O57" s="64"/>
      <c r="P57" s="64"/>
      <c r="AD57" s="64">
        <f>13*13*384</f>
        <v>64896</v>
      </c>
      <c r="AE57" s="64"/>
      <c r="AF57" s="64"/>
    </row>
    <row r="59" spans="3:39" ht="15.75" thickBot="1" x14ac:dyDescent="0.3"/>
    <row r="60" spans="3:39" x14ac:dyDescent="0.25">
      <c r="C60" t="s">
        <v>29</v>
      </c>
      <c r="I60" s="30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2"/>
    </row>
    <row r="61" spans="3:39" x14ac:dyDescent="0.25">
      <c r="I61" s="33"/>
      <c r="J61" s="25" t="s">
        <v>48</v>
      </c>
      <c r="K61" s="25"/>
      <c r="L61" s="25"/>
      <c r="M61" s="25"/>
      <c r="N61" s="25"/>
      <c r="O61" s="25" t="s">
        <v>54</v>
      </c>
      <c r="P61" s="25"/>
      <c r="Q61" s="25"/>
      <c r="R61" s="25"/>
      <c r="S61" s="25" t="s">
        <v>49</v>
      </c>
      <c r="T61" s="25"/>
      <c r="U61" s="25"/>
      <c r="V61" s="25"/>
      <c r="W61" s="25" t="s">
        <v>54</v>
      </c>
      <c r="X61" s="25"/>
      <c r="Y61" s="25"/>
      <c r="Z61" s="25"/>
      <c r="AA61" s="25" t="s">
        <v>55</v>
      </c>
      <c r="AB61" s="25"/>
      <c r="AC61" s="25"/>
      <c r="AD61" s="25"/>
      <c r="AE61" s="25" t="s">
        <v>54</v>
      </c>
      <c r="AF61" s="25"/>
      <c r="AG61" s="34"/>
    </row>
    <row r="62" spans="3:39" ht="15.75" thickBot="1" x14ac:dyDescent="0.3">
      <c r="I62" s="33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34"/>
    </row>
    <row r="63" spans="3:39" ht="15.75" thickBot="1" x14ac:dyDescent="0.3">
      <c r="I63" s="33"/>
      <c r="J63" s="38"/>
      <c r="K63" s="39"/>
      <c r="L63" s="25"/>
      <c r="M63" s="25"/>
      <c r="N63" s="21"/>
      <c r="O63" s="22"/>
      <c r="P63" s="23"/>
      <c r="Q63" s="25"/>
      <c r="R63" s="25"/>
      <c r="S63" s="25"/>
      <c r="T63" s="25"/>
      <c r="U63" s="25"/>
      <c r="V63" s="21"/>
      <c r="W63" s="22"/>
      <c r="X63" s="23"/>
      <c r="Y63" s="25"/>
      <c r="Z63" s="25"/>
      <c r="AA63" s="25"/>
      <c r="AB63" s="25"/>
      <c r="AC63" s="25"/>
      <c r="AD63" s="21"/>
      <c r="AE63" s="22"/>
      <c r="AF63" s="23"/>
      <c r="AG63" s="34"/>
    </row>
    <row r="64" spans="3:39" ht="15.75" thickBot="1" x14ac:dyDescent="0.3">
      <c r="E64" s="44"/>
      <c r="F64" s="45"/>
      <c r="I64" s="33"/>
      <c r="J64" s="40"/>
      <c r="K64" s="41"/>
      <c r="L64" s="25"/>
      <c r="M64" s="25"/>
      <c r="N64" s="24"/>
      <c r="O64" s="25"/>
      <c r="P64" s="26"/>
      <c r="Q64" s="25"/>
      <c r="R64" s="25"/>
      <c r="S64" s="42"/>
      <c r="T64" s="25"/>
      <c r="U64" s="25"/>
      <c r="V64" s="24"/>
      <c r="W64" s="25"/>
      <c r="X64" s="26"/>
      <c r="Y64" s="25"/>
      <c r="Z64" s="25"/>
      <c r="AA64" s="42"/>
      <c r="AB64" s="25"/>
      <c r="AC64" s="25"/>
      <c r="AD64" s="24"/>
      <c r="AE64" s="25"/>
      <c r="AF64" s="26"/>
      <c r="AG64" s="34"/>
    </row>
    <row r="65" spans="3:39" ht="15.75" thickBot="1" x14ac:dyDescent="0.3">
      <c r="E65" s="46"/>
      <c r="F65" s="47"/>
      <c r="I65" s="33"/>
      <c r="J65" s="25"/>
      <c r="K65" s="25"/>
      <c r="L65" s="25"/>
      <c r="M65" s="25"/>
      <c r="N65" s="27"/>
      <c r="O65" s="28"/>
      <c r="P65" s="29"/>
      <c r="Q65" s="25"/>
      <c r="R65" s="25"/>
      <c r="S65" s="25"/>
      <c r="T65" s="25"/>
      <c r="U65" s="25"/>
      <c r="V65" s="27"/>
      <c r="W65" s="28"/>
      <c r="X65" s="29"/>
      <c r="Y65" s="25"/>
      <c r="Z65" s="25"/>
      <c r="AA65" s="25"/>
      <c r="AB65" s="25"/>
      <c r="AC65" s="25"/>
      <c r="AD65" s="27"/>
      <c r="AE65" s="28"/>
      <c r="AF65" s="29"/>
      <c r="AG65" s="34"/>
    </row>
    <row r="66" spans="3:39" x14ac:dyDescent="0.25">
      <c r="I66" s="33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34"/>
    </row>
    <row r="67" spans="3:39" x14ac:dyDescent="0.25">
      <c r="C67" t="s">
        <v>42</v>
      </c>
      <c r="E67" t="s">
        <v>60</v>
      </c>
      <c r="I67" s="33"/>
      <c r="J67" s="25" t="s">
        <v>50</v>
      </c>
      <c r="K67" s="25"/>
      <c r="L67" s="25"/>
      <c r="M67" s="25"/>
      <c r="N67" s="25" t="s">
        <v>58</v>
      </c>
      <c r="O67" s="25"/>
      <c r="P67" s="25"/>
      <c r="Q67" s="25"/>
      <c r="R67" s="25"/>
      <c r="S67" s="25" t="s">
        <v>50</v>
      </c>
      <c r="T67" s="25"/>
      <c r="U67" s="25"/>
      <c r="V67" s="25" t="s">
        <v>61</v>
      </c>
      <c r="W67" s="25"/>
      <c r="X67" s="25"/>
      <c r="Y67" s="25"/>
      <c r="Z67" s="25"/>
      <c r="AA67" s="25" t="s">
        <v>59</v>
      </c>
      <c r="AB67" s="25"/>
      <c r="AC67" s="25"/>
      <c r="AD67" s="25" t="s">
        <v>61</v>
      </c>
      <c r="AE67" s="25"/>
      <c r="AF67" s="25"/>
      <c r="AG67" s="34"/>
    </row>
    <row r="68" spans="3:39" x14ac:dyDescent="0.25">
      <c r="C68" t="s">
        <v>44</v>
      </c>
      <c r="I68" s="33"/>
      <c r="J68" s="25">
        <v>1</v>
      </c>
      <c r="K68" s="25"/>
      <c r="L68" s="25"/>
      <c r="M68" s="25"/>
      <c r="N68" s="25"/>
      <c r="O68" s="25"/>
      <c r="P68" s="25"/>
      <c r="Q68" s="25"/>
      <c r="R68" s="25"/>
      <c r="S68" s="25">
        <v>2</v>
      </c>
      <c r="T68" s="25"/>
      <c r="U68" s="25"/>
      <c r="V68" s="25"/>
      <c r="W68" s="25"/>
      <c r="X68" s="25"/>
      <c r="Y68" s="25"/>
      <c r="Z68" s="25"/>
      <c r="AA68" s="25">
        <v>1</v>
      </c>
      <c r="AB68" s="25"/>
      <c r="AC68" s="25"/>
      <c r="AD68" s="25"/>
      <c r="AE68" s="25"/>
      <c r="AF68" s="25"/>
      <c r="AG68" s="34"/>
    </row>
    <row r="69" spans="3:39" x14ac:dyDescent="0.25">
      <c r="C69" t="s">
        <v>45</v>
      </c>
      <c r="I69" s="33"/>
      <c r="J69" s="25">
        <v>1</v>
      </c>
      <c r="K69" s="25"/>
      <c r="L69" s="25"/>
      <c r="M69" s="25"/>
      <c r="N69" s="25">
        <f>(13+1+1-3)/1+1</f>
        <v>13</v>
      </c>
      <c r="O69" s="25"/>
      <c r="P69" s="25"/>
      <c r="Q69" s="25"/>
      <c r="R69" s="25"/>
      <c r="S69" s="25"/>
      <c r="T69" s="25"/>
      <c r="U69" s="25"/>
      <c r="V69" s="25">
        <f>(13-3)/2+1</f>
        <v>6</v>
      </c>
      <c r="W69" s="25"/>
      <c r="X69" s="25"/>
      <c r="Y69" s="25"/>
      <c r="Z69" s="25"/>
      <c r="AA69" s="25"/>
      <c r="AB69" s="25"/>
      <c r="AC69" s="25"/>
      <c r="AD69" s="25">
        <f>(6-1)/1+1</f>
        <v>6</v>
      </c>
      <c r="AE69" s="25"/>
      <c r="AF69" s="25"/>
      <c r="AG69" s="34"/>
      <c r="AJ69" t="s">
        <v>70</v>
      </c>
    </row>
    <row r="70" spans="3:39" ht="15.75" thickBot="1" x14ac:dyDescent="0.3">
      <c r="C70" t="s">
        <v>51</v>
      </c>
      <c r="I70" s="35"/>
      <c r="J70" s="66">
        <v>256</v>
      </c>
      <c r="K70" s="6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7"/>
      <c r="AJ70" s="64">
        <f>384*256*3*3+256</f>
        <v>884992</v>
      </c>
      <c r="AK70" s="64"/>
      <c r="AL70" s="64"/>
      <c r="AM70" s="64"/>
    </row>
    <row r="71" spans="3:39" x14ac:dyDescent="0.25">
      <c r="C71" t="s">
        <v>71</v>
      </c>
      <c r="E71" s="64">
        <f>13*13*384</f>
        <v>64896</v>
      </c>
      <c r="F71" s="64"/>
      <c r="G71" s="64"/>
      <c r="N71" s="64">
        <f>13*13*256</f>
        <v>43264</v>
      </c>
      <c r="O71" s="64"/>
      <c r="P71" s="64"/>
      <c r="V71" s="64">
        <f>6*6*256</f>
        <v>9216</v>
      </c>
      <c r="W71" s="64"/>
      <c r="X71" s="64"/>
      <c r="AD71" s="64">
        <f>6*6*256</f>
        <v>9216</v>
      </c>
      <c r="AE71" s="64"/>
      <c r="AF71" s="64"/>
    </row>
    <row r="73" spans="3:39" ht="15.75" thickBot="1" x14ac:dyDescent="0.3"/>
    <row r="74" spans="3:39" x14ac:dyDescent="0.25">
      <c r="C74" t="s">
        <v>62</v>
      </c>
      <c r="I74" s="30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2"/>
    </row>
    <row r="75" spans="3:39" x14ac:dyDescent="0.25">
      <c r="I75" s="33"/>
      <c r="J75" s="25" t="s">
        <v>33</v>
      </c>
      <c r="K75" s="25"/>
      <c r="L75" s="25"/>
      <c r="M75" s="25"/>
      <c r="N75" s="25"/>
      <c r="O75" s="25" t="s">
        <v>54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34"/>
    </row>
    <row r="76" spans="3:39" ht="15.75" thickBot="1" x14ac:dyDescent="0.3">
      <c r="I76" s="33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34"/>
    </row>
    <row r="77" spans="3:39" ht="15.75" thickBot="1" x14ac:dyDescent="0.3">
      <c r="I77" s="33"/>
      <c r="J77" s="38"/>
      <c r="K77" s="39"/>
      <c r="L77" s="25"/>
      <c r="M77" s="25"/>
      <c r="N77" s="25"/>
      <c r="O77" s="51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34"/>
    </row>
    <row r="78" spans="3:39" ht="15.75" thickBot="1" x14ac:dyDescent="0.3">
      <c r="E78" s="44"/>
      <c r="F78" s="45"/>
      <c r="I78" s="33"/>
      <c r="J78" s="40"/>
      <c r="K78" s="41"/>
      <c r="L78" s="25"/>
      <c r="M78" s="25"/>
      <c r="N78" s="25"/>
      <c r="O78" s="52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34"/>
    </row>
    <row r="79" spans="3:39" ht="15.75" thickBot="1" x14ac:dyDescent="0.3">
      <c r="E79" s="46"/>
      <c r="F79" s="47"/>
      <c r="I79" s="33"/>
      <c r="J79" s="25"/>
      <c r="K79" s="25"/>
      <c r="L79" s="25"/>
      <c r="M79" s="25"/>
      <c r="N79" s="25"/>
      <c r="O79" s="53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34"/>
    </row>
    <row r="80" spans="3:39" x14ac:dyDescent="0.25">
      <c r="I80" s="33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34"/>
    </row>
    <row r="81" spans="3:39" x14ac:dyDescent="0.25">
      <c r="C81" t="s">
        <v>42</v>
      </c>
      <c r="E81" t="s">
        <v>61</v>
      </c>
      <c r="I81" s="33"/>
      <c r="J81" s="25" t="s">
        <v>59</v>
      </c>
      <c r="K81" s="25"/>
      <c r="L81" s="25"/>
      <c r="M81" s="25"/>
      <c r="N81" s="67">
        <f>6*6*256</f>
        <v>9216</v>
      </c>
      <c r="O81" s="67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34"/>
    </row>
    <row r="82" spans="3:39" x14ac:dyDescent="0.25">
      <c r="C82" t="s">
        <v>44</v>
      </c>
      <c r="I82" s="33"/>
      <c r="J82" s="25">
        <v>1</v>
      </c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34"/>
    </row>
    <row r="83" spans="3:39" x14ac:dyDescent="0.25">
      <c r="C83" t="s">
        <v>45</v>
      </c>
      <c r="I83" s="33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34"/>
      <c r="AJ83" t="s">
        <v>70</v>
      </c>
    </row>
    <row r="84" spans="3:39" ht="15.75" thickBot="1" x14ac:dyDescent="0.3">
      <c r="C84" t="s">
        <v>51</v>
      </c>
      <c r="I84" s="35"/>
      <c r="J84" s="66">
        <v>1</v>
      </c>
      <c r="K84" s="6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7"/>
      <c r="AJ84" s="64">
        <v>0</v>
      </c>
      <c r="AK84" s="64"/>
      <c r="AL84" s="64"/>
      <c r="AM84" s="64"/>
    </row>
    <row r="85" spans="3:39" x14ac:dyDescent="0.25">
      <c r="C85" t="s">
        <v>71</v>
      </c>
      <c r="E85" s="64">
        <f>6*6*256</f>
        <v>9216</v>
      </c>
      <c r="F85" s="64"/>
      <c r="G85" s="64"/>
      <c r="N85" s="64">
        <v>9216</v>
      </c>
      <c r="O85" s="64"/>
      <c r="P85" s="64"/>
    </row>
    <row r="87" spans="3:39" ht="15.75" thickBot="1" x14ac:dyDescent="0.3"/>
    <row r="88" spans="3:39" x14ac:dyDescent="0.25">
      <c r="C88" t="s">
        <v>63</v>
      </c>
      <c r="I88" s="30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2"/>
    </row>
    <row r="89" spans="3:39" ht="15.75" thickBot="1" x14ac:dyDescent="0.3">
      <c r="I89" s="33"/>
      <c r="J89" s="25" t="s">
        <v>65</v>
      </c>
      <c r="K89" s="25"/>
      <c r="L89" s="25"/>
      <c r="M89" s="25"/>
      <c r="N89" s="25"/>
      <c r="O89" s="25" t="s">
        <v>54</v>
      </c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 t="s">
        <v>55</v>
      </c>
      <c r="AB89" s="25"/>
      <c r="AC89" s="25"/>
      <c r="AD89" s="25"/>
      <c r="AE89" s="25" t="s">
        <v>54</v>
      </c>
      <c r="AF89" s="25"/>
      <c r="AG89" s="34"/>
    </row>
    <row r="90" spans="3:39" ht="15.75" thickBot="1" x14ac:dyDescent="0.3">
      <c r="E90" s="48"/>
      <c r="I90" s="33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34"/>
    </row>
    <row r="91" spans="3:39" ht="15.75" thickBot="1" x14ac:dyDescent="0.3">
      <c r="E91" s="49"/>
      <c r="I91" s="33"/>
      <c r="J91" s="25"/>
      <c r="K91" s="54"/>
      <c r="L91" s="25"/>
      <c r="M91" s="25"/>
      <c r="N91" s="25"/>
      <c r="O91" s="51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51"/>
      <c r="AF91" s="25"/>
      <c r="AG91" s="34"/>
    </row>
    <row r="92" spans="3:39" ht="15.75" thickBot="1" x14ac:dyDescent="0.3">
      <c r="E92" s="49"/>
      <c r="I92" s="33"/>
      <c r="J92" s="25"/>
      <c r="K92" s="55"/>
      <c r="L92" s="25"/>
      <c r="M92" s="25"/>
      <c r="N92" s="25"/>
      <c r="O92" s="52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42"/>
      <c r="AB92" s="25"/>
      <c r="AC92" s="25"/>
      <c r="AD92" s="25"/>
      <c r="AE92" s="52"/>
      <c r="AF92" s="25"/>
      <c r="AG92" s="34"/>
    </row>
    <row r="93" spans="3:39" ht="15.75" thickBot="1" x14ac:dyDescent="0.3">
      <c r="E93" s="50"/>
      <c r="I93" s="33"/>
      <c r="J93" s="25"/>
      <c r="K93" s="56"/>
      <c r="L93" s="25"/>
      <c r="M93" s="25"/>
      <c r="N93" s="25"/>
      <c r="O93" s="53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53"/>
      <c r="AF93" s="25"/>
      <c r="AG93" s="34"/>
    </row>
    <row r="94" spans="3:39" x14ac:dyDescent="0.25">
      <c r="I94" s="33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34"/>
    </row>
    <row r="95" spans="3:39" x14ac:dyDescent="0.25">
      <c r="C95" t="s">
        <v>42</v>
      </c>
      <c r="E95" s="64" t="s">
        <v>64</v>
      </c>
      <c r="F95" s="64"/>
      <c r="I95" s="33"/>
      <c r="J95" s="25"/>
      <c r="K95" s="25"/>
      <c r="L95" s="25"/>
      <c r="M95" s="25"/>
      <c r="N95" s="25" t="s">
        <v>66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 t="s">
        <v>59</v>
      </c>
      <c r="AB95" s="25"/>
      <c r="AC95" s="25"/>
      <c r="AD95" s="25" t="s">
        <v>66</v>
      </c>
      <c r="AE95" s="25"/>
      <c r="AF95" s="25"/>
      <c r="AG95" s="34"/>
    </row>
    <row r="96" spans="3:39" x14ac:dyDescent="0.25">
      <c r="C96" t="s">
        <v>44</v>
      </c>
      <c r="I96" s="33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>
        <v>1</v>
      </c>
      <c r="AB96" s="25"/>
      <c r="AC96" s="25"/>
      <c r="AD96" s="25"/>
      <c r="AE96" s="25"/>
      <c r="AF96" s="25"/>
      <c r="AG96" s="34"/>
    </row>
    <row r="97" spans="3:39" x14ac:dyDescent="0.25">
      <c r="C97" t="s">
        <v>45</v>
      </c>
      <c r="I97" s="33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34"/>
      <c r="AJ97" t="s">
        <v>70</v>
      </c>
    </row>
    <row r="98" spans="3:39" ht="15.75" thickBot="1" x14ac:dyDescent="0.3">
      <c r="C98" t="s">
        <v>51</v>
      </c>
      <c r="I98" s="35"/>
      <c r="J98" s="43"/>
      <c r="K98" s="43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7"/>
      <c r="AJ98" s="64">
        <f>9216*1*4096*1+4096</f>
        <v>37752832</v>
      </c>
      <c r="AK98" s="64"/>
      <c r="AL98" s="64"/>
      <c r="AM98" s="64"/>
    </row>
    <row r="99" spans="3:39" x14ac:dyDescent="0.25">
      <c r="C99" t="s">
        <v>71</v>
      </c>
      <c r="E99" s="64">
        <v>9216</v>
      </c>
      <c r="F99" s="64"/>
      <c r="G99" s="64"/>
      <c r="N99" s="64">
        <v>4096</v>
      </c>
      <c r="O99" s="64"/>
      <c r="P99" s="64"/>
      <c r="AD99" s="64">
        <v>4096</v>
      </c>
      <c r="AE99" s="64"/>
      <c r="AF99" s="64"/>
    </row>
    <row r="101" spans="3:39" ht="15.75" thickBot="1" x14ac:dyDescent="0.3"/>
    <row r="102" spans="3:39" x14ac:dyDescent="0.25">
      <c r="C102" t="s">
        <v>67</v>
      </c>
      <c r="I102" s="30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2"/>
    </row>
    <row r="103" spans="3:39" ht="15.75" thickBot="1" x14ac:dyDescent="0.3">
      <c r="I103" s="33"/>
      <c r="J103" s="25" t="s">
        <v>65</v>
      </c>
      <c r="K103" s="25"/>
      <c r="L103" s="25"/>
      <c r="M103" s="25"/>
      <c r="N103" s="25"/>
      <c r="O103" s="25" t="s">
        <v>54</v>
      </c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 t="s">
        <v>55</v>
      </c>
      <c r="AB103" s="25"/>
      <c r="AC103" s="25"/>
      <c r="AD103" s="25"/>
      <c r="AE103" s="25" t="s">
        <v>54</v>
      </c>
      <c r="AF103" s="25"/>
      <c r="AG103" s="34"/>
    </row>
    <row r="104" spans="3:39" ht="15.75" thickBot="1" x14ac:dyDescent="0.3">
      <c r="E104" s="48"/>
      <c r="I104" s="33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34"/>
    </row>
    <row r="105" spans="3:39" ht="15.75" thickBot="1" x14ac:dyDescent="0.3">
      <c r="E105" s="49"/>
      <c r="I105" s="33"/>
      <c r="J105" s="25"/>
      <c r="K105" s="54"/>
      <c r="L105" s="25"/>
      <c r="M105" s="25"/>
      <c r="N105" s="25"/>
      <c r="O105" s="51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51"/>
      <c r="AF105" s="25"/>
      <c r="AG105" s="34"/>
    </row>
    <row r="106" spans="3:39" ht="15.75" thickBot="1" x14ac:dyDescent="0.3">
      <c r="E106" s="49"/>
      <c r="I106" s="33"/>
      <c r="J106" s="25"/>
      <c r="K106" s="55"/>
      <c r="L106" s="25"/>
      <c r="M106" s="25"/>
      <c r="N106" s="25"/>
      <c r="O106" s="52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42"/>
      <c r="AB106" s="25"/>
      <c r="AC106" s="25"/>
      <c r="AD106" s="25"/>
      <c r="AE106" s="52"/>
      <c r="AF106" s="25"/>
      <c r="AG106" s="34"/>
    </row>
    <row r="107" spans="3:39" ht="15.75" thickBot="1" x14ac:dyDescent="0.3">
      <c r="E107" s="50"/>
      <c r="I107" s="33"/>
      <c r="J107" s="25"/>
      <c r="K107" s="56"/>
      <c r="L107" s="25"/>
      <c r="M107" s="25"/>
      <c r="N107" s="25"/>
      <c r="O107" s="53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53"/>
      <c r="AF107" s="25"/>
      <c r="AG107" s="34"/>
    </row>
    <row r="108" spans="3:39" x14ac:dyDescent="0.25">
      <c r="I108" s="33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34"/>
    </row>
    <row r="109" spans="3:39" x14ac:dyDescent="0.25">
      <c r="C109" t="s">
        <v>42</v>
      </c>
      <c r="E109" s="64" t="s">
        <v>66</v>
      </c>
      <c r="F109" s="64"/>
      <c r="I109" s="33"/>
      <c r="J109" s="25"/>
      <c r="K109" s="25"/>
      <c r="L109" s="25"/>
      <c r="M109" s="25"/>
      <c r="N109" s="25" t="s">
        <v>66</v>
      </c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 t="s">
        <v>59</v>
      </c>
      <c r="AB109" s="25"/>
      <c r="AC109" s="25"/>
      <c r="AD109" s="25" t="s">
        <v>66</v>
      </c>
      <c r="AE109" s="25"/>
      <c r="AF109" s="25"/>
      <c r="AG109" s="34"/>
    </row>
    <row r="110" spans="3:39" x14ac:dyDescent="0.25">
      <c r="C110" t="s">
        <v>44</v>
      </c>
      <c r="I110" s="33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>
        <v>1</v>
      </c>
      <c r="AB110" s="25"/>
      <c r="AC110" s="25"/>
      <c r="AD110" s="25"/>
      <c r="AE110" s="25"/>
      <c r="AF110" s="25"/>
      <c r="AG110" s="34"/>
    </row>
    <row r="111" spans="3:39" x14ac:dyDescent="0.25">
      <c r="C111" t="s">
        <v>45</v>
      </c>
      <c r="I111" s="33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34"/>
      <c r="AJ111" t="s">
        <v>70</v>
      </c>
    </row>
    <row r="112" spans="3:39" ht="15.75" thickBot="1" x14ac:dyDescent="0.3">
      <c r="C112" t="s">
        <v>51</v>
      </c>
      <c r="I112" s="35"/>
      <c r="J112" s="43"/>
      <c r="K112" s="43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7"/>
      <c r="AJ112" s="64">
        <f>4096*1*4096*1+4096</f>
        <v>16781312</v>
      </c>
      <c r="AK112" s="64"/>
      <c r="AL112" s="64"/>
      <c r="AM112" s="64"/>
    </row>
    <row r="113" spans="3:39" x14ac:dyDescent="0.25">
      <c r="C113" t="s">
        <v>71</v>
      </c>
      <c r="E113" s="64">
        <v>4096</v>
      </c>
      <c r="F113" s="64"/>
      <c r="G113" s="64"/>
      <c r="N113" s="64">
        <v>4096</v>
      </c>
      <c r="O113" s="64"/>
      <c r="P113" s="64"/>
      <c r="AD113" s="64">
        <v>4096</v>
      </c>
      <c r="AE113" s="64"/>
      <c r="AF113" s="64"/>
    </row>
    <row r="115" spans="3:39" ht="15.75" thickBot="1" x14ac:dyDescent="0.3"/>
    <row r="116" spans="3:39" x14ac:dyDescent="0.25">
      <c r="C116" t="s">
        <v>68</v>
      </c>
      <c r="I116" s="30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2"/>
    </row>
    <row r="117" spans="3:39" ht="15.75" thickBot="1" x14ac:dyDescent="0.3">
      <c r="I117" s="33"/>
      <c r="J117" s="25" t="s">
        <v>65</v>
      </c>
      <c r="K117" s="25"/>
      <c r="L117" s="25"/>
      <c r="M117" s="25"/>
      <c r="N117" s="25"/>
      <c r="O117" s="25" t="s">
        <v>54</v>
      </c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34"/>
    </row>
    <row r="118" spans="3:39" ht="15.75" thickBot="1" x14ac:dyDescent="0.3">
      <c r="E118" s="48"/>
      <c r="I118" s="33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34"/>
    </row>
    <row r="119" spans="3:39" x14ac:dyDescent="0.25">
      <c r="E119" s="49"/>
      <c r="I119" s="33"/>
      <c r="J119" s="25"/>
      <c r="K119" s="54"/>
      <c r="L119" s="25"/>
      <c r="M119" s="25"/>
      <c r="N119" s="25"/>
      <c r="O119" s="51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34"/>
    </row>
    <row r="120" spans="3:39" x14ac:dyDescent="0.25">
      <c r="E120" s="49"/>
      <c r="I120" s="33"/>
      <c r="J120" s="25"/>
      <c r="K120" s="55"/>
      <c r="L120" s="25"/>
      <c r="M120" s="25"/>
      <c r="N120" s="25"/>
      <c r="O120" s="52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34"/>
    </row>
    <row r="121" spans="3:39" ht="15.75" thickBot="1" x14ac:dyDescent="0.3">
      <c r="E121" s="50"/>
      <c r="I121" s="33"/>
      <c r="J121" s="25"/>
      <c r="K121" s="56"/>
      <c r="L121" s="25"/>
      <c r="M121" s="25"/>
      <c r="N121" s="25"/>
      <c r="O121" s="53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34"/>
    </row>
    <row r="122" spans="3:39" x14ac:dyDescent="0.25">
      <c r="I122" s="33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34"/>
    </row>
    <row r="123" spans="3:39" x14ac:dyDescent="0.25">
      <c r="C123" t="s">
        <v>42</v>
      </c>
      <c r="E123" s="64" t="s">
        <v>66</v>
      </c>
      <c r="F123" s="64"/>
      <c r="I123" s="33"/>
      <c r="J123" s="25"/>
      <c r="K123" s="25"/>
      <c r="L123" s="25"/>
      <c r="M123" s="25"/>
      <c r="N123" s="25" t="s">
        <v>74</v>
      </c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34"/>
    </row>
    <row r="124" spans="3:39" x14ac:dyDescent="0.25">
      <c r="C124" t="s">
        <v>44</v>
      </c>
      <c r="I124" s="33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34"/>
    </row>
    <row r="125" spans="3:39" x14ac:dyDescent="0.25">
      <c r="C125" t="s">
        <v>45</v>
      </c>
      <c r="I125" s="33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34"/>
      <c r="AJ125" t="s">
        <v>70</v>
      </c>
    </row>
    <row r="126" spans="3:39" ht="15.75" thickBot="1" x14ac:dyDescent="0.3">
      <c r="C126" t="s">
        <v>51</v>
      </c>
      <c r="I126" s="35"/>
      <c r="J126" s="43"/>
      <c r="K126" s="43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7"/>
      <c r="AJ126" s="64">
        <f>2096*1*102*1+102</f>
        <v>213894</v>
      </c>
      <c r="AK126" s="64"/>
      <c r="AL126" s="64"/>
      <c r="AM126" s="64"/>
    </row>
    <row r="127" spans="3:39" x14ac:dyDescent="0.25">
      <c r="C127" t="s">
        <v>71</v>
      </c>
      <c r="E127" s="64">
        <v>4096</v>
      </c>
      <c r="F127" s="64"/>
      <c r="G127" s="64"/>
      <c r="N127" s="64">
        <v>1000</v>
      </c>
      <c r="O127" s="64"/>
      <c r="P127" s="64"/>
    </row>
  </sheetData>
  <mergeCells count="46">
    <mergeCell ref="AJ41:AM41"/>
    <mergeCell ref="AJ11:AM11"/>
    <mergeCell ref="E13:G13"/>
    <mergeCell ref="N13:P13"/>
    <mergeCell ref="V13:X13"/>
    <mergeCell ref="AD13:AF13"/>
    <mergeCell ref="J27:K27"/>
    <mergeCell ref="AJ27:AM27"/>
    <mergeCell ref="E57:G57"/>
    <mergeCell ref="N57:P57"/>
    <mergeCell ref="AD57:AF57"/>
    <mergeCell ref="E28:G28"/>
    <mergeCell ref="N28:P28"/>
    <mergeCell ref="V28:X28"/>
    <mergeCell ref="AD28:AF28"/>
    <mergeCell ref="J41:K41"/>
    <mergeCell ref="E42:G42"/>
    <mergeCell ref="N42:P42"/>
    <mergeCell ref="AD42:AF42"/>
    <mergeCell ref="J56:K56"/>
    <mergeCell ref="AJ56:AM56"/>
    <mergeCell ref="E95:F95"/>
    <mergeCell ref="J70:K70"/>
    <mergeCell ref="AJ70:AM70"/>
    <mergeCell ref="E71:G71"/>
    <mergeCell ref="N71:P71"/>
    <mergeCell ref="V71:X71"/>
    <mergeCell ref="AD71:AF71"/>
    <mergeCell ref="N81:O81"/>
    <mergeCell ref="J84:K84"/>
    <mergeCell ref="AJ84:AM84"/>
    <mergeCell ref="E85:G85"/>
    <mergeCell ref="N85:P85"/>
    <mergeCell ref="E127:G127"/>
    <mergeCell ref="N127:P127"/>
    <mergeCell ref="AJ98:AM98"/>
    <mergeCell ref="E99:G99"/>
    <mergeCell ref="N99:P99"/>
    <mergeCell ref="AD99:AF99"/>
    <mergeCell ref="E109:F109"/>
    <mergeCell ref="AJ112:AM112"/>
    <mergeCell ref="E113:G113"/>
    <mergeCell ref="N113:P113"/>
    <mergeCell ref="AD113:AF113"/>
    <mergeCell ref="E123:F123"/>
    <mergeCell ref="AJ126:AM1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M141"/>
  <sheetViews>
    <sheetView tabSelected="1" topLeftCell="A125" workbookViewId="0">
      <selection activeCell="AT127" sqref="AT127"/>
    </sheetView>
  </sheetViews>
  <sheetFormatPr baseColWidth="10" defaultRowHeight="15" x14ac:dyDescent="0.25"/>
  <cols>
    <col min="1" max="75" width="3.28515625" customWidth="1"/>
  </cols>
  <sheetData>
    <row r="1" spans="3:39" ht="15.75" thickBot="1" x14ac:dyDescent="0.3"/>
    <row r="2" spans="3:39" x14ac:dyDescent="0.25">
      <c r="C2" t="s">
        <v>11</v>
      </c>
      <c r="I2" s="30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2"/>
    </row>
    <row r="3" spans="3:39" x14ac:dyDescent="0.25">
      <c r="E3" t="s">
        <v>42</v>
      </c>
      <c r="I3" s="33"/>
      <c r="J3" s="25" t="s">
        <v>48</v>
      </c>
      <c r="K3" s="25"/>
      <c r="L3" s="25"/>
      <c r="M3" s="25"/>
      <c r="N3" s="25"/>
      <c r="O3" s="25" t="s">
        <v>54</v>
      </c>
      <c r="P3" s="25"/>
      <c r="Q3" s="25"/>
      <c r="R3" s="25"/>
      <c r="S3" s="25" t="s">
        <v>49</v>
      </c>
      <c r="T3" s="25"/>
      <c r="U3" s="25"/>
      <c r="V3" s="25"/>
      <c r="W3" s="25" t="s">
        <v>54</v>
      </c>
      <c r="X3" s="25"/>
      <c r="Y3" s="25"/>
      <c r="Z3" s="25"/>
      <c r="AA3" s="25" t="s">
        <v>55</v>
      </c>
      <c r="AB3" s="25"/>
      <c r="AC3" s="25"/>
      <c r="AD3" s="25"/>
      <c r="AE3" s="25" t="s">
        <v>54</v>
      </c>
      <c r="AF3" s="25"/>
      <c r="AG3" s="34"/>
    </row>
    <row r="4" spans="3:39" ht="15.75" thickBot="1" x14ac:dyDescent="0.3">
      <c r="I4" s="33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34"/>
    </row>
    <row r="5" spans="3:39" ht="15.75" thickBot="1" x14ac:dyDescent="0.3">
      <c r="E5" s="21"/>
      <c r="F5" s="22"/>
      <c r="G5" s="23"/>
      <c r="I5" s="33"/>
      <c r="J5" s="38"/>
      <c r="K5" s="39"/>
      <c r="L5" s="25"/>
      <c r="M5" s="25"/>
      <c r="N5" s="21"/>
      <c r="O5" s="22"/>
      <c r="P5" s="23"/>
      <c r="Q5" s="25"/>
      <c r="R5" s="25"/>
      <c r="S5" s="25"/>
      <c r="T5" s="25"/>
      <c r="U5" s="25"/>
      <c r="V5" s="21"/>
      <c r="W5" s="22"/>
      <c r="X5" s="23"/>
      <c r="Y5" s="25"/>
      <c r="Z5" s="25"/>
      <c r="AA5" s="25"/>
      <c r="AB5" s="25"/>
      <c r="AC5" s="25"/>
      <c r="AD5" s="21"/>
      <c r="AE5" s="22"/>
      <c r="AF5" s="23"/>
      <c r="AG5" s="34"/>
    </row>
    <row r="6" spans="3:39" ht="15.75" thickBot="1" x14ac:dyDescent="0.3">
      <c r="E6" s="24"/>
      <c r="F6" s="25"/>
      <c r="G6" s="26"/>
      <c r="I6" s="33"/>
      <c r="J6" s="40"/>
      <c r="K6" s="41"/>
      <c r="L6" s="25"/>
      <c r="M6" s="25"/>
      <c r="N6" s="24"/>
      <c r="O6" s="25"/>
      <c r="P6" s="26"/>
      <c r="Q6" s="25"/>
      <c r="R6" s="25"/>
      <c r="S6" s="42"/>
      <c r="T6" s="25"/>
      <c r="U6" s="25"/>
      <c r="V6" s="24"/>
      <c r="W6" s="25"/>
      <c r="X6" s="26"/>
      <c r="Y6" s="25"/>
      <c r="Z6" s="25"/>
      <c r="AA6" s="42"/>
      <c r="AB6" s="25"/>
      <c r="AC6" s="25"/>
      <c r="AD6" s="24"/>
      <c r="AE6" s="25"/>
      <c r="AF6" s="26"/>
      <c r="AG6" s="34"/>
    </row>
    <row r="7" spans="3:39" ht="15.75" thickBot="1" x14ac:dyDescent="0.3">
      <c r="E7" s="27"/>
      <c r="F7" s="28"/>
      <c r="G7" s="29"/>
      <c r="I7" s="33"/>
      <c r="J7" s="25"/>
      <c r="K7" s="25"/>
      <c r="L7" s="25"/>
      <c r="M7" s="25"/>
      <c r="N7" s="27"/>
      <c r="O7" s="28"/>
      <c r="P7" s="29"/>
      <c r="Q7" s="25"/>
      <c r="R7" s="25"/>
      <c r="S7" s="25"/>
      <c r="T7" s="25"/>
      <c r="U7" s="25"/>
      <c r="V7" s="27"/>
      <c r="W7" s="28"/>
      <c r="X7" s="29"/>
      <c r="Y7" s="25"/>
      <c r="Z7" s="25"/>
      <c r="AA7" s="25"/>
      <c r="AB7" s="25"/>
      <c r="AC7" s="25"/>
      <c r="AD7" s="27"/>
      <c r="AE7" s="28"/>
      <c r="AF7" s="29"/>
      <c r="AG7" s="34"/>
    </row>
    <row r="8" spans="3:39" x14ac:dyDescent="0.25">
      <c r="I8" s="33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34"/>
    </row>
    <row r="9" spans="3:39" x14ac:dyDescent="0.25">
      <c r="C9" t="s">
        <v>42</v>
      </c>
      <c r="E9" t="s">
        <v>41</v>
      </c>
      <c r="I9" s="33"/>
      <c r="J9" s="25" t="s">
        <v>43</v>
      </c>
      <c r="K9" s="25"/>
      <c r="L9" s="25"/>
      <c r="M9" s="25"/>
      <c r="N9" s="25" t="s">
        <v>53</v>
      </c>
      <c r="O9" s="25"/>
      <c r="P9" s="25"/>
      <c r="Q9" s="25"/>
      <c r="R9" s="25"/>
      <c r="S9" s="25" t="s">
        <v>50</v>
      </c>
      <c r="T9" s="25"/>
      <c r="U9" s="25"/>
      <c r="V9" s="25" t="s">
        <v>52</v>
      </c>
      <c r="W9" s="25"/>
      <c r="X9" s="25"/>
      <c r="Y9" s="25"/>
      <c r="Z9" s="25"/>
      <c r="AA9" s="25" t="s">
        <v>59</v>
      </c>
      <c r="AB9" s="25"/>
      <c r="AC9" s="25"/>
      <c r="AD9" s="25" t="s">
        <v>52</v>
      </c>
      <c r="AE9" s="25"/>
      <c r="AF9" s="25"/>
      <c r="AG9" s="34"/>
    </row>
    <row r="10" spans="3:39" x14ac:dyDescent="0.25">
      <c r="C10" t="s">
        <v>44</v>
      </c>
      <c r="I10" s="33"/>
      <c r="J10" s="25">
        <v>4</v>
      </c>
      <c r="K10" s="25"/>
      <c r="L10" s="25"/>
      <c r="M10" s="25"/>
      <c r="N10" s="25"/>
      <c r="O10" s="25"/>
      <c r="P10" s="25"/>
      <c r="Q10" s="25"/>
      <c r="R10" s="25"/>
      <c r="S10" s="25">
        <v>2</v>
      </c>
      <c r="T10" s="25"/>
      <c r="U10" s="25"/>
      <c r="V10" s="25"/>
      <c r="W10" s="25"/>
      <c r="X10" s="25"/>
      <c r="Y10" s="25"/>
      <c r="Z10" s="25"/>
      <c r="AA10" s="25">
        <v>1</v>
      </c>
      <c r="AB10" s="25"/>
      <c r="AC10" s="25"/>
      <c r="AD10" s="25"/>
      <c r="AE10" s="25"/>
      <c r="AF10" s="25"/>
      <c r="AG10" s="34"/>
      <c r="AJ10" t="s">
        <v>70</v>
      </c>
    </row>
    <row r="11" spans="3:39" x14ac:dyDescent="0.25">
      <c r="C11" t="s">
        <v>45</v>
      </c>
      <c r="I11" s="33"/>
      <c r="J11" s="25">
        <v>2</v>
      </c>
      <c r="K11" s="25"/>
      <c r="L11" s="25"/>
      <c r="M11" s="25"/>
      <c r="N11" s="25">
        <f>(224+2+2-11)/4+1</f>
        <v>55.25</v>
      </c>
      <c r="O11" s="25"/>
      <c r="P11" s="25"/>
      <c r="Q11" s="25"/>
      <c r="R11" s="25"/>
      <c r="S11" s="25"/>
      <c r="T11" s="25"/>
      <c r="U11" s="25"/>
      <c r="V11" s="25">
        <f>(55-3)/2+1</f>
        <v>27</v>
      </c>
      <c r="W11" s="25"/>
      <c r="X11" s="25"/>
      <c r="Y11" s="25"/>
      <c r="Z11" s="25"/>
      <c r="AA11" s="25"/>
      <c r="AB11" s="25"/>
      <c r="AC11" s="25"/>
      <c r="AD11" s="25">
        <f>(27-1)/1+1</f>
        <v>27</v>
      </c>
      <c r="AE11" s="25"/>
      <c r="AF11" s="25"/>
      <c r="AG11" s="34"/>
      <c r="AJ11" s="64">
        <f>3*96*11*11+96</f>
        <v>34944</v>
      </c>
      <c r="AK11" s="64"/>
      <c r="AL11" s="64"/>
      <c r="AM11" s="64"/>
    </row>
    <row r="12" spans="3:39" ht="15.75" thickBot="1" x14ac:dyDescent="0.3">
      <c r="C12" t="s">
        <v>51</v>
      </c>
      <c r="I12" s="35"/>
      <c r="J12" s="36">
        <v>96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7"/>
    </row>
    <row r="13" spans="3:39" x14ac:dyDescent="0.25">
      <c r="C13" t="s">
        <v>71</v>
      </c>
      <c r="E13" s="64">
        <f>224*224*3</f>
        <v>150528</v>
      </c>
      <c r="F13" s="64"/>
      <c r="G13" s="64"/>
      <c r="N13" s="65">
        <f>55*55*96</f>
        <v>290400</v>
      </c>
      <c r="O13" s="65"/>
      <c r="P13" s="65"/>
      <c r="V13" s="65">
        <f>27*27*96</f>
        <v>69984</v>
      </c>
      <c r="W13" s="65"/>
      <c r="X13" s="65"/>
      <c r="AD13" s="65">
        <f>27*27*96</f>
        <v>69984</v>
      </c>
      <c r="AE13" s="65"/>
      <c r="AF13" s="65"/>
    </row>
    <row r="16" spans="3:39" ht="15.75" thickBot="1" x14ac:dyDescent="0.3"/>
    <row r="17" spans="3:39" x14ac:dyDescent="0.25">
      <c r="C17" t="s">
        <v>26</v>
      </c>
      <c r="I17" s="30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</row>
    <row r="18" spans="3:39" x14ac:dyDescent="0.25">
      <c r="I18" s="33"/>
      <c r="J18" s="25" t="s">
        <v>48</v>
      </c>
      <c r="K18" s="25"/>
      <c r="L18" s="25"/>
      <c r="M18" s="25"/>
      <c r="N18" s="25"/>
      <c r="O18" s="25" t="s">
        <v>54</v>
      </c>
      <c r="P18" s="25"/>
      <c r="Q18" s="25"/>
      <c r="R18" s="25"/>
      <c r="S18" s="25" t="s">
        <v>49</v>
      </c>
      <c r="T18" s="25"/>
      <c r="U18" s="25"/>
      <c r="V18" s="25"/>
      <c r="W18" s="25" t="s">
        <v>54</v>
      </c>
      <c r="X18" s="25"/>
      <c r="Y18" s="25"/>
      <c r="Z18" s="25"/>
      <c r="AA18" s="25" t="s">
        <v>55</v>
      </c>
      <c r="AB18" s="25"/>
      <c r="AC18" s="25"/>
      <c r="AD18" s="25"/>
      <c r="AE18" s="25" t="s">
        <v>54</v>
      </c>
      <c r="AF18" s="25"/>
      <c r="AG18" s="34"/>
    </row>
    <row r="19" spans="3:39" ht="15.75" thickBot="1" x14ac:dyDescent="0.3">
      <c r="I19" s="33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34"/>
    </row>
    <row r="20" spans="3:39" ht="15.75" thickBot="1" x14ac:dyDescent="0.3">
      <c r="I20" s="33"/>
      <c r="J20" s="38"/>
      <c r="K20" s="39"/>
      <c r="L20" s="25"/>
      <c r="M20" s="25"/>
      <c r="N20" s="21"/>
      <c r="O20" s="22"/>
      <c r="P20" s="23"/>
      <c r="Q20" s="25"/>
      <c r="R20" s="25"/>
      <c r="S20" s="25"/>
      <c r="T20" s="25"/>
      <c r="U20" s="25"/>
      <c r="V20" s="21"/>
      <c r="W20" s="22"/>
      <c r="X20" s="23"/>
      <c r="Y20" s="25"/>
      <c r="Z20" s="25"/>
      <c r="AA20" s="25"/>
      <c r="AB20" s="25"/>
      <c r="AC20" s="25"/>
      <c r="AD20" s="21"/>
      <c r="AE20" s="22"/>
      <c r="AF20" s="23"/>
      <c r="AG20" s="34"/>
    </row>
    <row r="21" spans="3:39" ht="15.75" thickBot="1" x14ac:dyDescent="0.3">
      <c r="E21" s="44"/>
      <c r="F21" s="45"/>
      <c r="I21" s="33"/>
      <c r="J21" s="40"/>
      <c r="K21" s="41"/>
      <c r="L21" s="25"/>
      <c r="M21" s="25"/>
      <c r="N21" s="24"/>
      <c r="O21" s="25"/>
      <c r="P21" s="26"/>
      <c r="Q21" s="25"/>
      <c r="R21" s="25"/>
      <c r="S21" s="42"/>
      <c r="T21" s="25"/>
      <c r="U21" s="25"/>
      <c r="V21" s="24"/>
      <c r="W21" s="25"/>
      <c r="X21" s="26"/>
      <c r="Y21" s="25"/>
      <c r="Z21" s="25"/>
      <c r="AA21" s="42"/>
      <c r="AB21" s="25"/>
      <c r="AC21" s="25"/>
      <c r="AD21" s="24"/>
      <c r="AE21" s="25"/>
      <c r="AF21" s="26"/>
      <c r="AG21" s="34"/>
    </row>
    <row r="22" spans="3:39" ht="15.75" thickBot="1" x14ac:dyDescent="0.3">
      <c r="E22" s="46"/>
      <c r="F22" s="47"/>
      <c r="I22" s="33"/>
      <c r="J22" s="25"/>
      <c r="K22" s="25"/>
      <c r="L22" s="25"/>
      <c r="M22" s="25"/>
      <c r="N22" s="27"/>
      <c r="O22" s="28"/>
      <c r="P22" s="29"/>
      <c r="Q22" s="25"/>
      <c r="R22" s="25"/>
      <c r="S22" s="25"/>
      <c r="T22" s="25"/>
      <c r="U22" s="25"/>
      <c r="V22" s="27"/>
      <c r="W22" s="28"/>
      <c r="X22" s="29"/>
      <c r="Y22" s="25"/>
      <c r="Z22" s="25"/>
      <c r="AA22" s="25"/>
      <c r="AB22" s="25"/>
      <c r="AC22" s="25"/>
      <c r="AD22" s="27"/>
      <c r="AE22" s="28"/>
      <c r="AF22" s="29"/>
      <c r="AG22" s="34"/>
    </row>
    <row r="23" spans="3:39" x14ac:dyDescent="0.25">
      <c r="I23" s="33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34"/>
    </row>
    <row r="24" spans="3:39" x14ac:dyDescent="0.25">
      <c r="C24" t="s">
        <v>42</v>
      </c>
      <c r="E24" t="s">
        <v>52</v>
      </c>
      <c r="I24" s="33"/>
      <c r="J24" s="25" t="s">
        <v>57</v>
      </c>
      <c r="K24" s="25"/>
      <c r="L24" s="25"/>
      <c r="M24" s="25"/>
      <c r="N24" s="25" t="s">
        <v>56</v>
      </c>
      <c r="O24" s="25"/>
      <c r="P24" s="25"/>
      <c r="Q24" s="25"/>
      <c r="R24" s="25"/>
      <c r="S24" s="25" t="s">
        <v>50</v>
      </c>
      <c r="T24" s="25"/>
      <c r="U24" s="25"/>
      <c r="V24" s="25" t="s">
        <v>58</v>
      </c>
      <c r="W24" s="25"/>
      <c r="X24" s="25"/>
      <c r="Y24" s="25"/>
      <c r="Z24" s="25"/>
      <c r="AA24" s="25" t="s">
        <v>59</v>
      </c>
      <c r="AB24" s="25"/>
      <c r="AC24" s="25"/>
      <c r="AD24" s="25" t="s">
        <v>58</v>
      </c>
      <c r="AE24" s="25"/>
      <c r="AF24" s="25"/>
      <c r="AG24" s="34"/>
    </row>
    <row r="25" spans="3:39" x14ac:dyDescent="0.25">
      <c r="C25" t="s">
        <v>44</v>
      </c>
      <c r="I25" s="33"/>
      <c r="J25" s="25">
        <v>1</v>
      </c>
      <c r="K25" s="25"/>
      <c r="L25" s="25"/>
      <c r="M25" s="25"/>
      <c r="N25" s="25"/>
      <c r="O25" s="25"/>
      <c r="P25" s="25"/>
      <c r="Q25" s="25"/>
      <c r="R25" s="25"/>
      <c r="S25" s="25">
        <v>2</v>
      </c>
      <c r="T25" s="25"/>
      <c r="U25" s="25"/>
      <c r="V25" s="25"/>
      <c r="W25" s="25"/>
      <c r="X25" s="25"/>
      <c r="Y25" s="25"/>
      <c r="Z25" s="25"/>
      <c r="AA25" s="25">
        <v>1</v>
      </c>
      <c r="AB25" s="25"/>
      <c r="AC25" s="25"/>
      <c r="AD25" s="25"/>
      <c r="AE25" s="25"/>
      <c r="AF25" s="25"/>
      <c r="AG25" s="34"/>
    </row>
    <row r="26" spans="3:39" x14ac:dyDescent="0.25">
      <c r="C26" t="s">
        <v>45</v>
      </c>
      <c r="I26" s="33"/>
      <c r="J26" s="25">
        <v>2</v>
      </c>
      <c r="K26" s="25"/>
      <c r="L26" s="25"/>
      <c r="M26" s="25"/>
      <c r="N26" s="25">
        <f>(27+2+2-5)/1+1</f>
        <v>27</v>
      </c>
      <c r="O26" s="25"/>
      <c r="P26" s="25"/>
      <c r="Q26" s="25"/>
      <c r="R26" s="25"/>
      <c r="S26" s="25"/>
      <c r="T26" s="25"/>
      <c r="U26" s="25"/>
      <c r="V26" s="25">
        <f>(27-3)/2+1</f>
        <v>13</v>
      </c>
      <c r="W26" s="25"/>
      <c r="X26" s="25"/>
      <c r="Y26" s="25"/>
      <c r="Z26" s="25"/>
      <c r="AA26" s="25"/>
      <c r="AB26" s="25"/>
      <c r="AC26" s="25"/>
      <c r="AD26" s="25">
        <f>(13-1)/1+1</f>
        <v>13</v>
      </c>
      <c r="AE26" s="25"/>
      <c r="AF26" s="25"/>
      <c r="AG26" s="34"/>
      <c r="AJ26" t="s">
        <v>70</v>
      </c>
    </row>
    <row r="27" spans="3:39" ht="15.75" thickBot="1" x14ac:dyDescent="0.3">
      <c r="C27" t="s">
        <v>51</v>
      </c>
      <c r="I27" s="35"/>
      <c r="J27" s="66">
        <v>256</v>
      </c>
      <c r="K27" s="6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7"/>
      <c r="AJ27" s="64">
        <f>96*256*5*5+256</f>
        <v>614656</v>
      </c>
      <c r="AK27" s="64"/>
      <c r="AL27" s="64"/>
      <c r="AM27" s="64"/>
    </row>
    <row r="28" spans="3:39" x14ac:dyDescent="0.25">
      <c r="C28" t="s">
        <v>71</v>
      </c>
      <c r="E28" s="64">
        <f>27*27*96</f>
        <v>69984</v>
      </c>
      <c r="F28" s="64"/>
      <c r="G28" s="64"/>
      <c r="N28" s="64">
        <f>27*27*256</f>
        <v>186624</v>
      </c>
      <c r="O28" s="64"/>
      <c r="P28" s="64"/>
      <c r="V28" s="64">
        <f>13*13*256</f>
        <v>43264</v>
      </c>
      <c r="W28" s="64"/>
      <c r="X28" s="64"/>
      <c r="AD28" s="64">
        <f>13*13*256</f>
        <v>43264</v>
      </c>
      <c r="AE28" s="64"/>
      <c r="AF28" s="64"/>
    </row>
    <row r="30" spans="3:39" ht="15.75" thickBot="1" x14ac:dyDescent="0.3"/>
    <row r="31" spans="3:39" x14ac:dyDescent="0.25">
      <c r="C31" t="s">
        <v>27</v>
      </c>
      <c r="I31" s="30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2"/>
    </row>
    <row r="32" spans="3:39" x14ac:dyDescent="0.25">
      <c r="I32" s="33"/>
      <c r="J32" s="25" t="s">
        <v>48</v>
      </c>
      <c r="K32" s="25"/>
      <c r="L32" s="25"/>
      <c r="M32" s="25"/>
      <c r="N32" s="25"/>
      <c r="O32" s="25" t="s">
        <v>54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 t="s">
        <v>55</v>
      </c>
      <c r="AB32" s="25"/>
      <c r="AC32" s="25"/>
      <c r="AD32" s="25"/>
      <c r="AE32" s="25" t="s">
        <v>54</v>
      </c>
      <c r="AF32" s="25"/>
      <c r="AG32" s="34"/>
    </row>
    <row r="33" spans="3:39" ht="15.75" thickBot="1" x14ac:dyDescent="0.3">
      <c r="I33" s="33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34"/>
    </row>
    <row r="34" spans="3:39" ht="15.75" thickBot="1" x14ac:dyDescent="0.3">
      <c r="I34" s="33"/>
      <c r="J34" s="38"/>
      <c r="K34" s="39"/>
      <c r="L34" s="25"/>
      <c r="M34" s="25"/>
      <c r="N34" s="21"/>
      <c r="O34" s="22"/>
      <c r="P34" s="23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1"/>
      <c r="AE34" s="22"/>
      <c r="AF34" s="23"/>
      <c r="AG34" s="34"/>
    </row>
    <row r="35" spans="3:39" ht="15.75" thickBot="1" x14ac:dyDescent="0.3">
      <c r="E35" s="44"/>
      <c r="F35" s="45"/>
      <c r="I35" s="33"/>
      <c r="J35" s="40"/>
      <c r="K35" s="41"/>
      <c r="L35" s="25"/>
      <c r="M35" s="25"/>
      <c r="N35" s="24"/>
      <c r="O35" s="25"/>
      <c r="P35" s="26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42"/>
      <c r="AB35" s="25"/>
      <c r="AC35" s="25"/>
      <c r="AD35" s="24"/>
      <c r="AE35" s="25"/>
      <c r="AF35" s="26"/>
      <c r="AG35" s="34"/>
    </row>
    <row r="36" spans="3:39" ht="15.75" thickBot="1" x14ac:dyDescent="0.3">
      <c r="E36" s="46"/>
      <c r="F36" s="47"/>
      <c r="I36" s="33"/>
      <c r="J36" s="25"/>
      <c r="K36" s="25"/>
      <c r="L36" s="25"/>
      <c r="M36" s="25"/>
      <c r="N36" s="27"/>
      <c r="O36" s="28"/>
      <c r="P36" s="2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7"/>
      <c r="AE36" s="28"/>
      <c r="AF36" s="29"/>
      <c r="AG36" s="34"/>
    </row>
    <row r="37" spans="3:39" x14ac:dyDescent="0.25">
      <c r="I37" s="33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34"/>
    </row>
    <row r="38" spans="3:39" x14ac:dyDescent="0.25">
      <c r="C38" t="s">
        <v>42</v>
      </c>
      <c r="E38" t="s">
        <v>58</v>
      </c>
      <c r="I38" s="33"/>
      <c r="J38" s="25" t="s">
        <v>50</v>
      </c>
      <c r="K38" s="25"/>
      <c r="L38" s="25"/>
      <c r="M38" s="25"/>
      <c r="N38" s="25" t="s">
        <v>60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 t="s">
        <v>59</v>
      </c>
      <c r="AB38" s="25"/>
      <c r="AC38" s="25"/>
      <c r="AD38" s="25" t="s">
        <v>60</v>
      </c>
      <c r="AE38" s="25"/>
      <c r="AF38" s="25"/>
      <c r="AG38" s="34"/>
    </row>
    <row r="39" spans="3:39" x14ac:dyDescent="0.25">
      <c r="C39" t="s">
        <v>44</v>
      </c>
      <c r="I39" s="33"/>
      <c r="J39" s="25">
        <v>1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>
        <v>1</v>
      </c>
      <c r="AB39" s="25"/>
      <c r="AC39" s="25"/>
      <c r="AD39" s="25"/>
      <c r="AE39" s="25"/>
      <c r="AF39" s="25"/>
      <c r="AG39" s="34"/>
    </row>
    <row r="40" spans="3:39" x14ac:dyDescent="0.25">
      <c r="C40" t="s">
        <v>45</v>
      </c>
      <c r="I40" s="33"/>
      <c r="J40" s="25">
        <v>1</v>
      </c>
      <c r="K40" s="25"/>
      <c r="L40" s="25"/>
      <c r="M40" s="25"/>
      <c r="N40" s="25">
        <f>(13+1+1-3)/1+1</f>
        <v>13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>
        <f>(13-1)/1+1</f>
        <v>13</v>
      </c>
      <c r="AE40" s="25"/>
      <c r="AF40" s="25"/>
      <c r="AG40" s="34"/>
      <c r="AJ40" t="s">
        <v>70</v>
      </c>
    </row>
    <row r="41" spans="3:39" ht="15.75" thickBot="1" x14ac:dyDescent="0.3">
      <c r="C41" t="s">
        <v>51</v>
      </c>
      <c r="I41" s="35"/>
      <c r="J41" s="66">
        <v>384</v>
      </c>
      <c r="K41" s="6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7"/>
      <c r="AJ41" s="64">
        <f>256*384*3*3+384</f>
        <v>885120</v>
      </c>
      <c r="AK41" s="64"/>
      <c r="AL41" s="64"/>
      <c r="AM41" s="64"/>
    </row>
    <row r="42" spans="3:39" x14ac:dyDescent="0.25">
      <c r="C42" t="s">
        <v>71</v>
      </c>
      <c r="E42" s="64">
        <f>13*13*256</f>
        <v>43264</v>
      </c>
      <c r="F42" s="64"/>
      <c r="G42" s="64"/>
      <c r="N42" s="64">
        <f>13*13*384</f>
        <v>64896</v>
      </c>
      <c r="O42" s="64"/>
      <c r="P42" s="64"/>
      <c r="AD42" s="64">
        <f>13*13*384</f>
        <v>64896</v>
      </c>
      <c r="AE42" s="64"/>
      <c r="AF42" s="64"/>
    </row>
    <row r="45" spans="3:39" ht="15.75" thickBot="1" x14ac:dyDescent="0.3"/>
    <row r="46" spans="3:39" x14ac:dyDescent="0.25">
      <c r="C46" t="s">
        <v>28</v>
      </c>
      <c r="I46" s="30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2"/>
    </row>
    <row r="47" spans="3:39" x14ac:dyDescent="0.25">
      <c r="I47" s="33"/>
      <c r="J47" s="25" t="s">
        <v>48</v>
      </c>
      <c r="K47" s="25"/>
      <c r="L47" s="25"/>
      <c r="M47" s="25"/>
      <c r="N47" s="25"/>
      <c r="O47" s="25" t="s">
        <v>54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 t="s">
        <v>55</v>
      </c>
      <c r="AB47" s="25"/>
      <c r="AC47" s="25"/>
      <c r="AD47" s="25"/>
      <c r="AE47" s="25" t="s">
        <v>54</v>
      </c>
      <c r="AF47" s="25"/>
      <c r="AG47" s="34"/>
    </row>
    <row r="48" spans="3:39" ht="15.75" thickBot="1" x14ac:dyDescent="0.3">
      <c r="I48" s="33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34"/>
    </row>
    <row r="49" spans="3:39" ht="15.75" thickBot="1" x14ac:dyDescent="0.3">
      <c r="I49" s="33"/>
      <c r="J49" s="38"/>
      <c r="K49" s="39"/>
      <c r="L49" s="25"/>
      <c r="M49" s="25"/>
      <c r="N49" s="21"/>
      <c r="O49" s="22"/>
      <c r="P49" s="23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1"/>
      <c r="AE49" s="22"/>
      <c r="AF49" s="23"/>
      <c r="AG49" s="34"/>
    </row>
    <row r="50" spans="3:39" ht="15.75" thickBot="1" x14ac:dyDescent="0.3">
      <c r="E50" s="44"/>
      <c r="F50" s="45"/>
      <c r="I50" s="33"/>
      <c r="J50" s="40"/>
      <c r="K50" s="41"/>
      <c r="L50" s="25"/>
      <c r="M50" s="25"/>
      <c r="N50" s="24"/>
      <c r="O50" s="25"/>
      <c r="P50" s="26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42"/>
      <c r="AB50" s="25"/>
      <c r="AC50" s="25"/>
      <c r="AD50" s="24"/>
      <c r="AE50" s="25"/>
      <c r="AF50" s="26"/>
      <c r="AG50" s="34"/>
    </row>
    <row r="51" spans="3:39" ht="15.75" thickBot="1" x14ac:dyDescent="0.3">
      <c r="E51" s="46"/>
      <c r="F51" s="47"/>
      <c r="I51" s="33"/>
      <c r="J51" s="25"/>
      <c r="K51" s="25"/>
      <c r="L51" s="25"/>
      <c r="M51" s="25"/>
      <c r="N51" s="27"/>
      <c r="O51" s="28"/>
      <c r="P51" s="2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7"/>
      <c r="AE51" s="28"/>
      <c r="AF51" s="29"/>
      <c r="AG51" s="34"/>
    </row>
    <row r="52" spans="3:39" x14ac:dyDescent="0.25">
      <c r="I52" s="33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34"/>
    </row>
    <row r="53" spans="3:39" x14ac:dyDescent="0.25">
      <c r="C53" t="s">
        <v>42</v>
      </c>
      <c r="E53" t="s">
        <v>60</v>
      </c>
      <c r="I53" s="33"/>
      <c r="J53" s="25" t="s">
        <v>50</v>
      </c>
      <c r="K53" s="25"/>
      <c r="L53" s="25"/>
      <c r="M53" s="25"/>
      <c r="N53" s="25" t="s">
        <v>60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 t="s">
        <v>59</v>
      </c>
      <c r="AB53" s="25"/>
      <c r="AC53" s="25"/>
      <c r="AD53" s="25" t="s">
        <v>60</v>
      </c>
      <c r="AE53" s="25"/>
      <c r="AF53" s="25"/>
      <c r="AG53" s="34"/>
    </row>
    <row r="54" spans="3:39" x14ac:dyDescent="0.25">
      <c r="C54" t="s">
        <v>44</v>
      </c>
      <c r="I54" s="33"/>
      <c r="J54" s="25">
        <v>1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>
        <v>1</v>
      </c>
      <c r="AB54" s="25"/>
      <c r="AC54" s="25"/>
      <c r="AD54" s="25"/>
      <c r="AE54" s="25"/>
      <c r="AF54" s="25"/>
      <c r="AG54" s="34"/>
    </row>
    <row r="55" spans="3:39" x14ac:dyDescent="0.25">
      <c r="C55" t="s">
        <v>45</v>
      </c>
      <c r="I55" s="33"/>
      <c r="J55" s="25">
        <v>1</v>
      </c>
      <c r="K55" s="25"/>
      <c r="L55" s="25"/>
      <c r="M55" s="25"/>
      <c r="N55" s="25">
        <f>(13+1+1-3)/1+1</f>
        <v>13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>
        <f>(13-1)/1+1</f>
        <v>13</v>
      </c>
      <c r="AE55" s="25"/>
      <c r="AF55" s="25"/>
      <c r="AG55" s="34"/>
      <c r="AJ55" t="s">
        <v>70</v>
      </c>
    </row>
    <row r="56" spans="3:39" ht="15.75" thickBot="1" x14ac:dyDescent="0.3">
      <c r="C56" t="s">
        <v>51</v>
      </c>
      <c r="I56" s="35"/>
      <c r="J56" s="66">
        <v>384</v>
      </c>
      <c r="K56" s="6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7"/>
      <c r="AJ56" s="64">
        <f>384*384*3*3+384</f>
        <v>1327488</v>
      </c>
      <c r="AK56" s="64"/>
      <c r="AL56" s="64"/>
      <c r="AM56" s="64"/>
    </row>
    <row r="57" spans="3:39" x14ac:dyDescent="0.25">
      <c r="C57" t="s">
        <v>71</v>
      </c>
      <c r="E57" s="64">
        <f>13*13*384</f>
        <v>64896</v>
      </c>
      <c r="F57" s="64"/>
      <c r="G57" s="64"/>
      <c r="N57" s="64">
        <f>13*13*384</f>
        <v>64896</v>
      </c>
      <c r="O57" s="64"/>
      <c r="P57" s="64"/>
      <c r="AD57" s="64">
        <f>13*13*384</f>
        <v>64896</v>
      </c>
      <c r="AE57" s="64"/>
      <c r="AF57" s="64"/>
    </row>
    <row r="59" spans="3:39" ht="15.75" thickBot="1" x14ac:dyDescent="0.3"/>
    <row r="60" spans="3:39" x14ac:dyDescent="0.25">
      <c r="C60" t="s">
        <v>29</v>
      </c>
      <c r="I60" s="30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2"/>
    </row>
    <row r="61" spans="3:39" x14ac:dyDescent="0.25">
      <c r="I61" s="33"/>
      <c r="J61" s="25" t="s">
        <v>48</v>
      </c>
      <c r="K61" s="25"/>
      <c r="L61" s="25"/>
      <c r="M61" s="25"/>
      <c r="N61" s="25"/>
      <c r="O61" s="25" t="s">
        <v>54</v>
      </c>
      <c r="P61" s="25"/>
      <c r="Q61" s="25"/>
      <c r="R61" s="25"/>
      <c r="S61" s="25" t="s">
        <v>49</v>
      </c>
      <c r="T61" s="25"/>
      <c r="U61" s="25"/>
      <c r="V61" s="25"/>
      <c r="W61" s="25" t="s">
        <v>54</v>
      </c>
      <c r="X61" s="25"/>
      <c r="Y61" s="25"/>
      <c r="Z61" s="25"/>
      <c r="AA61" s="25" t="s">
        <v>55</v>
      </c>
      <c r="AB61" s="25"/>
      <c r="AC61" s="25"/>
      <c r="AD61" s="25"/>
      <c r="AE61" s="25" t="s">
        <v>54</v>
      </c>
      <c r="AF61" s="25"/>
      <c r="AG61" s="34"/>
    </row>
    <row r="62" spans="3:39" ht="15.75" thickBot="1" x14ac:dyDescent="0.3">
      <c r="I62" s="33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34"/>
    </row>
    <row r="63" spans="3:39" ht="15.75" thickBot="1" x14ac:dyDescent="0.3">
      <c r="I63" s="33"/>
      <c r="J63" s="38"/>
      <c r="K63" s="39"/>
      <c r="L63" s="25"/>
      <c r="M63" s="25"/>
      <c r="N63" s="21"/>
      <c r="O63" s="22"/>
      <c r="P63" s="23"/>
      <c r="Q63" s="25"/>
      <c r="R63" s="25"/>
      <c r="S63" s="25"/>
      <c r="T63" s="25"/>
      <c r="U63" s="25"/>
      <c r="V63" s="21"/>
      <c r="W63" s="22"/>
      <c r="X63" s="23"/>
      <c r="Y63" s="25"/>
      <c r="Z63" s="25"/>
      <c r="AA63" s="25"/>
      <c r="AB63" s="25"/>
      <c r="AC63" s="25"/>
      <c r="AD63" s="21"/>
      <c r="AE63" s="22"/>
      <c r="AF63" s="23"/>
      <c r="AG63" s="34"/>
    </row>
    <row r="64" spans="3:39" ht="15.75" thickBot="1" x14ac:dyDescent="0.3">
      <c r="E64" s="44"/>
      <c r="F64" s="45"/>
      <c r="I64" s="33"/>
      <c r="J64" s="40"/>
      <c r="K64" s="41"/>
      <c r="L64" s="25"/>
      <c r="M64" s="25"/>
      <c r="N64" s="24"/>
      <c r="O64" s="25"/>
      <c r="P64" s="26"/>
      <c r="Q64" s="25"/>
      <c r="R64" s="25"/>
      <c r="S64" s="42"/>
      <c r="T64" s="25"/>
      <c r="U64" s="25"/>
      <c r="V64" s="24"/>
      <c r="W64" s="25"/>
      <c r="X64" s="26"/>
      <c r="Y64" s="25"/>
      <c r="Z64" s="25"/>
      <c r="AA64" s="42"/>
      <c r="AB64" s="25"/>
      <c r="AC64" s="25"/>
      <c r="AD64" s="24"/>
      <c r="AE64" s="25"/>
      <c r="AF64" s="26"/>
      <c r="AG64" s="34"/>
    </row>
    <row r="65" spans="3:39" ht="15.75" thickBot="1" x14ac:dyDescent="0.3">
      <c r="E65" s="46"/>
      <c r="F65" s="47"/>
      <c r="I65" s="33"/>
      <c r="J65" s="25"/>
      <c r="K65" s="25"/>
      <c r="L65" s="25"/>
      <c r="M65" s="25"/>
      <c r="N65" s="27"/>
      <c r="O65" s="28"/>
      <c r="P65" s="29"/>
      <c r="Q65" s="25"/>
      <c r="R65" s="25"/>
      <c r="S65" s="25"/>
      <c r="T65" s="25"/>
      <c r="U65" s="25"/>
      <c r="V65" s="27"/>
      <c r="W65" s="28"/>
      <c r="X65" s="29"/>
      <c r="Y65" s="25"/>
      <c r="Z65" s="25"/>
      <c r="AA65" s="25"/>
      <c r="AB65" s="25"/>
      <c r="AC65" s="25"/>
      <c r="AD65" s="27"/>
      <c r="AE65" s="28"/>
      <c r="AF65" s="29"/>
      <c r="AG65" s="34"/>
    </row>
    <row r="66" spans="3:39" x14ac:dyDescent="0.25">
      <c r="I66" s="33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34"/>
    </row>
    <row r="67" spans="3:39" x14ac:dyDescent="0.25">
      <c r="C67" t="s">
        <v>42</v>
      </c>
      <c r="E67" t="s">
        <v>60</v>
      </c>
      <c r="I67" s="33"/>
      <c r="J67" s="25" t="s">
        <v>50</v>
      </c>
      <c r="K67" s="25"/>
      <c r="L67" s="25"/>
      <c r="M67" s="25"/>
      <c r="N67" s="25" t="s">
        <v>58</v>
      </c>
      <c r="O67" s="25"/>
      <c r="P67" s="25"/>
      <c r="Q67" s="25"/>
      <c r="R67" s="25"/>
      <c r="S67" s="25" t="s">
        <v>50</v>
      </c>
      <c r="T67" s="25"/>
      <c r="U67" s="25"/>
      <c r="V67" s="25" t="s">
        <v>61</v>
      </c>
      <c r="W67" s="25"/>
      <c r="X67" s="25"/>
      <c r="Y67" s="25"/>
      <c r="Z67" s="25"/>
      <c r="AA67" s="25" t="s">
        <v>59</v>
      </c>
      <c r="AB67" s="25"/>
      <c r="AC67" s="25"/>
      <c r="AD67" s="25" t="s">
        <v>61</v>
      </c>
      <c r="AE67" s="25"/>
      <c r="AF67" s="25"/>
      <c r="AG67" s="34"/>
    </row>
    <row r="68" spans="3:39" x14ac:dyDescent="0.25">
      <c r="C68" t="s">
        <v>44</v>
      </c>
      <c r="I68" s="33"/>
      <c r="J68" s="25">
        <v>1</v>
      </c>
      <c r="K68" s="25"/>
      <c r="L68" s="25"/>
      <c r="M68" s="25"/>
      <c r="N68" s="25"/>
      <c r="O68" s="25"/>
      <c r="P68" s="25"/>
      <c r="Q68" s="25"/>
      <c r="R68" s="25"/>
      <c r="S68" s="25">
        <v>2</v>
      </c>
      <c r="T68" s="25"/>
      <c r="U68" s="25"/>
      <c r="V68" s="25"/>
      <c r="W68" s="25"/>
      <c r="X68" s="25"/>
      <c r="Y68" s="25"/>
      <c r="Z68" s="25"/>
      <c r="AA68" s="25">
        <v>1</v>
      </c>
      <c r="AB68" s="25"/>
      <c r="AC68" s="25"/>
      <c r="AD68" s="25"/>
      <c r="AE68" s="25"/>
      <c r="AF68" s="25"/>
      <c r="AG68" s="34"/>
    </row>
    <row r="69" spans="3:39" x14ac:dyDescent="0.25">
      <c r="C69" t="s">
        <v>45</v>
      </c>
      <c r="I69" s="33"/>
      <c r="J69" s="25">
        <v>1</v>
      </c>
      <c r="K69" s="25"/>
      <c r="L69" s="25"/>
      <c r="M69" s="25"/>
      <c r="N69" s="25">
        <f>(13+1+1-3)/1+1</f>
        <v>13</v>
      </c>
      <c r="O69" s="25"/>
      <c r="P69" s="25"/>
      <c r="Q69" s="25"/>
      <c r="R69" s="25"/>
      <c r="S69" s="25"/>
      <c r="T69" s="25"/>
      <c r="U69" s="25"/>
      <c r="V69" s="25">
        <f>(13-3)/2+1</f>
        <v>6</v>
      </c>
      <c r="W69" s="25"/>
      <c r="X69" s="25"/>
      <c r="Y69" s="25"/>
      <c r="Z69" s="25"/>
      <c r="AA69" s="25"/>
      <c r="AB69" s="25"/>
      <c r="AC69" s="25"/>
      <c r="AD69" s="25">
        <f>(6-1)/1+1</f>
        <v>6</v>
      </c>
      <c r="AE69" s="25"/>
      <c r="AF69" s="25"/>
      <c r="AG69" s="34"/>
      <c r="AJ69" t="s">
        <v>70</v>
      </c>
    </row>
    <row r="70" spans="3:39" ht="15.75" thickBot="1" x14ac:dyDescent="0.3">
      <c r="C70" t="s">
        <v>51</v>
      </c>
      <c r="I70" s="35"/>
      <c r="J70" s="66">
        <v>256</v>
      </c>
      <c r="K70" s="6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7"/>
      <c r="AJ70" s="64">
        <f>384*256*3*3+256</f>
        <v>884992</v>
      </c>
      <c r="AK70" s="64"/>
      <c r="AL70" s="64"/>
      <c r="AM70" s="64"/>
    </row>
    <row r="71" spans="3:39" x14ac:dyDescent="0.25">
      <c r="C71" t="s">
        <v>71</v>
      </c>
      <c r="E71" s="64">
        <f>13*13*384</f>
        <v>64896</v>
      </c>
      <c r="F71" s="64"/>
      <c r="G71" s="64"/>
      <c r="N71" s="64">
        <f>13*13*256</f>
        <v>43264</v>
      </c>
      <c r="O71" s="64"/>
      <c r="P71" s="64"/>
      <c r="V71" s="64">
        <f>6*6*256</f>
        <v>9216</v>
      </c>
      <c r="W71" s="64"/>
      <c r="X71" s="64"/>
      <c r="AD71" s="64">
        <f>6*6*256</f>
        <v>9216</v>
      </c>
      <c r="AE71" s="64"/>
      <c r="AF71" s="64"/>
    </row>
    <row r="73" spans="3:39" ht="15.75" thickBot="1" x14ac:dyDescent="0.3"/>
    <row r="74" spans="3:39" x14ac:dyDescent="0.25">
      <c r="C74" s="58" t="s">
        <v>96</v>
      </c>
      <c r="I74" s="30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2"/>
    </row>
    <row r="75" spans="3:39" x14ac:dyDescent="0.25">
      <c r="I75" s="33"/>
      <c r="J75" s="25" t="s">
        <v>48</v>
      </c>
      <c r="K75" s="25"/>
      <c r="L75" s="25"/>
      <c r="M75" s="25"/>
      <c r="N75" s="25"/>
      <c r="O75" s="25" t="s">
        <v>54</v>
      </c>
      <c r="P75" s="25"/>
      <c r="Q75" s="25"/>
      <c r="R75" s="25"/>
      <c r="S75" s="25" t="s">
        <v>49</v>
      </c>
      <c r="T75" s="25"/>
      <c r="U75" s="25"/>
      <c r="V75" s="25"/>
      <c r="W75" s="25" t="s">
        <v>54</v>
      </c>
      <c r="X75" s="25"/>
      <c r="Y75" s="25"/>
      <c r="Z75" s="25"/>
      <c r="AA75" s="25" t="s">
        <v>55</v>
      </c>
      <c r="AB75" s="25"/>
      <c r="AC75" s="25"/>
      <c r="AD75" s="25"/>
      <c r="AE75" s="25" t="s">
        <v>54</v>
      </c>
      <c r="AF75" s="25"/>
      <c r="AG75" s="34"/>
    </row>
    <row r="76" spans="3:39" ht="15.75" thickBot="1" x14ac:dyDescent="0.3">
      <c r="I76" s="33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34"/>
    </row>
    <row r="77" spans="3:39" ht="15.75" thickBot="1" x14ac:dyDescent="0.3">
      <c r="I77" s="33"/>
      <c r="J77" s="38"/>
      <c r="K77" s="39"/>
      <c r="L77" s="25"/>
      <c r="M77" s="25"/>
      <c r="N77" s="21"/>
      <c r="O77" s="22"/>
      <c r="P77" s="23"/>
      <c r="Q77" s="25"/>
      <c r="R77" s="25"/>
      <c r="S77" s="25"/>
      <c r="T77" s="25"/>
      <c r="U77" s="25"/>
      <c r="V77" s="21"/>
      <c r="W77" s="22"/>
      <c r="X77" s="23"/>
      <c r="Y77" s="25"/>
      <c r="Z77" s="25"/>
      <c r="AA77" s="25"/>
      <c r="AB77" s="25"/>
      <c r="AC77" s="25"/>
      <c r="AD77" s="21"/>
      <c r="AE77" s="22"/>
      <c r="AF77" s="23"/>
      <c r="AG77" s="34"/>
    </row>
    <row r="78" spans="3:39" ht="15.75" thickBot="1" x14ac:dyDescent="0.3">
      <c r="E78" s="44"/>
      <c r="F78" s="45"/>
      <c r="I78" s="33"/>
      <c r="J78" s="40"/>
      <c r="K78" s="41"/>
      <c r="L78" s="25"/>
      <c r="M78" s="25"/>
      <c r="N78" s="24"/>
      <c r="O78" s="25"/>
      <c r="P78" s="26"/>
      <c r="Q78" s="25"/>
      <c r="R78" s="25"/>
      <c r="S78" s="42"/>
      <c r="T78" s="25"/>
      <c r="U78" s="25"/>
      <c r="V78" s="24"/>
      <c r="W78" s="25"/>
      <c r="X78" s="26"/>
      <c r="Y78" s="25"/>
      <c r="Z78" s="25"/>
      <c r="AA78" s="42"/>
      <c r="AB78" s="25"/>
      <c r="AC78" s="25"/>
      <c r="AD78" s="24"/>
      <c r="AE78" s="25"/>
      <c r="AF78" s="26"/>
      <c r="AG78" s="34"/>
    </row>
    <row r="79" spans="3:39" ht="15.75" thickBot="1" x14ac:dyDescent="0.3">
      <c r="E79" s="46"/>
      <c r="F79" s="47"/>
      <c r="I79" s="33"/>
      <c r="J79" s="25"/>
      <c r="K79" s="25"/>
      <c r="L79" s="25"/>
      <c r="M79" s="25"/>
      <c r="N79" s="27"/>
      <c r="O79" s="28"/>
      <c r="P79" s="29"/>
      <c r="Q79" s="25"/>
      <c r="R79" s="25"/>
      <c r="S79" s="25"/>
      <c r="T79" s="25"/>
      <c r="U79" s="25"/>
      <c r="V79" s="27"/>
      <c r="W79" s="28"/>
      <c r="X79" s="29"/>
      <c r="Y79" s="25"/>
      <c r="Z79" s="25"/>
      <c r="AA79" s="25"/>
      <c r="AB79" s="25"/>
      <c r="AC79" s="25"/>
      <c r="AD79" s="27"/>
      <c r="AE79" s="28"/>
      <c r="AF79" s="29"/>
      <c r="AG79" s="34"/>
    </row>
    <row r="80" spans="3:39" x14ac:dyDescent="0.25">
      <c r="I80" s="33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34"/>
    </row>
    <row r="81" spans="3:39" x14ac:dyDescent="0.25">
      <c r="C81" t="s">
        <v>42</v>
      </c>
      <c r="E81" s="58" t="s">
        <v>61</v>
      </c>
      <c r="I81" s="33"/>
      <c r="J81" s="25" t="s">
        <v>50</v>
      </c>
      <c r="K81" s="25"/>
      <c r="L81" s="25"/>
      <c r="M81" s="25"/>
      <c r="N81" s="57" t="s">
        <v>98</v>
      </c>
      <c r="O81" s="25"/>
      <c r="P81" s="25"/>
      <c r="Q81" s="25"/>
      <c r="R81" s="25"/>
      <c r="S81" s="25" t="s">
        <v>50</v>
      </c>
      <c r="T81" s="25"/>
      <c r="U81" s="25"/>
      <c r="V81" s="57" t="s">
        <v>99</v>
      </c>
      <c r="W81" s="25"/>
      <c r="X81" s="25"/>
      <c r="Y81" s="25"/>
      <c r="Z81" s="25"/>
      <c r="AA81" s="25" t="s">
        <v>59</v>
      </c>
      <c r="AB81" s="25"/>
      <c r="AC81" s="25"/>
      <c r="AD81" s="57" t="s">
        <v>99</v>
      </c>
      <c r="AE81" s="25"/>
      <c r="AF81" s="25"/>
      <c r="AG81" s="34"/>
    </row>
    <row r="82" spans="3:39" x14ac:dyDescent="0.25">
      <c r="C82" t="s">
        <v>44</v>
      </c>
      <c r="I82" s="33"/>
      <c r="J82" s="25">
        <v>1</v>
      </c>
      <c r="K82" s="25"/>
      <c r="L82" s="25"/>
      <c r="M82" s="25"/>
      <c r="N82" s="25"/>
      <c r="O82" s="25"/>
      <c r="P82" s="25"/>
      <c r="Q82" s="25"/>
      <c r="R82" s="25"/>
      <c r="S82" s="25">
        <v>2</v>
      </c>
      <c r="T82" s="25"/>
      <c r="U82" s="25"/>
      <c r="V82" s="25"/>
      <c r="W82" s="25"/>
      <c r="X82" s="25"/>
      <c r="Y82" s="25"/>
      <c r="Z82" s="25"/>
      <c r="AA82" s="25">
        <v>1</v>
      </c>
      <c r="AB82" s="25"/>
      <c r="AC82" s="25"/>
      <c r="AD82" s="25"/>
      <c r="AE82" s="25"/>
      <c r="AF82" s="25"/>
      <c r="AG82" s="34"/>
    </row>
    <row r="83" spans="3:39" x14ac:dyDescent="0.25">
      <c r="C83" t="s">
        <v>45</v>
      </c>
      <c r="I83" s="33"/>
      <c r="J83" s="25">
        <v>1</v>
      </c>
      <c r="K83" s="25"/>
      <c r="L83" s="25"/>
      <c r="M83" s="25"/>
      <c r="N83" s="25">
        <f>(6+1+1-3)/1+1</f>
        <v>6</v>
      </c>
      <c r="O83" s="25"/>
      <c r="P83" s="25"/>
      <c r="Q83" s="25"/>
      <c r="R83" s="25"/>
      <c r="S83" s="25"/>
      <c r="T83" s="25"/>
      <c r="U83" s="25"/>
      <c r="V83" s="25">
        <f>(6-3)/2+1</f>
        <v>2.5</v>
      </c>
      <c r="W83" s="25"/>
      <c r="X83" s="25"/>
      <c r="Y83" s="25"/>
      <c r="Z83" s="25"/>
      <c r="AA83" s="25"/>
      <c r="AB83" s="25"/>
      <c r="AC83" s="25"/>
      <c r="AD83" s="25">
        <f>(3-1)/1+1</f>
        <v>3</v>
      </c>
      <c r="AE83" s="25"/>
      <c r="AF83" s="25"/>
      <c r="AG83" s="34"/>
      <c r="AJ83" t="s">
        <v>70</v>
      </c>
    </row>
    <row r="84" spans="3:39" ht="15.75" thickBot="1" x14ac:dyDescent="0.3">
      <c r="C84" t="s">
        <v>51</v>
      </c>
      <c r="I84" s="35"/>
      <c r="J84" s="66">
        <v>128</v>
      </c>
      <c r="K84" s="6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7"/>
      <c r="AJ84" s="69">
        <f>256*128*3*3+128</f>
        <v>295040</v>
      </c>
      <c r="AK84" s="69"/>
      <c r="AL84" s="69"/>
      <c r="AM84" s="69"/>
    </row>
    <row r="85" spans="3:39" x14ac:dyDescent="0.25">
      <c r="C85" t="s">
        <v>71</v>
      </c>
      <c r="E85" s="64">
        <f>6*6*256</f>
        <v>9216</v>
      </c>
      <c r="F85" s="64"/>
      <c r="G85" s="64"/>
      <c r="N85" s="64">
        <f>6*6*128</f>
        <v>4608</v>
      </c>
      <c r="O85" s="64"/>
      <c r="P85" s="64"/>
      <c r="V85" s="64">
        <f>3*3*128</f>
        <v>1152</v>
      </c>
      <c r="W85" s="64"/>
      <c r="X85" s="64"/>
      <c r="AD85" s="64">
        <f>3*3*128</f>
        <v>1152</v>
      </c>
      <c r="AE85" s="64"/>
      <c r="AF85" s="64"/>
    </row>
    <row r="87" spans="3:39" ht="15.75" thickBot="1" x14ac:dyDescent="0.3"/>
    <row r="88" spans="3:39" x14ac:dyDescent="0.25">
      <c r="C88" t="s">
        <v>62</v>
      </c>
      <c r="I88" s="30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2"/>
    </row>
    <row r="89" spans="3:39" x14ac:dyDescent="0.25">
      <c r="I89" s="33"/>
      <c r="J89" s="25" t="s">
        <v>33</v>
      </c>
      <c r="K89" s="25"/>
      <c r="L89" s="25"/>
      <c r="M89" s="25"/>
      <c r="N89" s="25"/>
      <c r="O89" s="25" t="s">
        <v>54</v>
      </c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34"/>
    </row>
    <row r="90" spans="3:39" ht="15.75" thickBot="1" x14ac:dyDescent="0.3">
      <c r="I90" s="33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34"/>
    </row>
    <row r="91" spans="3:39" ht="15.75" thickBot="1" x14ac:dyDescent="0.3">
      <c r="I91" s="33"/>
      <c r="J91" s="38"/>
      <c r="K91" s="39"/>
      <c r="L91" s="25"/>
      <c r="M91" s="25"/>
      <c r="N91" s="25"/>
      <c r="O91" s="51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34"/>
    </row>
    <row r="92" spans="3:39" ht="15.75" thickBot="1" x14ac:dyDescent="0.3">
      <c r="E92" s="44"/>
      <c r="F92" s="45"/>
      <c r="I92" s="33"/>
      <c r="J92" s="40"/>
      <c r="K92" s="41"/>
      <c r="L92" s="25"/>
      <c r="M92" s="25"/>
      <c r="N92" s="25"/>
      <c r="O92" s="52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34"/>
    </row>
    <row r="93" spans="3:39" ht="15.75" thickBot="1" x14ac:dyDescent="0.3">
      <c r="E93" s="46"/>
      <c r="F93" s="47"/>
      <c r="I93" s="33"/>
      <c r="J93" s="25"/>
      <c r="K93" s="25"/>
      <c r="L93" s="25"/>
      <c r="M93" s="25"/>
      <c r="N93" s="25"/>
      <c r="O93" s="53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34"/>
    </row>
    <row r="94" spans="3:39" x14ac:dyDescent="0.25">
      <c r="I94" s="33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34"/>
    </row>
    <row r="95" spans="3:39" x14ac:dyDescent="0.25">
      <c r="C95" t="s">
        <v>42</v>
      </c>
      <c r="E95" s="58" t="s">
        <v>99</v>
      </c>
      <c r="I95" s="33"/>
      <c r="J95" s="25" t="s">
        <v>59</v>
      </c>
      <c r="K95" s="25"/>
      <c r="L95" s="25"/>
      <c r="M95" s="25"/>
      <c r="N95" s="71">
        <f>3*3*128</f>
        <v>1152</v>
      </c>
      <c r="O95" s="71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34"/>
    </row>
    <row r="96" spans="3:39" x14ac:dyDescent="0.25">
      <c r="C96" t="s">
        <v>44</v>
      </c>
      <c r="I96" s="33"/>
      <c r="J96" s="25">
        <v>1</v>
      </c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34"/>
    </row>
    <row r="97" spans="3:39" x14ac:dyDescent="0.25">
      <c r="C97" t="s">
        <v>45</v>
      </c>
      <c r="I97" s="33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34"/>
      <c r="AJ97" t="s">
        <v>70</v>
      </c>
    </row>
    <row r="98" spans="3:39" ht="15.75" thickBot="1" x14ac:dyDescent="0.3">
      <c r="C98" t="s">
        <v>51</v>
      </c>
      <c r="I98" s="35"/>
      <c r="J98" s="66">
        <v>1</v>
      </c>
      <c r="K98" s="6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7"/>
      <c r="AJ98" s="64">
        <v>0</v>
      </c>
      <c r="AK98" s="64"/>
      <c r="AL98" s="64"/>
      <c r="AM98" s="64"/>
    </row>
    <row r="99" spans="3:39" x14ac:dyDescent="0.25">
      <c r="C99" t="s">
        <v>71</v>
      </c>
      <c r="E99" s="64">
        <f>3*3*128</f>
        <v>1152</v>
      </c>
      <c r="F99" s="64"/>
      <c r="G99" s="64"/>
      <c r="N99" s="64">
        <v>1152</v>
      </c>
      <c r="O99" s="64"/>
      <c r="P99" s="64"/>
    </row>
    <row r="101" spans="3:39" ht="15.75" thickBot="1" x14ac:dyDescent="0.3"/>
    <row r="102" spans="3:39" x14ac:dyDescent="0.25">
      <c r="C102" t="s">
        <v>63</v>
      </c>
      <c r="I102" s="30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2"/>
    </row>
    <row r="103" spans="3:39" ht="15.75" thickBot="1" x14ac:dyDescent="0.3">
      <c r="I103" s="33"/>
      <c r="J103" s="25" t="s">
        <v>65</v>
      </c>
      <c r="K103" s="25"/>
      <c r="L103" s="25"/>
      <c r="M103" s="25"/>
      <c r="N103" s="25"/>
      <c r="O103" s="25" t="s">
        <v>54</v>
      </c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 t="s">
        <v>55</v>
      </c>
      <c r="AB103" s="25"/>
      <c r="AC103" s="25"/>
      <c r="AD103" s="25"/>
      <c r="AE103" s="25" t="s">
        <v>54</v>
      </c>
      <c r="AF103" s="25"/>
      <c r="AG103" s="34"/>
    </row>
    <row r="104" spans="3:39" ht="15.75" thickBot="1" x14ac:dyDescent="0.3">
      <c r="E104" s="48"/>
      <c r="I104" s="33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34"/>
    </row>
    <row r="105" spans="3:39" ht="15.75" thickBot="1" x14ac:dyDescent="0.3">
      <c r="E105" s="49"/>
      <c r="I105" s="33"/>
      <c r="J105" s="25"/>
      <c r="K105" s="54"/>
      <c r="L105" s="25"/>
      <c r="M105" s="25"/>
      <c r="N105" s="25"/>
      <c r="O105" s="51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51"/>
      <c r="AF105" s="25"/>
      <c r="AG105" s="34"/>
    </row>
    <row r="106" spans="3:39" ht="15.75" thickBot="1" x14ac:dyDescent="0.3">
      <c r="E106" s="49"/>
      <c r="I106" s="33"/>
      <c r="J106" s="25"/>
      <c r="K106" s="55"/>
      <c r="L106" s="25"/>
      <c r="M106" s="25"/>
      <c r="N106" s="25"/>
      <c r="O106" s="52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42"/>
      <c r="AB106" s="25"/>
      <c r="AC106" s="25"/>
      <c r="AD106" s="25"/>
      <c r="AE106" s="52"/>
      <c r="AF106" s="25"/>
      <c r="AG106" s="34"/>
    </row>
    <row r="107" spans="3:39" ht="15.75" thickBot="1" x14ac:dyDescent="0.3">
      <c r="E107" s="50"/>
      <c r="I107" s="33"/>
      <c r="J107" s="25"/>
      <c r="K107" s="56"/>
      <c r="L107" s="25"/>
      <c r="M107" s="25"/>
      <c r="N107" s="25"/>
      <c r="O107" s="53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53"/>
      <c r="AF107" s="25"/>
      <c r="AG107" s="34"/>
    </row>
    <row r="108" spans="3:39" x14ac:dyDescent="0.25">
      <c r="I108" s="33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34"/>
    </row>
    <row r="109" spans="3:39" x14ac:dyDescent="0.25">
      <c r="C109" t="s">
        <v>42</v>
      </c>
      <c r="E109" s="69" t="s">
        <v>100</v>
      </c>
      <c r="F109" s="69"/>
      <c r="I109" s="33"/>
      <c r="J109" s="25"/>
      <c r="K109" s="25"/>
      <c r="L109" s="25"/>
      <c r="M109" s="25"/>
      <c r="N109" s="57" t="s">
        <v>97</v>
      </c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 t="s">
        <v>59</v>
      </c>
      <c r="AB109" s="25"/>
      <c r="AC109" s="25"/>
      <c r="AD109" s="57" t="s">
        <v>97</v>
      </c>
      <c r="AE109" s="25"/>
      <c r="AF109" s="25"/>
      <c r="AG109" s="34"/>
    </row>
    <row r="110" spans="3:39" x14ac:dyDescent="0.25">
      <c r="C110" t="s">
        <v>44</v>
      </c>
      <c r="I110" s="33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>
        <v>1</v>
      </c>
      <c r="AB110" s="25"/>
      <c r="AC110" s="25"/>
      <c r="AD110" s="25"/>
      <c r="AE110" s="25"/>
      <c r="AF110" s="25"/>
      <c r="AG110" s="34"/>
    </row>
    <row r="111" spans="3:39" x14ac:dyDescent="0.25">
      <c r="C111" t="s">
        <v>45</v>
      </c>
      <c r="I111" s="33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34"/>
      <c r="AJ111" t="s">
        <v>70</v>
      </c>
    </row>
    <row r="112" spans="3:39" ht="15.75" thickBot="1" x14ac:dyDescent="0.3">
      <c r="C112" t="s">
        <v>51</v>
      </c>
      <c r="I112" s="35"/>
      <c r="J112" s="43"/>
      <c r="K112" s="43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7"/>
      <c r="AJ112" s="64">
        <f>1152*1*1024*1+1024</f>
        <v>1180672</v>
      </c>
      <c r="AK112" s="64"/>
      <c r="AL112" s="64"/>
      <c r="AM112" s="64"/>
    </row>
    <row r="113" spans="3:39" x14ac:dyDescent="0.25">
      <c r="C113" t="s">
        <v>71</v>
      </c>
      <c r="E113" s="64">
        <v>1152</v>
      </c>
      <c r="F113" s="64"/>
      <c r="G113" s="64"/>
      <c r="N113" s="64">
        <v>1024</v>
      </c>
      <c r="O113" s="64"/>
      <c r="P113" s="64"/>
      <c r="AD113" s="64">
        <v>1024</v>
      </c>
      <c r="AE113" s="64"/>
      <c r="AF113" s="64"/>
    </row>
    <row r="115" spans="3:39" ht="15.75" thickBot="1" x14ac:dyDescent="0.3"/>
    <row r="116" spans="3:39" x14ac:dyDescent="0.25">
      <c r="C116" t="s">
        <v>67</v>
      </c>
      <c r="I116" s="30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2"/>
    </row>
    <row r="117" spans="3:39" ht="15.75" thickBot="1" x14ac:dyDescent="0.3">
      <c r="I117" s="33"/>
      <c r="J117" s="25" t="s">
        <v>65</v>
      </c>
      <c r="K117" s="25"/>
      <c r="L117" s="25"/>
      <c r="M117" s="25"/>
      <c r="N117" s="25"/>
      <c r="O117" s="25" t="s">
        <v>54</v>
      </c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 t="s">
        <v>55</v>
      </c>
      <c r="AB117" s="25"/>
      <c r="AC117" s="25"/>
      <c r="AD117" s="25"/>
      <c r="AE117" s="25" t="s">
        <v>54</v>
      </c>
      <c r="AF117" s="25"/>
      <c r="AG117" s="34"/>
    </row>
    <row r="118" spans="3:39" ht="15.75" thickBot="1" x14ac:dyDescent="0.3">
      <c r="E118" s="48"/>
      <c r="I118" s="33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34"/>
    </row>
    <row r="119" spans="3:39" ht="15.75" thickBot="1" x14ac:dyDescent="0.3">
      <c r="E119" s="49"/>
      <c r="I119" s="33"/>
      <c r="J119" s="25"/>
      <c r="K119" s="54"/>
      <c r="L119" s="25"/>
      <c r="M119" s="25"/>
      <c r="N119" s="25"/>
      <c r="O119" s="51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51"/>
      <c r="AF119" s="25"/>
      <c r="AG119" s="34"/>
    </row>
    <row r="120" spans="3:39" ht="15.75" thickBot="1" x14ac:dyDescent="0.3">
      <c r="E120" s="49"/>
      <c r="I120" s="33"/>
      <c r="J120" s="25"/>
      <c r="K120" s="55"/>
      <c r="L120" s="25"/>
      <c r="M120" s="25"/>
      <c r="N120" s="25"/>
      <c r="O120" s="52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42"/>
      <c r="AB120" s="25"/>
      <c r="AC120" s="25"/>
      <c r="AD120" s="25"/>
      <c r="AE120" s="52"/>
      <c r="AF120" s="25"/>
      <c r="AG120" s="34"/>
    </row>
    <row r="121" spans="3:39" ht="15.75" thickBot="1" x14ac:dyDescent="0.3">
      <c r="E121" s="50"/>
      <c r="I121" s="33"/>
      <c r="J121" s="25"/>
      <c r="K121" s="56"/>
      <c r="L121" s="25"/>
      <c r="M121" s="25"/>
      <c r="N121" s="25"/>
      <c r="O121" s="53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53"/>
      <c r="AF121" s="25"/>
      <c r="AG121" s="34"/>
    </row>
    <row r="122" spans="3:39" x14ac:dyDescent="0.25">
      <c r="I122" s="33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34"/>
    </row>
    <row r="123" spans="3:39" x14ac:dyDescent="0.25">
      <c r="C123" t="s">
        <v>42</v>
      </c>
      <c r="E123" s="69" t="s">
        <v>97</v>
      </c>
      <c r="F123" s="69"/>
      <c r="I123" s="33"/>
      <c r="J123" s="25"/>
      <c r="K123" s="25"/>
      <c r="L123" s="25"/>
      <c r="M123" s="25"/>
      <c r="N123" s="57" t="s">
        <v>97</v>
      </c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 t="s">
        <v>59</v>
      </c>
      <c r="AB123" s="25"/>
      <c r="AC123" s="25"/>
      <c r="AD123" s="57" t="s">
        <v>97</v>
      </c>
      <c r="AE123" s="25"/>
      <c r="AF123" s="25"/>
      <c r="AG123" s="34"/>
    </row>
    <row r="124" spans="3:39" x14ac:dyDescent="0.25">
      <c r="C124" t="s">
        <v>44</v>
      </c>
      <c r="I124" s="33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>
        <v>1</v>
      </c>
      <c r="AB124" s="25"/>
      <c r="AC124" s="25"/>
      <c r="AD124" s="25"/>
      <c r="AE124" s="25"/>
      <c r="AF124" s="25"/>
      <c r="AG124" s="34"/>
    </row>
    <row r="125" spans="3:39" x14ac:dyDescent="0.25">
      <c r="C125" t="s">
        <v>45</v>
      </c>
      <c r="I125" s="33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34"/>
      <c r="AJ125" t="s">
        <v>70</v>
      </c>
    </row>
    <row r="126" spans="3:39" ht="15.75" thickBot="1" x14ac:dyDescent="0.3">
      <c r="C126" t="s">
        <v>51</v>
      </c>
      <c r="I126" s="35"/>
      <c r="J126" s="43"/>
      <c r="K126" s="43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7"/>
      <c r="AJ126" s="64">
        <f>1024*1*1024*1+1024</f>
        <v>1049600</v>
      </c>
      <c r="AK126" s="64"/>
      <c r="AL126" s="64"/>
      <c r="AM126" s="64"/>
    </row>
    <row r="127" spans="3:39" x14ac:dyDescent="0.25">
      <c r="C127" t="s">
        <v>71</v>
      </c>
      <c r="E127" s="64">
        <v>1024</v>
      </c>
      <c r="F127" s="64"/>
      <c r="G127" s="64"/>
      <c r="N127" s="64">
        <v>1024</v>
      </c>
      <c r="O127" s="64"/>
      <c r="P127" s="64"/>
      <c r="AD127" s="64">
        <v>1024</v>
      </c>
      <c r="AE127" s="64"/>
      <c r="AF127" s="64"/>
    </row>
    <row r="129" spans="3:39" ht="15.75" thickBot="1" x14ac:dyDescent="0.3"/>
    <row r="130" spans="3:39" x14ac:dyDescent="0.25">
      <c r="C130" t="s">
        <v>68</v>
      </c>
      <c r="I130" s="30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2"/>
    </row>
    <row r="131" spans="3:39" ht="15.75" thickBot="1" x14ac:dyDescent="0.3">
      <c r="I131" s="33"/>
      <c r="J131" s="25" t="s">
        <v>65</v>
      </c>
      <c r="K131" s="25"/>
      <c r="L131" s="25"/>
      <c r="M131" s="25"/>
      <c r="N131" s="25"/>
      <c r="O131" s="25" t="s">
        <v>54</v>
      </c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34"/>
    </row>
    <row r="132" spans="3:39" ht="15.75" thickBot="1" x14ac:dyDescent="0.3">
      <c r="E132" s="48"/>
      <c r="I132" s="33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34"/>
    </row>
    <row r="133" spans="3:39" x14ac:dyDescent="0.25">
      <c r="E133" s="49"/>
      <c r="I133" s="33"/>
      <c r="J133" s="25"/>
      <c r="K133" s="54"/>
      <c r="L133" s="25"/>
      <c r="M133" s="25"/>
      <c r="N133" s="25"/>
      <c r="O133" s="51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34"/>
    </row>
    <row r="134" spans="3:39" x14ac:dyDescent="0.25">
      <c r="E134" s="49"/>
      <c r="I134" s="33"/>
      <c r="J134" s="25"/>
      <c r="K134" s="55"/>
      <c r="L134" s="25"/>
      <c r="M134" s="25"/>
      <c r="N134" s="25"/>
      <c r="O134" s="52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34"/>
    </row>
    <row r="135" spans="3:39" ht="15.75" thickBot="1" x14ac:dyDescent="0.3">
      <c r="E135" s="50"/>
      <c r="I135" s="33"/>
      <c r="J135" s="25"/>
      <c r="K135" s="56"/>
      <c r="L135" s="25"/>
      <c r="M135" s="25"/>
      <c r="N135" s="25"/>
      <c r="O135" s="53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34"/>
    </row>
    <row r="136" spans="3:39" x14ac:dyDescent="0.25">
      <c r="I136" s="33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34"/>
    </row>
    <row r="137" spans="3:39" x14ac:dyDescent="0.25">
      <c r="C137" t="s">
        <v>42</v>
      </c>
      <c r="E137" s="69" t="s">
        <v>97</v>
      </c>
      <c r="F137" s="69"/>
      <c r="I137" s="33"/>
      <c r="J137" s="25"/>
      <c r="K137" s="25"/>
      <c r="L137" s="25"/>
      <c r="M137" s="25"/>
      <c r="N137" s="25" t="s">
        <v>69</v>
      </c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34"/>
    </row>
    <row r="138" spans="3:39" x14ac:dyDescent="0.25">
      <c r="C138" t="s">
        <v>44</v>
      </c>
      <c r="I138" s="33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34"/>
    </row>
    <row r="139" spans="3:39" x14ac:dyDescent="0.25">
      <c r="C139" t="s">
        <v>45</v>
      </c>
      <c r="I139" s="33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34"/>
      <c r="AJ139" t="s">
        <v>70</v>
      </c>
    </row>
    <row r="140" spans="3:39" ht="15.75" thickBot="1" x14ac:dyDescent="0.3">
      <c r="C140" t="s">
        <v>51</v>
      </c>
      <c r="I140" s="35"/>
      <c r="J140" s="43"/>
      <c r="K140" s="43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7"/>
      <c r="AJ140" s="64">
        <f>1024*1*1000*1+1000</f>
        <v>1025000</v>
      </c>
      <c r="AK140" s="64"/>
      <c r="AL140" s="64"/>
      <c r="AM140" s="64"/>
    </row>
    <row r="141" spans="3:39" x14ac:dyDescent="0.25">
      <c r="C141" t="s">
        <v>71</v>
      </c>
      <c r="E141" s="64">
        <v>1024</v>
      </c>
      <c r="F141" s="64"/>
      <c r="G141" s="64"/>
      <c r="N141" s="64">
        <v>1000</v>
      </c>
      <c r="O141" s="64"/>
      <c r="P141" s="64"/>
    </row>
  </sheetData>
  <mergeCells count="52">
    <mergeCell ref="AJ41:AM41"/>
    <mergeCell ref="AJ11:AM11"/>
    <mergeCell ref="E13:G13"/>
    <mergeCell ref="N13:P13"/>
    <mergeCell ref="V13:X13"/>
    <mergeCell ref="AD13:AF13"/>
    <mergeCell ref="J27:K27"/>
    <mergeCell ref="AJ27:AM27"/>
    <mergeCell ref="E57:G57"/>
    <mergeCell ref="N57:P57"/>
    <mergeCell ref="AD57:AF57"/>
    <mergeCell ref="E28:G28"/>
    <mergeCell ref="N28:P28"/>
    <mergeCell ref="V28:X28"/>
    <mergeCell ref="AD28:AF28"/>
    <mergeCell ref="J41:K41"/>
    <mergeCell ref="E42:G42"/>
    <mergeCell ref="N42:P42"/>
    <mergeCell ref="AD42:AF42"/>
    <mergeCell ref="J56:K56"/>
    <mergeCell ref="AJ56:AM56"/>
    <mergeCell ref="E109:F109"/>
    <mergeCell ref="J70:K70"/>
    <mergeCell ref="AJ70:AM70"/>
    <mergeCell ref="E71:G71"/>
    <mergeCell ref="N71:P71"/>
    <mergeCell ref="V71:X71"/>
    <mergeCell ref="AD71:AF71"/>
    <mergeCell ref="N95:O95"/>
    <mergeCell ref="J98:K98"/>
    <mergeCell ref="AJ98:AM98"/>
    <mergeCell ref="E99:G99"/>
    <mergeCell ref="N99:P99"/>
    <mergeCell ref="E141:G141"/>
    <mergeCell ref="N141:P141"/>
    <mergeCell ref="AJ112:AM112"/>
    <mergeCell ref="E113:G113"/>
    <mergeCell ref="N113:P113"/>
    <mergeCell ref="AD113:AF113"/>
    <mergeCell ref="E123:F123"/>
    <mergeCell ref="AJ126:AM126"/>
    <mergeCell ref="E127:G127"/>
    <mergeCell ref="N127:P127"/>
    <mergeCell ref="AD127:AF127"/>
    <mergeCell ref="E137:F137"/>
    <mergeCell ref="AJ140:AM140"/>
    <mergeCell ref="J84:K84"/>
    <mergeCell ref="AJ84:AM84"/>
    <mergeCell ref="E85:G85"/>
    <mergeCell ref="N85:P85"/>
    <mergeCell ref="V85:X85"/>
    <mergeCell ref="AD85:AF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doc</vt:lpstr>
      <vt:lpstr>conv</vt:lpstr>
      <vt:lpstr>forward1</vt:lpstr>
      <vt:lpstr>mod1</vt:lpstr>
      <vt:lpstr>forward2(0)</vt:lpstr>
      <vt:lpstr>forward2</vt:lpstr>
      <vt:lpstr>forward3</vt:lpstr>
    </vt:vector>
  </TitlesOfParts>
  <Company>EPA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2022-08-30T02:12:01Z</dcterms:created>
  <dcterms:modified xsi:type="dcterms:W3CDTF">2022-09-09T22:59:58Z</dcterms:modified>
</cp:coreProperties>
</file>