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goncalves/Documents/"/>
    </mc:Choice>
  </mc:AlternateContent>
  <xr:revisionPtr revIDLastSave="0" documentId="13_ncr:1_{B8DBEA79-CD80-324A-8CA0-E51B5A4836FB}" xr6:coauthVersionLast="47" xr6:coauthVersionMax="47" xr10:uidLastSave="{00000000-0000-0000-0000-000000000000}"/>
  <bookViews>
    <workbookView xWindow="0" yWindow="0" windowWidth="33600" windowHeight="21000" xr2:uid="{2EE2FE68-0911-B84E-8DBF-8A7A15555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44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12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9" i="1"/>
  <c r="E9" i="1" s="1"/>
  <c r="D7" i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D53" i="1"/>
  <c r="D50" i="1"/>
  <c r="D63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D46" i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D52" i="1"/>
  <c r="D51" i="1"/>
  <c r="D49" i="1"/>
  <c r="D54" i="1"/>
  <c r="E54" i="1" s="1"/>
  <c r="D10" i="1" l="1"/>
  <c r="D21" i="1" s="1"/>
  <c r="D19" i="1" s="1"/>
  <c r="D18" i="1" s="1"/>
  <c r="E63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D48" i="1"/>
  <c r="E12" i="1"/>
  <c r="E10" i="1" s="1"/>
  <c r="E21" i="1" s="1"/>
  <c r="F54" i="1"/>
  <c r="E48" i="1"/>
  <c r="F9" i="1"/>
  <c r="E7" i="1"/>
  <c r="D16" i="1" l="1"/>
  <c r="D14" i="1" s="1"/>
  <c r="D22" i="1"/>
  <c r="E20" i="1" s="1"/>
  <c r="E19" i="1" s="1"/>
  <c r="D8" i="1"/>
  <c r="F12" i="1"/>
  <c r="F10" i="1" s="1"/>
  <c r="F21" i="1" s="1"/>
  <c r="F63" i="1"/>
  <c r="G54" i="1"/>
  <c r="F48" i="1"/>
  <c r="F7" i="1"/>
  <c r="G9" i="1"/>
  <c r="D45" i="1" l="1"/>
  <c r="D43" i="1" s="1"/>
  <c r="D38" i="1"/>
  <c r="D42" i="1" s="1"/>
  <c r="E37" i="1" s="1"/>
  <c r="G12" i="1"/>
  <c r="G10" i="1" s="1"/>
  <c r="G21" i="1" s="1"/>
  <c r="G63" i="1"/>
  <c r="D6" i="1"/>
  <c r="H54" i="1"/>
  <c r="G48" i="1"/>
  <c r="E8" i="1"/>
  <c r="H9" i="1"/>
  <c r="G7" i="1"/>
  <c r="E45" i="1" l="1"/>
  <c r="E38" i="1"/>
  <c r="E42" i="1" s="1"/>
  <c r="F37" i="1" s="1"/>
  <c r="E18" i="1"/>
  <c r="H12" i="1"/>
  <c r="H10" i="1" s="1"/>
  <c r="H21" i="1" s="1"/>
  <c r="H63" i="1"/>
  <c r="E6" i="1"/>
  <c r="I54" i="1"/>
  <c r="H48" i="1"/>
  <c r="F8" i="1"/>
  <c r="H7" i="1"/>
  <c r="I9" i="1"/>
  <c r="F45" i="1" l="1"/>
  <c r="F38" i="1"/>
  <c r="F42" i="1" s="1"/>
  <c r="G37" i="1" s="1"/>
  <c r="E22" i="1"/>
  <c r="F20" i="1" s="1"/>
  <c r="F19" i="1" s="1"/>
  <c r="F18" i="1" s="1"/>
  <c r="E16" i="1"/>
  <c r="I12" i="1"/>
  <c r="I10" i="1" s="1"/>
  <c r="I21" i="1" s="1"/>
  <c r="D35" i="1"/>
  <c r="I63" i="1"/>
  <c r="F6" i="1"/>
  <c r="J54" i="1"/>
  <c r="I48" i="1"/>
  <c r="G8" i="1"/>
  <c r="J9" i="1"/>
  <c r="I7" i="1"/>
  <c r="G45" i="1" l="1"/>
  <c r="G38" i="1"/>
  <c r="G42" i="1" s="1"/>
  <c r="H37" i="1" s="1"/>
  <c r="D29" i="1"/>
  <c r="D28" i="1" s="1"/>
  <c r="F22" i="1"/>
  <c r="G20" i="1" s="1"/>
  <c r="F16" i="1"/>
  <c r="J12" i="1"/>
  <c r="J10" i="1" s="1"/>
  <c r="J21" i="1" s="1"/>
  <c r="E14" i="1"/>
  <c r="J63" i="1"/>
  <c r="G6" i="1"/>
  <c r="K54" i="1"/>
  <c r="J48" i="1"/>
  <c r="H8" i="1"/>
  <c r="J7" i="1"/>
  <c r="K9" i="1"/>
  <c r="H45" i="1" l="1"/>
  <c r="H38" i="1"/>
  <c r="H42" i="1" s="1"/>
  <c r="I37" i="1" s="1"/>
  <c r="D24" i="1"/>
  <c r="D5" i="1" s="1"/>
  <c r="D55" i="1" s="1"/>
  <c r="D56" i="1" s="1"/>
  <c r="D27" i="1"/>
  <c r="D26" i="1" s="1"/>
  <c r="G19" i="1"/>
  <c r="G18" i="1" s="1"/>
  <c r="F14" i="1"/>
  <c r="K12" i="1"/>
  <c r="K10" i="1" s="1"/>
  <c r="K21" i="1" s="1"/>
  <c r="E43" i="1"/>
  <c r="E35" i="1" s="1"/>
  <c r="E29" i="1" s="1"/>
  <c r="E28" i="1" s="1"/>
  <c r="K63" i="1"/>
  <c r="H6" i="1"/>
  <c r="L54" i="1"/>
  <c r="K48" i="1"/>
  <c r="I8" i="1"/>
  <c r="L9" i="1"/>
  <c r="K7" i="1"/>
  <c r="I45" i="1" l="1"/>
  <c r="I38" i="1"/>
  <c r="I42" i="1" s="1"/>
  <c r="J37" i="1" s="1"/>
  <c r="D58" i="1"/>
  <c r="D59" i="1" s="1"/>
  <c r="G22" i="1"/>
  <c r="H20" i="1" s="1"/>
  <c r="G16" i="1"/>
  <c r="G14" i="1" s="1"/>
  <c r="E24" i="1"/>
  <c r="E5" i="1" s="1"/>
  <c r="E55" i="1" s="1"/>
  <c r="E56" i="1" s="1"/>
  <c r="E27" i="1"/>
  <c r="E26" i="1" s="1"/>
  <c r="L12" i="1"/>
  <c r="L10" i="1" s="1"/>
  <c r="L21" i="1" s="1"/>
  <c r="F43" i="1"/>
  <c r="F35" i="1" s="1"/>
  <c r="F29" i="1" s="1"/>
  <c r="F28" i="1" s="1"/>
  <c r="L63" i="1"/>
  <c r="I6" i="1"/>
  <c r="M54" i="1"/>
  <c r="L48" i="1"/>
  <c r="J8" i="1"/>
  <c r="L7" i="1"/>
  <c r="M9" i="1"/>
  <c r="D61" i="1" l="1"/>
  <c r="D62" i="1" s="1"/>
  <c r="J45" i="1"/>
  <c r="J38" i="1"/>
  <c r="J42" i="1" s="1"/>
  <c r="K37" i="1" s="1"/>
  <c r="H19" i="1"/>
  <c r="H18" i="1" s="1"/>
  <c r="F24" i="1"/>
  <c r="F5" i="1" s="1"/>
  <c r="F55" i="1" s="1"/>
  <c r="F56" i="1" s="1"/>
  <c r="F27" i="1"/>
  <c r="F26" i="1" s="1"/>
  <c r="M12" i="1"/>
  <c r="M10" i="1" s="1"/>
  <c r="M21" i="1" s="1"/>
  <c r="E58" i="1"/>
  <c r="D64" i="1"/>
  <c r="D65" i="1" s="1"/>
  <c r="G43" i="1"/>
  <c r="M63" i="1"/>
  <c r="J6" i="1"/>
  <c r="N54" i="1"/>
  <c r="N48" i="1" s="1"/>
  <c r="M48" i="1"/>
  <c r="K8" i="1"/>
  <c r="N9" i="1"/>
  <c r="M7" i="1"/>
  <c r="K45" i="1" l="1"/>
  <c r="K38" i="1"/>
  <c r="K42" i="1" s="1"/>
  <c r="L37" i="1" s="1"/>
  <c r="H16" i="1"/>
  <c r="H22" i="1"/>
  <c r="I20" i="1" s="1"/>
  <c r="N12" i="1"/>
  <c r="N10" i="1" s="1"/>
  <c r="N21" i="1" s="1"/>
  <c r="E59" i="1"/>
  <c r="E61" i="1"/>
  <c r="F58" i="1"/>
  <c r="G35" i="1"/>
  <c r="G29" i="1" s="1"/>
  <c r="G28" i="1" s="1"/>
  <c r="N63" i="1"/>
  <c r="K6" i="1"/>
  <c r="L8" i="1"/>
  <c r="N7" i="1"/>
  <c r="L45" i="1" l="1"/>
  <c r="L38" i="1"/>
  <c r="L42" i="1" s="1"/>
  <c r="M37" i="1" s="1"/>
  <c r="I19" i="1"/>
  <c r="I18" i="1" s="1"/>
  <c r="H43" i="1"/>
  <c r="H35" i="1" s="1"/>
  <c r="H29" i="1" s="1"/>
  <c r="H28" i="1" s="1"/>
  <c r="H14" i="1"/>
  <c r="G24" i="1"/>
  <c r="G5" i="1" s="1"/>
  <c r="G55" i="1" s="1"/>
  <c r="G56" i="1" s="1"/>
  <c r="G27" i="1"/>
  <c r="G26" i="1" s="1"/>
  <c r="F61" i="1"/>
  <c r="F59" i="1"/>
  <c r="E62" i="1"/>
  <c r="E64" i="1"/>
  <c r="E65" i="1" s="1"/>
  <c r="L6" i="1"/>
  <c r="M8" i="1"/>
  <c r="N8" i="1"/>
  <c r="N45" i="1" l="1"/>
  <c r="N38" i="1"/>
  <c r="M45" i="1"/>
  <c r="M38" i="1"/>
  <c r="M42" i="1" s="1"/>
  <c r="N37" i="1" s="1"/>
  <c r="N42" i="1" s="1"/>
  <c r="I22" i="1"/>
  <c r="J20" i="1" s="1"/>
  <c r="I16" i="1"/>
  <c r="H24" i="1"/>
  <c r="H5" i="1" s="1"/>
  <c r="H55" i="1" s="1"/>
  <c r="H56" i="1" s="1"/>
  <c r="H27" i="1"/>
  <c r="H26" i="1" s="1"/>
  <c r="G58" i="1"/>
  <c r="F62" i="1"/>
  <c r="F64" i="1"/>
  <c r="F65" i="1" s="1"/>
  <c r="M6" i="1"/>
  <c r="N6" i="1"/>
  <c r="I14" i="1" l="1"/>
  <c r="I43" i="1"/>
  <c r="I35" i="1" s="1"/>
  <c r="I29" i="1" s="1"/>
  <c r="I28" i="1" s="1"/>
  <c r="J19" i="1"/>
  <c r="J18" i="1" s="1"/>
  <c r="H58" i="1"/>
  <c r="G61" i="1"/>
  <c r="G59" i="1"/>
  <c r="J22" i="1" l="1"/>
  <c r="K20" i="1" s="1"/>
  <c r="J16" i="1"/>
  <c r="I24" i="1"/>
  <c r="I5" i="1" s="1"/>
  <c r="I55" i="1" s="1"/>
  <c r="I27" i="1"/>
  <c r="I26" i="1" s="1"/>
  <c r="H61" i="1"/>
  <c r="H59" i="1"/>
  <c r="G64" i="1"/>
  <c r="G65" i="1" s="1"/>
  <c r="G62" i="1"/>
  <c r="J14" i="1" l="1"/>
  <c r="J43" i="1"/>
  <c r="J35" i="1" s="1"/>
  <c r="J29" i="1" s="1"/>
  <c r="J28" i="1" s="1"/>
  <c r="I56" i="1"/>
  <c r="I58" i="1"/>
  <c r="K19" i="1"/>
  <c r="K18" i="1" s="1"/>
  <c r="H62" i="1"/>
  <c r="H64" i="1"/>
  <c r="H65" i="1" s="1"/>
  <c r="K22" i="1" l="1"/>
  <c r="L20" i="1" s="1"/>
  <c r="K16" i="1"/>
  <c r="I59" i="1"/>
  <c r="I61" i="1"/>
  <c r="J24" i="1"/>
  <c r="J5" i="1" s="1"/>
  <c r="J55" i="1" s="1"/>
  <c r="J27" i="1"/>
  <c r="J26" i="1" s="1"/>
  <c r="J56" i="1" l="1"/>
  <c r="J58" i="1"/>
  <c r="K14" i="1"/>
  <c r="K43" i="1"/>
  <c r="K35" i="1" s="1"/>
  <c r="K29" i="1" s="1"/>
  <c r="K28" i="1" s="1"/>
  <c r="I62" i="1"/>
  <c r="I64" i="1"/>
  <c r="I65" i="1" s="1"/>
  <c r="L19" i="1"/>
  <c r="L18" i="1" s="1"/>
  <c r="L22" i="1" l="1"/>
  <c r="M20" i="1" s="1"/>
  <c r="L16" i="1"/>
  <c r="K27" i="1"/>
  <c r="K26" i="1" s="1"/>
  <c r="K24" i="1"/>
  <c r="K5" i="1" s="1"/>
  <c r="K55" i="1" s="1"/>
  <c r="J59" i="1"/>
  <c r="J61" i="1"/>
  <c r="K56" i="1" l="1"/>
  <c r="K58" i="1"/>
  <c r="J62" i="1"/>
  <c r="J64" i="1"/>
  <c r="J65" i="1" s="1"/>
  <c r="L43" i="1"/>
  <c r="L35" i="1" s="1"/>
  <c r="L29" i="1" s="1"/>
  <c r="L28" i="1" s="1"/>
  <c r="L14" i="1"/>
  <c r="M19" i="1"/>
  <c r="M18" i="1" s="1"/>
  <c r="M22" i="1" l="1"/>
  <c r="N20" i="1" s="1"/>
  <c r="M16" i="1"/>
  <c r="K59" i="1"/>
  <c r="K61" i="1"/>
  <c r="L27" i="1"/>
  <c r="L26" i="1" s="1"/>
  <c r="L24" i="1"/>
  <c r="L5" i="1" s="1"/>
  <c r="L55" i="1" s="1"/>
  <c r="L56" i="1" l="1"/>
  <c r="L58" i="1"/>
  <c r="K64" i="1"/>
  <c r="K65" i="1" s="1"/>
  <c r="K62" i="1"/>
  <c r="M43" i="1"/>
  <c r="M35" i="1" s="1"/>
  <c r="M29" i="1" s="1"/>
  <c r="M28" i="1" s="1"/>
  <c r="M14" i="1"/>
  <c r="N19" i="1"/>
  <c r="N18" i="1" s="1"/>
  <c r="M24" i="1" l="1"/>
  <c r="M5" i="1" s="1"/>
  <c r="M55" i="1" s="1"/>
  <c r="M27" i="1"/>
  <c r="M26" i="1" s="1"/>
  <c r="L61" i="1"/>
  <c r="L59" i="1"/>
  <c r="N22" i="1"/>
  <c r="N16" i="1"/>
  <c r="N14" i="1" l="1"/>
  <c r="N43" i="1"/>
  <c r="N35" i="1" s="1"/>
  <c r="N29" i="1" s="1"/>
  <c r="N28" i="1" s="1"/>
  <c r="L62" i="1"/>
  <c r="L64" i="1"/>
  <c r="L65" i="1" s="1"/>
  <c r="M56" i="1"/>
  <c r="M58" i="1"/>
  <c r="M61" i="1" l="1"/>
  <c r="M59" i="1"/>
  <c r="N24" i="1"/>
  <c r="N5" i="1" s="1"/>
  <c r="N55" i="1" s="1"/>
  <c r="N27" i="1"/>
  <c r="N26" i="1" s="1"/>
  <c r="N56" i="1" l="1"/>
  <c r="N58" i="1"/>
  <c r="M62" i="1"/>
  <c r="M64" i="1"/>
  <c r="M65" i="1" s="1"/>
  <c r="N61" i="1" l="1"/>
  <c r="N59" i="1"/>
  <c r="N64" i="1" l="1"/>
  <c r="N65" i="1" s="1"/>
  <c r="N62" i="1"/>
</calcChain>
</file>

<file path=xl/sharedStrings.xml><?xml version="1.0" encoding="utf-8"?>
<sst xmlns="http://schemas.openxmlformats.org/spreadsheetml/2006/main" count="86" uniqueCount="69">
  <si>
    <t>Revenues</t>
  </si>
  <si>
    <t>APY Fees</t>
  </si>
  <si>
    <t>Costs</t>
  </si>
  <si>
    <t>Legal Advisory</t>
  </si>
  <si>
    <t>Smart Contract Audits</t>
  </si>
  <si>
    <t>Front-End Development</t>
  </si>
  <si>
    <t>Incorporation in Prospera</t>
  </si>
  <si>
    <t>Other</t>
  </si>
  <si>
    <t>EBIDTA</t>
  </si>
  <si>
    <t>EBIT</t>
  </si>
  <si>
    <t>EBT</t>
  </si>
  <si>
    <t>Net Profit</t>
  </si>
  <si>
    <t>Seller Growth Rate</t>
  </si>
  <si>
    <t>Seller Sale Fees</t>
  </si>
  <si>
    <t>Foreclosure Sale Fees</t>
  </si>
  <si>
    <t>Tangible Foreclosure Closing Fee</t>
  </si>
  <si>
    <t>Tangible Seller Closing Fee</t>
  </si>
  <si>
    <t>Avg. Foreclosure Sale Price</t>
  </si>
  <si>
    <t>Input</t>
  </si>
  <si>
    <t>Depreciation</t>
  </si>
  <si>
    <t>EBIDTA Margin</t>
  </si>
  <si>
    <t>EBIT Margin</t>
  </si>
  <si>
    <t>Interest</t>
  </si>
  <si>
    <t>EBT Margin</t>
  </si>
  <si>
    <t>Taxes</t>
  </si>
  <si>
    <t>Net Profit Margin</t>
  </si>
  <si>
    <t>Tangible APY Fee</t>
  </si>
  <si>
    <t>LTV</t>
  </si>
  <si>
    <t>Total Borrowed</t>
  </si>
  <si>
    <t>Total Deposited</t>
  </si>
  <si>
    <t>Foreclosure Rate</t>
  </si>
  <si>
    <t>Avg Interest Rate</t>
  </si>
  <si>
    <t>Newly Borrowed</t>
  </si>
  <si>
    <t>Repayments</t>
  </si>
  <si>
    <t>Total Foreclosure Auction Volume</t>
  </si>
  <si>
    <t>Avg. Seller Sale Price</t>
  </si>
  <si>
    <t>Deposits Growth Rate</t>
  </si>
  <si>
    <r>
      <t>Desmos Graph URL:</t>
    </r>
    <r>
      <rPr>
        <sz val="12"/>
        <color theme="4"/>
        <rFont val="Calibri (Body)"/>
      </rPr>
      <t xml:space="preserve"> </t>
    </r>
    <r>
      <rPr>
        <u/>
        <sz val="12"/>
        <color theme="4"/>
        <rFont val="Calibri (Body)"/>
      </rPr>
      <t>https://www.desmos.com/calculator/sqwmjq7uex</t>
    </r>
  </si>
  <si>
    <t>Optimal Utilization</t>
  </si>
  <si>
    <t>M1</t>
  </si>
  <si>
    <t>B1</t>
  </si>
  <si>
    <t>M2</t>
  </si>
  <si>
    <t>B2</t>
  </si>
  <si>
    <t>aim for optimal?</t>
  </si>
  <si>
    <t>Avg. Utilization</t>
  </si>
  <si>
    <t>Total Interest Paid</t>
  </si>
  <si>
    <t>Real Estate Appreciation</t>
  </si>
  <si>
    <t>Seller Buyout Percentage</t>
  </si>
  <si>
    <t>Lender APY</t>
  </si>
  <si>
    <t>Lender Real APY</t>
  </si>
  <si>
    <t>Atualizar taxa de crescimento</t>
  </si>
  <si>
    <t>Comments</t>
  </si>
  <si>
    <t>Closed Auctions</t>
  </si>
  <si>
    <t>Total Auction Volume</t>
  </si>
  <si>
    <t>Demasiado elevado</t>
  </si>
  <si>
    <t># Sellers</t>
  </si>
  <si>
    <t>Auction Close Rate</t>
  </si>
  <si>
    <t>data source</t>
  </si>
  <si>
    <t>Defaults</t>
  </si>
  <si>
    <t>Marketing &amp; Branding</t>
  </si>
  <si>
    <t>Oustanding debt</t>
  </si>
  <si>
    <t>Initial loans ($)</t>
  </si>
  <si>
    <t>New loans ($)</t>
  </si>
  <si>
    <t>End loans ($)</t>
  </si>
  <si>
    <t>Repayments ($)</t>
  </si>
  <si>
    <t># Initial Loans</t>
  </si>
  <si>
    <t># New Loans</t>
  </si>
  <si>
    <t># End Loans</t>
  </si>
  <si>
    <t># Actives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</si>
</sst>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164" formatCode="_-[$$-409]* #,##0.00_ ;_-[$$-409]* \-#,##0.00\ ;_-[$$-409]* &quot;-&quot;??_ ;_-@_ "/>
    <numFmt numFmtId="165" formatCode="[$$-409]#,##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8"/>
      <name val="Calibri"/>
      <family val="2"/>
      <scheme val="minor"/>
    </font>
    <font>
      <u/>
      <sz val="12"/>
      <color theme="4"/>
      <name val="Calibri (Body)"/>
    </font>
    <font>
      <sz val="12"/>
      <color theme="4"/>
      <name val="Calibri (Body)"/>
    </font>
    <font>
      <i/>
      <sz val="12"/>
      <color theme="6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B542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5" xfId="0" applyNumberFormat="1" applyBorder="1" applyAlignment="1">
      <alignment horizontal="left" indent="4"/>
    </xf>
    <xf numFmtId="0" fontId="0" fillId="0" borderId="5" xfId="0" applyBorder="1" applyAlignment="1">
      <alignment horizontal="left" indent="1"/>
    </xf>
    <xf numFmtId="164" fontId="0" fillId="0" borderId="0" xfId="0" applyNumberFormat="1"/>
    <xf numFmtId="10" fontId="0" fillId="0" borderId="0" xfId="0" applyNumberFormat="1"/>
    <xf numFmtId="0" fontId="5" fillId="0" borderId="0" xfId="0" applyFont="1"/>
    <xf numFmtId="165" fontId="0" fillId="0" borderId="0" xfId="0" applyNumberFormat="1"/>
    <xf numFmtId="1" fontId="0" fillId="0" borderId="0" xfId="0" applyNumberFormat="1"/>
    <xf numFmtId="165" fontId="2" fillId="4" borderId="1" xfId="0" applyNumberFormat="1" applyFont="1" applyFill="1" applyBorder="1"/>
    <xf numFmtId="10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indent="1"/>
    </xf>
    <xf numFmtId="10" fontId="0" fillId="0" borderId="1" xfId="2" applyNumberFormat="1" applyFont="1" applyFill="1" applyBorder="1" applyAlignment="1"/>
    <xf numFmtId="164" fontId="0" fillId="0" borderId="1" xfId="0" applyNumberFormat="1" applyBorder="1" applyAlignment="1">
      <alignment horizontal="left" indent="1"/>
    </xf>
    <xf numFmtId="164" fontId="0" fillId="0" borderId="1" xfId="1" applyNumberFormat="1" applyFont="1" applyFill="1" applyBorder="1" applyAlignment="1">
      <alignment horizontal="left" indent="2"/>
    </xf>
    <xf numFmtId="0" fontId="2" fillId="3" borderId="1" xfId="0" applyFont="1" applyFill="1" applyBorder="1"/>
    <xf numFmtId="165" fontId="2" fillId="3" borderId="1" xfId="0" applyNumberFormat="1" applyFont="1" applyFill="1" applyBorder="1"/>
    <xf numFmtId="165" fontId="0" fillId="0" borderId="1" xfId="0" applyNumberFormat="1" applyBorder="1"/>
    <xf numFmtId="9" fontId="0" fillId="0" borderId="1" xfId="2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0" fontId="0" fillId="0" borderId="6" xfId="0" applyNumberFormat="1" applyBorder="1"/>
    <xf numFmtId="0" fontId="0" fillId="0" borderId="5" xfId="0" applyBorder="1" applyAlignment="1">
      <alignment horizontal="left" indent="3"/>
    </xf>
    <xf numFmtId="164" fontId="0" fillId="0" borderId="6" xfId="0" applyNumberFormat="1" applyBorder="1"/>
    <xf numFmtId="0" fontId="0" fillId="0" borderId="5" xfId="0" applyBorder="1" applyAlignment="1">
      <alignment horizontal="left" indent="4"/>
    </xf>
    <xf numFmtId="1" fontId="0" fillId="0" borderId="6" xfId="0" applyNumberFormat="1" applyBorder="1"/>
    <xf numFmtId="0" fontId="0" fillId="0" borderId="5" xfId="0" applyBorder="1" applyAlignment="1">
      <alignment horizontal="left" indent="5"/>
    </xf>
    <xf numFmtId="0" fontId="0" fillId="0" borderId="5" xfId="0" applyBorder="1" applyAlignment="1">
      <alignment horizontal="left" indent="2"/>
    </xf>
    <xf numFmtId="10" fontId="0" fillId="0" borderId="6" xfId="2" applyNumberFormat="1" applyFont="1" applyFill="1" applyBorder="1" applyAlignment="1"/>
    <xf numFmtId="0" fontId="2" fillId="3" borderId="5" xfId="0" applyFont="1" applyFill="1" applyBorder="1"/>
    <xf numFmtId="165" fontId="2" fillId="3" borderId="6" xfId="0" applyNumberFormat="1" applyFont="1" applyFill="1" applyBorder="1"/>
    <xf numFmtId="165" fontId="0" fillId="0" borderId="6" xfId="0" applyNumberFormat="1" applyBorder="1"/>
    <xf numFmtId="0" fontId="0" fillId="0" borderId="5" xfId="0" applyBorder="1"/>
    <xf numFmtId="9" fontId="0" fillId="0" borderId="6" xfId="2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1" xfId="0" applyFill="1" applyBorder="1"/>
    <xf numFmtId="10" fontId="0" fillId="0" borderId="8" xfId="2" applyNumberFormat="1" applyFont="1" applyBorder="1" applyAlignment="1"/>
    <xf numFmtId="164" fontId="0" fillId="0" borderId="1" xfId="2" applyNumberFormat="1" applyFont="1" applyFill="1" applyBorder="1" applyAlignment="1"/>
    <xf numFmtId="10" fontId="0" fillId="0" borderId="1" xfId="2" applyNumberFormat="1" applyFont="1" applyBorder="1" applyAlignment="1"/>
    <xf numFmtId="10" fontId="0" fillId="0" borderId="5" xfId="0" applyNumberFormat="1" applyBorder="1" applyAlignment="1">
      <alignment horizontal="left" indent="2"/>
    </xf>
    <xf numFmtId="1" fontId="0" fillId="0" borderId="5" xfId="0" applyNumberFormat="1" applyBorder="1" applyAlignment="1">
      <alignment horizontal="left" indent="3"/>
    </xf>
    <xf numFmtId="10" fontId="0" fillId="0" borderId="5" xfId="0" applyNumberFormat="1" applyBorder="1" applyAlignment="1">
      <alignment horizontal="left" indent="4"/>
    </xf>
    <xf numFmtId="10" fontId="0" fillId="0" borderId="5" xfId="0" applyNumberFormat="1" applyBorder="1" applyAlignment="1">
      <alignment horizontal="left" indent="6"/>
    </xf>
    <xf numFmtId="0" fontId="2" fillId="4" borderId="5" xfId="0" applyFont="1" applyFill="1" applyBorder="1"/>
    <xf numFmtId="0" fontId="2" fillId="4" borderId="1" xfId="0" applyFont="1" applyFill="1" applyBorder="1"/>
    <xf numFmtId="9" fontId="0" fillId="8" borderId="0" xfId="0" applyNumberFormat="1" applyFill="1"/>
    <xf numFmtId="0" fontId="0" fillId="8" borderId="0" xfId="0" applyFill="1"/>
    <xf numFmtId="10" fontId="0" fillId="8" borderId="1" xfId="0" applyNumberFormat="1" applyFill="1" applyBorder="1"/>
    <xf numFmtId="164" fontId="0" fillId="8" borderId="1" xfId="0" applyNumberFormat="1" applyFill="1" applyBorder="1"/>
    <xf numFmtId="1" fontId="0" fillId="8" borderId="1" xfId="0" applyNumberFormat="1" applyFill="1" applyBorder="1"/>
    <xf numFmtId="10" fontId="4" fillId="8" borderId="1" xfId="0" applyNumberFormat="1" applyFont="1" applyFill="1" applyBorder="1"/>
    <xf numFmtId="10" fontId="0" fillId="8" borderId="1" xfId="2" applyNumberFormat="1" applyFont="1" applyFill="1" applyBorder="1" applyAlignment="1"/>
    <xf numFmtId="165" fontId="0" fillId="8" borderId="1" xfId="0" applyNumberFormat="1" applyFill="1" applyBorder="1"/>
    <xf numFmtId="0" fontId="2" fillId="2" borderId="5" xfId="0" applyFont="1" applyFill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0" fillId="5" borderId="5" xfId="0" applyNumberFormat="1" applyFill="1" applyBorder="1" applyAlignment="1">
      <alignment horizontal="left" indent="1"/>
    </xf>
    <xf numFmtId="165" fontId="0" fillId="5" borderId="1" xfId="0" applyNumberFormat="1" applyFill="1" applyBorder="1"/>
    <xf numFmtId="165" fontId="0" fillId="5" borderId="6" xfId="0" applyNumberFormat="1" applyFill="1" applyBorder="1"/>
    <xf numFmtId="0" fontId="0" fillId="6" borderId="5" xfId="0" applyFill="1" applyBorder="1" applyAlignment="1">
      <alignment horizontal="left" indent="1"/>
    </xf>
    <xf numFmtId="0" fontId="0" fillId="6" borderId="1" xfId="0" applyFill="1" applyBorder="1"/>
    <xf numFmtId="164" fontId="0" fillId="6" borderId="1" xfId="0" applyNumberFormat="1" applyFill="1" applyBorder="1"/>
    <xf numFmtId="164" fontId="0" fillId="6" borderId="6" xfId="0" applyNumberFormat="1" applyFill="1" applyBorder="1"/>
    <xf numFmtId="0" fontId="0" fillId="7" borderId="5" xfId="0" applyFill="1" applyBorder="1" applyAlignment="1">
      <alignment horizontal="left" indent="1"/>
    </xf>
    <xf numFmtId="164" fontId="0" fillId="7" borderId="1" xfId="0" applyNumberFormat="1" applyFill="1" applyBorder="1"/>
    <xf numFmtId="0" fontId="8" fillId="0" borderId="0" xfId="0" applyFont="1"/>
    <xf numFmtId="0" fontId="0" fillId="8" borderId="1" xfId="0" applyFill="1" applyBorder="1"/>
    <xf numFmtId="0" fontId="0" fillId="8" borderId="6" xfId="0" applyFill="1" applyBorder="1"/>
    <xf numFmtId="10" fontId="0" fillId="0" borderId="1" xfId="2" applyNumberFormat="1" applyFont="1" applyBorder="1"/>
    <xf numFmtId="164" fontId="9" fillId="0" borderId="0" xfId="0" applyNumberFormat="1" applyFont="1"/>
    <xf numFmtId="0" fontId="9" fillId="0" borderId="0" xfId="0" applyFont="1"/>
    <xf numFmtId="1" fontId="9" fillId="0" borderId="0" xfId="0" applyNumberFormat="1" applyFont="1"/>
    <xf numFmtId="10" fontId="0" fillId="0" borderId="9" xfId="2" applyNumberFormat="1" applyFont="1" applyFill="1" applyBorder="1" applyAlignment="1"/>
    <xf numFmtId="0" fontId="10" fillId="0" borderId="5" xfId="0" applyFont="1" applyBorder="1" applyAlignment="1">
      <alignment horizontal="left" indent="6"/>
    </xf>
    <xf numFmtId="10" fontId="10" fillId="8" borderId="1" xfId="0" applyNumberFormat="1" applyFont="1" applyFill="1" applyBorder="1"/>
    <xf numFmtId="10" fontId="10" fillId="0" borderId="1" xfId="0" applyNumberFormat="1" applyFont="1" applyBorder="1"/>
    <xf numFmtId="10" fontId="10" fillId="0" borderId="6" xfId="0" applyNumberFormat="1" applyFont="1" applyBorder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B54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D2A5-FE00-3D4F-BE43-74B8B6EAD941}">
  <dimension ref="A2:P67"/>
  <sheetViews>
    <sheetView tabSelected="1" topLeftCell="A5" zoomScaleNormal="100" workbookViewId="0">
      <selection activeCell="D24" sqref="D24"/>
    </sheetView>
  </sheetViews>
  <sheetFormatPr baseColWidth="10" defaultRowHeight="16" outlineLevelRow="1" x14ac:dyDescent="0.2"/>
  <cols>
    <col min="1" max="1" width="15" bestFit="1" customWidth="1"/>
    <col min="2" max="2" width="36.83203125" bestFit="1" customWidth="1"/>
    <col min="3" max="3" width="15.6640625" bestFit="1" customWidth="1"/>
    <col min="4" max="5" width="17.5" bestFit="1" customWidth="1"/>
    <col min="6" max="11" width="18.83203125" bestFit="1" customWidth="1"/>
    <col min="12" max="14" width="20" bestFit="1" customWidth="1"/>
    <col min="16" max="16" width="6" bestFit="1" customWidth="1"/>
  </cols>
  <sheetData>
    <row r="2" spans="1:16" x14ac:dyDescent="0.2">
      <c r="A2" s="78" t="s">
        <v>51</v>
      </c>
      <c r="B2" s="85" t="s">
        <v>46</v>
      </c>
      <c r="C2" s="85"/>
      <c r="D2" s="52">
        <v>0.08</v>
      </c>
      <c r="E2" s="52">
        <v>7.0000000000000007E-2</v>
      </c>
      <c r="F2" s="52">
        <v>0.03</v>
      </c>
      <c r="G2" s="53"/>
      <c r="H2" s="53"/>
      <c r="I2" s="53"/>
      <c r="J2" s="53"/>
      <c r="K2" s="53"/>
      <c r="L2" s="53"/>
      <c r="M2" s="53"/>
      <c r="N2" s="53"/>
      <c r="P2" s="73" t="s">
        <v>18</v>
      </c>
    </row>
    <row r="3" spans="1:16" ht="17" thickBot="1" x14ac:dyDescent="0.25"/>
    <row r="4" spans="1:16" x14ac:dyDescent="0.2">
      <c r="B4" s="23"/>
      <c r="C4" s="24"/>
      <c r="D4" s="24">
        <v>2023</v>
      </c>
      <c r="E4" s="24">
        <v>2024</v>
      </c>
      <c r="F4" s="24">
        <v>2025</v>
      </c>
      <c r="G4" s="24">
        <v>2026</v>
      </c>
      <c r="H4" s="24">
        <v>2027</v>
      </c>
      <c r="I4" s="24">
        <v>2028</v>
      </c>
      <c r="J4" s="24">
        <v>2029</v>
      </c>
      <c r="K4" s="24">
        <v>2030</v>
      </c>
      <c r="L4" s="24">
        <v>2031</v>
      </c>
      <c r="M4" s="24">
        <v>2032</v>
      </c>
      <c r="N4" s="25">
        <v>2033</v>
      </c>
    </row>
    <row r="5" spans="1:16" x14ac:dyDescent="0.2">
      <c r="B5" s="50" t="s">
        <v>0</v>
      </c>
      <c r="C5" s="51"/>
      <c r="D5" s="10">
        <f t="shared" ref="D5:N5" si="0">D6+D14+D24</f>
        <v>42621.742404863995</v>
      </c>
      <c r="E5" s="10">
        <f t="shared" si="0"/>
        <v>54174.825886819126</v>
      </c>
      <c r="F5" s="10">
        <f t="shared" si="0"/>
        <v>65875.088340283779</v>
      </c>
      <c r="G5" s="10">
        <f t="shared" si="0"/>
        <v>77372.581620266865</v>
      </c>
      <c r="H5" s="10">
        <f t="shared" si="0"/>
        <v>90425.831139493617</v>
      </c>
      <c r="I5" s="10">
        <f t="shared" si="0"/>
        <v>105295.77860295253</v>
      </c>
      <c r="J5" s="10">
        <f t="shared" si="0"/>
        <v>122289.69259350678</v>
      </c>
      <c r="K5" s="10">
        <f t="shared" si="0"/>
        <v>141758.27163807649</v>
      </c>
      <c r="L5" s="10">
        <f t="shared" si="0"/>
        <v>164098.59557868939</v>
      </c>
      <c r="M5" s="10">
        <f t="shared" si="0"/>
        <v>189760.54743216757</v>
      </c>
      <c r="N5" s="10">
        <f t="shared" si="0"/>
        <v>219255.50087773922</v>
      </c>
    </row>
    <row r="6" spans="1:16" s="8" customFormat="1" x14ac:dyDescent="0.2">
      <c r="B6" s="64" t="s">
        <v>13</v>
      </c>
      <c r="C6" s="65"/>
      <c r="D6" s="65">
        <f>D7*D8</f>
        <v>41040</v>
      </c>
      <c r="E6" s="65">
        <f t="shared" ref="E6:N6" si="1">E7*E8</f>
        <v>50499.719999999994</v>
      </c>
      <c r="F6" s="65">
        <f t="shared" si="1"/>
        <v>59816.918339999997</v>
      </c>
      <c r="G6" s="65">
        <f t="shared" si="1"/>
        <v>68789.456090999985</v>
      </c>
      <c r="H6" s="65">
        <f t="shared" si="1"/>
        <v>79107.874504649983</v>
      </c>
      <c r="I6" s="65">
        <f t="shared" si="1"/>
        <v>90974.055680347476</v>
      </c>
      <c r="J6" s="65">
        <f t="shared" si="1"/>
        <v>104620.16403239958</v>
      </c>
      <c r="K6" s="65">
        <f t="shared" si="1"/>
        <v>120313.18863725953</v>
      </c>
      <c r="L6" s="65">
        <f t="shared" si="1"/>
        <v>138360.16693284843</v>
      </c>
      <c r="M6" s="65">
        <f t="shared" si="1"/>
        <v>159114.1919727757</v>
      </c>
      <c r="N6" s="66">
        <f t="shared" si="1"/>
        <v>182981.32076869204</v>
      </c>
    </row>
    <row r="7" spans="1:16" s="6" customFormat="1" x14ac:dyDescent="0.2">
      <c r="B7" s="46" t="s">
        <v>16</v>
      </c>
      <c r="C7" s="54">
        <v>5.0000000000000001E-3</v>
      </c>
      <c r="D7" s="11">
        <f>C7</f>
        <v>5.0000000000000001E-3</v>
      </c>
      <c r="E7" s="11">
        <f t="shared" ref="E7:N7" si="2">D7</f>
        <v>5.0000000000000001E-3</v>
      </c>
      <c r="F7" s="11">
        <f t="shared" si="2"/>
        <v>5.0000000000000001E-3</v>
      </c>
      <c r="G7" s="11">
        <f t="shared" si="2"/>
        <v>5.0000000000000001E-3</v>
      </c>
      <c r="H7" s="11">
        <f t="shared" si="2"/>
        <v>5.0000000000000001E-3</v>
      </c>
      <c r="I7" s="11">
        <f t="shared" si="2"/>
        <v>5.0000000000000001E-3</v>
      </c>
      <c r="J7" s="11">
        <f t="shared" si="2"/>
        <v>5.0000000000000001E-3</v>
      </c>
      <c r="K7" s="11">
        <f t="shared" si="2"/>
        <v>5.0000000000000001E-3</v>
      </c>
      <c r="L7" s="11">
        <f t="shared" si="2"/>
        <v>5.0000000000000001E-3</v>
      </c>
      <c r="M7" s="11">
        <f t="shared" si="2"/>
        <v>5.0000000000000001E-3</v>
      </c>
      <c r="N7" s="26">
        <f t="shared" si="2"/>
        <v>5.0000000000000001E-3</v>
      </c>
      <c r="P7" s="73" t="s">
        <v>18</v>
      </c>
    </row>
    <row r="8" spans="1:16" s="5" customFormat="1" x14ac:dyDescent="0.2">
      <c r="B8" s="32" t="s">
        <v>53</v>
      </c>
      <c r="C8" s="12"/>
      <c r="D8" s="12">
        <f>D9*D10</f>
        <v>8208000</v>
      </c>
      <c r="E8" s="12">
        <f t="shared" ref="E8:N8" si="3">E9*E10</f>
        <v>10099943.999999998</v>
      </c>
      <c r="F8" s="12">
        <f t="shared" si="3"/>
        <v>11963383.668</v>
      </c>
      <c r="G8" s="12">
        <f t="shared" si="3"/>
        <v>13757891.218199998</v>
      </c>
      <c r="H8" s="12">
        <f t="shared" si="3"/>
        <v>15821574.900929997</v>
      </c>
      <c r="I8" s="12">
        <f t="shared" si="3"/>
        <v>18194811.136069495</v>
      </c>
      <c r="J8" s="12">
        <f t="shared" si="3"/>
        <v>20924032.806479916</v>
      </c>
      <c r="K8" s="12">
        <f t="shared" si="3"/>
        <v>24062637.727451906</v>
      </c>
      <c r="L8" s="12">
        <f t="shared" si="3"/>
        <v>27672033.386569686</v>
      </c>
      <c r="M8" s="12">
        <f t="shared" si="3"/>
        <v>31822838.39455514</v>
      </c>
      <c r="N8" s="28">
        <f t="shared" si="3"/>
        <v>36596264.153738409</v>
      </c>
    </row>
    <row r="9" spans="1:16" s="5" customFormat="1" x14ac:dyDescent="0.2">
      <c r="A9" s="77" t="s">
        <v>50</v>
      </c>
      <c r="B9" s="27" t="s">
        <v>35</v>
      </c>
      <c r="C9" s="55">
        <v>100000</v>
      </c>
      <c r="D9" s="12">
        <f>C9*(1+D2)</f>
        <v>108000</v>
      </c>
      <c r="E9" s="12">
        <f t="shared" ref="E9:N9" si="4">D9*(1+E2)</f>
        <v>115560</v>
      </c>
      <c r="F9" s="12">
        <f t="shared" si="4"/>
        <v>119026.8</v>
      </c>
      <c r="G9" s="12">
        <f t="shared" si="4"/>
        <v>119026.8</v>
      </c>
      <c r="H9" s="12">
        <f t="shared" si="4"/>
        <v>119026.8</v>
      </c>
      <c r="I9" s="12">
        <f t="shared" si="4"/>
        <v>119026.8</v>
      </c>
      <c r="J9" s="12">
        <f t="shared" si="4"/>
        <v>119026.8</v>
      </c>
      <c r="K9" s="12">
        <f t="shared" si="4"/>
        <v>119026.8</v>
      </c>
      <c r="L9" s="12">
        <f t="shared" si="4"/>
        <v>119026.8</v>
      </c>
      <c r="M9" s="12">
        <f t="shared" si="4"/>
        <v>119026.8</v>
      </c>
      <c r="N9" s="28">
        <f t="shared" si="4"/>
        <v>119026.8</v>
      </c>
      <c r="P9" s="73" t="s">
        <v>18</v>
      </c>
    </row>
    <row r="10" spans="1:16" s="9" customFormat="1" x14ac:dyDescent="0.2">
      <c r="B10" s="47" t="s">
        <v>52</v>
      </c>
      <c r="C10" s="13"/>
      <c r="D10" s="13">
        <f>D11*D12</f>
        <v>76</v>
      </c>
      <c r="E10" s="13">
        <f t="shared" ref="E10:N10" si="5">E11*E12</f>
        <v>87.399999999999991</v>
      </c>
      <c r="F10" s="13">
        <f t="shared" si="5"/>
        <v>100.50999999999999</v>
      </c>
      <c r="G10" s="13">
        <f t="shared" si="5"/>
        <v>115.58649999999999</v>
      </c>
      <c r="H10" s="13">
        <f t="shared" si="5"/>
        <v>132.92447499999997</v>
      </c>
      <c r="I10" s="13">
        <f t="shared" si="5"/>
        <v>152.86314624999994</v>
      </c>
      <c r="J10" s="13">
        <f t="shared" si="5"/>
        <v>175.79261818749993</v>
      </c>
      <c r="K10" s="13">
        <f t="shared" si="5"/>
        <v>202.16151091562492</v>
      </c>
      <c r="L10" s="13">
        <f t="shared" si="5"/>
        <v>232.48573755296863</v>
      </c>
      <c r="M10" s="13">
        <f t="shared" si="5"/>
        <v>267.35859818591393</v>
      </c>
      <c r="N10" s="13">
        <f t="shared" si="5"/>
        <v>307.46238791380097</v>
      </c>
    </row>
    <row r="11" spans="1:16" s="6" customFormat="1" x14ac:dyDescent="0.2">
      <c r="B11" s="48" t="s">
        <v>56</v>
      </c>
      <c r="C11" s="54">
        <v>0.95</v>
      </c>
      <c r="D11" s="11">
        <f>C11</f>
        <v>0.95</v>
      </c>
      <c r="E11" s="11">
        <f t="shared" ref="E11:N11" si="6">D11</f>
        <v>0.95</v>
      </c>
      <c r="F11" s="11">
        <f t="shared" si="6"/>
        <v>0.95</v>
      </c>
      <c r="G11" s="11">
        <f t="shared" si="6"/>
        <v>0.95</v>
      </c>
      <c r="H11" s="11">
        <f t="shared" si="6"/>
        <v>0.95</v>
      </c>
      <c r="I11" s="11">
        <f t="shared" si="6"/>
        <v>0.95</v>
      </c>
      <c r="J11" s="11">
        <f t="shared" si="6"/>
        <v>0.95</v>
      </c>
      <c r="K11" s="11">
        <f t="shared" si="6"/>
        <v>0.95</v>
      </c>
      <c r="L11" s="11">
        <f t="shared" si="6"/>
        <v>0.95</v>
      </c>
      <c r="M11" s="11">
        <f t="shared" si="6"/>
        <v>0.95</v>
      </c>
      <c r="N11" s="26">
        <f t="shared" si="6"/>
        <v>0.95</v>
      </c>
      <c r="P11" s="73" t="s">
        <v>18</v>
      </c>
    </row>
    <row r="12" spans="1:16" s="9" customFormat="1" x14ac:dyDescent="0.2">
      <c r="A12" s="79" t="s">
        <v>54</v>
      </c>
      <c r="B12" s="3" t="s">
        <v>55</v>
      </c>
      <c r="C12" s="56">
        <v>80</v>
      </c>
      <c r="D12" s="13">
        <f>C12</f>
        <v>80</v>
      </c>
      <c r="E12" s="13">
        <f t="shared" ref="E12:N12" si="7">D12*(1+E13)</f>
        <v>92</v>
      </c>
      <c r="F12" s="13">
        <f t="shared" si="7"/>
        <v>105.8</v>
      </c>
      <c r="G12" s="13">
        <f t="shared" si="7"/>
        <v>121.66999999999999</v>
      </c>
      <c r="H12" s="13">
        <f t="shared" si="7"/>
        <v>139.92049999999998</v>
      </c>
      <c r="I12" s="13">
        <f t="shared" si="7"/>
        <v>160.90857499999996</v>
      </c>
      <c r="J12" s="13">
        <f t="shared" si="7"/>
        <v>185.04486124999994</v>
      </c>
      <c r="K12" s="13">
        <f t="shared" si="7"/>
        <v>212.80159043749993</v>
      </c>
      <c r="L12" s="13">
        <f t="shared" si="7"/>
        <v>244.7218290031249</v>
      </c>
      <c r="M12" s="13">
        <f t="shared" si="7"/>
        <v>281.43010335359361</v>
      </c>
      <c r="N12" s="30">
        <f t="shared" si="7"/>
        <v>323.64461885663263</v>
      </c>
      <c r="P12" s="73" t="s">
        <v>18</v>
      </c>
    </row>
    <row r="13" spans="1:16" s="6" customFormat="1" x14ac:dyDescent="0.2">
      <c r="B13" s="49" t="s">
        <v>12</v>
      </c>
      <c r="C13" s="54">
        <v>0.15</v>
      </c>
      <c r="D13" s="11">
        <f>C13</f>
        <v>0.15</v>
      </c>
      <c r="E13" s="11">
        <f t="shared" ref="E13:N13" si="8">D13</f>
        <v>0.15</v>
      </c>
      <c r="F13" s="11">
        <f t="shared" si="8"/>
        <v>0.15</v>
      </c>
      <c r="G13" s="11">
        <f t="shared" si="8"/>
        <v>0.15</v>
      </c>
      <c r="H13" s="11">
        <f t="shared" si="8"/>
        <v>0.15</v>
      </c>
      <c r="I13" s="11">
        <f t="shared" si="8"/>
        <v>0.15</v>
      </c>
      <c r="J13" s="11">
        <f t="shared" si="8"/>
        <v>0.15</v>
      </c>
      <c r="K13" s="11">
        <f t="shared" si="8"/>
        <v>0.15</v>
      </c>
      <c r="L13" s="11">
        <f t="shared" si="8"/>
        <v>0.15</v>
      </c>
      <c r="M13" s="11">
        <f t="shared" si="8"/>
        <v>0.15</v>
      </c>
      <c r="N13" s="26">
        <f t="shared" si="8"/>
        <v>0.15</v>
      </c>
      <c r="P13" s="73" t="s">
        <v>18</v>
      </c>
    </row>
    <row r="14" spans="1:16" x14ac:dyDescent="0.2">
      <c r="B14" s="67" t="s">
        <v>14</v>
      </c>
      <c r="C14" s="68"/>
      <c r="D14" s="69">
        <f>D15*D16</f>
        <v>615.6</v>
      </c>
      <c r="E14" s="69">
        <f t="shared" ref="E14:N14" si="9">E15*E16</f>
        <v>1403.01396</v>
      </c>
      <c r="F14" s="69">
        <f t="shared" si="9"/>
        <v>2313.4560663240004</v>
      </c>
      <c r="G14" s="69">
        <f t="shared" si="9"/>
        <v>3299.0287863625199</v>
      </c>
      <c r="H14" s="69">
        <f t="shared" si="9"/>
        <v>4419.6663282050204</v>
      </c>
      <c r="I14" s="69">
        <f t="shared" si="9"/>
        <v>5695.883836846132</v>
      </c>
      <c r="J14" s="69">
        <f t="shared" si="9"/>
        <v>7151.2686205952023</v>
      </c>
      <c r="K14" s="69">
        <f t="shared" si="9"/>
        <v>8812.9410777421926</v>
      </c>
      <c r="L14" s="69">
        <f t="shared" si="9"/>
        <v>10712.084760180074</v>
      </c>
      <c r="M14" s="69">
        <f t="shared" si="9"/>
        <v>12884.55594456811</v>
      </c>
      <c r="N14" s="70">
        <f t="shared" si="9"/>
        <v>15371.584637207128</v>
      </c>
    </row>
    <row r="15" spans="1:16" x14ac:dyDescent="0.2">
      <c r="B15" s="32" t="s">
        <v>15</v>
      </c>
      <c r="C15" s="57">
        <v>5.0000000000000001E-3</v>
      </c>
      <c r="D15" s="11">
        <f>C15</f>
        <v>5.0000000000000001E-3</v>
      </c>
      <c r="E15" s="11">
        <f t="shared" ref="E15:N15" si="10">D15</f>
        <v>5.0000000000000001E-3</v>
      </c>
      <c r="F15" s="11">
        <f t="shared" si="10"/>
        <v>5.0000000000000001E-3</v>
      </c>
      <c r="G15" s="11">
        <f t="shared" si="10"/>
        <v>5.0000000000000001E-3</v>
      </c>
      <c r="H15" s="11">
        <f t="shared" si="10"/>
        <v>5.0000000000000001E-3</v>
      </c>
      <c r="I15" s="11">
        <f t="shared" si="10"/>
        <v>5.0000000000000001E-3</v>
      </c>
      <c r="J15" s="11">
        <f t="shared" si="10"/>
        <v>5.0000000000000001E-3</v>
      </c>
      <c r="K15" s="11">
        <f t="shared" si="10"/>
        <v>5.0000000000000001E-3</v>
      </c>
      <c r="L15" s="11">
        <f t="shared" si="10"/>
        <v>5.0000000000000001E-3</v>
      </c>
      <c r="M15" s="11">
        <f t="shared" si="10"/>
        <v>5.0000000000000001E-3</v>
      </c>
      <c r="N15" s="26">
        <f t="shared" si="10"/>
        <v>5.0000000000000001E-3</v>
      </c>
      <c r="P15" s="73" t="s">
        <v>18</v>
      </c>
    </row>
    <row r="16" spans="1:16" x14ac:dyDescent="0.2">
      <c r="B16" s="32" t="s">
        <v>34</v>
      </c>
      <c r="C16" s="14"/>
      <c r="D16" s="12">
        <f t="shared" ref="D16:N16" si="11">+D17*D18</f>
        <v>123120</v>
      </c>
      <c r="E16" s="12">
        <f t="shared" si="11"/>
        <v>280602.79200000002</v>
      </c>
      <c r="F16" s="12">
        <f t="shared" si="11"/>
        <v>462691.21326480008</v>
      </c>
      <c r="G16" s="12">
        <f t="shared" si="11"/>
        <v>659805.75727250392</v>
      </c>
      <c r="H16" s="12">
        <f t="shared" si="11"/>
        <v>883933.26564100396</v>
      </c>
      <c r="I16" s="12">
        <f t="shared" si="11"/>
        <v>1139176.7673692263</v>
      </c>
      <c r="J16" s="12">
        <f t="shared" si="11"/>
        <v>1430253.7241190404</v>
      </c>
      <c r="K16" s="12">
        <f t="shared" si="11"/>
        <v>1762588.2155484385</v>
      </c>
      <c r="L16" s="12">
        <f t="shared" si="11"/>
        <v>2142416.9520360148</v>
      </c>
      <c r="M16" s="12">
        <f t="shared" si="11"/>
        <v>2576911.1889136219</v>
      </c>
      <c r="N16" s="12">
        <f t="shared" si="11"/>
        <v>3074316.9274414256</v>
      </c>
    </row>
    <row r="17" spans="1:16" x14ac:dyDescent="0.2">
      <c r="B17" s="27" t="s">
        <v>17</v>
      </c>
      <c r="C17" s="55">
        <v>75000</v>
      </c>
      <c r="D17" s="12">
        <f t="shared" ref="D17:N17" si="12">C17*(1+D2)</f>
        <v>81000</v>
      </c>
      <c r="E17" s="12">
        <f t="shared" si="12"/>
        <v>86670</v>
      </c>
      <c r="F17" s="12">
        <f t="shared" si="12"/>
        <v>89270.1</v>
      </c>
      <c r="G17" s="12">
        <f t="shared" si="12"/>
        <v>89270.1</v>
      </c>
      <c r="H17" s="12">
        <f t="shared" si="12"/>
        <v>89270.1</v>
      </c>
      <c r="I17" s="12">
        <f t="shared" si="12"/>
        <v>89270.1</v>
      </c>
      <c r="J17" s="12">
        <f t="shared" si="12"/>
        <v>89270.1</v>
      </c>
      <c r="K17" s="12">
        <f t="shared" si="12"/>
        <v>89270.1</v>
      </c>
      <c r="L17" s="12">
        <f t="shared" si="12"/>
        <v>89270.1</v>
      </c>
      <c r="M17" s="12">
        <f t="shared" si="12"/>
        <v>89270.1</v>
      </c>
      <c r="N17" s="28">
        <f t="shared" si="12"/>
        <v>89270.1</v>
      </c>
      <c r="P17" s="73" t="s">
        <v>18</v>
      </c>
    </row>
    <row r="18" spans="1:16" x14ac:dyDescent="0.2">
      <c r="B18" s="27" t="s">
        <v>58</v>
      </c>
      <c r="C18" s="14"/>
      <c r="D18" s="13">
        <f>+D23*D19</f>
        <v>1.52</v>
      </c>
      <c r="E18" s="13">
        <f t="shared" ref="E18:N18" si="13">+E23*E19</f>
        <v>3.2376</v>
      </c>
      <c r="F18" s="13">
        <f t="shared" si="13"/>
        <v>5.1830480000000003</v>
      </c>
      <c r="G18" s="13">
        <f t="shared" si="13"/>
        <v>7.3911170399999992</v>
      </c>
      <c r="H18" s="13">
        <f t="shared" si="13"/>
        <v>9.9017841991999997</v>
      </c>
      <c r="I18" s="13">
        <f t="shared" si="13"/>
        <v>12.761011440215999</v>
      </c>
      <c r="J18" s="13">
        <f t="shared" si="13"/>
        <v>16.021643575161676</v>
      </c>
      <c r="K18" s="13">
        <f t="shared" si="13"/>
        <v>19.744440921970945</v>
      </c>
      <c r="L18" s="13">
        <f t="shared" si="13"/>
        <v>23.999266854590896</v>
      </c>
      <c r="M18" s="13">
        <f t="shared" si="13"/>
        <v>28.866453481217359</v>
      </c>
      <c r="N18" s="13">
        <f t="shared" si="13"/>
        <v>34.438372169869034</v>
      </c>
    </row>
    <row r="19" spans="1:16" x14ac:dyDescent="0.2">
      <c r="B19" s="29" t="s">
        <v>68</v>
      </c>
      <c r="C19" s="14"/>
      <c r="D19" s="13">
        <f>+SUM(D20:D21)</f>
        <v>76</v>
      </c>
      <c r="E19" s="13">
        <f>+SUM(E20:E21)</f>
        <v>161.88</v>
      </c>
      <c r="F19" s="13">
        <f t="shared" ref="F19:N19" si="14">+SUM(F20:F21)</f>
        <v>259.1524</v>
      </c>
      <c r="G19" s="13">
        <f t="shared" si="14"/>
        <v>369.55585199999996</v>
      </c>
      <c r="H19" s="13">
        <f t="shared" si="14"/>
        <v>495.08920995999995</v>
      </c>
      <c r="I19" s="13">
        <f t="shared" si="14"/>
        <v>638.0505720107999</v>
      </c>
      <c r="J19" s="13">
        <f t="shared" si="14"/>
        <v>801.08217875808384</v>
      </c>
      <c r="K19" s="13">
        <f t="shared" si="14"/>
        <v>987.22204609854714</v>
      </c>
      <c r="L19" s="13">
        <f t="shared" si="14"/>
        <v>1199.9633427295448</v>
      </c>
      <c r="M19" s="13">
        <f t="shared" si="14"/>
        <v>1443.3226740608679</v>
      </c>
      <c r="N19" s="13">
        <f t="shared" si="14"/>
        <v>1721.9186084934515</v>
      </c>
    </row>
    <row r="20" spans="1:16" x14ac:dyDescent="0.2">
      <c r="B20" s="31" t="s">
        <v>65</v>
      </c>
      <c r="C20" s="14"/>
      <c r="D20" s="13">
        <v>0</v>
      </c>
      <c r="E20" s="13">
        <f t="shared" ref="E20:N20" si="15">+D22</f>
        <v>74.48</v>
      </c>
      <c r="F20" s="13">
        <f t="shared" si="15"/>
        <v>158.64240000000001</v>
      </c>
      <c r="G20" s="13">
        <f t="shared" si="15"/>
        <v>253.96935199999999</v>
      </c>
      <c r="H20" s="13">
        <f t="shared" si="15"/>
        <v>362.16473495999998</v>
      </c>
      <c r="I20" s="13">
        <f t="shared" si="15"/>
        <v>485.18742576079995</v>
      </c>
      <c r="J20" s="13">
        <f t="shared" si="15"/>
        <v>625.28956057058394</v>
      </c>
      <c r="K20" s="13">
        <f t="shared" si="15"/>
        <v>785.06053518292219</v>
      </c>
      <c r="L20" s="13">
        <f t="shared" si="15"/>
        <v>967.47760517657616</v>
      </c>
      <c r="M20" s="13">
        <f t="shared" si="15"/>
        <v>1175.964075874954</v>
      </c>
      <c r="N20" s="13">
        <f t="shared" si="15"/>
        <v>1414.4562205796506</v>
      </c>
    </row>
    <row r="21" spans="1:16" x14ac:dyDescent="0.2">
      <c r="B21" s="31" t="s">
        <v>66</v>
      </c>
      <c r="C21" s="14"/>
      <c r="D21" s="13">
        <f>+D10</f>
        <v>76</v>
      </c>
      <c r="E21" s="13">
        <f>+E10</f>
        <v>87.399999999999991</v>
      </c>
      <c r="F21" s="13">
        <f t="shared" ref="F21:N21" si="16">+F10</f>
        <v>100.50999999999999</v>
      </c>
      <c r="G21" s="13">
        <f t="shared" si="16"/>
        <v>115.58649999999999</v>
      </c>
      <c r="H21" s="13">
        <f t="shared" si="16"/>
        <v>132.92447499999997</v>
      </c>
      <c r="I21" s="13">
        <f t="shared" si="16"/>
        <v>152.86314624999994</v>
      </c>
      <c r="J21" s="13">
        <f t="shared" si="16"/>
        <v>175.79261818749993</v>
      </c>
      <c r="K21" s="13">
        <f t="shared" si="16"/>
        <v>202.16151091562492</v>
      </c>
      <c r="L21" s="13">
        <f t="shared" si="16"/>
        <v>232.48573755296863</v>
      </c>
      <c r="M21" s="13">
        <f t="shared" si="16"/>
        <v>267.35859818591393</v>
      </c>
      <c r="N21" s="13">
        <f t="shared" si="16"/>
        <v>307.46238791380097</v>
      </c>
    </row>
    <row r="22" spans="1:16" x14ac:dyDescent="0.2">
      <c r="B22" s="31" t="s">
        <v>67</v>
      </c>
      <c r="C22" s="14"/>
      <c r="D22" s="13">
        <f t="shared" ref="D22:N22" si="17">+SUM(D20:D21,-D18)</f>
        <v>74.48</v>
      </c>
      <c r="E22" s="13">
        <f t="shared" si="17"/>
        <v>158.64240000000001</v>
      </c>
      <c r="F22" s="13">
        <f t="shared" si="17"/>
        <v>253.96935199999999</v>
      </c>
      <c r="G22" s="13">
        <f t="shared" si="17"/>
        <v>362.16473495999998</v>
      </c>
      <c r="H22" s="13">
        <f t="shared" si="17"/>
        <v>485.18742576079995</v>
      </c>
      <c r="I22" s="13">
        <f t="shared" si="17"/>
        <v>625.28956057058394</v>
      </c>
      <c r="J22" s="13">
        <f t="shared" si="17"/>
        <v>785.06053518292219</v>
      </c>
      <c r="K22" s="13">
        <f t="shared" si="17"/>
        <v>967.47760517657616</v>
      </c>
      <c r="L22" s="13">
        <f t="shared" si="17"/>
        <v>1175.964075874954</v>
      </c>
      <c r="M22" s="13">
        <f t="shared" si="17"/>
        <v>1414.4562205796506</v>
      </c>
      <c r="N22" s="13">
        <f t="shared" si="17"/>
        <v>1687.4802363235824</v>
      </c>
    </row>
    <row r="23" spans="1:16" x14ac:dyDescent="0.2">
      <c r="A23" s="78" t="s">
        <v>57</v>
      </c>
      <c r="B23" s="29" t="s">
        <v>30</v>
      </c>
      <c r="C23" s="54">
        <v>0.02</v>
      </c>
      <c r="D23" s="11">
        <f>C23</f>
        <v>0.02</v>
      </c>
      <c r="E23" s="11">
        <f t="shared" ref="E23:N23" si="18">D23</f>
        <v>0.02</v>
      </c>
      <c r="F23" s="11">
        <f t="shared" si="18"/>
        <v>0.02</v>
      </c>
      <c r="G23" s="11">
        <f t="shared" si="18"/>
        <v>0.02</v>
      </c>
      <c r="H23" s="11">
        <f t="shared" si="18"/>
        <v>0.02</v>
      </c>
      <c r="I23" s="11">
        <f t="shared" si="18"/>
        <v>0.02</v>
      </c>
      <c r="J23" s="11">
        <f t="shared" si="18"/>
        <v>0.02</v>
      </c>
      <c r="K23" s="11">
        <f t="shared" si="18"/>
        <v>0.02</v>
      </c>
      <c r="L23" s="11">
        <f t="shared" si="18"/>
        <v>0.02</v>
      </c>
      <c r="M23" s="11">
        <f t="shared" si="18"/>
        <v>0.02</v>
      </c>
      <c r="N23" s="26">
        <f t="shared" si="18"/>
        <v>0.02</v>
      </c>
      <c r="P23" s="73" t="s">
        <v>18</v>
      </c>
    </row>
    <row r="24" spans="1:16" x14ac:dyDescent="0.2">
      <c r="B24" s="71" t="s">
        <v>1</v>
      </c>
      <c r="C24" s="42"/>
      <c r="D24" s="72">
        <f>D25*D28</f>
        <v>966.14240486400013</v>
      </c>
      <c r="E24" s="72">
        <f t="shared" ref="E24:M24" si="19">E25*E28</f>
        <v>2272.0919268191328</v>
      </c>
      <c r="F24" s="72">
        <f t="shared" si="19"/>
        <v>3744.7139339597925</v>
      </c>
      <c r="G24" s="72">
        <f t="shared" si="19"/>
        <v>5284.0967429043703</v>
      </c>
      <c r="H24" s="72">
        <f t="shared" si="19"/>
        <v>6898.2903066386134</v>
      </c>
      <c r="I24" s="72">
        <f t="shared" si="19"/>
        <v>8625.8390857589238</v>
      </c>
      <c r="J24" s="72">
        <f t="shared" si="19"/>
        <v>10518.259940511996</v>
      </c>
      <c r="K24" s="72">
        <f t="shared" si="19"/>
        <v>12632.141923074774</v>
      </c>
      <c r="L24" s="72">
        <f t="shared" si="19"/>
        <v>15026.343885660892</v>
      </c>
      <c r="M24" s="72">
        <f t="shared" si="19"/>
        <v>17761.799514823753</v>
      </c>
      <c r="N24" s="72">
        <f>N25*N28</f>
        <v>20902.595471840068</v>
      </c>
    </row>
    <row r="25" spans="1:16" x14ac:dyDescent="0.2">
      <c r="B25" s="4" t="s">
        <v>26</v>
      </c>
      <c r="C25" s="58">
        <v>5.0000000000000001E-3</v>
      </c>
      <c r="D25" s="11">
        <f>C25</f>
        <v>5.0000000000000001E-3</v>
      </c>
      <c r="E25" s="11">
        <f t="shared" ref="E25:N25" si="20">D25</f>
        <v>5.0000000000000001E-3</v>
      </c>
      <c r="F25" s="11">
        <f t="shared" si="20"/>
        <v>5.0000000000000001E-3</v>
      </c>
      <c r="G25" s="11">
        <f t="shared" si="20"/>
        <v>5.0000000000000001E-3</v>
      </c>
      <c r="H25" s="11">
        <f t="shared" si="20"/>
        <v>5.0000000000000001E-3</v>
      </c>
      <c r="I25" s="11">
        <f t="shared" si="20"/>
        <v>5.0000000000000001E-3</v>
      </c>
      <c r="J25" s="11">
        <f t="shared" si="20"/>
        <v>5.0000000000000001E-3</v>
      </c>
      <c r="K25" s="11">
        <f t="shared" si="20"/>
        <v>5.0000000000000001E-3</v>
      </c>
      <c r="L25" s="11">
        <f t="shared" si="20"/>
        <v>5.0000000000000001E-3</v>
      </c>
      <c r="M25" s="11">
        <f t="shared" si="20"/>
        <v>5.0000000000000001E-3</v>
      </c>
      <c r="N25" s="11">
        <f t="shared" si="20"/>
        <v>5.0000000000000001E-3</v>
      </c>
    </row>
    <row r="26" spans="1:16" x14ac:dyDescent="0.2">
      <c r="B26" s="4" t="s">
        <v>49</v>
      </c>
      <c r="C26" s="16"/>
      <c r="D26" s="76">
        <f>D27*D35</f>
        <v>7.7714949219412389E-3</v>
      </c>
      <c r="E26" s="76">
        <f t="shared" ref="E26:N26" si="21">E27*E35</f>
        <v>1.5781194627102788E-2</v>
      </c>
      <c r="F26" s="76">
        <f t="shared" si="21"/>
        <v>1.6655912379450615E-2</v>
      </c>
      <c r="G26" s="76">
        <f t="shared" si="21"/>
        <v>1.3243662360645421E-2</v>
      </c>
      <c r="H26" s="76">
        <f t="shared" si="21"/>
        <v>9.1089142720085243E-3</v>
      </c>
      <c r="I26" s="76">
        <f t="shared" si="21"/>
        <v>5.7591251453756476E-3</v>
      </c>
      <c r="J26" s="76">
        <f t="shared" si="21"/>
        <v>3.4546050403245097E-3</v>
      </c>
      <c r="K26" s="76">
        <f t="shared" si="21"/>
        <v>2.0016416766850996E-3</v>
      </c>
      <c r="L26" s="76">
        <f t="shared" si="21"/>
        <v>1.1323859794580067E-3</v>
      </c>
      <c r="M26" s="76">
        <f t="shared" si="21"/>
        <v>6.2970448014876062E-4</v>
      </c>
      <c r="N26" s="76">
        <f t="shared" si="21"/>
        <v>3.4569508868561476E-4</v>
      </c>
    </row>
    <row r="27" spans="1:16" x14ac:dyDescent="0.2">
      <c r="B27" s="4" t="s">
        <v>48</v>
      </c>
      <c r="C27" s="16"/>
      <c r="D27" s="76">
        <f t="shared" ref="D27:N27" si="22">D28/D46</f>
        <v>1.9322848097280004E-2</v>
      </c>
      <c r="E27" s="76">
        <f t="shared" si="22"/>
        <v>2.8401149085239157E-2</v>
      </c>
      <c r="F27" s="76">
        <f t="shared" si="22"/>
        <v>2.9255577609060879E-2</v>
      </c>
      <c r="G27" s="76">
        <f t="shared" si="22"/>
        <v>2.5801253627462745E-2</v>
      </c>
      <c r="H27" s="76">
        <f t="shared" si="22"/>
        <v>2.1051911336177408E-2</v>
      </c>
      <c r="I27" s="76">
        <f t="shared" si="22"/>
        <v>1.6452482387082908E-2</v>
      </c>
      <c r="J27" s="76">
        <f t="shared" si="22"/>
        <v>1.2538742948188778E-2</v>
      </c>
      <c r="K27" s="76">
        <f t="shared" si="22"/>
        <v>9.411679150964896E-3</v>
      </c>
      <c r="L27" s="76">
        <f t="shared" si="22"/>
        <v>6.997186637325627E-3</v>
      </c>
      <c r="M27" s="76">
        <f t="shared" si="22"/>
        <v>5.1693640168592537E-3</v>
      </c>
      <c r="N27" s="76">
        <f t="shared" si="22"/>
        <v>3.8021599669882675E-3</v>
      </c>
    </row>
    <row r="28" spans="1:16" x14ac:dyDescent="0.2">
      <c r="B28" s="4" t="s">
        <v>45</v>
      </c>
      <c r="C28" s="44"/>
      <c r="D28" s="12">
        <f t="shared" ref="D28:N28" si="23">D29*D43</f>
        <v>193228.48097280003</v>
      </c>
      <c r="E28" s="12">
        <f t="shared" si="23"/>
        <v>454418.38536382653</v>
      </c>
      <c r="F28" s="12">
        <f t="shared" si="23"/>
        <v>748942.7867919585</v>
      </c>
      <c r="G28" s="12">
        <f t="shared" si="23"/>
        <v>1056819.348580874</v>
      </c>
      <c r="H28" s="12">
        <f t="shared" si="23"/>
        <v>1379658.0613277226</v>
      </c>
      <c r="I28" s="12">
        <f t="shared" si="23"/>
        <v>1725167.8171517849</v>
      </c>
      <c r="J28" s="12">
        <f t="shared" si="23"/>
        <v>2103651.9881023993</v>
      </c>
      <c r="K28" s="12">
        <f t="shared" si="23"/>
        <v>2526428.3846149547</v>
      </c>
      <c r="L28" s="12">
        <f t="shared" si="23"/>
        <v>3005268.7771321782</v>
      </c>
      <c r="M28" s="12">
        <f t="shared" si="23"/>
        <v>3552359.9029647508</v>
      </c>
      <c r="N28" s="12">
        <f t="shared" si="23"/>
        <v>4180519.0943680136</v>
      </c>
    </row>
    <row r="29" spans="1:16" x14ac:dyDescent="0.2">
      <c r="B29" s="32" t="s">
        <v>31</v>
      </c>
      <c r="C29" s="14"/>
      <c r="D29" s="16">
        <f>IF(D35&lt;=D30,D31*D35+D32,D33*D35+D34)</f>
        <v>4.8043840000000004E-2</v>
      </c>
      <c r="E29" s="16">
        <f t="shared" ref="E29:N29" si="24">IF(E35&lt;=E30,E31*E35+E32,E33*E35+E34)</f>
        <v>5.1113067700000001E-2</v>
      </c>
      <c r="F29" s="16">
        <f t="shared" si="24"/>
        <v>5.1386486776656248E-2</v>
      </c>
      <c r="G29" s="16">
        <f t="shared" si="24"/>
        <v>5.0265906108181449E-2</v>
      </c>
      <c r="H29" s="16">
        <f t="shared" si="24"/>
        <v>4.8653764616949521E-2</v>
      </c>
      <c r="I29" s="16">
        <f t="shared" si="24"/>
        <v>4.7000919386970111E-2</v>
      </c>
      <c r="J29" s="16">
        <f t="shared" si="24"/>
        <v>4.5510289276364066E-2</v>
      </c>
      <c r="K29" s="16">
        <f t="shared" si="24"/>
        <v>4.4253527228411499E-2</v>
      </c>
      <c r="L29" s="16">
        <f t="shared" si="24"/>
        <v>4.3236689367173467E-2</v>
      </c>
      <c r="M29" s="16">
        <f t="shared" si="24"/>
        <v>4.2436293819104465E-2</v>
      </c>
      <c r="N29" s="16">
        <f t="shared" si="24"/>
        <v>4.1818414226056061E-2</v>
      </c>
    </row>
    <row r="30" spans="1:16" hidden="1" outlineLevel="1" x14ac:dyDescent="0.2">
      <c r="B30" s="32" t="s">
        <v>38</v>
      </c>
      <c r="C30" s="74">
        <v>0.9</v>
      </c>
      <c r="D30" s="14">
        <f>C30</f>
        <v>0.9</v>
      </c>
      <c r="E30" s="14">
        <f t="shared" ref="E30:N30" si="25">D30</f>
        <v>0.9</v>
      </c>
      <c r="F30" s="14">
        <f t="shared" si="25"/>
        <v>0.9</v>
      </c>
      <c r="G30" s="14">
        <f t="shared" si="25"/>
        <v>0.9</v>
      </c>
      <c r="H30" s="14">
        <f t="shared" si="25"/>
        <v>0.9</v>
      </c>
      <c r="I30" s="14">
        <f t="shared" si="25"/>
        <v>0.9</v>
      </c>
      <c r="J30" s="14">
        <f t="shared" si="25"/>
        <v>0.9</v>
      </c>
      <c r="K30" s="14">
        <f t="shared" si="25"/>
        <v>0.9</v>
      </c>
      <c r="L30" s="14">
        <f t="shared" si="25"/>
        <v>0.9</v>
      </c>
      <c r="M30" s="14">
        <f t="shared" si="25"/>
        <v>0.9</v>
      </c>
      <c r="N30" s="14">
        <f t="shared" si="25"/>
        <v>0.9</v>
      </c>
    </row>
    <row r="31" spans="1:16" hidden="1" outlineLevel="1" x14ac:dyDescent="0.2">
      <c r="B31" s="32" t="s">
        <v>39</v>
      </c>
      <c r="C31" s="75">
        <v>0.02</v>
      </c>
      <c r="D31" s="14">
        <f t="shared" ref="D31:N34" si="26">C31</f>
        <v>0.02</v>
      </c>
      <c r="E31" s="14">
        <f t="shared" si="26"/>
        <v>0.02</v>
      </c>
      <c r="F31" s="14">
        <f t="shared" si="26"/>
        <v>0.02</v>
      </c>
      <c r="G31" s="14">
        <f t="shared" si="26"/>
        <v>0.02</v>
      </c>
      <c r="H31" s="14">
        <f t="shared" si="26"/>
        <v>0.02</v>
      </c>
      <c r="I31" s="14">
        <f t="shared" si="26"/>
        <v>0.02</v>
      </c>
      <c r="J31" s="14">
        <f t="shared" si="26"/>
        <v>0.02</v>
      </c>
      <c r="K31" s="14">
        <f t="shared" si="26"/>
        <v>0.02</v>
      </c>
      <c r="L31" s="14">
        <f t="shared" si="26"/>
        <v>0.02</v>
      </c>
      <c r="M31" s="14">
        <f t="shared" si="26"/>
        <v>0.02</v>
      </c>
      <c r="N31" s="14">
        <f t="shared" si="26"/>
        <v>0.02</v>
      </c>
    </row>
    <row r="32" spans="1:16" hidden="1" outlineLevel="1" x14ac:dyDescent="0.2">
      <c r="B32" s="32" t="s">
        <v>40</v>
      </c>
      <c r="C32" s="75">
        <v>0.04</v>
      </c>
      <c r="D32" s="14">
        <f t="shared" si="26"/>
        <v>0.04</v>
      </c>
      <c r="E32" s="14">
        <f t="shared" si="26"/>
        <v>0.04</v>
      </c>
      <c r="F32" s="14">
        <f t="shared" si="26"/>
        <v>0.04</v>
      </c>
      <c r="G32" s="14">
        <f t="shared" si="26"/>
        <v>0.04</v>
      </c>
      <c r="H32" s="14">
        <f t="shared" si="26"/>
        <v>0.04</v>
      </c>
      <c r="I32" s="14">
        <f t="shared" si="26"/>
        <v>0.04</v>
      </c>
      <c r="J32" s="14">
        <f t="shared" si="26"/>
        <v>0.04</v>
      </c>
      <c r="K32" s="14">
        <f t="shared" si="26"/>
        <v>0.04</v>
      </c>
      <c r="L32" s="14">
        <f t="shared" si="26"/>
        <v>0.04</v>
      </c>
      <c r="M32" s="14">
        <f t="shared" si="26"/>
        <v>0.04</v>
      </c>
      <c r="N32" s="14">
        <f t="shared" si="26"/>
        <v>0.04</v>
      </c>
    </row>
    <row r="33" spans="1:16" hidden="1" outlineLevel="1" x14ac:dyDescent="0.2">
      <c r="B33" s="32" t="s">
        <v>41</v>
      </c>
      <c r="C33" s="75">
        <v>0.2</v>
      </c>
      <c r="D33" s="14">
        <f t="shared" si="26"/>
        <v>0.2</v>
      </c>
      <c r="E33" s="14">
        <f t="shared" si="26"/>
        <v>0.2</v>
      </c>
      <c r="F33" s="14">
        <f t="shared" si="26"/>
        <v>0.2</v>
      </c>
      <c r="G33" s="14">
        <f t="shared" si="26"/>
        <v>0.2</v>
      </c>
      <c r="H33" s="14">
        <f t="shared" si="26"/>
        <v>0.2</v>
      </c>
      <c r="I33" s="14">
        <f t="shared" si="26"/>
        <v>0.2</v>
      </c>
      <c r="J33" s="14">
        <f t="shared" si="26"/>
        <v>0.2</v>
      </c>
      <c r="K33" s="14">
        <f t="shared" si="26"/>
        <v>0.2</v>
      </c>
      <c r="L33" s="14">
        <f t="shared" si="26"/>
        <v>0.2</v>
      </c>
      <c r="M33" s="14">
        <f t="shared" si="26"/>
        <v>0.2</v>
      </c>
      <c r="N33" s="14">
        <f t="shared" si="26"/>
        <v>0.2</v>
      </c>
    </row>
    <row r="34" spans="1:16" hidden="1" outlineLevel="1" x14ac:dyDescent="0.2">
      <c r="B34" s="32" t="s">
        <v>42</v>
      </c>
      <c r="C34" s="74">
        <f>C30*(C31-C33)+C32</f>
        <v>-0.12200000000000003</v>
      </c>
      <c r="D34" s="14">
        <f>C34</f>
        <v>-0.12200000000000003</v>
      </c>
      <c r="E34" s="14">
        <f t="shared" si="26"/>
        <v>-0.12200000000000003</v>
      </c>
      <c r="F34" s="14">
        <f t="shared" si="26"/>
        <v>-0.12200000000000003</v>
      </c>
      <c r="G34" s="14">
        <f t="shared" si="26"/>
        <v>-0.12200000000000003</v>
      </c>
      <c r="H34" s="14">
        <f t="shared" si="26"/>
        <v>-0.12200000000000003</v>
      </c>
      <c r="I34" s="14">
        <f t="shared" si="26"/>
        <v>-0.12200000000000003</v>
      </c>
      <c r="J34" s="14">
        <f t="shared" si="26"/>
        <v>-0.12200000000000003</v>
      </c>
      <c r="K34" s="14">
        <f t="shared" si="26"/>
        <v>-0.12200000000000003</v>
      </c>
      <c r="L34" s="14">
        <f t="shared" si="26"/>
        <v>-0.12200000000000003</v>
      </c>
      <c r="M34" s="14">
        <f t="shared" si="26"/>
        <v>-0.12200000000000003</v>
      </c>
      <c r="N34" s="41">
        <f t="shared" si="26"/>
        <v>-0.12200000000000003</v>
      </c>
    </row>
    <row r="35" spans="1:16" collapsed="1" x14ac:dyDescent="0.2">
      <c r="A35" t="s">
        <v>43</v>
      </c>
      <c r="B35" s="27" t="s">
        <v>44</v>
      </c>
      <c r="C35" s="14"/>
      <c r="D35" s="16">
        <f t="shared" ref="D35:N35" si="27">D43/D46</f>
        <v>0.40219199999999999</v>
      </c>
      <c r="E35" s="16">
        <f t="shared" si="27"/>
        <v>0.55565338499999994</v>
      </c>
      <c r="F35" s="16">
        <f t="shared" si="27"/>
        <v>0.56932433883281242</v>
      </c>
      <c r="G35" s="16">
        <f t="shared" si="27"/>
        <v>0.5132953054090722</v>
      </c>
      <c r="H35" s="16">
        <f t="shared" si="27"/>
        <v>0.43268823084747587</v>
      </c>
      <c r="I35" s="16">
        <f t="shared" si="27"/>
        <v>0.35004596934850535</v>
      </c>
      <c r="J35" s="16">
        <f t="shared" si="27"/>
        <v>0.27551446381820338</v>
      </c>
      <c r="K35" s="16">
        <f t="shared" si="27"/>
        <v>0.21267636142057489</v>
      </c>
      <c r="L35" s="16">
        <f t="shared" si="27"/>
        <v>0.16183446835867343</v>
      </c>
      <c r="M35" s="16">
        <f t="shared" si="27"/>
        <v>0.12181469095522308</v>
      </c>
      <c r="N35" s="33">
        <f t="shared" si="27"/>
        <v>9.0920711302802867E-2</v>
      </c>
    </row>
    <row r="36" spans="1:16" x14ac:dyDescent="0.2">
      <c r="B36" s="27" t="s">
        <v>60</v>
      </c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80"/>
    </row>
    <row r="37" spans="1:16" x14ac:dyDescent="0.2">
      <c r="B37" s="29" t="s">
        <v>61</v>
      </c>
      <c r="C37" s="14"/>
      <c r="D37" s="17">
        <v>0</v>
      </c>
      <c r="E37" s="44">
        <f>+D42</f>
        <v>4021920</v>
      </c>
      <c r="F37" s="44">
        <f t="shared" ref="F37:N37" si="28">+E42</f>
        <v>8970892.5599999987</v>
      </c>
      <c r="G37" s="44">
        <f t="shared" si="28"/>
        <v>14832950.557319999</v>
      </c>
      <c r="H37" s="44">
        <f t="shared" si="28"/>
        <v>21574317.254237998</v>
      </c>
      <c r="I37" s="44">
        <f t="shared" si="28"/>
        <v>29326888.955693696</v>
      </c>
      <c r="J37" s="44">
        <f t="shared" si="28"/>
        <v>38242346.412367746</v>
      </c>
      <c r="K37" s="44">
        <f t="shared" si="28"/>
        <v>48495122.487542905</v>
      </c>
      <c r="L37" s="44">
        <f t="shared" si="28"/>
        <v>60285814.973994337</v>
      </c>
      <c r="M37" s="44">
        <f t="shared" si="28"/>
        <v>73845111.333413482</v>
      </c>
      <c r="N37" s="44">
        <f t="shared" si="28"/>
        <v>89438302.146745503</v>
      </c>
    </row>
    <row r="38" spans="1:16" x14ac:dyDescent="0.2">
      <c r="B38" s="29" t="s">
        <v>62</v>
      </c>
      <c r="C38" s="14"/>
      <c r="D38" s="17">
        <f>+D8*(1-D40)*D39</f>
        <v>4021920</v>
      </c>
      <c r="E38" s="17">
        <f t="shared" ref="E38:N38" si="29">+E8*(1-E40)*E39</f>
        <v>4948972.5599999987</v>
      </c>
      <c r="F38" s="17">
        <f t="shared" si="29"/>
        <v>5862057.9973200001</v>
      </c>
      <c r="G38" s="17">
        <f t="shared" si="29"/>
        <v>6741366.6969179986</v>
      </c>
      <c r="H38" s="17">
        <f t="shared" si="29"/>
        <v>7752571.7014556983</v>
      </c>
      <c r="I38" s="17">
        <f t="shared" si="29"/>
        <v>8915457.4566740524</v>
      </c>
      <c r="J38" s="17">
        <f t="shared" si="29"/>
        <v>10252776.075175159</v>
      </c>
      <c r="K38" s="17">
        <f t="shared" si="29"/>
        <v>11790692.486451434</v>
      </c>
      <c r="L38" s="17">
        <f t="shared" si="29"/>
        <v>13559296.359419147</v>
      </c>
      <c r="M38" s="17">
        <f t="shared" si="29"/>
        <v>15593190.813332019</v>
      </c>
      <c r="N38" s="17">
        <f t="shared" si="29"/>
        <v>17932169.435331821</v>
      </c>
    </row>
    <row r="39" spans="1:16" s="2" customFormat="1" x14ac:dyDescent="0.2">
      <c r="B39" s="81" t="s">
        <v>27</v>
      </c>
      <c r="C39" s="82">
        <v>0.5</v>
      </c>
      <c r="D39" s="83">
        <f>C39</f>
        <v>0.5</v>
      </c>
      <c r="E39" s="83">
        <f t="shared" ref="E39:N40" si="30">D39</f>
        <v>0.5</v>
      </c>
      <c r="F39" s="83">
        <f t="shared" si="30"/>
        <v>0.5</v>
      </c>
      <c r="G39" s="83">
        <f t="shared" si="30"/>
        <v>0.5</v>
      </c>
      <c r="H39" s="83">
        <f t="shared" si="30"/>
        <v>0.5</v>
      </c>
      <c r="I39" s="83">
        <f t="shared" si="30"/>
        <v>0.5</v>
      </c>
      <c r="J39" s="83">
        <f t="shared" si="30"/>
        <v>0.5</v>
      </c>
      <c r="K39" s="83">
        <f t="shared" si="30"/>
        <v>0.5</v>
      </c>
      <c r="L39" s="83">
        <f t="shared" si="30"/>
        <v>0.5</v>
      </c>
      <c r="M39" s="83">
        <f t="shared" si="30"/>
        <v>0.5</v>
      </c>
      <c r="N39" s="84">
        <f t="shared" si="30"/>
        <v>0.5</v>
      </c>
      <c r="P39" s="7"/>
    </row>
    <row r="40" spans="1:16" s="2" customFormat="1" x14ac:dyDescent="0.2">
      <c r="B40" s="81" t="s">
        <v>47</v>
      </c>
      <c r="C40" s="82">
        <v>0.02</v>
      </c>
      <c r="D40" s="83">
        <f>C40</f>
        <v>0.02</v>
      </c>
      <c r="E40" s="83">
        <f t="shared" si="30"/>
        <v>0.02</v>
      </c>
      <c r="F40" s="83">
        <f t="shared" si="30"/>
        <v>0.02</v>
      </c>
      <c r="G40" s="83">
        <f t="shared" si="30"/>
        <v>0.02</v>
      </c>
      <c r="H40" s="83">
        <f t="shared" si="30"/>
        <v>0.02</v>
      </c>
      <c r="I40" s="83">
        <f t="shared" si="30"/>
        <v>0.02</v>
      </c>
      <c r="J40" s="83">
        <f t="shared" si="30"/>
        <v>0.02</v>
      </c>
      <c r="K40" s="83">
        <f t="shared" si="30"/>
        <v>0.02</v>
      </c>
      <c r="L40" s="83">
        <f t="shared" si="30"/>
        <v>0.02</v>
      </c>
      <c r="M40" s="83">
        <f t="shared" si="30"/>
        <v>0.02</v>
      </c>
      <c r="N40" s="83">
        <f t="shared" si="30"/>
        <v>0.02</v>
      </c>
      <c r="P40" s="7"/>
    </row>
    <row r="41" spans="1:16" s="2" customFormat="1" x14ac:dyDescent="0.2">
      <c r="B41" s="29" t="s">
        <v>64</v>
      </c>
      <c r="C41" s="82"/>
      <c r="D41" s="17">
        <f>+D38/5</f>
        <v>804384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P41" s="7"/>
    </row>
    <row r="42" spans="1:16" x14ac:dyDescent="0.2">
      <c r="B42" s="29" t="s">
        <v>63</v>
      </c>
      <c r="C42" s="14"/>
      <c r="D42" s="17">
        <f t="shared" ref="D42:N42" si="31">+SUM(D37:D38)</f>
        <v>4021920</v>
      </c>
      <c r="E42" s="17">
        <f t="shared" si="31"/>
        <v>8970892.5599999987</v>
      </c>
      <c r="F42" s="17">
        <f t="shared" si="31"/>
        <v>14832950.557319999</v>
      </c>
      <c r="G42" s="17">
        <f t="shared" si="31"/>
        <v>21574317.254237998</v>
      </c>
      <c r="H42" s="17">
        <f t="shared" si="31"/>
        <v>29326888.955693696</v>
      </c>
      <c r="I42" s="17">
        <f t="shared" si="31"/>
        <v>38242346.412367746</v>
      </c>
      <c r="J42" s="17">
        <f t="shared" si="31"/>
        <v>48495122.487542905</v>
      </c>
      <c r="K42" s="17">
        <f t="shared" si="31"/>
        <v>60285814.973994337</v>
      </c>
      <c r="L42" s="17">
        <f t="shared" si="31"/>
        <v>73845111.333413482</v>
      </c>
      <c r="M42" s="17">
        <f t="shared" si="31"/>
        <v>89438302.146745503</v>
      </c>
      <c r="N42" s="17">
        <f t="shared" si="31"/>
        <v>107370471.58207732</v>
      </c>
    </row>
    <row r="43" spans="1:16" s="1" customFormat="1" x14ac:dyDescent="0.2">
      <c r="B43" s="29" t="s">
        <v>28</v>
      </c>
      <c r="C43" s="15"/>
      <c r="D43" s="17">
        <f>D45</f>
        <v>4021920</v>
      </c>
      <c r="E43" s="17">
        <f>E45+(D43*(1-D44))</f>
        <v>8890454.1599999983</v>
      </c>
      <c r="F43" s="17">
        <f t="shared" ref="F43:N43" si="32">F45+(E43*(1-E44))</f>
        <v>14574703.074119998</v>
      </c>
      <c r="G43" s="17">
        <f t="shared" si="32"/>
        <v>21024575.709555596</v>
      </c>
      <c r="H43" s="17">
        <f t="shared" si="32"/>
        <v>28356655.89682018</v>
      </c>
      <c r="I43" s="17">
        <f t="shared" si="32"/>
        <v>36704980.235557832</v>
      </c>
      <c r="J43" s="17">
        <f t="shared" si="32"/>
        <v>46223656.70602183</v>
      </c>
      <c r="K43" s="17">
        <f t="shared" si="32"/>
        <v>57089876.058352828</v>
      </c>
      <c r="L43" s="17">
        <f t="shared" si="32"/>
        <v>69507374.896604925</v>
      </c>
      <c r="M43" s="17">
        <f t="shared" si="32"/>
        <v>83710418.21200484</v>
      </c>
      <c r="N43" s="17">
        <f t="shared" si="32"/>
        <v>99968379.283096567</v>
      </c>
    </row>
    <row r="44" spans="1:16" s="1" customFormat="1" x14ac:dyDescent="0.2">
      <c r="B44" s="31" t="s">
        <v>33</v>
      </c>
      <c r="C44" s="58">
        <v>0.02</v>
      </c>
      <c r="D44" s="45">
        <f>C44</f>
        <v>0.02</v>
      </c>
      <c r="E44" s="45">
        <f t="shared" ref="E44:N44" si="33">D44</f>
        <v>0.02</v>
      </c>
      <c r="F44" s="45">
        <f t="shared" si="33"/>
        <v>0.02</v>
      </c>
      <c r="G44" s="45">
        <f t="shared" si="33"/>
        <v>0.02</v>
      </c>
      <c r="H44" s="45">
        <f t="shared" si="33"/>
        <v>0.02</v>
      </c>
      <c r="I44" s="45">
        <f t="shared" si="33"/>
        <v>0.02</v>
      </c>
      <c r="J44" s="45">
        <f t="shared" si="33"/>
        <v>0.02</v>
      </c>
      <c r="K44" s="45">
        <f t="shared" si="33"/>
        <v>0.02</v>
      </c>
      <c r="L44" s="45">
        <f t="shared" si="33"/>
        <v>0.02</v>
      </c>
      <c r="M44" s="45">
        <f t="shared" si="33"/>
        <v>0.02</v>
      </c>
      <c r="N44" s="45">
        <f t="shared" si="33"/>
        <v>0.02</v>
      </c>
    </row>
    <row r="45" spans="1:16" s="2" customFormat="1" x14ac:dyDescent="0.2">
      <c r="B45" s="31" t="s">
        <v>32</v>
      </c>
      <c r="C45" s="11"/>
      <c r="D45" s="18">
        <f t="shared" ref="D45:N45" si="34">+D8*(1-D40)*D39</f>
        <v>4021920</v>
      </c>
      <c r="E45" s="18">
        <f t="shared" si="34"/>
        <v>4948972.5599999987</v>
      </c>
      <c r="F45" s="18">
        <f t="shared" si="34"/>
        <v>5862057.9973200001</v>
      </c>
      <c r="G45" s="18">
        <f t="shared" si="34"/>
        <v>6741366.6969179986</v>
      </c>
      <c r="H45" s="18">
        <f t="shared" si="34"/>
        <v>7752571.7014556983</v>
      </c>
      <c r="I45" s="18">
        <f t="shared" si="34"/>
        <v>8915457.4566740524</v>
      </c>
      <c r="J45" s="18">
        <f t="shared" si="34"/>
        <v>10252776.075175159</v>
      </c>
      <c r="K45" s="18">
        <f t="shared" si="34"/>
        <v>11790692.486451434</v>
      </c>
      <c r="L45" s="18">
        <f t="shared" si="34"/>
        <v>13559296.359419147</v>
      </c>
      <c r="M45" s="18">
        <f t="shared" si="34"/>
        <v>15593190.813332019</v>
      </c>
      <c r="N45" s="18">
        <f t="shared" si="34"/>
        <v>17932169.435331821</v>
      </c>
      <c r="P45" s="7"/>
    </row>
    <row r="46" spans="1:16" x14ac:dyDescent="0.2">
      <c r="B46" s="29" t="s">
        <v>29</v>
      </c>
      <c r="C46" s="55">
        <v>10000000</v>
      </c>
      <c r="D46" s="12">
        <f>C46</f>
        <v>10000000</v>
      </c>
      <c r="E46" s="12">
        <f>D46*(1+E47)</f>
        <v>16000000</v>
      </c>
      <c r="F46" s="12">
        <f t="shared" ref="F46:N46" si="35">E46*(1+F47)</f>
        <v>25600000</v>
      </c>
      <c r="G46" s="12">
        <f t="shared" si="35"/>
        <v>40960000</v>
      </c>
      <c r="H46" s="12">
        <f t="shared" si="35"/>
        <v>65536000</v>
      </c>
      <c r="I46" s="12">
        <f t="shared" si="35"/>
        <v>104857600</v>
      </c>
      <c r="J46" s="12">
        <f t="shared" si="35"/>
        <v>167772160</v>
      </c>
      <c r="K46" s="12">
        <f t="shared" si="35"/>
        <v>268435456</v>
      </c>
      <c r="L46" s="12">
        <f t="shared" si="35"/>
        <v>429496729.60000002</v>
      </c>
      <c r="M46" s="12">
        <f t="shared" si="35"/>
        <v>687194767.36000013</v>
      </c>
      <c r="N46" s="28">
        <f t="shared" si="35"/>
        <v>1099511627.7760003</v>
      </c>
      <c r="P46" s="73" t="s">
        <v>18</v>
      </c>
    </row>
    <row r="47" spans="1:16" x14ac:dyDescent="0.2">
      <c r="B47" s="31" t="s">
        <v>36</v>
      </c>
      <c r="C47" s="58">
        <v>0.6</v>
      </c>
      <c r="D47" s="11">
        <f>C47</f>
        <v>0.6</v>
      </c>
      <c r="E47" s="11">
        <f t="shared" ref="E47:N47" si="36">D47</f>
        <v>0.6</v>
      </c>
      <c r="F47" s="11">
        <f t="shared" si="36"/>
        <v>0.6</v>
      </c>
      <c r="G47" s="11">
        <f t="shared" si="36"/>
        <v>0.6</v>
      </c>
      <c r="H47" s="11">
        <f t="shared" si="36"/>
        <v>0.6</v>
      </c>
      <c r="I47" s="11">
        <f t="shared" si="36"/>
        <v>0.6</v>
      </c>
      <c r="J47" s="11">
        <f t="shared" si="36"/>
        <v>0.6</v>
      </c>
      <c r="K47" s="11">
        <f t="shared" si="36"/>
        <v>0.6</v>
      </c>
      <c r="L47" s="11">
        <f t="shared" si="36"/>
        <v>0.6</v>
      </c>
      <c r="M47" s="11">
        <f t="shared" si="36"/>
        <v>0.6</v>
      </c>
      <c r="N47" s="26">
        <f t="shared" si="36"/>
        <v>0.6</v>
      </c>
      <c r="P47" s="73" t="s">
        <v>18</v>
      </c>
    </row>
    <row r="48" spans="1:16" x14ac:dyDescent="0.2">
      <c r="B48" s="34" t="s">
        <v>2</v>
      </c>
      <c r="C48" s="19"/>
      <c r="D48" s="20">
        <f>SUM(D49:D54)</f>
        <v>-112500</v>
      </c>
      <c r="E48" s="20">
        <f t="shared" ref="E48:N48" si="37">SUM(E49:E54)</f>
        <v>-500</v>
      </c>
      <c r="F48" s="20">
        <f t="shared" si="37"/>
        <v>-500</v>
      </c>
      <c r="G48" s="20">
        <f t="shared" si="37"/>
        <v>-500</v>
      </c>
      <c r="H48" s="20">
        <f t="shared" si="37"/>
        <v>-500</v>
      </c>
      <c r="I48" s="20">
        <f t="shared" si="37"/>
        <v>-500</v>
      </c>
      <c r="J48" s="20">
        <f t="shared" si="37"/>
        <v>-500</v>
      </c>
      <c r="K48" s="20">
        <f t="shared" si="37"/>
        <v>-500</v>
      </c>
      <c r="L48" s="20">
        <f t="shared" si="37"/>
        <v>-500</v>
      </c>
      <c r="M48" s="20">
        <f t="shared" si="37"/>
        <v>-500</v>
      </c>
      <c r="N48" s="35">
        <f t="shared" si="37"/>
        <v>-500</v>
      </c>
    </row>
    <row r="49" spans="2:16" outlineLevel="1" x14ac:dyDescent="0.2">
      <c r="B49" s="4" t="s">
        <v>5</v>
      </c>
      <c r="C49" s="59">
        <v>-60000</v>
      </c>
      <c r="D49" s="21">
        <f t="shared" ref="D49:D54" si="38">C49</f>
        <v>-60000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P49" s="73" t="s">
        <v>18</v>
      </c>
    </row>
    <row r="50" spans="2:16" outlineLevel="1" x14ac:dyDescent="0.2">
      <c r="B50" s="4" t="s">
        <v>3</v>
      </c>
      <c r="C50" s="59">
        <v>-500</v>
      </c>
      <c r="D50" s="21">
        <f t="shared" si="38"/>
        <v>-500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P50" s="73" t="s">
        <v>18</v>
      </c>
    </row>
    <row r="51" spans="2:16" outlineLevel="1" x14ac:dyDescent="0.2">
      <c r="B51" s="4" t="s">
        <v>6</v>
      </c>
      <c r="C51" s="59">
        <v>-500</v>
      </c>
      <c r="D51" s="21">
        <f t="shared" si="38"/>
        <v>-500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P51" s="73" t="s">
        <v>18</v>
      </c>
    </row>
    <row r="52" spans="2:16" outlineLevel="1" x14ac:dyDescent="0.2">
      <c r="B52" s="4" t="s">
        <v>4</v>
      </c>
      <c r="C52" s="59">
        <v>-50000</v>
      </c>
      <c r="D52" s="21">
        <f t="shared" si="38"/>
        <v>-50000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P52" s="73" t="s">
        <v>18</v>
      </c>
    </row>
    <row r="53" spans="2:16" outlineLevel="1" x14ac:dyDescent="0.2">
      <c r="B53" s="4" t="s">
        <v>59</v>
      </c>
      <c r="C53" s="55">
        <v>-1000</v>
      </c>
      <c r="D53" s="12">
        <f t="shared" si="38"/>
        <v>-1000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P53" s="73" t="s">
        <v>18</v>
      </c>
    </row>
    <row r="54" spans="2:16" outlineLevel="1" x14ac:dyDescent="0.2">
      <c r="B54" s="4" t="s">
        <v>7</v>
      </c>
      <c r="C54" s="59">
        <v>-500</v>
      </c>
      <c r="D54" s="21">
        <f t="shared" si="38"/>
        <v>-500</v>
      </c>
      <c r="E54" s="21">
        <f t="shared" ref="E54:N54" si="39">D54</f>
        <v>-500</v>
      </c>
      <c r="F54" s="21">
        <f t="shared" si="39"/>
        <v>-500</v>
      </c>
      <c r="G54" s="21">
        <f t="shared" si="39"/>
        <v>-500</v>
      </c>
      <c r="H54" s="21">
        <f t="shared" si="39"/>
        <v>-500</v>
      </c>
      <c r="I54" s="21">
        <f t="shared" si="39"/>
        <v>-500</v>
      </c>
      <c r="J54" s="21">
        <f t="shared" si="39"/>
        <v>-500</v>
      </c>
      <c r="K54" s="21">
        <f t="shared" si="39"/>
        <v>-500</v>
      </c>
      <c r="L54" s="21">
        <f t="shared" si="39"/>
        <v>-500</v>
      </c>
      <c r="M54" s="21">
        <f t="shared" si="39"/>
        <v>-500</v>
      </c>
      <c r="N54" s="36">
        <f t="shared" si="39"/>
        <v>-500</v>
      </c>
      <c r="P54" s="73" t="s">
        <v>18</v>
      </c>
    </row>
    <row r="55" spans="2:16" x14ac:dyDescent="0.2">
      <c r="B55" s="60" t="s">
        <v>8</v>
      </c>
      <c r="C55" s="61"/>
      <c r="D55" s="62">
        <f t="shared" ref="D55:N55" si="40">D5+D48</f>
        <v>-69878.257595136005</v>
      </c>
      <c r="E55" s="62">
        <f t="shared" si="40"/>
        <v>53674.825886819126</v>
      </c>
      <c r="F55" s="62">
        <f t="shared" si="40"/>
        <v>65375.088340283779</v>
      </c>
      <c r="G55" s="62">
        <f t="shared" si="40"/>
        <v>76872.581620266865</v>
      </c>
      <c r="H55" s="62">
        <f t="shared" si="40"/>
        <v>89925.831139493617</v>
      </c>
      <c r="I55" s="62">
        <f t="shared" si="40"/>
        <v>104795.77860295253</v>
      </c>
      <c r="J55" s="62">
        <f t="shared" si="40"/>
        <v>121789.69259350678</v>
      </c>
      <c r="K55" s="62">
        <f t="shared" si="40"/>
        <v>141258.27163807649</v>
      </c>
      <c r="L55" s="62">
        <f t="shared" si="40"/>
        <v>163598.59557868939</v>
      </c>
      <c r="M55" s="62">
        <f t="shared" si="40"/>
        <v>189260.54743216757</v>
      </c>
      <c r="N55" s="62">
        <f t="shared" si="40"/>
        <v>218755.50087773922</v>
      </c>
    </row>
    <row r="56" spans="2:16" outlineLevel="1" x14ac:dyDescent="0.2">
      <c r="B56" s="37" t="s">
        <v>20</v>
      </c>
      <c r="C56" s="14"/>
      <c r="D56" s="16">
        <f t="shared" ref="D56:N56" si="41">D55/D5</f>
        <v>-1.6394979100423051</v>
      </c>
      <c r="E56" s="16">
        <f t="shared" si="41"/>
        <v>0.99077062100680136</v>
      </c>
      <c r="F56" s="16">
        <f t="shared" si="41"/>
        <v>0.99240987735124997</v>
      </c>
      <c r="G56" s="16">
        <f t="shared" si="41"/>
        <v>0.99353776247955738</v>
      </c>
      <c r="H56" s="16">
        <f t="shared" si="41"/>
        <v>0.99447060653245545</v>
      </c>
      <c r="I56" s="16">
        <f t="shared" si="41"/>
        <v>0.99525147155342863</v>
      </c>
      <c r="J56" s="16">
        <f t="shared" si="41"/>
        <v>0.99591134796894121</v>
      </c>
      <c r="K56" s="16">
        <f t="shared" si="41"/>
        <v>0.9964728689605038</v>
      </c>
      <c r="L56" s="16">
        <f t="shared" si="41"/>
        <v>0.99695305131505385</v>
      </c>
      <c r="M56" s="16">
        <f t="shared" si="41"/>
        <v>0.99736510035006765</v>
      </c>
      <c r="N56" s="16">
        <f t="shared" si="41"/>
        <v>0.99771955550488645</v>
      </c>
    </row>
    <row r="57" spans="2:16" outlineLevel="1" x14ac:dyDescent="0.2">
      <c r="B57" s="37" t="s">
        <v>19</v>
      </c>
      <c r="C57" s="14"/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38">
        <v>0</v>
      </c>
    </row>
    <row r="58" spans="2:16" x14ac:dyDescent="0.2">
      <c r="B58" s="60" t="s">
        <v>9</v>
      </c>
      <c r="C58" s="61"/>
      <c r="D58" s="62">
        <f>D55*(1-D57)</f>
        <v>-69878.257595136005</v>
      </c>
      <c r="E58" s="62">
        <f t="shared" ref="E58:N58" si="42">E55*(1-E57)</f>
        <v>53674.825886819126</v>
      </c>
      <c r="F58" s="62">
        <f t="shared" si="42"/>
        <v>65375.088340283779</v>
      </c>
      <c r="G58" s="62">
        <f t="shared" si="42"/>
        <v>76872.581620266865</v>
      </c>
      <c r="H58" s="62">
        <f t="shared" si="42"/>
        <v>89925.831139493617</v>
      </c>
      <c r="I58" s="62">
        <f t="shared" si="42"/>
        <v>104795.77860295253</v>
      </c>
      <c r="J58" s="62">
        <f t="shared" si="42"/>
        <v>121789.69259350678</v>
      </c>
      <c r="K58" s="62">
        <f t="shared" si="42"/>
        <v>141258.27163807649</v>
      </c>
      <c r="L58" s="62">
        <f t="shared" si="42"/>
        <v>163598.59557868939</v>
      </c>
      <c r="M58" s="62">
        <f t="shared" si="42"/>
        <v>189260.54743216757</v>
      </c>
      <c r="N58" s="63">
        <f t="shared" si="42"/>
        <v>218755.50087773922</v>
      </c>
    </row>
    <row r="59" spans="2:16" outlineLevel="1" x14ac:dyDescent="0.2">
      <c r="B59" s="37" t="s">
        <v>21</v>
      </c>
      <c r="C59" s="14"/>
      <c r="D59" s="16">
        <f t="shared" ref="D59:N59" si="43">D58/D5</f>
        <v>-1.6394979100423051</v>
      </c>
      <c r="E59" s="16">
        <f t="shared" si="43"/>
        <v>0.99077062100680136</v>
      </c>
      <c r="F59" s="16">
        <f t="shared" si="43"/>
        <v>0.99240987735124997</v>
      </c>
      <c r="G59" s="16">
        <f t="shared" si="43"/>
        <v>0.99353776247955738</v>
      </c>
      <c r="H59" s="16">
        <f t="shared" si="43"/>
        <v>0.99447060653245545</v>
      </c>
      <c r="I59" s="16">
        <f t="shared" si="43"/>
        <v>0.99525147155342863</v>
      </c>
      <c r="J59" s="16">
        <f t="shared" si="43"/>
        <v>0.99591134796894121</v>
      </c>
      <c r="K59" s="16">
        <f t="shared" si="43"/>
        <v>0.9964728689605038</v>
      </c>
      <c r="L59" s="16">
        <f t="shared" si="43"/>
        <v>0.99695305131505385</v>
      </c>
      <c r="M59" s="16">
        <f t="shared" si="43"/>
        <v>0.99736510035006765</v>
      </c>
      <c r="N59" s="16">
        <f t="shared" si="43"/>
        <v>0.99771955550488645</v>
      </c>
    </row>
    <row r="60" spans="2:16" outlineLevel="1" x14ac:dyDescent="0.2">
      <c r="B60" s="37" t="s">
        <v>22</v>
      </c>
      <c r="C60" s="14"/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33">
        <v>0</v>
      </c>
    </row>
    <row r="61" spans="2:16" x14ac:dyDescent="0.2">
      <c r="B61" s="60" t="s">
        <v>10</v>
      </c>
      <c r="C61" s="61"/>
      <c r="D61" s="62">
        <f>D58*(1-D60)</f>
        <v>-69878.257595136005</v>
      </c>
      <c r="E61" s="62">
        <f t="shared" ref="E61:N61" si="44">E58*(1-E60)</f>
        <v>53674.825886819126</v>
      </c>
      <c r="F61" s="62">
        <f t="shared" si="44"/>
        <v>65375.088340283779</v>
      </c>
      <c r="G61" s="62">
        <f t="shared" si="44"/>
        <v>76872.581620266865</v>
      </c>
      <c r="H61" s="62">
        <f t="shared" si="44"/>
        <v>89925.831139493617</v>
      </c>
      <c r="I61" s="62">
        <f t="shared" si="44"/>
        <v>104795.77860295253</v>
      </c>
      <c r="J61" s="62">
        <f t="shared" si="44"/>
        <v>121789.69259350678</v>
      </c>
      <c r="K61" s="62">
        <f t="shared" si="44"/>
        <v>141258.27163807649</v>
      </c>
      <c r="L61" s="62">
        <f t="shared" si="44"/>
        <v>163598.59557868939</v>
      </c>
      <c r="M61" s="62">
        <f t="shared" si="44"/>
        <v>189260.54743216757</v>
      </c>
      <c r="N61" s="62">
        <f t="shared" si="44"/>
        <v>218755.50087773922</v>
      </c>
    </row>
    <row r="62" spans="2:16" outlineLevel="1" x14ac:dyDescent="0.2">
      <c r="B62" s="37" t="s">
        <v>23</v>
      </c>
      <c r="C62" s="14"/>
      <c r="D62" s="16">
        <f t="shared" ref="D62:N62" si="45">D61/D5</f>
        <v>-1.6394979100423051</v>
      </c>
      <c r="E62" s="16">
        <f t="shared" si="45"/>
        <v>0.99077062100680136</v>
      </c>
      <c r="F62" s="16">
        <f t="shared" si="45"/>
        <v>0.99240987735124997</v>
      </c>
      <c r="G62" s="16">
        <f t="shared" si="45"/>
        <v>0.99353776247955738</v>
      </c>
      <c r="H62" s="16">
        <f t="shared" si="45"/>
        <v>0.99447060653245545</v>
      </c>
      <c r="I62" s="16">
        <f t="shared" si="45"/>
        <v>0.99525147155342863</v>
      </c>
      <c r="J62" s="16">
        <f t="shared" si="45"/>
        <v>0.99591134796894121</v>
      </c>
      <c r="K62" s="16">
        <f t="shared" si="45"/>
        <v>0.9964728689605038</v>
      </c>
      <c r="L62" s="16">
        <f t="shared" si="45"/>
        <v>0.99695305131505385</v>
      </c>
      <c r="M62" s="16">
        <f t="shared" si="45"/>
        <v>0.99736510035006765</v>
      </c>
      <c r="N62" s="16">
        <f t="shared" si="45"/>
        <v>0.99771955550488645</v>
      </c>
    </row>
    <row r="63" spans="2:16" outlineLevel="1" x14ac:dyDescent="0.2">
      <c r="B63" s="37" t="s">
        <v>24</v>
      </c>
      <c r="C63" s="58">
        <v>0.02</v>
      </c>
      <c r="D63" s="11">
        <f>C63</f>
        <v>0.02</v>
      </c>
      <c r="E63" s="11">
        <f t="shared" ref="E63:N63" si="46">D63</f>
        <v>0.02</v>
      </c>
      <c r="F63" s="11">
        <f t="shared" si="46"/>
        <v>0.02</v>
      </c>
      <c r="G63" s="11">
        <f t="shared" si="46"/>
        <v>0.02</v>
      </c>
      <c r="H63" s="11">
        <f t="shared" si="46"/>
        <v>0.02</v>
      </c>
      <c r="I63" s="11">
        <f t="shared" si="46"/>
        <v>0.02</v>
      </c>
      <c r="J63" s="11">
        <f t="shared" si="46"/>
        <v>0.02</v>
      </c>
      <c r="K63" s="11">
        <f t="shared" si="46"/>
        <v>0.02</v>
      </c>
      <c r="L63" s="11">
        <f t="shared" si="46"/>
        <v>0.02</v>
      </c>
      <c r="M63" s="11">
        <f t="shared" si="46"/>
        <v>0.02</v>
      </c>
      <c r="N63" s="11">
        <f t="shared" si="46"/>
        <v>0.02</v>
      </c>
      <c r="P63" s="73" t="s">
        <v>18</v>
      </c>
    </row>
    <row r="64" spans="2:16" x14ac:dyDescent="0.2">
      <c r="B64" s="60" t="s">
        <v>11</v>
      </c>
      <c r="C64" s="61"/>
      <c r="D64" s="62">
        <f>D61*(1-D63)</f>
        <v>-68480.692443233289</v>
      </c>
      <c r="E64" s="62">
        <f t="shared" ref="E64:N64" si="47">E61*(1-E63)</f>
        <v>52601.329369082741</v>
      </c>
      <c r="F64" s="62">
        <f t="shared" si="47"/>
        <v>64067.586573478104</v>
      </c>
      <c r="G64" s="62">
        <f t="shared" si="47"/>
        <v>75335.129987861525</v>
      </c>
      <c r="H64" s="62">
        <f t="shared" si="47"/>
        <v>88127.314516703744</v>
      </c>
      <c r="I64" s="62">
        <f t="shared" si="47"/>
        <v>102699.86303089348</v>
      </c>
      <c r="J64" s="62">
        <f t="shared" si="47"/>
        <v>119353.89874163664</v>
      </c>
      <c r="K64" s="62">
        <f t="shared" si="47"/>
        <v>138433.10620531495</v>
      </c>
      <c r="L64" s="62">
        <f t="shared" si="47"/>
        <v>160326.62366711561</v>
      </c>
      <c r="M64" s="62">
        <f t="shared" si="47"/>
        <v>185475.33648352421</v>
      </c>
      <c r="N64" s="62">
        <f t="shared" si="47"/>
        <v>214380.39086018445</v>
      </c>
    </row>
    <row r="65" spans="2:14" ht="17" outlineLevel="1" thickBot="1" x14ac:dyDescent="0.25">
      <c r="B65" s="39" t="s">
        <v>25</v>
      </c>
      <c r="C65" s="40"/>
      <c r="D65" s="43">
        <f t="shared" ref="D65:N65" si="48">D64/D5</f>
        <v>-1.6067079518414589</v>
      </c>
      <c r="E65" s="43">
        <f t="shared" si="48"/>
        <v>0.97095520858666529</v>
      </c>
      <c r="F65" s="43">
        <f t="shared" si="48"/>
        <v>0.97256167980422492</v>
      </c>
      <c r="G65" s="43">
        <f t="shared" si="48"/>
        <v>0.97366700722996613</v>
      </c>
      <c r="H65" s="43">
        <f t="shared" si="48"/>
        <v>0.97458119440180635</v>
      </c>
      <c r="I65" s="43">
        <f t="shared" si="48"/>
        <v>0.9753464421223601</v>
      </c>
      <c r="J65" s="43">
        <f t="shared" si="48"/>
        <v>0.97599312100956226</v>
      </c>
      <c r="K65" s="43">
        <f t="shared" si="48"/>
        <v>0.97654341158129365</v>
      </c>
      <c r="L65" s="43">
        <f t="shared" si="48"/>
        <v>0.9770139902887528</v>
      </c>
      <c r="M65" s="43">
        <f t="shared" si="48"/>
        <v>0.97741779834306619</v>
      </c>
      <c r="N65" s="43">
        <f t="shared" si="48"/>
        <v>0.97776516439478878</v>
      </c>
    </row>
    <row r="67" spans="2:14" x14ac:dyDescent="0.2">
      <c r="B67" s="85" t="s">
        <v>37</v>
      </c>
      <c r="C67" s="85"/>
      <c r="D67" s="85"/>
    </row>
  </sheetData>
  <mergeCells count="2">
    <mergeCell ref="B67:D67"/>
    <mergeCell ref="B2:C2"/>
  </mergeCells>
  <conditionalFormatting sqref="D35:N36 E37:N37 E39:N41">
    <cfRule type="cellIs" dxfId="0" priority="1" operator="greaterThan">
      <formula>1</formula>
    </cfRule>
  </conditionalFormatting>
  <dataValidations disablePrompts="1" count="1">
    <dataValidation type="decimal" allowBlank="1" showInputMessage="1" showErrorMessage="1" sqref="D35:D36 E35:N37 E39:N41" xr:uid="{870E1A4A-194F-C34B-887A-A0BD9684DB5C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Gonçalves</dc:creator>
  <cp:lastModifiedBy>António Gonçalves</cp:lastModifiedBy>
  <dcterms:created xsi:type="dcterms:W3CDTF">2022-12-31T14:15:22Z</dcterms:created>
  <dcterms:modified xsi:type="dcterms:W3CDTF">2023-01-17T17:31:32Z</dcterms:modified>
</cp:coreProperties>
</file>