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ton\OneDrive\Documentos\Notria_Dados\Dashboard\dashboard_perguntas\Ceasas\"/>
    </mc:Choice>
  </mc:AlternateContent>
  <xr:revisionPtr revIDLastSave="0" documentId="8_{ACF0350B-70B4-4B91-83D9-B0C3364637D4}" xr6:coauthVersionLast="47" xr6:coauthVersionMax="47" xr10:uidLastSave="{00000000-0000-0000-0000-000000000000}"/>
  <bookViews>
    <workbookView xWindow="-120" yWindow="-120" windowWidth="29040" windowHeight="15720" xr2:uid="{78922D08-E02D-48F3-8587-49DD25674A7C}"/>
  </bookViews>
  <sheets>
    <sheet name="Pergunta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H3" i="2" s="1"/>
  <c r="I3" i="2"/>
  <c r="J3" i="2"/>
  <c r="M3" i="2"/>
  <c r="N3" i="2"/>
  <c r="O3" i="2"/>
  <c r="P3" i="2"/>
  <c r="S3" i="2"/>
  <c r="T3" i="2"/>
  <c r="U3" i="2"/>
  <c r="V3" i="2"/>
  <c r="Y3" i="2"/>
  <c r="Z3" i="2" s="1"/>
  <c r="AA3" i="2"/>
  <c r="AB3" i="2"/>
  <c r="AE3" i="2"/>
  <c r="AF3" i="2" s="1"/>
  <c r="AG3" i="2"/>
  <c r="AH3" i="2"/>
  <c r="G16" i="2"/>
  <c r="H16" i="2"/>
  <c r="M16" i="2"/>
  <c r="N16" i="2"/>
  <c r="S16" i="2"/>
  <c r="T16" i="2"/>
  <c r="Y16" i="2"/>
  <c r="Z16" i="2"/>
  <c r="AE16" i="2"/>
  <c r="AF16" i="2"/>
  <c r="G32" i="2"/>
  <c r="H32" i="2"/>
  <c r="M32" i="2"/>
  <c r="N32" i="2" s="1"/>
  <c r="S32" i="2"/>
  <c r="T32" i="2"/>
  <c r="Y32" i="2"/>
  <c r="Z32" i="2"/>
  <c r="AE32" i="2"/>
  <c r="AF32" i="2"/>
  <c r="G39" i="2"/>
  <c r="H39" i="2"/>
  <c r="I39" i="2"/>
  <c r="M39" i="2"/>
  <c r="N39" i="2"/>
  <c r="O39" i="2"/>
  <c r="S39" i="2"/>
  <c r="T39" i="2"/>
  <c r="U39" i="2"/>
  <c r="Y39" i="2"/>
  <c r="Z39" i="2"/>
  <c r="AA39" i="2"/>
  <c r="AE39" i="2"/>
  <c r="AF39" i="2"/>
  <c r="AG39" i="2"/>
  <c r="G52" i="2"/>
  <c r="H52" i="2"/>
  <c r="M52" i="2"/>
  <c r="N52" i="2"/>
  <c r="S52" i="2"/>
  <c r="T52" i="2"/>
  <c r="Y52" i="2"/>
  <c r="Z52" i="2"/>
  <c r="AE52" i="2"/>
  <c r="AF52" i="2"/>
  <c r="N82" i="2"/>
  <c r="O82" i="2"/>
  <c r="T82" i="2"/>
  <c r="U82" i="2"/>
  <c r="Z82" i="2"/>
  <c r="AA82" i="2"/>
  <c r="AF82" i="2"/>
  <c r="AG82" i="2"/>
  <c r="M83" i="2"/>
  <c r="N83" i="2"/>
  <c r="S83" i="2"/>
  <c r="T83" i="2"/>
  <c r="Y83" i="2"/>
  <c r="Z83" i="2" s="1"/>
  <c r="AE83" i="2"/>
  <c r="AF83" i="2"/>
  <c r="G89" i="2"/>
  <c r="H89" i="2"/>
  <c r="I89" i="2"/>
  <c r="M89" i="2"/>
  <c r="N89" i="2"/>
  <c r="O89" i="2"/>
  <c r="S89" i="2"/>
  <c r="T89" i="2"/>
  <c r="U89" i="2"/>
  <c r="Y89" i="2"/>
  <c r="Z89" i="2"/>
  <c r="AA89" i="2"/>
  <c r="AE89" i="2"/>
  <c r="AF89" i="2"/>
  <c r="AG89" i="2"/>
  <c r="G92" i="2"/>
  <c r="H92" i="2" s="1"/>
  <c r="M92" i="2"/>
  <c r="N92" i="2"/>
  <c r="S92" i="2"/>
  <c r="T92" i="2"/>
  <c r="Y92" i="2"/>
  <c r="Z92" i="2"/>
  <c r="AE92" i="2"/>
  <c r="AF92" i="2"/>
  <c r="G103" i="2"/>
  <c r="H103" i="2"/>
  <c r="I103" i="2"/>
  <c r="M103" i="2"/>
  <c r="N103" i="2"/>
  <c r="O103" i="2"/>
  <c r="S103" i="2"/>
  <c r="T103" i="2" s="1"/>
  <c r="Y103" i="2"/>
  <c r="Z103" i="2" s="1"/>
  <c r="AE103" i="2"/>
  <c r="AF103" i="2"/>
  <c r="AG103" i="2"/>
  <c r="G107" i="2"/>
  <c r="H107" i="2"/>
  <c r="I107" i="2"/>
  <c r="M107" i="2"/>
  <c r="N107" i="2"/>
  <c r="O107" i="2"/>
  <c r="S107" i="2"/>
  <c r="U107" i="2" s="1"/>
  <c r="T107" i="2"/>
  <c r="Y107" i="2"/>
  <c r="AA107" i="2" s="1"/>
  <c r="Z107" i="2"/>
  <c r="AE107" i="2"/>
  <c r="AF107" i="2"/>
  <c r="AG107" i="2"/>
  <c r="AT3" i="2"/>
  <c r="AK3" i="2"/>
  <c r="AL3" i="2" s="1"/>
  <c r="AM3" i="2"/>
  <c r="AN3" i="2"/>
  <c r="AK16" i="2"/>
  <c r="AL16" i="2" s="1"/>
  <c r="AK32" i="2"/>
  <c r="AL32" i="2" s="1"/>
  <c r="AK39" i="2"/>
  <c r="AL39" i="2"/>
  <c r="AM39" i="2"/>
  <c r="AK52" i="2"/>
  <c r="AL52" i="2" s="1"/>
  <c r="AL82" i="2"/>
  <c r="AM82" i="2"/>
  <c r="AK83" i="2"/>
  <c r="AL83" i="2" s="1"/>
  <c r="AK89" i="2"/>
  <c r="AL89" i="2" s="1"/>
  <c r="AM89" i="2"/>
  <c r="AK92" i="2"/>
  <c r="AL92" i="2" s="1"/>
  <c r="AK103" i="2"/>
  <c r="AL103" i="2" s="1"/>
  <c r="AK107" i="2"/>
  <c r="AL107" i="2" s="1"/>
  <c r="AM107" i="2"/>
  <c r="AA103" i="2" l="1"/>
  <c r="U103" i="2"/>
  <c r="AM103" i="2"/>
</calcChain>
</file>

<file path=xl/sharedStrings.xml><?xml version="1.0" encoding="utf-8"?>
<sst xmlns="http://schemas.openxmlformats.org/spreadsheetml/2006/main" count="880" uniqueCount="160">
  <si>
    <t>Belem/PA</t>
  </si>
  <si>
    <t>CEAGESP/SP</t>
  </si>
  <si>
    <t>Mais Nutrição/CE</t>
  </si>
  <si>
    <t>PRODAL/MG</t>
  </si>
  <si>
    <t>Curitiba/PR</t>
  </si>
  <si>
    <t>Articulação</t>
  </si>
  <si>
    <t>Triagem e Logística</t>
  </si>
  <si>
    <t>Enriquecimento da captação</t>
  </si>
  <si>
    <t>Estrutura</t>
  </si>
  <si>
    <t>Processos</t>
  </si>
  <si>
    <t>Sustentabilidade do Banco de Alimentos</t>
  </si>
  <si>
    <t>Sustentabilidade da Ceasa</t>
  </si>
  <si>
    <t>Edificação</t>
  </si>
  <si>
    <t>Resultado da Matriz</t>
  </si>
  <si>
    <t>Realiza mapeamento sistemático e/ou busca ativa de potenciais parceiros doadores?</t>
  </si>
  <si>
    <t>Realiza visitas de apresentação e aproximação com os potenciais parceiros doadores?</t>
  </si>
  <si>
    <t>Explora o uso de visão computacional (Inteligência Artificial - IA) para identificar potenciais doadores por região ou setor de atuação?</t>
  </si>
  <si>
    <t>Estabelece compromissos com os novos parceiros doadores referentes à dinâmica de doações?</t>
  </si>
  <si>
    <t>Realiza visitas ou outro contato para fidelização de parceiros doadores?</t>
  </si>
  <si>
    <t>Possui registro do número e perfil de parceiros doadores?</t>
  </si>
  <si>
    <t>Conta, prioritariamente, com parceiros doadores fixos para a composição dos estoques de alimentos?</t>
  </si>
  <si>
    <t>Realiza prestação de contas sistematicamente aos parceiros doadores?</t>
  </si>
  <si>
    <t>Coleta e analisa dados sobre as doações para melhorar as estratégias de arrecadação?</t>
  </si>
  <si>
    <t>Analisa as causas de possíveis reduções do quantitativo de doações pelos parceiros doadores?</t>
  </si>
  <si>
    <t>Possui termo de compromisso, cooperação, convênio ou outro tipo de contrato com os parceiros doadores?</t>
  </si>
  <si>
    <t>Município e/ou o próprio banco de alimentos possui base legal/instrumento de incentivo à doação de alimentos?</t>
  </si>
  <si>
    <t>Explora o uso de visão computacional (Inteligência Artificial - IA) para se conectar diariamente com doadores fixos?</t>
  </si>
  <si>
    <t>Realiza diariamente planejamento de rota e dinâmica de coleta de doações no parceiro doador?</t>
  </si>
  <si>
    <t>Explora o uso de visão computacional (Inteligência Artificial - IA) para planejar e organizar a rota e dinâmica de coleta de doações?</t>
  </si>
  <si>
    <t>Realiza parcerias com empresas de transporte para facilitar/economizar com a logística de coleta de doações?</t>
  </si>
  <si>
    <t>A gestão e o controle de qualidade das doações contam com profissional da área de alimentos?</t>
  </si>
  <si>
    <t>O(a) profissional da área de alimentos é de dedicação exclusiva no banco de alimentos?</t>
  </si>
  <si>
    <t>A gestão e o controle de qualidade de doações contam com equipe operacional para a realização das atividades em todas as etapas do processo?</t>
  </si>
  <si>
    <t>A equipe operacional realiza seleção e triagem das doações antes de serem entregues?</t>
  </si>
  <si>
    <t>Realiza processamento mínimo de alimentos COM A FUNÇÃO de potencializar o aproveitamento de alimentos para doações?</t>
  </si>
  <si>
    <t>Realiza o armazenamento de alimentos de forma higiênica e segura, conforme orientações da equipe técnica?</t>
  </si>
  <si>
    <t>Controla as doações segundo o método de gerenciamento de itens PVPS/PEPS (Primeiro que Vence, Primeiro que Sai - Primeiro que Entra, Primeiro que Sai)?</t>
  </si>
  <si>
    <t>Quantifica e registra diariamente o que é coletado nas doações?</t>
  </si>
  <si>
    <t>Quantifica e registra diariamente as doações entregues?</t>
  </si>
  <si>
    <t>Realiza cálculo do quantitativo de gêneros a serem entregues de acordo com o número e perfil dos beneficiários, e características de consumo?</t>
  </si>
  <si>
    <t>Explora o uso de visão computacional (Inteligência Artificial - IA) para automatizar operações?</t>
  </si>
  <si>
    <t>Recebe doações diretamente ou via atravessadores de produtores rurais?</t>
  </si>
  <si>
    <t>Recebe alimentos provenientes de feiras livres ou mercados municipais?</t>
  </si>
  <si>
    <t>Recebe doações de mercados, supermercados (varejos, atacados)?</t>
  </si>
  <si>
    <t>Recebe alimentos excedentes de indústrias alimentícias?</t>
  </si>
  <si>
    <t>Recebe doações de hortas comunitárias ou urbanas?</t>
  </si>
  <si>
    <t>Recebe alimentos captados em eventos públicos ou privados (ex.: feiras, congressos, festivais)?</t>
  </si>
  <si>
    <t>Recebe alimentos de outros bancos de alimentos?</t>
  </si>
  <si>
    <t>Perguntas</t>
  </si>
  <si>
    <t xml:space="preserve">Na sua opinião, o imóvel onde o banco de alimentos está implantado: </t>
  </si>
  <si>
    <t xml:space="preserve">Para o ano de 2025, o banco de alimentos já tem acertado/pactuado alguma reforma/modernização para melhoria da estrutura física? </t>
  </si>
  <si>
    <t xml:space="preserve">Para o ano de 2025, o banco de alimentos já tem acertado/pactuado aquisição de equipamentos/utensílios? </t>
  </si>
  <si>
    <t>Conta com estrutura física para a operacionalização adequada do banco de alimentos?</t>
  </si>
  <si>
    <t>A condição predial e higiênico-sanitária da estrutura física permite a operacionalização do banco de alimentos em condições seguras e higiênicas?</t>
  </si>
  <si>
    <t>Conta com disponibilidade de armazenamento compatível com a demanda operacional do banco de alimentos?</t>
  </si>
  <si>
    <t>A condição higiênico-sanitária da área de armazenamento permite a operacionalização do banco de alimentos em condições seguras e higiênicas?</t>
  </si>
  <si>
    <t>Quanto à estrutura física, o banco de alimentos possui setores/áreas separadas para cada atividade?</t>
  </si>
  <si>
    <t xml:space="preserve">O(s) veículo(s) utilizado(s) pelo banco de alimentos para coleta e/ou distribuição de produtos, gêneros e alimentos é (são): </t>
  </si>
  <si>
    <t>Conta com veículo exclusivo compatível com a demanda operacional para a coleta e/ou distribuição de doações?</t>
  </si>
  <si>
    <t xml:space="preserve">Na sua opinião, o número de veículo(s) utilizado(s) pelo banco de alimentos para coleta e/ou distribuição de produtos, gêneros e alimentos: </t>
  </si>
  <si>
    <t xml:space="preserve">Na sua opinião, o número de equipamentos/maquinários para os processos operacionais do banco de alimentos é: </t>
  </si>
  <si>
    <t>Na sua opinião, o número de utensílios para os processos operacionais do banco de alimentos é:</t>
  </si>
  <si>
    <t>O apoio técnico e acompanhamento sistemático de instituições socioassistenciais conta com profissionais habilitatos para a função/atividades (Assistente Social/ Nutricionista)?</t>
  </si>
  <si>
    <t>Possui o controle do número e perfil de instituições socioassistenciais?</t>
  </si>
  <si>
    <t>Exige cumprimento de requisitos obrigatórios de elegibilidade das instituições socioassistenciais?</t>
  </si>
  <si>
    <t>Realiza visita técnica para cadastro das instituições socioassistenciais?</t>
  </si>
  <si>
    <t>Realiza visita técnica para acompanhamento das instituições socioassistenciais?</t>
  </si>
  <si>
    <t>Produz relatórios técnicos dos quesitos observados e discutidos durante a visita?</t>
  </si>
  <si>
    <t>Desliga entidades por descumprimento dos requisitos de permanência enquanto beneficiária?</t>
  </si>
  <si>
    <t>Realiza atividades educativas com os seus parceiros doadores?</t>
  </si>
  <si>
    <t>Realiza atividades educativas com os seus funcionários e colaboradores?</t>
  </si>
  <si>
    <t>Realiza atividades educativas com os as instituições beneficiárias?</t>
  </si>
  <si>
    <t>Realiza monitoramento e avaliação da eficácia (alcance dos objetivos) das ações educativas voltadas às entidades sociais?</t>
  </si>
  <si>
    <t>Sistematiza e analisa a monetização das doações?</t>
  </si>
  <si>
    <t>Há atribuições definidas por cargos/funções?</t>
  </si>
  <si>
    <t>Equipe técnica participou de capacitação técnica no último ano?</t>
  </si>
  <si>
    <t>Realiza reuniões técnicas e de gestão com toda a equipe periodicamente?</t>
  </si>
  <si>
    <t>Conta com voluntários(as) para atuação no banco de alimentos?</t>
  </si>
  <si>
    <t>Realiza a divulgação para a captação de voluntários(as) para atuação em diversos níveis?</t>
  </si>
  <si>
    <t>Desenvolve estratégias de divulgação e comunicação para a promoção da visibilidade do trabalho do banco de alimentos?</t>
  </si>
  <si>
    <t>Utiliza sistema informatizado (Software) específico para bancos de alimentos para registros operacionais e de gestão?</t>
  </si>
  <si>
    <t>Explora o uso de visão computacional (Inteligência Artificial - IA) para gerenciar a dinâmica operacional de doações?</t>
  </si>
  <si>
    <t>Realiza ações de benchmarking (busca outras experiências de bancos de alimentos)?</t>
  </si>
  <si>
    <t>Articula parcerias em redes para realização de ações educativas?</t>
  </si>
  <si>
    <t>Articula parcerias em redes para realização de trocas e/ou direcionamento  de estoques operacionais?</t>
  </si>
  <si>
    <t>Articula parcerias em redes para compartilhamento de infraestrutura?</t>
  </si>
  <si>
    <t>Articula parcerias em redes para compartilhamento/encaminhamento  de doadores estratégicos?</t>
  </si>
  <si>
    <t xml:space="preserve">Articula parcerias em rede local/regional com outros bancos de alimentos? </t>
  </si>
  <si>
    <t>Articula parcerias em rede nacional com outros bancos de alimentos?</t>
  </si>
  <si>
    <t>Articula com redes de outras políticas públicas direcionadas à defesa e garantia de direitos (Idoso, Criança, Adolescente e outros)?</t>
  </si>
  <si>
    <t>Possui assento em instâncias de controle social local (Conselhos)?</t>
  </si>
  <si>
    <t>Articula com instâncias de controle social local (Conselhos)?</t>
  </si>
  <si>
    <t>Aporte inicial</t>
  </si>
  <si>
    <t>Possui informação sobre a origem do recurso financeiro para implantação do banco de alimentos?</t>
  </si>
  <si>
    <t>Custo de operação</t>
  </si>
  <si>
    <t>Possui informação sobre a origem do recurso financeiro para manutenção mensal do banco de alimentos?</t>
  </si>
  <si>
    <t>Monitora e controla o valor (R$) dos custos variáveis (altera com a variação do volume operacional, exemplo: combustível)?</t>
  </si>
  <si>
    <t>Adota mecanismos e estratégias para realizar/ampliar a captação de recursos financeiros para a operacionalização do banco de alimentos?</t>
  </si>
  <si>
    <t>Adota mecanismos e estratégias para captar serviços que proverão economicidade ao banco de alimentos?</t>
  </si>
  <si>
    <t>O banco de alimentos destina alimentos descartados para a produção de ração animal?</t>
  </si>
  <si>
    <t>O banco de alimentos destina alimentos a instituições que utilizam biodigestores para transformar resíduos alimentares em biogás ou fertilizantes orgânicos?</t>
  </si>
  <si>
    <t>O banco de alimentos destina alimentos a instituições que extraem compostos bioativos, como antioxidantes ou óleos essenciais, de alimentos descartados?</t>
  </si>
  <si>
    <t>O banco de alimentos destina alimentos a instituições que utilizam resíduos alimentares em sistemas de vermicompostagem para a produção de húmus?</t>
  </si>
  <si>
    <t>O banco de alimentos oferece oficinas ou materiais educativos para incentivar a reutilização de alimentos e a compostagem doméstica pela comunidade?</t>
  </si>
  <si>
    <t>A Ceasa  destina resíduos alimentares para processos de compostagem para produção de adubo orgânico?</t>
  </si>
  <si>
    <t>A Ceasa destina resíduos alimentares para a produção de ração animal?</t>
  </si>
  <si>
    <t>A Ceasa  destina resíduos alimentares para serem utilizados em biodigestores para converter resíduos orgânicos em biogás ou biofertilizantes?</t>
  </si>
  <si>
    <t>A Ceasa organiza resíduos alimentares em categorias específicas para facilitar o reaproveitamento em outros processos industriais ou agrícolas?</t>
  </si>
  <si>
    <t>A Ceasa oferece treinamentos para comerciantes e agricultores sobre técnicas de reaproveitamento de alimentos e redução de perdas?</t>
  </si>
  <si>
    <t>A Ceasa organiza feiras ou mercados específicos para comercializar alimentos fora do padrão comercial, mas adequados para outros usos?</t>
  </si>
  <si>
    <t>A Ceasa destina resíduos alimentares para pesquisa e desenvolvimento de novos produtos ou tecnologias?</t>
  </si>
  <si>
    <t>A Ceasa doa alimentos inadequados para consumo humano, mas aproveitáveis, para alimentar animais em zoológicos ou aquários?</t>
  </si>
  <si>
    <t>Resultados de Eficiência</t>
  </si>
  <si>
    <t>O banco de alimentos conta, prioritariamente, com parceiros doadores fixos para a composição dos estoques de alimentos?</t>
  </si>
  <si>
    <t>O banco de alimentos doa alimentos com regularidade às instituições sociassistenciais?</t>
  </si>
  <si>
    <t>A maioria dos alimentos perecíveis arrecadados é avaliado em bom a ótimo para o consumo?</t>
  </si>
  <si>
    <t>O banco de alimentos reintroduz para consumo, pelo menos, metade dos alimentos arrecadados?</t>
  </si>
  <si>
    <t>O banco de alimentos possui setor de recepção de alimentos?</t>
  </si>
  <si>
    <t>O setor de recepção de alimentos é bom a excelente?</t>
  </si>
  <si>
    <t>O banco de alimentos possui setor de seleção e triagem de alimentos?</t>
  </si>
  <si>
    <t>O setor de seleção e triagem de alimentos é bom a excelente?</t>
  </si>
  <si>
    <t>O banco de alimentos possui setor para armazenamento de alimentos sob temperatura controlada?</t>
  </si>
  <si>
    <t>O setor para armazenamento de alimentos sob temperatura controlada é bom a excelente?</t>
  </si>
  <si>
    <t>O banco de alimentos possui setor para armazenamento de alimentos sob temperatura ambiente?</t>
  </si>
  <si>
    <t>O setor para armazenamento de alimentos sob temperatura ambiente é bom a excelente?</t>
  </si>
  <si>
    <t>O banco de alimentos possui setor de expedição de alimentos?</t>
  </si>
  <si>
    <t>O setor de expedição de alimentos é bom a excelente?</t>
  </si>
  <si>
    <t>O banco de alimentos possui setor de descarte?</t>
  </si>
  <si>
    <t>O setor de descarte de alimentos é bom a excelente?</t>
  </si>
  <si>
    <t>O banco de alimentos possui setor administrativo?</t>
  </si>
  <si>
    <t>O setor administrativo é bom a excelente?</t>
  </si>
  <si>
    <t>SIM</t>
  </si>
  <si>
    <t>NÃO</t>
  </si>
  <si>
    <t>Pontos</t>
  </si>
  <si>
    <t>Respostas</t>
  </si>
  <si>
    <t xml:space="preserve">NÃO  </t>
  </si>
  <si>
    <t>PARCIALMENTE</t>
  </si>
  <si>
    <t>INSUFICIENTE</t>
  </si>
  <si>
    <t>Subdimensão</t>
  </si>
  <si>
    <t>Dimensão</t>
  </si>
  <si>
    <t>% da Subdimensão</t>
  </si>
  <si>
    <t>São Luís/MA</t>
  </si>
  <si>
    <t>SUFICIENTE</t>
  </si>
  <si>
    <t>NÃO SE APLICA</t>
  </si>
  <si>
    <t>Nº</t>
  </si>
  <si>
    <t>NSI</t>
  </si>
  <si>
    <t>Quantifica e registra diariamente a quantidade de alimentos recebidos que NÃO foram aproveitados para doações?</t>
  </si>
  <si>
    <t>Monitora e controla o valor (R$) dos custos fixos (NÃO altera com a variação do volume operacional, exemplo: aluguel)?</t>
  </si>
  <si>
    <t>O banco de alimentos utiliza alimentos NÃO aptos para consumo humano em processos de compostagem para produção de adubo orgânico?</t>
  </si>
  <si>
    <t>O número de funcionários e colaboradores que compõem a equipe operacional é SUFICIENTE?</t>
  </si>
  <si>
    <t>PARCIELMENTE</t>
  </si>
  <si>
    <t>% Total da Dimensão</t>
  </si>
  <si>
    <t>Dimensão 1</t>
  </si>
  <si>
    <t>Dimensão 2</t>
  </si>
  <si>
    <t>Dimensão 3</t>
  </si>
  <si>
    <t>Dimensão 4</t>
  </si>
  <si>
    <t>Dimensão 5</t>
  </si>
  <si>
    <t>Dimensão 6</t>
  </si>
  <si>
    <t xml:space="preserve">GLOBAL </t>
  </si>
  <si>
    <t>Soma (pts)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</si>
</sst>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5" tint="-0.249977111117893"/>
      <name val="Aptos Narrow"/>
      <family val="2"/>
      <scheme val="minor"/>
    </font>
    <font>
      <b/>
      <sz val="14"/>
      <color theme="4" tint="0.39997558519241921"/>
      <name val="Aptos Narrow"/>
      <family val="2"/>
      <scheme val="minor"/>
    </font>
    <font>
      <b/>
      <sz val="14"/>
      <color theme="8" tint="0.39997558519241921"/>
      <name val="Aptos Narrow"/>
      <family val="2"/>
      <scheme val="minor"/>
    </font>
    <font>
      <b/>
      <sz val="14"/>
      <color rgb="FFFFC000"/>
      <name val="Aptos Narrow"/>
      <family val="2"/>
      <scheme val="minor"/>
    </font>
    <font>
      <b/>
      <sz val="18"/>
      <color theme="4" tint="0.39997558519241921"/>
      <name val="Aptos Narrow"/>
      <family val="2"/>
      <scheme val="minor"/>
    </font>
    <font>
      <b/>
      <sz val="18"/>
      <color theme="8" tint="0.39997558519241921"/>
      <name val="Aptos Narrow"/>
      <family val="2"/>
      <scheme val="minor"/>
    </font>
    <font>
      <b/>
      <sz val="18"/>
      <color rgb="FFFFC00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4"/>
      <color rgb="FFC00000"/>
      <name val="Aptos Narrow"/>
      <family val="2"/>
      <scheme val="minor"/>
    </font>
    <font>
      <b/>
      <sz val="18"/>
      <color rgb="FFC00000"/>
      <name val="Aptos Narrow"/>
      <family val="2"/>
      <scheme val="minor"/>
    </font>
    <font>
      <b/>
      <sz val="18"/>
      <color theme="5" tint="-0.249977111117893"/>
      <name val="Aptos Narrow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6C4B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2" borderId="2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2" fillId="0" borderId="13" xfId="0" applyFont="1" applyBorder="1" applyAlignment="1">
      <alignment horizontal="center"/>
    </xf>
    <xf numFmtId="0" fontId="0" fillId="0" borderId="14" xfId="0" applyBorder="1"/>
    <xf numFmtId="0" fontId="2" fillId="2" borderId="9" xfId="0" applyFont="1" applyFill="1" applyBorder="1" applyAlignment="1">
      <alignment horizontal="center"/>
    </xf>
    <xf numFmtId="0" fontId="0" fillId="2" borderId="10" xfId="0" applyFill="1" applyBorder="1"/>
    <xf numFmtId="0" fontId="2" fillId="0" borderId="21" xfId="0" applyFont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0" fillId="2" borderId="14" xfId="0" applyFill="1" applyBorder="1"/>
    <xf numFmtId="0" fontId="0" fillId="2" borderId="26" xfId="0" applyFill="1" applyBorder="1"/>
    <xf numFmtId="0" fontId="0" fillId="0" borderId="26" xfId="0" applyBorder="1"/>
    <xf numFmtId="0" fontId="0" fillId="0" borderId="0" xfId="0" applyAlignment="1">
      <alignment horizontal="center" wrapText="1"/>
    </xf>
    <xf numFmtId="0" fontId="0" fillId="9" borderId="3" xfId="0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10" borderId="5" xfId="0" applyFill="1" applyBorder="1" applyAlignment="1">
      <alignment horizontal="center" wrapText="1"/>
    </xf>
    <xf numFmtId="0" fontId="0" fillId="10" borderId="6" xfId="0" applyFill="1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10" borderId="30" xfId="0" applyFill="1" applyBorder="1" applyAlignment="1">
      <alignment horizontal="center" wrapText="1"/>
    </xf>
    <xf numFmtId="0" fontId="0" fillId="9" borderId="6" xfId="0" applyFill="1" applyBorder="1" applyAlignment="1">
      <alignment horizontal="center" wrapText="1"/>
    </xf>
    <xf numFmtId="0" fontId="0" fillId="13" borderId="5" xfId="0" applyFill="1" applyBorder="1" applyAlignment="1">
      <alignment horizontal="center" wrapText="1"/>
    </xf>
    <xf numFmtId="0" fontId="0" fillId="9" borderId="27" xfId="0" applyFill="1" applyBorder="1" applyAlignment="1">
      <alignment horizontal="center"/>
    </xf>
    <xf numFmtId="0" fontId="0" fillId="9" borderId="28" xfId="0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0" fillId="10" borderId="3" xfId="0" applyFill="1" applyBorder="1" applyAlignment="1">
      <alignment horizontal="center" wrapText="1"/>
    </xf>
    <xf numFmtId="0" fontId="0" fillId="10" borderId="27" xfId="0" applyFill="1" applyBorder="1" applyAlignment="1">
      <alignment horizontal="center"/>
    </xf>
    <xf numFmtId="0" fontId="0" fillId="13" borderId="28" xfId="0" applyFill="1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10" borderId="32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30" xfId="0" applyFill="1" applyBorder="1" applyAlignment="1">
      <alignment horizontal="center" wrapText="1"/>
    </xf>
    <xf numFmtId="0" fontId="0" fillId="9" borderId="32" xfId="0" applyFill="1" applyBorder="1" applyAlignment="1">
      <alignment horizontal="center"/>
    </xf>
    <xf numFmtId="0" fontId="0" fillId="13" borderId="6" xfId="0" applyFill="1" applyBorder="1" applyAlignment="1">
      <alignment horizontal="center" wrapText="1"/>
    </xf>
    <xf numFmtId="0" fontId="0" fillId="13" borderId="29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2" fillId="0" borderId="20" xfId="0" applyFont="1" applyBorder="1" applyAlignment="1">
      <alignment horizontal="center"/>
    </xf>
    <xf numFmtId="9" fontId="2" fillId="0" borderId="20" xfId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10" borderId="30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2" fillId="17" borderId="20" xfId="0" applyFont="1" applyFill="1" applyBorder="1" applyAlignment="1">
      <alignment horizontal="center"/>
    </xf>
    <xf numFmtId="9" fontId="2" fillId="17" borderId="20" xfId="1" applyFont="1" applyFill="1" applyBorder="1" applyAlignment="1">
      <alignment horizontal="center"/>
    </xf>
    <xf numFmtId="0" fontId="2" fillId="17" borderId="20" xfId="0" applyFont="1" applyFill="1" applyBorder="1" applyAlignment="1">
      <alignment horizontal="center" vertical="center"/>
    </xf>
    <xf numFmtId="9" fontId="2" fillId="17" borderId="20" xfId="1" applyFont="1" applyFill="1" applyBorder="1" applyAlignment="1">
      <alignment horizontal="center" vertical="center"/>
    </xf>
    <xf numFmtId="0" fontId="5" fillId="15" borderId="9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wrapText="1"/>
    </xf>
    <xf numFmtId="0" fontId="4" fillId="0" borderId="31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/>
    </xf>
    <xf numFmtId="0" fontId="0" fillId="13" borderId="27" xfId="0" applyFill="1" applyBorder="1" applyAlignment="1">
      <alignment horizontal="center"/>
    </xf>
    <xf numFmtId="0" fontId="2" fillId="17" borderId="32" xfId="1" applyNumberFormat="1" applyFont="1" applyFill="1" applyBorder="1" applyAlignment="1">
      <alignment horizontal="center"/>
    </xf>
    <xf numFmtId="9" fontId="0" fillId="17" borderId="20" xfId="1" applyFont="1" applyFill="1" applyBorder="1" applyAlignment="1">
      <alignment horizontal="center" wrapText="1"/>
    </xf>
    <xf numFmtId="0" fontId="0" fillId="17" borderId="5" xfId="0" applyFill="1" applyBorder="1" applyAlignment="1">
      <alignment horizontal="center" wrapText="1"/>
    </xf>
    <xf numFmtId="0" fontId="0" fillId="17" borderId="28" xfId="0" applyFill="1" applyBorder="1" applyAlignment="1">
      <alignment horizontal="center"/>
    </xf>
    <xf numFmtId="0" fontId="0" fillId="17" borderId="3" xfId="0" applyFill="1" applyBorder="1" applyAlignment="1">
      <alignment horizontal="center" wrapText="1"/>
    </xf>
    <xf numFmtId="0" fontId="0" fillId="17" borderId="27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10" fontId="2" fillId="0" borderId="20" xfId="1" applyNumberFormat="1" applyFont="1" applyBorder="1" applyAlignment="1">
      <alignment horizontal="center" vertical="center"/>
    </xf>
    <xf numFmtId="0" fontId="0" fillId="17" borderId="3" xfId="0" applyFill="1" applyBorder="1"/>
    <xf numFmtId="0" fontId="0" fillId="17" borderId="4" xfId="0" applyFill="1" applyBorder="1"/>
    <xf numFmtId="0" fontId="0" fillId="17" borderId="5" xfId="0" applyFill="1" applyBorder="1"/>
    <xf numFmtId="0" fontId="0" fillId="17" borderId="0" xfId="0" applyFill="1"/>
    <xf numFmtId="0" fontId="0" fillId="17" borderId="6" xfId="0" applyFill="1" applyBorder="1"/>
    <xf numFmtId="0" fontId="0" fillId="17" borderId="7" xfId="0" applyFill="1" applyBorder="1"/>
    <xf numFmtId="0" fontId="0" fillId="17" borderId="30" xfId="0" applyFill="1" applyBorder="1"/>
    <xf numFmtId="0" fontId="0" fillId="17" borderId="31" xfId="0" applyFill="1" applyBorder="1"/>
    <xf numFmtId="0" fontId="2" fillId="17" borderId="27" xfId="0" applyFont="1" applyFill="1" applyBorder="1"/>
    <xf numFmtId="0" fontId="2" fillId="17" borderId="28" xfId="0" applyFont="1" applyFill="1" applyBorder="1"/>
    <xf numFmtId="0" fontId="2" fillId="17" borderId="29" xfId="0" applyFont="1" applyFill="1" applyBorder="1"/>
    <xf numFmtId="0" fontId="0" fillId="0" borderId="31" xfId="0" applyBorder="1" applyAlignment="1">
      <alignment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10" fontId="3" fillId="16" borderId="17" xfId="0" applyNumberFormat="1" applyFont="1" applyFill="1" applyBorder="1" applyAlignment="1">
      <alignment horizontal="center" vertical="center"/>
    </xf>
    <xf numFmtId="10" fontId="3" fillId="8" borderId="17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10" fontId="13" fillId="0" borderId="17" xfId="1" applyNumberFormat="1" applyFont="1" applyBorder="1" applyAlignment="1">
      <alignment horizontal="center" vertical="top"/>
    </xf>
    <xf numFmtId="10" fontId="13" fillId="0" borderId="18" xfId="1" applyNumberFormat="1" applyFont="1" applyBorder="1" applyAlignment="1">
      <alignment horizontal="center" vertical="top"/>
    </xf>
    <xf numFmtId="10" fontId="13" fillId="0" borderId="19" xfId="1" applyNumberFormat="1" applyFont="1" applyBorder="1" applyAlignment="1">
      <alignment horizontal="center" vertical="top"/>
    </xf>
    <xf numFmtId="10" fontId="3" fillId="15" borderId="17" xfId="0" applyNumberFormat="1" applyFont="1" applyFill="1" applyBorder="1" applyAlignment="1">
      <alignment horizontal="center" vertical="center"/>
    </xf>
    <xf numFmtId="10" fontId="3" fillId="15" borderId="18" xfId="0" applyNumberFormat="1" applyFont="1" applyFill="1" applyBorder="1" applyAlignment="1">
      <alignment horizontal="center" vertical="center"/>
    </xf>
    <xf numFmtId="10" fontId="3" fillId="15" borderId="19" xfId="0" applyNumberFormat="1" applyFont="1" applyFill="1" applyBorder="1" applyAlignment="1">
      <alignment horizontal="center" vertical="center"/>
    </xf>
    <xf numFmtId="10" fontId="3" fillId="6" borderId="17" xfId="0" applyNumberFormat="1" applyFont="1" applyFill="1" applyBorder="1" applyAlignment="1">
      <alignment horizontal="center" vertical="center"/>
    </xf>
    <xf numFmtId="10" fontId="3" fillId="6" borderId="18" xfId="0" applyNumberFormat="1" applyFont="1" applyFill="1" applyBorder="1" applyAlignment="1">
      <alignment horizontal="center" vertical="center"/>
    </xf>
    <xf numFmtId="10" fontId="3" fillId="6" borderId="19" xfId="0" applyNumberFormat="1" applyFont="1" applyFill="1" applyBorder="1" applyAlignment="1">
      <alignment horizontal="center" vertical="center"/>
    </xf>
    <xf numFmtId="10" fontId="2" fillId="0" borderId="17" xfId="1" applyNumberFormat="1" applyFont="1" applyBorder="1" applyAlignment="1">
      <alignment horizontal="center" vertical="center"/>
    </xf>
    <xf numFmtId="10" fontId="2" fillId="0" borderId="18" xfId="1" applyNumberFormat="1" applyFont="1" applyBorder="1" applyAlignment="1">
      <alignment horizontal="center" vertical="center"/>
    </xf>
    <xf numFmtId="10" fontId="2" fillId="0" borderId="19" xfId="1" applyNumberFormat="1" applyFont="1" applyBorder="1" applyAlignment="1">
      <alignment horizontal="center" vertical="center"/>
    </xf>
    <xf numFmtId="10" fontId="3" fillId="11" borderId="17" xfId="1" applyNumberFormat="1" applyFont="1" applyFill="1" applyBorder="1" applyAlignment="1">
      <alignment horizontal="center" vertical="center"/>
    </xf>
    <xf numFmtId="10" fontId="3" fillId="11" borderId="18" xfId="1" applyNumberFormat="1" applyFont="1" applyFill="1" applyBorder="1" applyAlignment="1">
      <alignment horizontal="center" vertical="center"/>
    </xf>
    <xf numFmtId="10" fontId="3" fillId="11" borderId="19" xfId="1" applyNumberFormat="1" applyFont="1" applyFill="1" applyBorder="1" applyAlignment="1">
      <alignment horizontal="center" vertical="center"/>
    </xf>
    <xf numFmtId="10" fontId="3" fillId="14" borderId="17" xfId="0" applyNumberFormat="1" applyFont="1" applyFill="1" applyBorder="1" applyAlignment="1">
      <alignment horizontal="center" vertical="center"/>
    </xf>
    <xf numFmtId="10" fontId="3" fillId="14" borderId="18" xfId="0" applyNumberFormat="1" applyFont="1" applyFill="1" applyBorder="1" applyAlignment="1">
      <alignment horizontal="center" vertical="center"/>
    </xf>
    <xf numFmtId="10" fontId="3" fillId="14" borderId="19" xfId="0" applyNumberFormat="1" applyFont="1" applyFill="1" applyBorder="1" applyAlignment="1">
      <alignment horizontal="center" vertical="center"/>
    </xf>
    <xf numFmtId="10" fontId="15" fillId="0" borderId="17" xfId="1" applyNumberFormat="1" applyFont="1" applyBorder="1" applyAlignment="1">
      <alignment horizontal="center" vertical="top"/>
    </xf>
    <xf numFmtId="10" fontId="15" fillId="0" borderId="18" xfId="1" applyNumberFormat="1" applyFont="1" applyBorder="1" applyAlignment="1">
      <alignment horizontal="center" vertical="top"/>
    </xf>
    <xf numFmtId="10" fontId="15" fillId="0" borderId="19" xfId="1" applyNumberFormat="1" applyFont="1" applyBorder="1" applyAlignment="1">
      <alignment horizontal="center" vertical="top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10" fontId="3" fillId="14" borderId="17" xfId="1" applyNumberFormat="1" applyFont="1" applyFill="1" applyBorder="1" applyAlignment="1">
      <alignment horizontal="center" vertical="center"/>
    </xf>
    <xf numFmtId="10" fontId="3" fillId="14" borderId="18" xfId="1" applyNumberFormat="1" applyFont="1" applyFill="1" applyBorder="1" applyAlignment="1">
      <alignment horizontal="center" vertical="center"/>
    </xf>
    <xf numFmtId="10" fontId="3" fillId="14" borderId="19" xfId="1" applyNumberFormat="1" applyFont="1" applyFill="1" applyBorder="1" applyAlignment="1">
      <alignment horizontal="center" vertical="center"/>
    </xf>
    <xf numFmtId="10" fontId="3" fillId="15" borderId="17" xfId="1" applyNumberFormat="1" applyFont="1" applyFill="1" applyBorder="1" applyAlignment="1">
      <alignment horizontal="center" vertical="center"/>
    </xf>
    <xf numFmtId="10" fontId="3" fillId="15" borderId="18" xfId="1" applyNumberFormat="1" applyFont="1" applyFill="1" applyBorder="1" applyAlignment="1">
      <alignment horizontal="center" vertical="center"/>
    </xf>
    <xf numFmtId="10" fontId="3" fillId="15" borderId="19" xfId="1" applyNumberFormat="1" applyFont="1" applyFill="1" applyBorder="1" applyAlignment="1">
      <alignment horizontal="center" vertical="center"/>
    </xf>
    <xf numFmtId="10" fontId="3" fillId="6" borderId="17" xfId="1" applyNumberFormat="1" applyFont="1" applyFill="1" applyBorder="1" applyAlignment="1">
      <alignment horizontal="center" vertical="center"/>
    </xf>
    <xf numFmtId="10" fontId="3" fillId="6" borderId="18" xfId="1" applyNumberFormat="1" applyFont="1" applyFill="1" applyBorder="1" applyAlignment="1">
      <alignment horizontal="center" vertical="center"/>
    </xf>
    <xf numFmtId="10" fontId="3" fillId="6" borderId="19" xfId="1" applyNumberFormat="1" applyFont="1" applyFill="1" applyBorder="1" applyAlignment="1">
      <alignment horizontal="center" vertical="center"/>
    </xf>
    <xf numFmtId="9" fontId="3" fillId="16" borderId="17" xfId="1" applyFont="1" applyFill="1" applyBorder="1" applyAlignment="1">
      <alignment horizontal="center" vertical="center"/>
    </xf>
    <xf numFmtId="9" fontId="3" fillId="16" borderId="18" xfId="1" applyFont="1" applyFill="1" applyBorder="1" applyAlignment="1">
      <alignment horizontal="center" vertical="center"/>
    </xf>
    <xf numFmtId="9" fontId="3" fillId="16" borderId="19" xfId="1" applyFont="1" applyFill="1" applyBorder="1" applyAlignment="1">
      <alignment horizontal="center" vertical="center"/>
    </xf>
    <xf numFmtId="9" fontId="3" fillId="8" borderId="17" xfId="1" applyFont="1" applyFill="1" applyBorder="1" applyAlignment="1">
      <alignment horizontal="center" vertical="center"/>
    </xf>
    <xf numFmtId="9" fontId="3" fillId="8" borderId="18" xfId="1" applyFont="1" applyFill="1" applyBorder="1" applyAlignment="1">
      <alignment horizontal="center" vertical="center"/>
    </xf>
    <xf numFmtId="9" fontId="3" fillId="8" borderId="19" xfId="1" applyFont="1" applyFill="1" applyBorder="1" applyAlignment="1">
      <alignment horizontal="center" vertical="center"/>
    </xf>
    <xf numFmtId="0" fontId="14" fillId="0" borderId="30" xfId="0" applyFont="1" applyBorder="1" applyAlignment="1">
      <alignment horizontal="center" wrapText="1"/>
    </xf>
    <xf numFmtId="0" fontId="14" fillId="0" borderId="31" xfId="0" applyFont="1" applyBorder="1" applyAlignment="1">
      <alignment horizontal="center" wrapText="1"/>
    </xf>
    <xf numFmtId="0" fontId="14" fillId="0" borderId="32" xfId="0" applyFont="1" applyBorder="1" applyAlignment="1">
      <alignment horizontal="center" wrapText="1"/>
    </xf>
    <xf numFmtId="9" fontId="2" fillId="0" borderId="17" xfId="1" applyFont="1" applyBorder="1" applyAlignment="1">
      <alignment horizontal="center" vertical="center"/>
    </xf>
    <xf numFmtId="9" fontId="2" fillId="0" borderId="18" xfId="1" applyFont="1" applyBorder="1" applyAlignment="1">
      <alignment horizontal="center" vertical="center"/>
    </xf>
    <xf numFmtId="9" fontId="2" fillId="0" borderId="19" xfId="1" applyFont="1" applyBorder="1" applyAlignment="1">
      <alignment horizontal="center" vertical="center"/>
    </xf>
    <xf numFmtId="10" fontId="3" fillId="18" borderId="17" xfId="1" applyNumberFormat="1" applyFont="1" applyFill="1" applyBorder="1" applyAlignment="1">
      <alignment horizontal="center" vertical="center"/>
    </xf>
    <xf numFmtId="10" fontId="3" fillId="18" borderId="18" xfId="1" applyNumberFormat="1" applyFont="1" applyFill="1" applyBorder="1" applyAlignment="1">
      <alignment horizontal="center" vertical="center"/>
    </xf>
    <xf numFmtId="10" fontId="3" fillId="18" borderId="19" xfId="1" applyNumberFormat="1" applyFont="1" applyFill="1" applyBorder="1" applyAlignment="1">
      <alignment horizontal="center" vertical="center"/>
    </xf>
    <xf numFmtId="10" fontId="3" fillId="16" borderId="17" xfId="1" applyNumberFormat="1" applyFont="1" applyFill="1" applyBorder="1" applyAlignment="1">
      <alignment horizontal="center" vertical="center"/>
    </xf>
    <xf numFmtId="10" fontId="3" fillId="16" borderId="18" xfId="1" applyNumberFormat="1" applyFont="1" applyFill="1" applyBorder="1" applyAlignment="1">
      <alignment horizontal="center" vertical="center"/>
    </xf>
    <xf numFmtId="10" fontId="3" fillId="16" borderId="19" xfId="1" applyNumberFormat="1" applyFont="1" applyFill="1" applyBorder="1" applyAlignment="1">
      <alignment horizontal="center" vertical="center"/>
    </xf>
    <xf numFmtId="10" fontId="3" fillId="8" borderId="17" xfId="1" applyNumberFormat="1" applyFont="1" applyFill="1" applyBorder="1" applyAlignment="1">
      <alignment horizontal="center" vertical="center"/>
    </xf>
    <xf numFmtId="10" fontId="3" fillId="8" borderId="18" xfId="1" applyNumberFormat="1" applyFont="1" applyFill="1" applyBorder="1" applyAlignment="1">
      <alignment horizontal="center" vertical="center"/>
    </xf>
    <xf numFmtId="10" fontId="3" fillId="8" borderId="19" xfId="1" applyNumberFormat="1" applyFont="1" applyFill="1" applyBorder="1" applyAlignment="1">
      <alignment horizontal="center" vertical="center"/>
    </xf>
    <xf numFmtId="10" fontId="12" fillId="0" borderId="17" xfId="1" applyNumberFormat="1" applyFont="1" applyBorder="1" applyAlignment="1">
      <alignment horizontal="center" vertical="top"/>
    </xf>
    <xf numFmtId="10" fontId="12" fillId="0" borderId="18" xfId="1" applyNumberFormat="1" applyFont="1" applyBorder="1" applyAlignment="1">
      <alignment horizontal="center" vertical="top"/>
    </xf>
    <xf numFmtId="10" fontId="12" fillId="0" borderId="19" xfId="1" applyNumberFormat="1" applyFont="1" applyBorder="1" applyAlignment="1">
      <alignment horizontal="center" vertical="top"/>
    </xf>
    <xf numFmtId="0" fontId="3" fillId="0" borderId="30" xfId="0" applyFont="1" applyBorder="1" applyAlignment="1">
      <alignment horizontal="center" wrapText="1"/>
    </xf>
    <xf numFmtId="0" fontId="3" fillId="0" borderId="31" xfId="0" applyFont="1" applyBorder="1" applyAlignment="1">
      <alignment horizontal="center" wrapText="1"/>
    </xf>
    <xf numFmtId="0" fontId="3" fillId="0" borderId="32" xfId="0" applyFont="1" applyBorder="1" applyAlignment="1">
      <alignment horizontal="center" wrapText="1"/>
    </xf>
    <xf numFmtId="0" fontId="9" fillId="0" borderId="30" xfId="0" applyFont="1" applyBorder="1" applyAlignment="1">
      <alignment horizontal="center" wrapText="1"/>
    </xf>
    <xf numFmtId="0" fontId="9" fillId="0" borderId="31" xfId="0" applyFont="1" applyBorder="1" applyAlignment="1">
      <alignment horizontal="center" wrapText="1"/>
    </xf>
    <xf numFmtId="0" fontId="9" fillId="0" borderId="32" xfId="0" applyFont="1" applyBorder="1" applyAlignment="1">
      <alignment horizontal="center" wrapText="1"/>
    </xf>
    <xf numFmtId="10" fontId="2" fillId="17" borderId="17" xfId="1" applyNumberFormat="1" applyFont="1" applyFill="1" applyBorder="1" applyAlignment="1">
      <alignment horizontal="center" vertical="center"/>
    </xf>
    <xf numFmtId="10" fontId="2" fillId="17" borderId="18" xfId="1" applyNumberFormat="1" applyFont="1" applyFill="1" applyBorder="1" applyAlignment="1">
      <alignment horizontal="center" vertical="center"/>
    </xf>
    <xf numFmtId="10" fontId="2" fillId="17" borderId="19" xfId="1" applyNumberFormat="1" applyFont="1" applyFill="1" applyBorder="1" applyAlignment="1">
      <alignment horizontal="center" vertical="center"/>
    </xf>
    <xf numFmtId="9" fontId="3" fillId="15" borderId="17" xfId="1" applyFont="1" applyFill="1" applyBorder="1" applyAlignment="1">
      <alignment horizontal="center" vertical="center"/>
    </xf>
    <xf numFmtId="9" fontId="3" fillId="15" borderId="18" xfId="1" applyFont="1" applyFill="1" applyBorder="1" applyAlignment="1">
      <alignment horizontal="center" vertical="center"/>
    </xf>
    <xf numFmtId="9" fontId="3" fillId="15" borderId="19" xfId="1" applyFont="1" applyFill="1" applyBorder="1" applyAlignment="1">
      <alignment horizontal="center" vertical="center"/>
    </xf>
    <xf numFmtId="0" fontId="2" fillId="17" borderId="18" xfId="0" applyFont="1" applyFill="1" applyBorder="1" applyAlignment="1">
      <alignment horizontal="center" vertical="center"/>
    </xf>
    <xf numFmtId="0" fontId="2" fillId="17" borderId="19" xfId="0" applyFont="1" applyFill="1" applyBorder="1" applyAlignment="1">
      <alignment horizontal="center" vertical="center"/>
    </xf>
    <xf numFmtId="9" fontId="2" fillId="17" borderId="18" xfId="1" applyFont="1" applyFill="1" applyBorder="1" applyAlignment="1">
      <alignment horizontal="center" vertical="center"/>
    </xf>
    <xf numFmtId="9" fontId="2" fillId="17" borderId="19" xfId="1" applyFont="1" applyFill="1" applyBorder="1" applyAlignment="1">
      <alignment horizontal="center" vertical="center"/>
    </xf>
    <xf numFmtId="9" fontId="2" fillId="17" borderId="17" xfId="1" applyFont="1" applyFill="1" applyBorder="1" applyAlignment="1">
      <alignment horizontal="center" vertical="center"/>
    </xf>
    <xf numFmtId="0" fontId="2" fillId="17" borderId="17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wrapText="1"/>
    </xf>
    <xf numFmtId="0" fontId="8" fillId="0" borderId="31" xfId="0" applyFont="1" applyBorder="1" applyAlignment="1">
      <alignment horizontal="center" wrapText="1"/>
    </xf>
    <xf numFmtId="0" fontId="8" fillId="0" borderId="32" xfId="0" applyFont="1" applyBorder="1" applyAlignment="1">
      <alignment horizontal="center" wrapText="1"/>
    </xf>
    <xf numFmtId="10" fontId="11" fillId="0" borderId="17" xfId="1" applyNumberFormat="1" applyFont="1" applyBorder="1" applyAlignment="1">
      <alignment horizontal="center" vertical="top"/>
    </xf>
    <xf numFmtId="10" fontId="11" fillId="0" borderId="18" xfId="1" applyNumberFormat="1" applyFont="1" applyBorder="1" applyAlignment="1">
      <alignment horizontal="center" vertical="top"/>
    </xf>
    <xf numFmtId="10" fontId="11" fillId="0" borderId="19" xfId="1" applyNumberFormat="1" applyFont="1" applyBorder="1" applyAlignment="1">
      <alignment horizontal="center" vertical="top"/>
    </xf>
    <xf numFmtId="10" fontId="10" fillId="0" borderId="17" xfId="1" applyNumberFormat="1" applyFont="1" applyBorder="1" applyAlignment="1">
      <alignment horizontal="center" vertical="top"/>
    </xf>
    <xf numFmtId="10" fontId="10" fillId="0" borderId="18" xfId="1" applyNumberFormat="1" applyFont="1" applyBorder="1" applyAlignment="1">
      <alignment horizontal="center" vertical="top"/>
    </xf>
    <xf numFmtId="10" fontId="10" fillId="0" borderId="19" xfId="1" applyNumberFormat="1" applyFont="1" applyBorder="1" applyAlignment="1">
      <alignment horizontal="center" vertical="top"/>
    </xf>
    <xf numFmtId="0" fontId="7" fillId="0" borderId="30" xfId="0" applyFont="1" applyBorder="1" applyAlignment="1">
      <alignment horizontal="center" wrapText="1"/>
    </xf>
    <xf numFmtId="0" fontId="7" fillId="0" borderId="31" xfId="0" applyFont="1" applyBorder="1" applyAlignment="1">
      <alignment horizontal="center" wrapText="1"/>
    </xf>
    <xf numFmtId="0" fontId="7" fillId="0" borderId="32" xfId="0" applyFont="1" applyBorder="1" applyAlignment="1">
      <alignment horizontal="center" wrapText="1"/>
    </xf>
    <xf numFmtId="9" fontId="2" fillId="17" borderId="17" xfId="1" applyFont="1" applyFill="1" applyBorder="1" applyAlignment="1">
      <alignment horizontal="center" vertical="center" wrapText="1"/>
    </xf>
    <xf numFmtId="9" fontId="2" fillId="17" borderId="18" xfId="1" applyFont="1" applyFill="1" applyBorder="1" applyAlignment="1">
      <alignment horizontal="center" vertical="center" wrapText="1"/>
    </xf>
    <xf numFmtId="9" fontId="2" fillId="17" borderId="19" xfId="1" applyFont="1" applyFill="1" applyBorder="1" applyAlignment="1">
      <alignment horizontal="center" vertical="center" wrapText="1"/>
    </xf>
    <xf numFmtId="10" fontId="2" fillId="17" borderId="17" xfId="1" applyNumberFormat="1" applyFont="1" applyFill="1" applyBorder="1" applyAlignment="1">
      <alignment horizontal="center" vertical="center" wrapText="1"/>
    </xf>
    <xf numFmtId="10" fontId="2" fillId="17" borderId="18" xfId="1" applyNumberFormat="1" applyFont="1" applyFill="1" applyBorder="1" applyAlignment="1">
      <alignment horizontal="center" vertical="center" wrapText="1"/>
    </xf>
    <xf numFmtId="10" fontId="2" fillId="17" borderId="19" xfId="1" applyNumberFormat="1" applyFont="1" applyFill="1" applyBorder="1" applyAlignment="1">
      <alignment horizontal="center" vertical="center" wrapText="1"/>
    </xf>
    <xf numFmtId="10" fontId="16" fillId="0" borderId="17" xfId="1" applyNumberFormat="1" applyFont="1" applyBorder="1" applyAlignment="1">
      <alignment horizontal="center" vertical="top"/>
    </xf>
    <xf numFmtId="10" fontId="16" fillId="0" borderId="18" xfId="1" applyNumberFormat="1" applyFont="1" applyBorder="1" applyAlignment="1">
      <alignment horizontal="center" vertical="top"/>
    </xf>
    <xf numFmtId="10" fontId="16" fillId="0" borderId="19" xfId="1" applyNumberFormat="1" applyFont="1" applyBorder="1" applyAlignment="1">
      <alignment horizontal="center" vertical="top"/>
    </xf>
    <xf numFmtId="0" fontId="6" fillId="0" borderId="31" xfId="0" applyFont="1" applyBorder="1" applyAlignment="1">
      <alignment horizontal="center" wrapText="1"/>
    </xf>
    <xf numFmtId="0" fontId="6" fillId="0" borderId="32" xfId="0" applyFont="1" applyBorder="1" applyAlignment="1">
      <alignment horizontal="center" wrapText="1"/>
    </xf>
    <xf numFmtId="9" fontId="0" fillId="17" borderId="17" xfId="1" applyFont="1" applyFill="1" applyBorder="1" applyAlignment="1">
      <alignment horizontal="center" vertical="center" wrapText="1"/>
    </xf>
    <xf numFmtId="9" fontId="0" fillId="17" borderId="18" xfId="1" applyFont="1" applyFill="1" applyBorder="1" applyAlignment="1">
      <alignment horizontal="center" vertical="center" wrapText="1"/>
    </xf>
    <xf numFmtId="9" fontId="0" fillId="17" borderId="19" xfId="1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5" fillId="8" borderId="16" xfId="0" applyFont="1" applyFill="1" applyBorder="1" applyAlignment="1">
      <alignment horizontal="center" vertical="center" wrapText="1"/>
    </xf>
    <xf numFmtId="0" fontId="5" fillId="8" borderId="24" xfId="0" applyFont="1" applyFill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 wrapText="1"/>
    </xf>
    <xf numFmtId="0" fontId="5" fillId="8" borderId="15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5" fillId="8" borderId="23" xfId="0" applyFont="1" applyFill="1" applyBorder="1" applyAlignment="1">
      <alignment horizontal="center" vertical="center"/>
    </xf>
    <xf numFmtId="0" fontId="5" fillId="15" borderId="2" xfId="0" applyFont="1" applyFill="1" applyBorder="1" applyAlignment="1">
      <alignment horizontal="center" vertical="center" wrapText="1"/>
    </xf>
    <xf numFmtId="0" fontId="5" fillId="15" borderId="24" xfId="0" applyFont="1" applyFill="1" applyBorder="1" applyAlignment="1">
      <alignment horizontal="center" vertical="center" wrapText="1"/>
    </xf>
    <xf numFmtId="0" fontId="5" fillId="15" borderId="25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6" borderId="24" xfId="0" applyFont="1" applyFill="1" applyBorder="1" applyAlignment="1">
      <alignment horizontal="center" vertical="center" wrapText="1"/>
    </xf>
    <xf numFmtId="0" fontId="5" fillId="6" borderId="25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5" fillId="6" borderId="21" xfId="0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/>
    </xf>
    <xf numFmtId="0" fontId="5" fillId="6" borderId="22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5" fillId="16" borderId="16" xfId="0" applyFont="1" applyFill="1" applyBorder="1" applyAlignment="1">
      <alignment horizontal="center" vertical="center" wrapText="1"/>
    </xf>
    <xf numFmtId="0" fontId="5" fillId="16" borderId="24" xfId="0" applyFont="1" applyFill="1" applyBorder="1" applyAlignment="1">
      <alignment horizontal="center" vertical="center" wrapText="1"/>
    </xf>
    <xf numFmtId="0" fontId="5" fillId="16" borderId="25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/>
    </xf>
    <xf numFmtId="0" fontId="5" fillId="7" borderId="22" xfId="0" applyFont="1" applyFill="1" applyBorder="1" applyAlignment="1">
      <alignment horizontal="center" vertical="center"/>
    </xf>
    <xf numFmtId="0" fontId="5" fillId="7" borderId="23" xfId="0" applyFont="1" applyFill="1" applyBorder="1" applyAlignment="1">
      <alignment horizontal="center" vertical="center"/>
    </xf>
    <xf numFmtId="0" fontId="5" fillId="11" borderId="22" xfId="0" applyFont="1" applyFill="1" applyBorder="1" applyAlignment="1">
      <alignment horizontal="center" vertical="center" wrapText="1"/>
    </xf>
    <xf numFmtId="0" fontId="5" fillId="11" borderId="23" xfId="0" applyFont="1" applyFill="1" applyBorder="1" applyAlignment="1">
      <alignment horizontal="center" vertical="center" wrapText="1"/>
    </xf>
    <xf numFmtId="0" fontId="5" fillId="11" borderId="1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12" borderId="24" xfId="0" applyFont="1" applyFill="1" applyBorder="1" applyAlignment="1">
      <alignment horizontal="center" vertical="center" wrapText="1"/>
    </xf>
    <xf numFmtId="0" fontId="5" fillId="12" borderId="21" xfId="0" applyFont="1" applyFill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center" vertical="center" wrapText="1"/>
    </xf>
    <xf numFmtId="0" fontId="5" fillId="12" borderId="25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10" fontId="3" fillId="8" borderId="18" xfId="0" applyNumberFormat="1" applyFont="1" applyFill="1" applyBorder="1" applyAlignment="1">
      <alignment horizontal="center" vertical="center"/>
    </xf>
    <xf numFmtId="10" fontId="3" fillId="8" borderId="19" xfId="0" applyNumberFormat="1" applyFont="1" applyFill="1" applyBorder="1" applyAlignment="1">
      <alignment horizontal="center" vertical="center"/>
    </xf>
    <xf numFmtId="10" fontId="3" fillId="16" borderId="18" xfId="0" applyNumberFormat="1" applyFont="1" applyFill="1" applyBorder="1" applyAlignment="1">
      <alignment horizontal="center" vertical="center"/>
    </xf>
    <xf numFmtId="10" fontId="3" fillId="16" borderId="19" xfId="0" applyNumberFormat="1" applyFont="1" applyFill="1" applyBorder="1" applyAlignment="1">
      <alignment horizontal="center" vertical="center"/>
    </xf>
    <xf numFmtId="10" fontId="2" fillId="0" borderId="17" xfId="0" applyNumberFormat="1" applyFont="1" applyBorder="1" applyAlignment="1">
      <alignment horizontal="center" vertical="center"/>
    </xf>
    <xf numFmtId="10" fontId="2" fillId="0" borderId="18" xfId="0" applyNumberFormat="1" applyFont="1" applyBorder="1" applyAlignment="1">
      <alignment horizontal="center" vertical="center"/>
    </xf>
    <xf numFmtId="10" fontId="2" fillId="0" borderId="19" xfId="0" applyNumberFormat="1" applyFont="1" applyBorder="1" applyAlignment="1">
      <alignment horizontal="center" vertical="center"/>
    </xf>
    <xf numFmtId="0" fontId="2" fillId="17" borderId="17" xfId="1" applyNumberFormat="1" applyFont="1" applyFill="1" applyBorder="1" applyAlignment="1">
      <alignment horizontal="center" vertical="center"/>
    </xf>
    <xf numFmtId="0" fontId="2" fillId="17" borderId="18" xfId="1" applyNumberFormat="1" applyFont="1" applyFill="1" applyBorder="1" applyAlignment="1">
      <alignment horizontal="center" vertical="center"/>
    </xf>
    <xf numFmtId="0" fontId="2" fillId="17" borderId="19" xfId="1" applyNumberFormat="1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6C4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B962-2B99-4DF8-A84E-9BA1169C93BD}">
  <dimension ref="A1:AT120"/>
  <sheetViews>
    <sheetView tabSelected="1" topLeftCell="D1" workbookViewId="0">
      <selection activeCell="D1" sqref="D1:D2"/>
    </sheetView>
  </sheetViews>
  <sheetFormatPr defaultRowHeight="15.75" x14ac:dyDescent="0.25"/>
  <cols>
    <col min="1" max="1" width="15.28515625" style="59" customWidth="1"/>
    <col min="2" max="2" width="29.28515625" style="60" customWidth="1"/>
    <col min="3" max="3" width="5.140625" style="2" customWidth="1"/>
    <col min="4" max="4" width="156.85546875" customWidth="1"/>
    <col min="5" max="5" width="16.42578125" style="20" customWidth="1"/>
    <col min="6" max="6" width="7.28515625" style="1" customWidth="1"/>
    <col min="8" max="8" width="14" style="5" customWidth="1"/>
    <col min="9" max="9" width="12.7109375" customWidth="1"/>
    <col min="10" max="10" width="15.42578125" customWidth="1"/>
    <col min="11" max="11" width="16.42578125" customWidth="1"/>
    <col min="12" max="12" width="7.28515625" customWidth="1"/>
    <col min="14" max="14" width="14" customWidth="1"/>
    <col min="15" max="15" width="12.7109375" customWidth="1"/>
    <col min="16" max="16" width="15.42578125" customWidth="1"/>
    <col min="17" max="17" width="16.42578125" customWidth="1"/>
    <col min="18" max="18" width="7.28515625" customWidth="1"/>
    <col min="20" max="20" width="14" customWidth="1"/>
    <col min="21" max="21" width="12.7109375" customWidth="1"/>
    <col min="22" max="22" width="15.42578125" customWidth="1"/>
    <col min="23" max="23" width="16.42578125" customWidth="1"/>
    <col min="24" max="24" width="7.28515625" customWidth="1"/>
    <col min="26" max="26" width="14" customWidth="1"/>
    <col min="27" max="27" width="12.7109375" customWidth="1"/>
    <col min="28" max="28" width="15.42578125" customWidth="1"/>
    <col min="29" max="29" width="16.42578125" style="1" customWidth="1"/>
    <col min="30" max="30" width="7.28515625" style="1" customWidth="1"/>
    <col min="32" max="32" width="14" customWidth="1"/>
    <col min="33" max="33" width="12.7109375" customWidth="1"/>
    <col min="34" max="34" width="15.42578125" customWidth="1"/>
    <col min="35" max="35" width="16.42578125" style="1" customWidth="1"/>
    <col min="36" max="36" width="7.28515625" style="1" customWidth="1"/>
    <col min="38" max="38" width="14" customWidth="1"/>
    <col min="39" max="39" width="12.7109375" customWidth="1"/>
    <col min="40" max="40" width="15.42578125" customWidth="1"/>
    <col min="41" max="41" width="16.42578125" customWidth="1"/>
    <col min="42" max="42" width="7.28515625" customWidth="1"/>
    <col min="44" max="44" width="14" customWidth="1"/>
    <col min="45" max="45" width="12.7109375" customWidth="1"/>
    <col min="46" max="46" width="15.42578125" customWidth="1"/>
  </cols>
  <sheetData>
    <row r="1" spans="1:46" s="5" customFormat="1" ht="19.5" thickBot="1" x14ac:dyDescent="0.35">
      <c r="A1" s="195" t="s">
        <v>139</v>
      </c>
      <c r="B1" s="197" t="s">
        <v>138</v>
      </c>
      <c r="C1" s="197" t="s">
        <v>144</v>
      </c>
      <c r="D1" s="199" t="s">
        <v>48</v>
      </c>
      <c r="E1" s="248" t="s">
        <v>0</v>
      </c>
      <c r="F1" s="190"/>
      <c r="G1" s="190"/>
      <c r="H1" s="190"/>
      <c r="I1" s="190"/>
      <c r="J1" s="191"/>
      <c r="K1" s="178" t="s">
        <v>141</v>
      </c>
      <c r="L1" s="179"/>
      <c r="M1" s="179"/>
      <c r="N1" s="179"/>
      <c r="O1" s="179"/>
      <c r="P1" s="180"/>
      <c r="Q1" s="169" t="s">
        <v>1</v>
      </c>
      <c r="R1" s="170"/>
      <c r="S1" s="170"/>
      <c r="T1" s="170"/>
      <c r="U1" s="170"/>
      <c r="V1" s="171"/>
      <c r="W1" s="154" t="s">
        <v>2</v>
      </c>
      <c r="X1" s="155"/>
      <c r="Y1" s="155"/>
      <c r="Z1" s="155"/>
      <c r="AA1" s="155"/>
      <c r="AB1" s="156"/>
      <c r="AC1" s="151" t="s">
        <v>3</v>
      </c>
      <c r="AD1" s="152"/>
      <c r="AE1" s="152"/>
      <c r="AF1" s="152"/>
      <c r="AG1" s="152"/>
      <c r="AH1" s="153"/>
      <c r="AI1" s="133" t="s">
        <v>4</v>
      </c>
      <c r="AJ1" s="134"/>
      <c r="AK1" s="134"/>
      <c r="AL1" s="134"/>
      <c r="AM1" s="134"/>
      <c r="AN1" s="135"/>
      <c r="AO1" s="116" t="s">
        <v>158</v>
      </c>
      <c r="AP1" s="117"/>
      <c r="AQ1" s="117"/>
      <c r="AR1" s="117"/>
      <c r="AS1" s="117"/>
      <c r="AT1" s="117"/>
    </row>
    <row r="2" spans="1:46" s="86" customFormat="1" ht="44.45" customHeight="1" thickBot="1" x14ac:dyDescent="0.3">
      <c r="A2" s="196"/>
      <c r="B2" s="198"/>
      <c r="C2" s="198"/>
      <c r="D2" s="200"/>
      <c r="E2" s="61" t="s">
        <v>134</v>
      </c>
      <c r="F2" s="61" t="s">
        <v>133</v>
      </c>
      <c r="G2" s="61" t="s">
        <v>159</v>
      </c>
      <c r="H2" s="61" t="s">
        <v>140</v>
      </c>
      <c r="I2" s="61" t="s">
        <v>151</v>
      </c>
      <c r="J2" s="64" t="s">
        <v>13</v>
      </c>
      <c r="K2" s="62" t="s">
        <v>134</v>
      </c>
      <c r="L2" s="61" t="s">
        <v>133</v>
      </c>
      <c r="M2" s="61" t="s">
        <v>159</v>
      </c>
      <c r="N2" s="61" t="s">
        <v>140</v>
      </c>
      <c r="O2" s="61" t="s">
        <v>151</v>
      </c>
      <c r="P2" s="64" t="s">
        <v>13</v>
      </c>
      <c r="Q2" s="62" t="s">
        <v>134</v>
      </c>
      <c r="R2" s="61" t="s">
        <v>133</v>
      </c>
      <c r="S2" s="61" t="s">
        <v>159</v>
      </c>
      <c r="T2" s="61" t="s">
        <v>140</v>
      </c>
      <c r="U2" s="61" t="s">
        <v>151</v>
      </c>
      <c r="V2" s="64" t="s">
        <v>13</v>
      </c>
      <c r="W2" s="62" t="s">
        <v>134</v>
      </c>
      <c r="X2" s="61" t="s">
        <v>133</v>
      </c>
      <c r="Y2" s="61" t="s">
        <v>159</v>
      </c>
      <c r="Z2" s="61" t="s">
        <v>140</v>
      </c>
      <c r="AA2" s="61" t="s">
        <v>151</v>
      </c>
      <c r="AB2" s="64" t="s">
        <v>13</v>
      </c>
      <c r="AC2" s="62" t="s">
        <v>134</v>
      </c>
      <c r="AD2" s="61" t="s">
        <v>133</v>
      </c>
      <c r="AE2" s="61" t="s">
        <v>159</v>
      </c>
      <c r="AF2" s="61" t="s">
        <v>140</v>
      </c>
      <c r="AG2" s="61" t="s">
        <v>151</v>
      </c>
      <c r="AH2" s="63" t="s">
        <v>13</v>
      </c>
      <c r="AI2" s="62" t="s">
        <v>134</v>
      </c>
      <c r="AJ2" s="61" t="s">
        <v>133</v>
      </c>
      <c r="AK2" s="61" t="s">
        <v>159</v>
      </c>
      <c r="AL2" s="61" t="s">
        <v>140</v>
      </c>
      <c r="AM2" s="61" t="s">
        <v>151</v>
      </c>
      <c r="AN2" s="63" t="s">
        <v>13</v>
      </c>
      <c r="AO2" s="62"/>
      <c r="AP2" s="61" t="s">
        <v>133</v>
      </c>
      <c r="AQ2" s="61" t="s">
        <v>159</v>
      </c>
      <c r="AR2" s="61" t="s">
        <v>140</v>
      </c>
      <c r="AS2" s="61" t="s">
        <v>151</v>
      </c>
      <c r="AT2" s="63" t="s">
        <v>13</v>
      </c>
    </row>
    <row r="3" spans="1:46" ht="15" x14ac:dyDescent="0.25">
      <c r="A3" s="230" t="s">
        <v>152</v>
      </c>
      <c r="B3" s="227" t="s">
        <v>5</v>
      </c>
      <c r="C3" s="15">
        <v>1</v>
      </c>
      <c r="D3" s="19" t="s">
        <v>14</v>
      </c>
      <c r="E3" s="21" t="s">
        <v>131</v>
      </c>
      <c r="F3" s="29">
        <v>2</v>
      </c>
      <c r="G3" s="168">
        <f>SUM(F3:F15)</f>
        <v>20</v>
      </c>
      <c r="H3" s="184">
        <f>(G3*100/26/100)</f>
        <v>0.76923076923076916</v>
      </c>
      <c r="I3" s="107">
        <f>(42*100/72/100)</f>
        <v>0.58333333333333337</v>
      </c>
      <c r="J3" s="187">
        <f>(SUM(F3:F120))/236</f>
        <v>0.55084745762711862</v>
      </c>
      <c r="K3" s="21" t="s">
        <v>131</v>
      </c>
      <c r="L3" s="29">
        <v>2</v>
      </c>
      <c r="M3" s="168">
        <f>SUM(L3:L15)</f>
        <v>18</v>
      </c>
      <c r="N3" s="157">
        <f>(M3*100/26/100)</f>
        <v>0.69230769230769229</v>
      </c>
      <c r="O3" s="107">
        <f>(53*100/72/100)</f>
        <v>0.73611111111111116</v>
      </c>
      <c r="P3" s="175">
        <f>(SUM(L3:L120))/236</f>
        <v>0.78389830508474578</v>
      </c>
      <c r="Q3" s="49" t="s">
        <v>132</v>
      </c>
      <c r="R3" s="34">
        <v>0</v>
      </c>
      <c r="S3" s="168">
        <f>SUM(R3:R15)</f>
        <v>10</v>
      </c>
      <c r="T3" s="157">
        <f>(S3*100/26/100)</f>
        <v>0.38461538461538458</v>
      </c>
      <c r="U3" s="107">
        <f>(32*100/72/100)</f>
        <v>0.44444444444444442</v>
      </c>
      <c r="V3" s="172">
        <f>(SUM(R3:R120))/236</f>
        <v>0.3347457627118644</v>
      </c>
      <c r="W3" s="39" t="s">
        <v>131</v>
      </c>
      <c r="X3" s="29">
        <v>2</v>
      </c>
      <c r="Y3" s="87">
        <f>SUM(X3:X15)</f>
        <v>18</v>
      </c>
      <c r="Z3" s="104">
        <f>(Y3*100/26/100)</f>
        <v>0.69230769230769229</v>
      </c>
      <c r="AA3" s="107">
        <f>(47*100/72/100)</f>
        <v>0.65277777777777768</v>
      </c>
      <c r="AB3" s="148">
        <f>(SUM(X3:X120))/236</f>
        <v>0.6652542372881356</v>
      </c>
      <c r="AC3" s="49" t="s">
        <v>132</v>
      </c>
      <c r="AD3" s="34">
        <v>0</v>
      </c>
      <c r="AE3" s="87">
        <f>SUM(AD3:AD15)</f>
        <v>6</v>
      </c>
      <c r="AF3" s="104">
        <f>(AE3*100/26/100)</f>
        <v>0.23076923076923075</v>
      </c>
      <c r="AG3" s="139">
        <f>(32*100/72/100)</f>
        <v>0.44444444444444442</v>
      </c>
      <c r="AH3" s="95">
        <f>(SUM(AD3:AD120))/236</f>
        <v>0.51271186440677963</v>
      </c>
      <c r="AI3" s="39" t="s">
        <v>131</v>
      </c>
      <c r="AJ3" s="29">
        <v>2</v>
      </c>
      <c r="AK3" s="87">
        <f>SUM(AJ3:AJ15)</f>
        <v>20</v>
      </c>
      <c r="AL3" s="104">
        <f>(AK3*100/26/100)</f>
        <v>0.76923076923076916</v>
      </c>
      <c r="AM3" s="107">
        <f>(47*100/72/100)</f>
        <v>0.65277777777777768</v>
      </c>
      <c r="AN3" s="113">
        <f>(SUM(AJ3:AJ120))/236</f>
        <v>0.7076271186440678</v>
      </c>
      <c r="AO3" s="75"/>
      <c r="AP3" s="76"/>
      <c r="AQ3" s="87">
        <v>14.4</v>
      </c>
      <c r="AR3" s="104">
        <v>0.55379999999999996</v>
      </c>
      <c r="AS3" s="107">
        <v>0.58609999999999995</v>
      </c>
      <c r="AT3" s="95">
        <f>(SUM(AQ3:AQ120))/236</f>
        <v>0.57711864406779656</v>
      </c>
    </row>
    <row r="4" spans="1:46" ht="15" x14ac:dyDescent="0.25">
      <c r="A4" s="230"/>
      <c r="B4" s="227"/>
      <c r="C4" s="3">
        <v>2</v>
      </c>
      <c r="D4" s="9" t="s">
        <v>15</v>
      </c>
      <c r="E4" s="22" t="s">
        <v>131</v>
      </c>
      <c r="F4" s="30">
        <v>2</v>
      </c>
      <c r="G4" s="163"/>
      <c r="H4" s="185"/>
      <c r="I4" s="108"/>
      <c r="J4" s="188"/>
      <c r="K4" s="22" t="s">
        <v>131</v>
      </c>
      <c r="L4" s="30">
        <v>2</v>
      </c>
      <c r="M4" s="163"/>
      <c r="N4" s="158"/>
      <c r="O4" s="108"/>
      <c r="P4" s="176"/>
      <c r="Q4" s="48" t="s">
        <v>131</v>
      </c>
      <c r="R4" s="30">
        <v>2</v>
      </c>
      <c r="S4" s="163"/>
      <c r="T4" s="158"/>
      <c r="U4" s="108"/>
      <c r="V4" s="173"/>
      <c r="W4" s="48" t="s">
        <v>131</v>
      </c>
      <c r="X4" s="30">
        <v>2</v>
      </c>
      <c r="Y4" s="88"/>
      <c r="Z4" s="105"/>
      <c r="AA4" s="108"/>
      <c r="AB4" s="149"/>
      <c r="AC4" s="48" t="s">
        <v>131</v>
      </c>
      <c r="AD4" s="30">
        <v>2</v>
      </c>
      <c r="AE4" s="88"/>
      <c r="AF4" s="105"/>
      <c r="AG4" s="140"/>
      <c r="AH4" s="96"/>
      <c r="AI4" s="48" t="s">
        <v>131</v>
      </c>
      <c r="AJ4" s="30">
        <v>2</v>
      </c>
      <c r="AK4" s="88"/>
      <c r="AL4" s="105"/>
      <c r="AM4" s="108"/>
      <c r="AN4" s="114"/>
      <c r="AO4" s="77"/>
      <c r="AP4" s="78"/>
      <c r="AQ4" s="88"/>
      <c r="AR4" s="105"/>
      <c r="AS4" s="108"/>
      <c r="AT4" s="96"/>
    </row>
    <row r="5" spans="1:46" ht="15" x14ac:dyDescent="0.25">
      <c r="A5" s="230"/>
      <c r="B5" s="227"/>
      <c r="C5" s="3">
        <v>3</v>
      </c>
      <c r="D5" s="9" t="s">
        <v>16</v>
      </c>
      <c r="E5" s="23" t="s">
        <v>132</v>
      </c>
      <c r="F5" s="31">
        <v>0</v>
      </c>
      <c r="G5" s="163"/>
      <c r="H5" s="185"/>
      <c r="I5" s="108"/>
      <c r="J5" s="188"/>
      <c r="K5" s="23" t="s">
        <v>132</v>
      </c>
      <c r="L5" s="31">
        <v>0</v>
      </c>
      <c r="M5" s="163"/>
      <c r="N5" s="158"/>
      <c r="O5" s="108"/>
      <c r="P5" s="176"/>
      <c r="Q5" s="50" t="s">
        <v>132</v>
      </c>
      <c r="R5" s="31">
        <v>0</v>
      </c>
      <c r="S5" s="163"/>
      <c r="T5" s="158"/>
      <c r="U5" s="108"/>
      <c r="V5" s="173"/>
      <c r="W5" s="50" t="s">
        <v>132</v>
      </c>
      <c r="X5" s="31">
        <v>0</v>
      </c>
      <c r="Y5" s="88"/>
      <c r="Z5" s="105"/>
      <c r="AA5" s="108"/>
      <c r="AB5" s="149"/>
      <c r="AC5" s="50" t="s">
        <v>132</v>
      </c>
      <c r="AD5" s="31">
        <v>0</v>
      </c>
      <c r="AE5" s="88"/>
      <c r="AF5" s="105"/>
      <c r="AG5" s="140"/>
      <c r="AH5" s="96"/>
      <c r="AI5" s="50" t="s">
        <v>132</v>
      </c>
      <c r="AJ5" s="31">
        <v>0</v>
      </c>
      <c r="AK5" s="88"/>
      <c r="AL5" s="105"/>
      <c r="AM5" s="108"/>
      <c r="AN5" s="114"/>
      <c r="AO5" s="77"/>
      <c r="AP5" s="78"/>
      <c r="AQ5" s="88"/>
      <c r="AR5" s="105"/>
      <c r="AS5" s="108"/>
      <c r="AT5" s="96"/>
    </row>
    <row r="6" spans="1:46" ht="15" x14ac:dyDescent="0.25">
      <c r="A6" s="230"/>
      <c r="B6" s="227"/>
      <c r="C6" s="3">
        <v>4</v>
      </c>
      <c r="D6" s="9" t="s">
        <v>17</v>
      </c>
      <c r="E6" s="22" t="s">
        <v>131</v>
      </c>
      <c r="F6" s="30">
        <v>2</v>
      </c>
      <c r="G6" s="163"/>
      <c r="H6" s="185"/>
      <c r="I6" s="108"/>
      <c r="J6" s="188"/>
      <c r="K6" s="23" t="s">
        <v>132</v>
      </c>
      <c r="L6" s="31">
        <v>0</v>
      </c>
      <c r="M6" s="163"/>
      <c r="N6" s="158"/>
      <c r="O6" s="108"/>
      <c r="P6" s="176"/>
      <c r="Q6" s="50" t="s">
        <v>132</v>
      </c>
      <c r="R6" s="31">
        <v>0</v>
      </c>
      <c r="S6" s="163"/>
      <c r="T6" s="158"/>
      <c r="U6" s="108"/>
      <c r="V6" s="173"/>
      <c r="W6" s="48" t="s">
        <v>131</v>
      </c>
      <c r="X6" s="30">
        <v>2</v>
      </c>
      <c r="Y6" s="88"/>
      <c r="Z6" s="105"/>
      <c r="AA6" s="108"/>
      <c r="AB6" s="149"/>
      <c r="AC6" s="50" t="s">
        <v>132</v>
      </c>
      <c r="AD6" s="31">
        <v>0</v>
      </c>
      <c r="AE6" s="88"/>
      <c r="AF6" s="105"/>
      <c r="AG6" s="140"/>
      <c r="AH6" s="96"/>
      <c r="AI6" s="48" t="s">
        <v>131</v>
      </c>
      <c r="AJ6" s="30">
        <v>2</v>
      </c>
      <c r="AK6" s="88"/>
      <c r="AL6" s="105"/>
      <c r="AM6" s="108"/>
      <c r="AN6" s="114"/>
      <c r="AO6" s="77"/>
      <c r="AP6" s="78"/>
      <c r="AQ6" s="88"/>
      <c r="AR6" s="105"/>
      <c r="AS6" s="108"/>
      <c r="AT6" s="96"/>
    </row>
    <row r="7" spans="1:46" ht="15" x14ac:dyDescent="0.25">
      <c r="A7" s="230"/>
      <c r="B7" s="227"/>
      <c r="C7" s="3">
        <v>5</v>
      </c>
      <c r="D7" s="9" t="s">
        <v>18</v>
      </c>
      <c r="E7" s="22" t="s">
        <v>131</v>
      </c>
      <c r="F7" s="30">
        <v>2</v>
      </c>
      <c r="G7" s="163"/>
      <c r="H7" s="185"/>
      <c r="I7" s="108"/>
      <c r="J7" s="188"/>
      <c r="K7" s="22" t="s">
        <v>131</v>
      </c>
      <c r="L7" s="30">
        <v>2</v>
      </c>
      <c r="M7" s="163"/>
      <c r="N7" s="158"/>
      <c r="O7" s="108"/>
      <c r="P7" s="176"/>
      <c r="Q7" s="50" t="s">
        <v>132</v>
      </c>
      <c r="R7" s="31">
        <v>0</v>
      </c>
      <c r="S7" s="163"/>
      <c r="T7" s="158"/>
      <c r="U7" s="108"/>
      <c r="V7" s="173"/>
      <c r="W7" s="48" t="s">
        <v>131</v>
      </c>
      <c r="X7" s="30">
        <v>2</v>
      </c>
      <c r="Y7" s="88"/>
      <c r="Z7" s="105"/>
      <c r="AA7" s="108"/>
      <c r="AB7" s="149"/>
      <c r="AC7" s="50" t="s">
        <v>132</v>
      </c>
      <c r="AD7" s="31">
        <v>0</v>
      </c>
      <c r="AE7" s="88"/>
      <c r="AF7" s="105"/>
      <c r="AG7" s="140"/>
      <c r="AH7" s="96"/>
      <c r="AI7" s="48" t="s">
        <v>131</v>
      </c>
      <c r="AJ7" s="30">
        <v>2</v>
      </c>
      <c r="AK7" s="88"/>
      <c r="AL7" s="105"/>
      <c r="AM7" s="108"/>
      <c r="AN7" s="114"/>
      <c r="AO7" s="77"/>
      <c r="AP7" s="78"/>
      <c r="AQ7" s="88"/>
      <c r="AR7" s="105"/>
      <c r="AS7" s="108"/>
      <c r="AT7" s="96"/>
    </row>
    <row r="8" spans="1:46" ht="15" x14ac:dyDescent="0.25">
      <c r="A8" s="230"/>
      <c r="B8" s="227"/>
      <c r="C8" s="3">
        <v>6</v>
      </c>
      <c r="D8" s="9" t="s">
        <v>19</v>
      </c>
      <c r="E8" s="22" t="s">
        <v>131</v>
      </c>
      <c r="F8" s="30">
        <v>2</v>
      </c>
      <c r="G8" s="163"/>
      <c r="H8" s="185"/>
      <c r="I8" s="108"/>
      <c r="J8" s="188"/>
      <c r="K8" s="22" t="s">
        <v>131</v>
      </c>
      <c r="L8" s="30">
        <v>2</v>
      </c>
      <c r="M8" s="163"/>
      <c r="N8" s="158"/>
      <c r="O8" s="108"/>
      <c r="P8" s="176"/>
      <c r="Q8" s="48" t="s">
        <v>131</v>
      </c>
      <c r="R8" s="30">
        <v>2</v>
      </c>
      <c r="S8" s="163"/>
      <c r="T8" s="158"/>
      <c r="U8" s="108"/>
      <c r="V8" s="173"/>
      <c r="W8" s="48" t="s">
        <v>131</v>
      </c>
      <c r="X8" s="30">
        <v>2</v>
      </c>
      <c r="Y8" s="88"/>
      <c r="Z8" s="105"/>
      <c r="AA8" s="108"/>
      <c r="AB8" s="149"/>
      <c r="AC8" s="48" t="s">
        <v>131</v>
      </c>
      <c r="AD8" s="30">
        <v>2</v>
      </c>
      <c r="AE8" s="88"/>
      <c r="AF8" s="105"/>
      <c r="AG8" s="140"/>
      <c r="AH8" s="96"/>
      <c r="AI8" s="48" t="s">
        <v>131</v>
      </c>
      <c r="AJ8" s="30">
        <v>2</v>
      </c>
      <c r="AK8" s="88"/>
      <c r="AL8" s="105"/>
      <c r="AM8" s="108"/>
      <c r="AN8" s="114"/>
      <c r="AO8" s="77"/>
      <c r="AP8" s="78"/>
      <c r="AQ8" s="88"/>
      <c r="AR8" s="105"/>
      <c r="AS8" s="108"/>
      <c r="AT8" s="96"/>
    </row>
    <row r="9" spans="1:46" ht="15" x14ac:dyDescent="0.25">
      <c r="A9" s="230"/>
      <c r="B9" s="227"/>
      <c r="C9" s="3">
        <v>7</v>
      </c>
      <c r="D9" s="9" t="s">
        <v>20</v>
      </c>
      <c r="E9" s="22" t="s">
        <v>131</v>
      </c>
      <c r="F9" s="30">
        <v>2</v>
      </c>
      <c r="G9" s="163"/>
      <c r="H9" s="185"/>
      <c r="I9" s="108"/>
      <c r="J9" s="188"/>
      <c r="K9" s="22" t="s">
        <v>131</v>
      </c>
      <c r="L9" s="30">
        <v>2</v>
      </c>
      <c r="M9" s="163"/>
      <c r="N9" s="158"/>
      <c r="O9" s="108"/>
      <c r="P9" s="176"/>
      <c r="Q9" s="50" t="s">
        <v>132</v>
      </c>
      <c r="R9" s="31">
        <v>0</v>
      </c>
      <c r="S9" s="163"/>
      <c r="T9" s="158"/>
      <c r="U9" s="108"/>
      <c r="V9" s="173"/>
      <c r="W9" s="48" t="s">
        <v>131</v>
      </c>
      <c r="X9" s="30">
        <v>2</v>
      </c>
      <c r="Y9" s="88"/>
      <c r="Z9" s="105"/>
      <c r="AA9" s="108"/>
      <c r="AB9" s="149"/>
      <c r="AC9" s="50" t="s">
        <v>132</v>
      </c>
      <c r="AD9" s="31">
        <v>0</v>
      </c>
      <c r="AE9" s="88"/>
      <c r="AF9" s="105"/>
      <c r="AG9" s="140"/>
      <c r="AH9" s="96"/>
      <c r="AI9" s="48" t="s">
        <v>131</v>
      </c>
      <c r="AJ9" s="30">
        <v>2</v>
      </c>
      <c r="AK9" s="88"/>
      <c r="AL9" s="105"/>
      <c r="AM9" s="108"/>
      <c r="AN9" s="114"/>
      <c r="AO9" s="77"/>
      <c r="AP9" s="78"/>
      <c r="AQ9" s="88"/>
      <c r="AR9" s="105"/>
      <c r="AS9" s="108"/>
      <c r="AT9" s="96"/>
    </row>
    <row r="10" spans="1:46" ht="15" x14ac:dyDescent="0.25">
      <c r="A10" s="230"/>
      <c r="B10" s="227"/>
      <c r="C10" s="3">
        <v>8</v>
      </c>
      <c r="D10" s="9" t="s">
        <v>21</v>
      </c>
      <c r="E10" s="22" t="s">
        <v>131</v>
      </c>
      <c r="F10" s="30">
        <v>2</v>
      </c>
      <c r="G10" s="163"/>
      <c r="H10" s="185"/>
      <c r="I10" s="108"/>
      <c r="J10" s="188"/>
      <c r="K10" s="22" t="s">
        <v>131</v>
      </c>
      <c r="L10" s="30">
        <v>2</v>
      </c>
      <c r="M10" s="163"/>
      <c r="N10" s="158"/>
      <c r="O10" s="108"/>
      <c r="P10" s="176"/>
      <c r="Q10" s="48" t="s">
        <v>131</v>
      </c>
      <c r="R10" s="30">
        <v>2</v>
      </c>
      <c r="S10" s="163"/>
      <c r="T10" s="158"/>
      <c r="U10" s="108"/>
      <c r="V10" s="173"/>
      <c r="W10" s="50" t="s">
        <v>132</v>
      </c>
      <c r="X10" s="31">
        <v>0</v>
      </c>
      <c r="Y10" s="88"/>
      <c r="Z10" s="105"/>
      <c r="AA10" s="108"/>
      <c r="AB10" s="149"/>
      <c r="AC10" s="50" t="s">
        <v>132</v>
      </c>
      <c r="AD10" s="31">
        <v>0</v>
      </c>
      <c r="AE10" s="88"/>
      <c r="AF10" s="105"/>
      <c r="AG10" s="140"/>
      <c r="AH10" s="96"/>
      <c r="AI10" s="48" t="s">
        <v>131</v>
      </c>
      <c r="AJ10" s="30">
        <v>2</v>
      </c>
      <c r="AK10" s="88"/>
      <c r="AL10" s="105"/>
      <c r="AM10" s="108"/>
      <c r="AN10" s="114"/>
      <c r="AO10" s="77"/>
      <c r="AP10" s="78"/>
      <c r="AQ10" s="88"/>
      <c r="AR10" s="105"/>
      <c r="AS10" s="108"/>
      <c r="AT10" s="96"/>
    </row>
    <row r="11" spans="1:46" ht="15" x14ac:dyDescent="0.25">
      <c r="A11" s="230"/>
      <c r="B11" s="227"/>
      <c r="C11" s="3">
        <v>9</v>
      </c>
      <c r="D11" s="9" t="s">
        <v>22</v>
      </c>
      <c r="E11" s="22" t="s">
        <v>131</v>
      </c>
      <c r="F11" s="30">
        <v>2</v>
      </c>
      <c r="G11" s="163"/>
      <c r="H11" s="185"/>
      <c r="I11" s="108"/>
      <c r="J11" s="188"/>
      <c r="K11" s="22" t="s">
        <v>131</v>
      </c>
      <c r="L11" s="30">
        <v>2</v>
      </c>
      <c r="M11" s="163"/>
      <c r="N11" s="158"/>
      <c r="O11" s="108"/>
      <c r="P11" s="176"/>
      <c r="Q11" s="48" t="s">
        <v>131</v>
      </c>
      <c r="R11" s="30">
        <v>2</v>
      </c>
      <c r="S11" s="163"/>
      <c r="T11" s="158"/>
      <c r="U11" s="108"/>
      <c r="V11" s="173"/>
      <c r="W11" s="48" t="s">
        <v>131</v>
      </c>
      <c r="X11" s="30">
        <v>2</v>
      </c>
      <c r="Y11" s="88"/>
      <c r="Z11" s="105"/>
      <c r="AA11" s="108"/>
      <c r="AB11" s="149"/>
      <c r="AC11" s="50" t="s">
        <v>132</v>
      </c>
      <c r="AD11" s="31">
        <v>0</v>
      </c>
      <c r="AE11" s="88"/>
      <c r="AF11" s="105"/>
      <c r="AG11" s="140"/>
      <c r="AH11" s="96"/>
      <c r="AI11" s="48" t="s">
        <v>131</v>
      </c>
      <c r="AJ11" s="30">
        <v>2</v>
      </c>
      <c r="AK11" s="88"/>
      <c r="AL11" s="105"/>
      <c r="AM11" s="108"/>
      <c r="AN11" s="114"/>
      <c r="AO11" s="77"/>
      <c r="AP11" s="78"/>
      <c r="AQ11" s="88"/>
      <c r="AR11" s="105"/>
      <c r="AS11" s="108"/>
      <c r="AT11" s="96"/>
    </row>
    <row r="12" spans="1:46" ht="15" x14ac:dyDescent="0.25">
      <c r="A12" s="230"/>
      <c r="B12" s="227"/>
      <c r="C12" s="3">
        <v>10</v>
      </c>
      <c r="D12" s="9" t="s">
        <v>23</v>
      </c>
      <c r="E12" s="22" t="s">
        <v>131</v>
      </c>
      <c r="F12" s="30">
        <v>2</v>
      </c>
      <c r="G12" s="163"/>
      <c r="H12" s="185"/>
      <c r="I12" s="108"/>
      <c r="J12" s="188"/>
      <c r="K12" s="22" t="s">
        <v>131</v>
      </c>
      <c r="L12" s="30">
        <v>2</v>
      </c>
      <c r="M12" s="163"/>
      <c r="N12" s="158"/>
      <c r="O12" s="108"/>
      <c r="P12" s="176"/>
      <c r="Q12" s="48" t="s">
        <v>131</v>
      </c>
      <c r="R12" s="30">
        <v>2</v>
      </c>
      <c r="S12" s="163"/>
      <c r="T12" s="158"/>
      <c r="U12" s="108"/>
      <c r="V12" s="173"/>
      <c r="W12" s="48" t="s">
        <v>131</v>
      </c>
      <c r="X12" s="30">
        <v>2</v>
      </c>
      <c r="Y12" s="88"/>
      <c r="Z12" s="105"/>
      <c r="AA12" s="108"/>
      <c r="AB12" s="149"/>
      <c r="AC12" s="48" t="s">
        <v>131</v>
      </c>
      <c r="AD12" s="30">
        <v>2</v>
      </c>
      <c r="AE12" s="88"/>
      <c r="AF12" s="105"/>
      <c r="AG12" s="140"/>
      <c r="AH12" s="96"/>
      <c r="AI12" s="48" t="s">
        <v>131</v>
      </c>
      <c r="AJ12" s="30">
        <v>2</v>
      </c>
      <c r="AK12" s="88"/>
      <c r="AL12" s="105"/>
      <c r="AM12" s="108"/>
      <c r="AN12" s="114"/>
      <c r="AO12" s="77"/>
      <c r="AP12" s="78"/>
      <c r="AQ12" s="88"/>
      <c r="AR12" s="105"/>
      <c r="AS12" s="108"/>
      <c r="AT12" s="96"/>
    </row>
    <row r="13" spans="1:46" ht="15" x14ac:dyDescent="0.25">
      <c r="A13" s="230"/>
      <c r="B13" s="227"/>
      <c r="C13" s="3">
        <v>11</v>
      </c>
      <c r="D13" s="9" t="s">
        <v>24</v>
      </c>
      <c r="E13" s="23" t="s">
        <v>132</v>
      </c>
      <c r="F13" s="31">
        <v>0</v>
      </c>
      <c r="G13" s="163"/>
      <c r="H13" s="185"/>
      <c r="I13" s="108"/>
      <c r="J13" s="188"/>
      <c r="K13" s="23" t="s">
        <v>132</v>
      </c>
      <c r="L13" s="31">
        <v>0</v>
      </c>
      <c r="M13" s="163"/>
      <c r="N13" s="158"/>
      <c r="O13" s="108"/>
      <c r="P13" s="176"/>
      <c r="Q13" s="50" t="s">
        <v>132</v>
      </c>
      <c r="R13" s="31">
        <v>0</v>
      </c>
      <c r="S13" s="163"/>
      <c r="T13" s="158"/>
      <c r="U13" s="108"/>
      <c r="V13" s="173"/>
      <c r="W13" s="50" t="s">
        <v>132</v>
      </c>
      <c r="X13" s="31">
        <v>0</v>
      </c>
      <c r="Y13" s="88"/>
      <c r="Z13" s="105"/>
      <c r="AA13" s="108"/>
      <c r="AB13" s="149"/>
      <c r="AC13" s="50" t="s">
        <v>132</v>
      </c>
      <c r="AD13" s="31">
        <v>0</v>
      </c>
      <c r="AE13" s="88"/>
      <c r="AF13" s="105"/>
      <c r="AG13" s="140"/>
      <c r="AH13" s="96"/>
      <c r="AI13" s="50" t="s">
        <v>132</v>
      </c>
      <c r="AJ13" s="31">
        <v>0</v>
      </c>
      <c r="AK13" s="88"/>
      <c r="AL13" s="105"/>
      <c r="AM13" s="108"/>
      <c r="AN13" s="114"/>
      <c r="AO13" s="77"/>
      <c r="AP13" s="78"/>
      <c r="AQ13" s="88"/>
      <c r="AR13" s="105"/>
      <c r="AS13" s="108"/>
      <c r="AT13" s="96"/>
    </row>
    <row r="14" spans="1:46" ht="15" x14ac:dyDescent="0.25">
      <c r="A14" s="230"/>
      <c r="B14" s="227"/>
      <c r="C14" s="3">
        <v>12</v>
      </c>
      <c r="D14" s="9" t="s">
        <v>25</v>
      </c>
      <c r="E14" s="22" t="s">
        <v>131</v>
      </c>
      <c r="F14" s="30">
        <v>2</v>
      </c>
      <c r="G14" s="163"/>
      <c r="H14" s="185"/>
      <c r="I14" s="108"/>
      <c r="J14" s="188"/>
      <c r="K14" s="22" t="s">
        <v>131</v>
      </c>
      <c r="L14" s="30">
        <v>2</v>
      </c>
      <c r="M14" s="163"/>
      <c r="N14" s="158"/>
      <c r="O14" s="108"/>
      <c r="P14" s="176"/>
      <c r="Q14" s="50" t="s">
        <v>132</v>
      </c>
      <c r="R14" s="31">
        <v>0</v>
      </c>
      <c r="S14" s="163"/>
      <c r="T14" s="158"/>
      <c r="U14" s="108"/>
      <c r="V14" s="173"/>
      <c r="W14" s="48" t="s">
        <v>131</v>
      </c>
      <c r="X14" s="30">
        <v>2</v>
      </c>
      <c r="Y14" s="88"/>
      <c r="Z14" s="105"/>
      <c r="AA14" s="108"/>
      <c r="AB14" s="149"/>
      <c r="AC14" s="50" t="s">
        <v>132</v>
      </c>
      <c r="AD14" s="31">
        <v>0</v>
      </c>
      <c r="AE14" s="88"/>
      <c r="AF14" s="105"/>
      <c r="AG14" s="140"/>
      <c r="AH14" s="96"/>
      <c r="AI14" s="48" t="s">
        <v>131</v>
      </c>
      <c r="AJ14" s="30">
        <v>2</v>
      </c>
      <c r="AK14" s="88"/>
      <c r="AL14" s="105"/>
      <c r="AM14" s="108"/>
      <c r="AN14" s="114"/>
      <c r="AO14" s="77"/>
      <c r="AP14" s="78"/>
      <c r="AQ14" s="88"/>
      <c r="AR14" s="105"/>
      <c r="AS14" s="108"/>
      <c r="AT14" s="96"/>
    </row>
    <row r="15" spans="1:46" thickBot="1" x14ac:dyDescent="0.3">
      <c r="A15" s="230"/>
      <c r="B15" s="228"/>
      <c r="C15" s="11">
        <v>13</v>
      </c>
      <c r="D15" s="12" t="s">
        <v>26</v>
      </c>
      <c r="E15" s="24" t="s">
        <v>132</v>
      </c>
      <c r="F15" s="32">
        <v>0</v>
      </c>
      <c r="G15" s="164"/>
      <c r="H15" s="186"/>
      <c r="I15" s="108"/>
      <c r="J15" s="188"/>
      <c r="K15" s="24" t="s">
        <v>132</v>
      </c>
      <c r="L15" s="32">
        <v>0</v>
      </c>
      <c r="M15" s="164"/>
      <c r="N15" s="159"/>
      <c r="O15" s="108"/>
      <c r="P15" s="176"/>
      <c r="Q15" s="44" t="s">
        <v>132</v>
      </c>
      <c r="R15" s="32">
        <v>0</v>
      </c>
      <c r="S15" s="164"/>
      <c r="T15" s="159"/>
      <c r="U15" s="108"/>
      <c r="V15" s="173"/>
      <c r="W15" s="44" t="s">
        <v>132</v>
      </c>
      <c r="X15" s="32">
        <v>0</v>
      </c>
      <c r="Y15" s="89"/>
      <c r="Z15" s="106"/>
      <c r="AA15" s="108"/>
      <c r="AB15" s="149"/>
      <c r="AC15" s="44" t="s">
        <v>132</v>
      </c>
      <c r="AD15" s="32">
        <v>0</v>
      </c>
      <c r="AE15" s="89"/>
      <c r="AF15" s="106"/>
      <c r="AG15" s="140"/>
      <c r="AH15" s="96"/>
      <c r="AI15" s="44" t="s">
        <v>132</v>
      </c>
      <c r="AJ15" s="32">
        <v>0</v>
      </c>
      <c r="AK15" s="89"/>
      <c r="AL15" s="106"/>
      <c r="AM15" s="108"/>
      <c r="AN15" s="114"/>
      <c r="AO15" s="79"/>
      <c r="AP15" s="80"/>
      <c r="AQ15" s="89"/>
      <c r="AR15" s="106"/>
      <c r="AS15" s="108"/>
      <c r="AT15" s="96"/>
    </row>
    <row r="16" spans="1:46" ht="15" x14ac:dyDescent="0.25">
      <c r="A16" s="230"/>
      <c r="B16" s="229" t="s">
        <v>6</v>
      </c>
      <c r="C16" s="13">
        <v>19</v>
      </c>
      <c r="D16" s="14" t="s">
        <v>27</v>
      </c>
      <c r="E16" s="33" t="s">
        <v>132</v>
      </c>
      <c r="F16" s="34">
        <v>0</v>
      </c>
      <c r="G16" s="168">
        <f>SUM(F16:F31)</f>
        <v>20</v>
      </c>
      <c r="H16" s="184">
        <f>(G16*100/32/100)</f>
        <v>0.625</v>
      </c>
      <c r="I16" s="108"/>
      <c r="J16" s="188"/>
      <c r="K16" s="21" t="s">
        <v>131</v>
      </c>
      <c r="L16" s="29">
        <v>2</v>
      </c>
      <c r="M16" s="168">
        <f>SUM(L16:L31)</f>
        <v>25</v>
      </c>
      <c r="N16" s="157">
        <f>(M16*100/32/100)</f>
        <v>0.78125</v>
      </c>
      <c r="O16" s="108"/>
      <c r="P16" s="176"/>
      <c r="Q16" s="49" t="s">
        <v>132</v>
      </c>
      <c r="R16" s="34">
        <v>0</v>
      </c>
      <c r="S16" s="168">
        <f>SUM(R16:R31)</f>
        <v>20</v>
      </c>
      <c r="T16" s="157">
        <f>(S16*100/32/100)</f>
        <v>0.625</v>
      </c>
      <c r="U16" s="108"/>
      <c r="V16" s="173"/>
      <c r="W16" s="39" t="s">
        <v>131</v>
      </c>
      <c r="X16" s="29">
        <v>2</v>
      </c>
      <c r="Y16" s="87">
        <f>SUM(X16:X31)</f>
        <v>23</v>
      </c>
      <c r="Z16" s="104">
        <f>(Y16*100/32/100)</f>
        <v>0.71875</v>
      </c>
      <c r="AA16" s="108"/>
      <c r="AB16" s="149"/>
      <c r="AC16" s="49" t="s">
        <v>132</v>
      </c>
      <c r="AD16" s="34">
        <v>0</v>
      </c>
      <c r="AE16" s="87">
        <f>SUM(AD16:AD31)</f>
        <v>20</v>
      </c>
      <c r="AF16" s="104">
        <f>(AE16*100/32/100)</f>
        <v>0.625</v>
      </c>
      <c r="AG16" s="140"/>
      <c r="AH16" s="96"/>
      <c r="AI16" s="49" t="s">
        <v>132</v>
      </c>
      <c r="AJ16" s="34">
        <v>0</v>
      </c>
      <c r="AK16" s="87">
        <f>SUM(AJ16:AJ31)</f>
        <v>23</v>
      </c>
      <c r="AL16" s="104">
        <f>(AK16*100/32/100)</f>
        <v>0.71875</v>
      </c>
      <c r="AM16" s="108"/>
      <c r="AN16" s="114"/>
      <c r="AO16" s="75"/>
      <c r="AP16" s="76"/>
      <c r="AQ16" s="87">
        <v>20.2</v>
      </c>
      <c r="AR16" s="104">
        <v>0.63129999999999997</v>
      </c>
      <c r="AS16" s="108"/>
      <c r="AT16" s="96"/>
    </row>
    <row r="17" spans="1:46" ht="15" x14ac:dyDescent="0.25">
      <c r="A17" s="230"/>
      <c r="B17" s="227"/>
      <c r="C17" s="4">
        <v>20</v>
      </c>
      <c r="D17" s="10" t="s">
        <v>28</v>
      </c>
      <c r="E17" s="23" t="s">
        <v>132</v>
      </c>
      <c r="F17" s="31">
        <v>0</v>
      </c>
      <c r="G17" s="163"/>
      <c r="H17" s="185"/>
      <c r="I17" s="108"/>
      <c r="J17" s="188"/>
      <c r="K17" s="23" t="s">
        <v>132</v>
      </c>
      <c r="L17" s="31">
        <v>0</v>
      </c>
      <c r="M17" s="163"/>
      <c r="N17" s="158"/>
      <c r="O17" s="108"/>
      <c r="P17" s="176"/>
      <c r="Q17" s="50" t="s">
        <v>132</v>
      </c>
      <c r="R17" s="31">
        <v>0</v>
      </c>
      <c r="S17" s="163"/>
      <c r="T17" s="158"/>
      <c r="U17" s="108"/>
      <c r="V17" s="173"/>
      <c r="W17" s="50" t="s">
        <v>132</v>
      </c>
      <c r="X17" s="31">
        <v>0</v>
      </c>
      <c r="Y17" s="88"/>
      <c r="Z17" s="105"/>
      <c r="AA17" s="108"/>
      <c r="AB17" s="149"/>
      <c r="AC17" s="50" t="s">
        <v>132</v>
      </c>
      <c r="AD17" s="31">
        <v>0</v>
      </c>
      <c r="AE17" s="88"/>
      <c r="AF17" s="105"/>
      <c r="AG17" s="140"/>
      <c r="AH17" s="96"/>
      <c r="AI17" s="50" t="s">
        <v>132</v>
      </c>
      <c r="AJ17" s="31">
        <v>0</v>
      </c>
      <c r="AK17" s="88"/>
      <c r="AL17" s="105"/>
      <c r="AM17" s="108"/>
      <c r="AN17" s="114"/>
      <c r="AO17" s="77"/>
      <c r="AP17" s="78"/>
      <c r="AQ17" s="88"/>
      <c r="AR17" s="105"/>
      <c r="AS17" s="108"/>
      <c r="AT17" s="96"/>
    </row>
    <row r="18" spans="1:46" ht="15" x14ac:dyDescent="0.25">
      <c r="A18" s="230"/>
      <c r="B18" s="227"/>
      <c r="C18" s="4">
        <v>21</v>
      </c>
      <c r="D18" s="10" t="s">
        <v>29</v>
      </c>
      <c r="E18" s="23" t="s">
        <v>132</v>
      </c>
      <c r="F18" s="31">
        <v>0</v>
      </c>
      <c r="G18" s="163"/>
      <c r="H18" s="185"/>
      <c r="I18" s="108"/>
      <c r="J18" s="188"/>
      <c r="K18" s="22" t="s">
        <v>131</v>
      </c>
      <c r="L18" s="30">
        <v>2</v>
      </c>
      <c r="M18" s="163"/>
      <c r="N18" s="158"/>
      <c r="O18" s="108"/>
      <c r="P18" s="176"/>
      <c r="Q18" s="50" t="s">
        <v>132</v>
      </c>
      <c r="R18" s="31">
        <v>0</v>
      </c>
      <c r="S18" s="163"/>
      <c r="T18" s="158"/>
      <c r="U18" s="108"/>
      <c r="V18" s="173"/>
      <c r="W18" s="50" t="s">
        <v>132</v>
      </c>
      <c r="X18" s="31">
        <v>0</v>
      </c>
      <c r="Y18" s="88"/>
      <c r="Z18" s="105"/>
      <c r="AA18" s="108"/>
      <c r="AB18" s="149"/>
      <c r="AC18" s="50" t="s">
        <v>132</v>
      </c>
      <c r="AD18" s="31">
        <v>0</v>
      </c>
      <c r="AE18" s="88"/>
      <c r="AF18" s="105"/>
      <c r="AG18" s="140"/>
      <c r="AH18" s="96"/>
      <c r="AI18" s="50" t="s">
        <v>132</v>
      </c>
      <c r="AJ18" s="31">
        <v>0</v>
      </c>
      <c r="AK18" s="88"/>
      <c r="AL18" s="105"/>
      <c r="AM18" s="108"/>
      <c r="AN18" s="114"/>
      <c r="AO18" s="77"/>
      <c r="AP18" s="78"/>
      <c r="AQ18" s="88"/>
      <c r="AR18" s="105"/>
      <c r="AS18" s="108"/>
      <c r="AT18" s="96"/>
    </row>
    <row r="19" spans="1:46" ht="15" x14ac:dyDescent="0.25">
      <c r="A19" s="230"/>
      <c r="B19" s="227"/>
      <c r="C19" s="4">
        <v>22</v>
      </c>
      <c r="D19" s="10" t="s">
        <v>30</v>
      </c>
      <c r="E19" s="22" t="s">
        <v>131</v>
      </c>
      <c r="F19" s="30">
        <v>2</v>
      </c>
      <c r="G19" s="163"/>
      <c r="H19" s="185"/>
      <c r="I19" s="108"/>
      <c r="J19" s="188"/>
      <c r="K19" s="22" t="s">
        <v>131</v>
      </c>
      <c r="L19" s="30">
        <v>2</v>
      </c>
      <c r="M19" s="163"/>
      <c r="N19" s="158"/>
      <c r="O19" s="108"/>
      <c r="P19" s="176"/>
      <c r="Q19" s="48" t="s">
        <v>131</v>
      </c>
      <c r="R19" s="30">
        <v>2</v>
      </c>
      <c r="S19" s="163"/>
      <c r="T19" s="158"/>
      <c r="U19" s="108"/>
      <c r="V19" s="173"/>
      <c r="W19" s="48" t="s">
        <v>131</v>
      </c>
      <c r="X19" s="30">
        <v>2</v>
      </c>
      <c r="Y19" s="88"/>
      <c r="Z19" s="105"/>
      <c r="AA19" s="108"/>
      <c r="AB19" s="149"/>
      <c r="AC19" s="48" t="s">
        <v>131</v>
      </c>
      <c r="AD19" s="30">
        <v>2</v>
      </c>
      <c r="AE19" s="88"/>
      <c r="AF19" s="105"/>
      <c r="AG19" s="140"/>
      <c r="AH19" s="96"/>
      <c r="AI19" s="48" t="s">
        <v>131</v>
      </c>
      <c r="AJ19" s="30">
        <v>2</v>
      </c>
      <c r="AK19" s="88"/>
      <c r="AL19" s="105"/>
      <c r="AM19" s="108"/>
      <c r="AN19" s="114"/>
      <c r="AO19" s="77"/>
      <c r="AP19" s="78"/>
      <c r="AQ19" s="88"/>
      <c r="AR19" s="105"/>
      <c r="AS19" s="108"/>
      <c r="AT19" s="96"/>
    </row>
    <row r="20" spans="1:46" ht="15" x14ac:dyDescent="0.25">
      <c r="A20" s="230"/>
      <c r="B20" s="227"/>
      <c r="C20" s="4">
        <v>23</v>
      </c>
      <c r="D20" s="10" t="s">
        <v>31</v>
      </c>
      <c r="E20" s="22" t="s">
        <v>131</v>
      </c>
      <c r="F20" s="30">
        <v>2</v>
      </c>
      <c r="G20" s="163"/>
      <c r="H20" s="185"/>
      <c r="I20" s="108"/>
      <c r="J20" s="188"/>
      <c r="K20" s="22" t="s">
        <v>131</v>
      </c>
      <c r="L20" s="30">
        <v>2</v>
      </c>
      <c r="M20" s="163"/>
      <c r="N20" s="158"/>
      <c r="O20" s="108"/>
      <c r="P20" s="176"/>
      <c r="Q20" s="48" t="s">
        <v>131</v>
      </c>
      <c r="R20" s="30">
        <v>2</v>
      </c>
      <c r="S20" s="163"/>
      <c r="T20" s="158"/>
      <c r="U20" s="108"/>
      <c r="V20" s="173"/>
      <c r="W20" s="48" t="s">
        <v>131</v>
      </c>
      <c r="X20" s="30">
        <v>2</v>
      </c>
      <c r="Y20" s="88"/>
      <c r="Z20" s="105"/>
      <c r="AA20" s="108"/>
      <c r="AB20" s="149"/>
      <c r="AC20" s="48" t="s">
        <v>131</v>
      </c>
      <c r="AD20" s="30">
        <v>2</v>
      </c>
      <c r="AE20" s="88"/>
      <c r="AF20" s="105"/>
      <c r="AG20" s="140"/>
      <c r="AH20" s="96"/>
      <c r="AI20" s="48" t="s">
        <v>131</v>
      </c>
      <c r="AJ20" s="30">
        <v>2</v>
      </c>
      <c r="AK20" s="88"/>
      <c r="AL20" s="105"/>
      <c r="AM20" s="108"/>
      <c r="AN20" s="114"/>
      <c r="AO20" s="77"/>
      <c r="AP20" s="78"/>
      <c r="AQ20" s="88"/>
      <c r="AR20" s="105"/>
      <c r="AS20" s="108"/>
      <c r="AT20" s="96"/>
    </row>
    <row r="21" spans="1:46" ht="15" x14ac:dyDescent="0.25">
      <c r="A21" s="230"/>
      <c r="B21" s="227"/>
      <c r="C21" s="4">
        <v>24</v>
      </c>
      <c r="D21" s="10" t="s">
        <v>32</v>
      </c>
      <c r="E21" s="22" t="s">
        <v>131</v>
      </c>
      <c r="F21" s="30">
        <v>2</v>
      </c>
      <c r="G21" s="163"/>
      <c r="H21" s="185"/>
      <c r="I21" s="108"/>
      <c r="J21" s="188"/>
      <c r="K21" s="22" t="s">
        <v>131</v>
      </c>
      <c r="L21" s="30">
        <v>2</v>
      </c>
      <c r="M21" s="163"/>
      <c r="N21" s="158"/>
      <c r="O21" s="108"/>
      <c r="P21" s="176"/>
      <c r="Q21" s="48" t="s">
        <v>131</v>
      </c>
      <c r="R21" s="30">
        <v>2</v>
      </c>
      <c r="S21" s="163"/>
      <c r="T21" s="158"/>
      <c r="U21" s="108"/>
      <c r="V21" s="173"/>
      <c r="W21" s="48" t="s">
        <v>131</v>
      </c>
      <c r="X21" s="30">
        <v>2</v>
      </c>
      <c r="Y21" s="88"/>
      <c r="Z21" s="105"/>
      <c r="AA21" s="108"/>
      <c r="AB21" s="149"/>
      <c r="AC21" s="48" t="s">
        <v>131</v>
      </c>
      <c r="AD21" s="30">
        <v>2</v>
      </c>
      <c r="AE21" s="88"/>
      <c r="AF21" s="105"/>
      <c r="AG21" s="140"/>
      <c r="AH21" s="96"/>
      <c r="AI21" s="48" t="s">
        <v>131</v>
      </c>
      <c r="AJ21" s="30">
        <v>2</v>
      </c>
      <c r="AK21" s="88"/>
      <c r="AL21" s="105"/>
      <c r="AM21" s="108"/>
      <c r="AN21" s="114"/>
      <c r="AO21" s="77"/>
      <c r="AP21" s="78"/>
      <c r="AQ21" s="88"/>
      <c r="AR21" s="105"/>
      <c r="AS21" s="108"/>
      <c r="AT21" s="96"/>
    </row>
    <row r="22" spans="1:46" ht="15" x14ac:dyDescent="0.25">
      <c r="A22" s="230"/>
      <c r="B22" s="227"/>
      <c r="C22" s="4">
        <v>25</v>
      </c>
      <c r="D22" s="10" t="s">
        <v>149</v>
      </c>
      <c r="E22" s="22" t="s">
        <v>131</v>
      </c>
      <c r="F22" s="30">
        <v>2</v>
      </c>
      <c r="G22" s="163"/>
      <c r="H22" s="185"/>
      <c r="I22" s="108"/>
      <c r="J22" s="188"/>
      <c r="K22" s="28" t="s">
        <v>136</v>
      </c>
      <c r="L22" s="35">
        <v>1</v>
      </c>
      <c r="M22" s="163"/>
      <c r="N22" s="158"/>
      <c r="O22" s="108"/>
      <c r="P22" s="176"/>
      <c r="Q22" s="50" t="s">
        <v>137</v>
      </c>
      <c r="R22" s="31">
        <v>0</v>
      </c>
      <c r="S22" s="163"/>
      <c r="T22" s="158"/>
      <c r="U22" s="108"/>
      <c r="V22" s="173"/>
      <c r="W22" s="51" t="s">
        <v>136</v>
      </c>
      <c r="X22" s="35">
        <v>1</v>
      </c>
      <c r="Y22" s="88"/>
      <c r="Z22" s="105"/>
      <c r="AA22" s="108"/>
      <c r="AB22" s="149"/>
      <c r="AC22" s="50" t="s">
        <v>137</v>
      </c>
      <c r="AD22" s="31">
        <v>0</v>
      </c>
      <c r="AE22" s="88"/>
      <c r="AF22" s="105"/>
      <c r="AG22" s="140"/>
      <c r="AH22" s="96"/>
      <c r="AI22" s="51" t="s">
        <v>136</v>
      </c>
      <c r="AJ22" s="35">
        <v>1</v>
      </c>
      <c r="AK22" s="88"/>
      <c r="AL22" s="105"/>
      <c r="AM22" s="108"/>
      <c r="AN22" s="114"/>
      <c r="AO22" s="77"/>
      <c r="AP22" s="78"/>
      <c r="AQ22" s="88"/>
      <c r="AR22" s="105"/>
      <c r="AS22" s="108"/>
      <c r="AT22" s="96"/>
    </row>
    <row r="23" spans="1:46" ht="15" x14ac:dyDescent="0.25">
      <c r="A23" s="230"/>
      <c r="B23" s="227"/>
      <c r="C23" s="4">
        <v>26</v>
      </c>
      <c r="D23" s="10" t="s">
        <v>33</v>
      </c>
      <c r="E23" s="22" t="s">
        <v>131</v>
      </c>
      <c r="F23" s="30">
        <v>2</v>
      </c>
      <c r="G23" s="163"/>
      <c r="H23" s="185"/>
      <c r="I23" s="108"/>
      <c r="J23" s="188"/>
      <c r="K23" s="22" t="s">
        <v>131</v>
      </c>
      <c r="L23" s="30">
        <v>2</v>
      </c>
      <c r="M23" s="163"/>
      <c r="N23" s="158"/>
      <c r="O23" s="108"/>
      <c r="P23" s="176"/>
      <c r="Q23" s="48" t="s">
        <v>131</v>
      </c>
      <c r="R23" s="30">
        <v>2</v>
      </c>
      <c r="S23" s="163"/>
      <c r="T23" s="158"/>
      <c r="U23" s="108"/>
      <c r="V23" s="173"/>
      <c r="W23" s="48" t="s">
        <v>131</v>
      </c>
      <c r="X23" s="30">
        <v>2</v>
      </c>
      <c r="Y23" s="88"/>
      <c r="Z23" s="105"/>
      <c r="AA23" s="108"/>
      <c r="AB23" s="149"/>
      <c r="AC23" s="48" t="s">
        <v>131</v>
      </c>
      <c r="AD23" s="30">
        <v>2</v>
      </c>
      <c r="AE23" s="88"/>
      <c r="AF23" s="105"/>
      <c r="AG23" s="140"/>
      <c r="AH23" s="96"/>
      <c r="AI23" s="48" t="s">
        <v>131</v>
      </c>
      <c r="AJ23" s="30">
        <v>2</v>
      </c>
      <c r="AK23" s="88"/>
      <c r="AL23" s="105"/>
      <c r="AM23" s="108"/>
      <c r="AN23" s="114"/>
      <c r="AO23" s="77"/>
      <c r="AP23" s="78"/>
      <c r="AQ23" s="88"/>
      <c r="AR23" s="105"/>
      <c r="AS23" s="108"/>
      <c r="AT23" s="96"/>
    </row>
    <row r="24" spans="1:46" ht="15" x14ac:dyDescent="0.25">
      <c r="A24" s="230"/>
      <c r="B24" s="227"/>
      <c r="C24" s="4">
        <v>27</v>
      </c>
      <c r="D24" s="10" t="s">
        <v>34</v>
      </c>
      <c r="E24" s="69"/>
      <c r="F24" s="70"/>
      <c r="G24" s="163"/>
      <c r="H24" s="185"/>
      <c r="I24" s="108"/>
      <c r="J24" s="188"/>
      <c r="K24" s="23" t="s">
        <v>132</v>
      </c>
      <c r="L24" s="31">
        <v>0</v>
      </c>
      <c r="M24" s="163"/>
      <c r="N24" s="158"/>
      <c r="O24" s="108"/>
      <c r="P24" s="176"/>
      <c r="Q24" s="50" t="s">
        <v>132</v>
      </c>
      <c r="R24" s="31">
        <v>0</v>
      </c>
      <c r="S24" s="163"/>
      <c r="T24" s="158"/>
      <c r="U24" s="108"/>
      <c r="V24" s="173"/>
      <c r="W24" s="48" t="s">
        <v>131</v>
      </c>
      <c r="X24" s="30">
        <v>2</v>
      </c>
      <c r="Y24" s="88"/>
      <c r="Z24" s="105"/>
      <c r="AA24" s="108"/>
      <c r="AB24" s="149"/>
      <c r="AC24" s="50" t="s">
        <v>132</v>
      </c>
      <c r="AD24" s="31">
        <v>0</v>
      </c>
      <c r="AE24" s="88"/>
      <c r="AF24" s="105"/>
      <c r="AG24" s="140"/>
      <c r="AH24" s="96"/>
      <c r="AI24" s="48" t="s">
        <v>131</v>
      </c>
      <c r="AJ24" s="30">
        <v>2</v>
      </c>
      <c r="AK24" s="88"/>
      <c r="AL24" s="105"/>
      <c r="AM24" s="108"/>
      <c r="AN24" s="114"/>
      <c r="AO24" s="77"/>
      <c r="AP24" s="78"/>
      <c r="AQ24" s="88"/>
      <c r="AR24" s="105"/>
      <c r="AS24" s="108"/>
      <c r="AT24" s="96"/>
    </row>
    <row r="25" spans="1:46" ht="15" x14ac:dyDescent="0.25">
      <c r="A25" s="230"/>
      <c r="B25" s="227"/>
      <c r="C25" s="4">
        <v>28</v>
      </c>
      <c r="D25" s="10" t="s">
        <v>35</v>
      </c>
      <c r="E25" s="69"/>
      <c r="F25" s="70"/>
      <c r="G25" s="163"/>
      <c r="H25" s="185"/>
      <c r="I25" s="108"/>
      <c r="J25" s="188"/>
      <c r="K25" s="22" t="s">
        <v>131</v>
      </c>
      <c r="L25" s="30">
        <v>2</v>
      </c>
      <c r="M25" s="163"/>
      <c r="N25" s="158"/>
      <c r="O25" s="108"/>
      <c r="P25" s="176"/>
      <c r="Q25" s="48" t="s">
        <v>131</v>
      </c>
      <c r="R25" s="30">
        <v>2</v>
      </c>
      <c r="S25" s="163"/>
      <c r="T25" s="158"/>
      <c r="U25" s="108"/>
      <c r="V25" s="173"/>
      <c r="W25" s="48" t="s">
        <v>131</v>
      </c>
      <c r="X25" s="30">
        <v>2</v>
      </c>
      <c r="Y25" s="88"/>
      <c r="Z25" s="105"/>
      <c r="AA25" s="108"/>
      <c r="AB25" s="149"/>
      <c r="AC25" s="48" t="s">
        <v>131</v>
      </c>
      <c r="AD25" s="30">
        <v>2</v>
      </c>
      <c r="AE25" s="88"/>
      <c r="AF25" s="105"/>
      <c r="AG25" s="140"/>
      <c r="AH25" s="96"/>
      <c r="AI25" s="48" t="s">
        <v>131</v>
      </c>
      <c r="AJ25" s="30">
        <v>2</v>
      </c>
      <c r="AK25" s="88"/>
      <c r="AL25" s="105"/>
      <c r="AM25" s="108"/>
      <c r="AN25" s="114"/>
      <c r="AO25" s="77"/>
      <c r="AP25" s="78"/>
      <c r="AQ25" s="88"/>
      <c r="AR25" s="105"/>
      <c r="AS25" s="108"/>
      <c r="AT25" s="96"/>
    </row>
    <row r="26" spans="1:46" ht="15" x14ac:dyDescent="0.25">
      <c r="A26" s="230"/>
      <c r="B26" s="227"/>
      <c r="C26" s="4">
        <v>29</v>
      </c>
      <c r="D26" s="10" t="s">
        <v>36</v>
      </c>
      <c r="E26" s="22" t="s">
        <v>131</v>
      </c>
      <c r="F26" s="30">
        <v>2</v>
      </c>
      <c r="G26" s="163"/>
      <c r="H26" s="185"/>
      <c r="I26" s="108"/>
      <c r="J26" s="188"/>
      <c r="K26" s="22" t="s">
        <v>131</v>
      </c>
      <c r="L26" s="30">
        <v>2</v>
      </c>
      <c r="M26" s="163"/>
      <c r="N26" s="158"/>
      <c r="O26" s="108"/>
      <c r="P26" s="176"/>
      <c r="Q26" s="48" t="s">
        <v>131</v>
      </c>
      <c r="R26" s="30">
        <v>2</v>
      </c>
      <c r="S26" s="163"/>
      <c r="T26" s="158"/>
      <c r="U26" s="108"/>
      <c r="V26" s="173"/>
      <c r="W26" s="48" t="s">
        <v>131</v>
      </c>
      <c r="X26" s="30">
        <v>2</v>
      </c>
      <c r="Y26" s="88"/>
      <c r="Z26" s="105"/>
      <c r="AA26" s="108"/>
      <c r="AB26" s="149"/>
      <c r="AC26" s="48" t="s">
        <v>131</v>
      </c>
      <c r="AD26" s="30">
        <v>2</v>
      </c>
      <c r="AE26" s="88"/>
      <c r="AF26" s="105"/>
      <c r="AG26" s="140"/>
      <c r="AH26" s="96"/>
      <c r="AI26" s="48" t="s">
        <v>131</v>
      </c>
      <c r="AJ26" s="30">
        <v>2</v>
      </c>
      <c r="AK26" s="88"/>
      <c r="AL26" s="105"/>
      <c r="AM26" s="108"/>
      <c r="AN26" s="114"/>
      <c r="AO26" s="77"/>
      <c r="AP26" s="78"/>
      <c r="AQ26" s="88"/>
      <c r="AR26" s="105"/>
      <c r="AS26" s="108"/>
      <c r="AT26" s="96"/>
    </row>
    <row r="27" spans="1:46" ht="15" x14ac:dyDescent="0.25">
      <c r="A27" s="230"/>
      <c r="B27" s="227"/>
      <c r="C27" s="4">
        <v>30</v>
      </c>
      <c r="D27" s="10" t="s">
        <v>37</v>
      </c>
      <c r="E27" s="22" t="s">
        <v>131</v>
      </c>
      <c r="F27" s="30">
        <v>2</v>
      </c>
      <c r="G27" s="163"/>
      <c r="H27" s="185"/>
      <c r="I27" s="108"/>
      <c r="J27" s="188"/>
      <c r="K27" s="22" t="s">
        <v>131</v>
      </c>
      <c r="L27" s="30">
        <v>2</v>
      </c>
      <c r="M27" s="163"/>
      <c r="N27" s="158"/>
      <c r="O27" s="108"/>
      <c r="P27" s="176"/>
      <c r="Q27" s="48" t="s">
        <v>131</v>
      </c>
      <c r="R27" s="30">
        <v>2</v>
      </c>
      <c r="S27" s="163"/>
      <c r="T27" s="158"/>
      <c r="U27" s="108"/>
      <c r="V27" s="173"/>
      <c r="W27" s="48" t="s">
        <v>131</v>
      </c>
      <c r="X27" s="30">
        <v>2</v>
      </c>
      <c r="Y27" s="88"/>
      <c r="Z27" s="105"/>
      <c r="AA27" s="108"/>
      <c r="AB27" s="149"/>
      <c r="AC27" s="48" t="s">
        <v>131</v>
      </c>
      <c r="AD27" s="30">
        <v>2</v>
      </c>
      <c r="AE27" s="88"/>
      <c r="AF27" s="105"/>
      <c r="AG27" s="140"/>
      <c r="AH27" s="96"/>
      <c r="AI27" s="48" t="s">
        <v>131</v>
      </c>
      <c r="AJ27" s="30">
        <v>2</v>
      </c>
      <c r="AK27" s="88"/>
      <c r="AL27" s="105"/>
      <c r="AM27" s="108"/>
      <c r="AN27" s="114"/>
      <c r="AO27" s="77"/>
      <c r="AP27" s="78"/>
      <c r="AQ27" s="88"/>
      <c r="AR27" s="105"/>
      <c r="AS27" s="108"/>
      <c r="AT27" s="96"/>
    </row>
    <row r="28" spans="1:46" ht="15" x14ac:dyDescent="0.25">
      <c r="A28" s="230"/>
      <c r="B28" s="227"/>
      <c r="C28" s="4">
        <v>31</v>
      </c>
      <c r="D28" s="10" t="s">
        <v>38</v>
      </c>
      <c r="E28" s="22" t="s">
        <v>131</v>
      </c>
      <c r="F28" s="30">
        <v>2</v>
      </c>
      <c r="G28" s="163"/>
      <c r="H28" s="185"/>
      <c r="I28" s="108"/>
      <c r="J28" s="188"/>
      <c r="K28" s="22" t="s">
        <v>131</v>
      </c>
      <c r="L28" s="30">
        <v>2</v>
      </c>
      <c r="M28" s="163"/>
      <c r="N28" s="158"/>
      <c r="O28" s="108"/>
      <c r="P28" s="176"/>
      <c r="Q28" s="48" t="s">
        <v>131</v>
      </c>
      <c r="R28" s="30">
        <v>2</v>
      </c>
      <c r="S28" s="163"/>
      <c r="T28" s="158"/>
      <c r="U28" s="108"/>
      <c r="V28" s="173"/>
      <c r="W28" s="48" t="s">
        <v>131</v>
      </c>
      <c r="X28" s="30">
        <v>2</v>
      </c>
      <c r="Y28" s="88"/>
      <c r="Z28" s="105"/>
      <c r="AA28" s="108"/>
      <c r="AB28" s="149"/>
      <c r="AC28" s="48" t="s">
        <v>131</v>
      </c>
      <c r="AD28" s="30">
        <v>2</v>
      </c>
      <c r="AE28" s="88"/>
      <c r="AF28" s="105"/>
      <c r="AG28" s="140"/>
      <c r="AH28" s="96"/>
      <c r="AI28" s="48" t="s">
        <v>131</v>
      </c>
      <c r="AJ28" s="30">
        <v>2</v>
      </c>
      <c r="AK28" s="88"/>
      <c r="AL28" s="105"/>
      <c r="AM28" s="108"/>
      <c r="AN28" s="114"/>
      <c r="AO28" s="77"/>
      <c r="AP28" s="78"/>
      <c r="AQ28" s="88"/>
      <c r="AR28" s="105"/>
      <c r="AS28" s="108"/>
      <c r="AT28" s="96"/>
    </row>
    <row r="29" spans="1:46" ht="15" x14ac:dyDescent="0.25">
      <c r="A29" s="230"/>
      <c r="B29" s="227"/>
      <c r="C29" s="4">
        <v>32</v>
      </c>
      <c r="D29" s="10" t="s">
        <v>146</v>
      </c>
      <c r="E29" s="22" t="s">
        <v>131</v>
      </c>
      <c r="F29" s="30">
        <v>2</v>
      </c>
      <c r="G29" s="163"/>
      <c r="H29" s="185"/>
      <c r="I29" s="108"/>
      <c r="J29" s="188"/>
      <c r="K29" s="22" t="s">
        <v>131</v>
      </c>
      <c r="L29" s="30">
        <v>2</v>
      </c>
      <c r="M29" s="163"/>
      <c r="N29" s="158"/>
      <c r="O29" s="108"/>
      <c r="P29" s="176"/>
      <c r="Q29" s="48" t="s">
        <v>131</v>
      </c>
      <c r="R29" s="30">
        <v>2</v>
      </c>
      <c r="S29" s="163"/>
      <c r="T29" s="158"/>
      <c r="U29" s="108"/>
      <c r="V29" s="173"/>
      <c r="W29" s="48" t="s">
        <v>131</v>
      </c>
      <c r="X29" s="30">
        <v>2</v>
      </c>
      <c r="Y29" s="88"/>
      <c r="Z29" s="105"/>
      <c r="AA29" s="108"/>
      <c r="AB29" s="149"/>
      <c r="AC29" s="48" t="s">
        <v>131</v>
      </c>
      <c r="AD29" s="30">
        <v>2</v>
      </c>
      <c r="AE29" s="88"/>
      <c r="AF29" s="105"/>
      <c r="AG29" s="140"/>
      <c r="AH29" s="96"/>
      <c r="AI29" s="48" t="s">
        <v>131</v>
      </c>
      <c r="AJ29" s="30">
        <v>2</v>
      </c>
      <c r="AK29" s="88"/>
      <c r="AL29" s="105"/>
      <c r="AM29" s="108"/>
      <c r="AN29" s="114"/>
      <c r="AO29" s="77"/>
      <c r="AP29" s="78"/>
      <c r="AQ29" s="88"/>
      <c r="AR29" s="105"/>
      <c r="AS29" s="108"/>
      <c r="AT29" s="96"/>
    </row>
    <row r="30" spans="1:46" ht="15" x14ac:dyDescent="0.25">
      <c r="A30" s="230"/>
      <c r="B30" s="227"/>
      <c r="C30" s="4">
        <v>33</v>
      </c>
      <c r="D30" s="10" t="s">
        <v>39</v>
      </c>
      <c r="E30" s="22" t="s">
        <v>131</v>
      </c>
      <c r="F30" s="30">
        <v>2</v>
      </c>
      <c r="G30" s="163"/>
      <c r="H30" s="185"/>
      <c r="I30" s="108"/>
      <c r="J30" s="188"/>
      <c r="K30" s="22" t="s">
        <v>131</v>
      </c>
      <c r="L30" s="30">
        <v>2</v>
      </c>
      <c r="M30" s="163"/>
      <c r="N30" s="158"/>
      <c r="O30" s="108"/>
      <c r="P30" s="176"/>
      <c r="Q30" s="48" t="s">
        <v>131</v>
      </c>
      <c r="R30" s="30">
        <v>2</v>
      </c>
      <c r="S30" s="163"/>
      <c r="T30" s="158"/>
      <c r="U30" s="108"/>
      <c r="V30" s="173"/>
      <c r="W30" s="50" t="s">
        <v>132</v>
      </c>
      <c r="X30" s="31">
        <v>0</v>
      </c>
      <c r="Y30" s="88"/>
      <c r="Z30" s="105"/>
      <c r="AA30" s="108"/>
      <c r="AB30" s="149"/>
      <c r="AC30" s="48" t="s">
        <v>131</v>
      </c>
      <c r="AD30" s="30">
        <v>2</v>
      </c>
      <c r="AE30" s="88"/>
      <c r="AF30" s="105"/>
      <c r="AG30" s="140"/>
      <c r="AH30" s="96"/>
      <c r="AI30" s="48" t="s">
        <v>131</v>
      </c>
      <c r="AJ30" s="30">
        <v>2</v>
      </c>
      <c r="AK30" s="88"/>
      <c r="AL30" s="105"/>
      <c r="AM30" s="108"/>
      <c r="AN30" s="114"/>
      <c r="AO30" s="77"/>
      <c r="AP30" s="78"/>
      <c r="AQ30" s="88"/>
      <c r="AR30" s="105"/>
      <c r="AS30" s="108"/>
      <c r="AT30" s="96"/>
    </row>
    <row r="31" spans="1:46" thickBot="1" x14ac:dyDescent="0.3">
      <c r="A31" s="230"/>
      <c r="B31" s="228"/>
      <c r="C31" s="16">
        <v>34</v>
      </c>
      <c r="D31" s="17" t="s">
        <v>40</v>
      </c>
      <c r="E31" s="24" t="s">
        <v>132</v>
      </c>
      <c r="F31" s="32">
        <v>0</v>
      </c>
      <c r="G31" s="164"/>
      <c r="H31" s="186"/>
      <c r="I31" s="108"/>
      <c r="J31" s="188"/>
      <c r="K31" s="24" t="s">
        <v>132</v>
      </c>
      <c r="L31" s="32">
        <v>0</v>
      </c>
      <c r="M31" s="164"/>
      <c r="N31" s="159"/>
      <c r="O31" s="108"/>
      <c r="P31" s="176"/>
      <c r="Q31" s="44" t="s">
        <v>132</v>
      </c>
      <c r="R31" s="32">
        <v>0</v>
      </c>
      <c r="S31" s="164"/>
      <c r="T31" s="159"/>
      <c r="U31" s="108"/>
      <c r="V31" s="173"/>
      <c r="W31" s="44" t="s">
        <v>132</v>
      </c>
      <c r="X31" s="32">
        <v>0</v>
      </c>
      <c r="Y31" s="89"/>
      <c r="Z31" s="106"/>
      <c r="AA31" s="108"/>
      <c r="AB31" s="149"/>
      <c r="AC31" s="44" t="s">
        <v>132</v>
      </c>
      <c r="AD31" s="32">
        <v>0</v>
      </c>
      <c r="AE31" s="89"/>
      <c r="AF31" s="106"/>
      <c r="AG31" s="140"/>
      <c r="AH31" s="96"/>
      <c r="AI31" s="44" t="s">
        <v>132</v>
      </c>
      <c r="AJ31" s="32">
        <v>0</v>
      </c>
      <c r="AK31" s="89"/>
      <c r="AL31" s="106"/>
      <c r="AM31" s="108"/>
      <c r="AN31" s="114"/>
      <c r="AO31" s="79"/>
      <c r="AP31" s="80"/>
      <c r="AQ31" s="89"/>
      <c r="AR31" s="106"/>
      <c r="AS31" s="108"/>
      <c r="AT31" s="96"/>
    </row>
    <row r="32" spans="1:46" ht="15" x14ac:dyDescent="0.25">
      <c r="A32" s="230"/>
      <c r="B32" s="229" t="s">
        <v>7</v>
      </c>
      <c r="C32" s="7">
        <v>39</v>
      </c>
      <c r="D32" s="8" t="s">
        <v>41</v>
      </c>
      <c r="E32" s="21" t="s">
        <v>131</v>
      </c>
      <c r="F32" s="29">
        <v>2</v>
      </c>
      <c r="G32" s="168">
        <f>SUM(F32:F38)</f>
        <v>2</v>
      </c>
      <c r="H32" s="184">
        <f>(G32*100/14/100)</f>
        <v>0.14285714285714288</v>
      </c>
      <c r="I32" s="108"/>
      <c r="J32" s="188"/>
      <c r="K32" s="22" t="s">
        <v>131</v>
      </c>
      <c r="L32" s="30">
        <v>2</v>
      </c>
      <c r="M32" s="168">
        <f>SUM(L32:L38)</f>
        <v>10</v>
      </c>
      <c r="N32" s="157">
        <f>(M32*100/14/100)</f>
        <v>0.7142857142857143</v>
      </c>
      <c r="O32" s="108"/>
      <c r="P32" s="176"/>
      <c r="Q32" s="48" t="s">
        <v>131</v>
      </c>
      <c r="R32" s="30">
        <v>2</v>
      </c>
      <c r="S32" s="168">
        <f>SUM(R32:R38)</f>
        <v>2</v>
      </c>
      <c r="T32" s="157">
        <f>(S32*100/14/100)</f>
        <v>0.14285714285714288</v>
      </c>
      <c r="U32" s="108"/>
      <c r="V32" s="173"/>
      <c r="W32" s="48" t="s">
        <v>131</v>
      </c>
      <c r="X32" s="30">
        <v>2</v>
      </c>
      <c r="Y32" s="87">
        <f>SUM(X32:X38)</f>
        <v>6</v>
      </c>
      <c r="Z32" s="104">
        <f>(Y32*100/14/100)</f>
        <v>0.42857142857142855</v>
      </c>
      <c r="AA32" s="108"/>
      <c r="AB32" s="149"/>
      <c r="AC32" s="48" t="s">
        <v>131</v>
      </c>
      <c r="AD32" s="30">
        <v>2</v>
      </c>
      <c r="AE32" s="87">
        <f>SUM(AD32:AD38)</f>
        <v>6</v>
      </c>
      <c r="AF32" s="104">
        <f>(AE32*100/14/100)</f>
        <v>0.42857142857142855</v>
      </c>
      <c r="AG32" s="140"/>
      <c r="AH32" s="96"/>
      <c r="AI32" s="48" t="s">
        <v>131</v>
      </c>
      <c r="AJ32" s="30">
        <v>2</v>
      </c>
      <c r="AK32" s="87">
        <f>SUM(AJ32:AJ38)</f>
        <v>4</v>
      </c>
      <c r="AL32" s="104">
        <f>(AK32*100/14/100)</f>
        <v>0.28571428571428575</v>
      </c>
      <c r="AM32" s="108"/>
      <c r="AN32" s="114"/>
      <c r="AO32" s="75"/>
      <c r="AP32" s="76"/>
      <c r="AQ32" s="87">
        <v>5.6</v>
      </c>
      <c r="AR32" s="104">
        <v>0.4</v>
      </c>
      <c r="AS32" s="108"/>
      <c r="AT32" s="96"/>
    </row>
    <row r="33" spans="1:46" ht="15" x14ac:dyDescent="0.25">
      <c r="A33" s="230"/>
      <c r="B33" s="227"/>
      <c r="C33" s="3">
        <v>40</v>
      </c>
      <c r="D33" s="9" t="s">
        <v>42</v>
      </c>
      <c r="E33" s="23" t="s">
        <v>132</v>
      </c>
      <c r="F33" s="31">
        <v>0</v>
      </c>
      <c r="G33" s="163"/>
      <c r="H33" s="185"/>
      <c r="I33" s="108"/>
      <c r="J33" s="188"/>
      <c r="K33" s="22" t="s">
        <v>131</v>
      </c>
      <c r="L33" s="30">
        <v>2</v>
      </c>
      <c r="M33" s="163"/>
      <c r="N33" s="158"/>
      <c r="O33" s="108"/>
      <c r="P33" s="176"/>
      <c r="Q33" s="50" t="s">
        <v>132</v>
      </c>
      <c r="R33" s="31">
        <v>0</v>
      </c>
      <c r="S33" s="163"/>
      <c r="T33" s="158"/>
      <c r="U33" s="108"/>
      <c r="V33" s="173"/>
      <c r="W33" s="50" t="s">
        <v>132</v>
      </c>
      <c r="X33" s="31">
        <v>0</v>
      </c>
      <c r="Y33" s="88"/>
      <c r="Z33" s="105"/>
      <c r="AA33" s="108"/>
      <c r="AB33" s="149"/>
      <c r="AC33" s="50" t="s">
        <v>132</v>
      </c>
      <c r="AD33" s="31">
        <v>0</v>
      </c>
      <c r="AE33" s="88"/>
      <c r="AF33" s="105"/>
      <c r="AG33" s="140"/>
      <c r="AH33" s="96"/>
      <c r="AI33" s="50" t="s">
        <v>132</v>
      </c>
      <c r="AJ33" s="31">
        <v>0</v>
      </c>
      <c r="AK33" s="88"/>
      <c r="AL33" s="105"/>
      <c r="AM33" s="108"/>
      <c r="AN33" s="114"/>
      <c r="AO33" s="77"/>
      <c r="AP33" s="78"/>
      <c r="AQ33" s="88"/>
      <c r="AR33" s="105"/>
      <c r="AS33" s="108"/>
      <c r="AT33" s="96"/>
    </row>
    <row r="34" spans="1:46" ht="15" x14ac:dyDescent="0.25">
      <c r="A34" s="230"/>
      <c r="B34" s="227"/>
      <c r="C34" s="3">
        <v>41</v>
      </c>
      <c r="D34" s="9" t="s">
        <v>43</v>
      </c>
      <c r="E34" s="23" t="s">
        <v>132</v>
      </c>
      <c r="F34" s="31">
        <v>0</v>
      </c>
      <c r="G34" s="163"/>
      <c r="H34" s="185"/>
      <c r="I34" s="108"/>
      <c r="J34" s="188"/>
      <c r="K34" s="22" t="s">
        <v>131</v>
      </c>
      <c r="L34" s="30">
        <v>2</v>
      </c>
      <c r="M34" s="163"/>
      <c r="N34" s="158"/>
      <c r="O34" s="108"/>
      <c r="P34" s="176"/>
      <c r="Q34" s="50" t="s">
        <v>132</v>
      </c>
      <c r="R34" s="31">
        <v>0</v>
      </c>
      <c r="S34" s="163"/>
      <c r="T34" s="158"/>
      <c r="U34" s="108"/>
      <c r="V34" s="173"/>
      <c r="W34" s="50" t="s">
        <v>132</v>
      </c>
      <c r="X34" s="31">
        <v>0</v>
      </c>
      <c r="Y34" s="88"/>
      <c r="Z34" s="105"/>
      <c r="AA34" s="108"/>
      <c r="AB34" s="149"/>
      <c r="AC34" s="48" t="s">
        <v>131</v>
      </c>
      <c r="AD34" s="30">
        <v>2</v>
      </c>
      <c r="AE34" s="88"/>
      <c r="AF34" s="105"/>
      <c r="AG34" s="140"/>
      <c r="AH34" s="96"/>
      <c r="AI34" s="50" t="s">
        <v>132</v>
      </c>
      <c r="AJ34" s="31">
        <v>0</v>
      </c>
      <c r="AK34" s="88"/>
      <c r="AL34" s="105"/>
      <c r="AM34" s="108"/>
      <c r="AN34" s="114"/>
      <c r="AO34" s="77"/>
      <c r="AP34" s="78"/>
      <c r="AQ34" s="88"/>
      <c r="AR34" s="105"/>
      <c r="AS34" s="108"/>
      <c r="AT34" s="96"/>
    </row>
    <row r="35" spans="1:46" ht="15" x14ac:dyDescent="0.25">
      <c r="A35" s="230"/>
      <c r="B35" s="227"/>
      <c r="C35" s="3">
        <v>42</v>
      </c>
      <c r="D35" s="9" t="s">
        <v>44</v>
      </c>
      <c r="E35" s="23" t="s">
        <v>132</v>
      </c>
      <c r="F35" s="31">
        <v>0</v>
      </c>
      <c r="G35" s="163"/>
      <c r="H35" s="185"/>
      <c r="I35" s="108"/>
      <c r="J35" s="188"/>
      <c r="K35" s="22" t="s">
        <v>131</v>
      </c>
      <c r="L35" s="30">
        <v>2</v>
      </c>
      <c r="M35" s="163"/>
      <c r="N35" s="158"/>
      <c r="O35" s="108"/>
      <c r="P35" s="176"/>
      <c r="Q35" s="50" t="s">
        <v>132</v>
      </c>
      <c r="R35" s="31">
        <v>0</v>
      </c>
      <c r="S35" s="163"/>
      <c r="T35" s="158"/>
      <c r="U35" s="108"/>
      <c r="V35" s="173"/>
      <c r="W35" s="48" t="s">
        <v>131</v>
      </c>
      <c r="X35" s="30">
        <v>2</v>
      </c>
      <c r="Y35" s="88"/>
      <c r="Z35" s="105"/>
      <c r="AA35" s="108"/>
      <c r="AB35" s="149"/>
      <c r="AC35" s="50" t="s">
        <v>132</v>
      </c>
      <c r="AD35" s="31">
        <v>0</v>
      </c>
      <c r="AE35" s="88"/>
      <c r="AF35" s="105"/>
      <c r="AG35" s="140"/>
      <c r="AH35" s="96"/>
      <c r="AI35" s="50" t="s">
        <v>132</v>
      </c>
      <c r="AJ35" s="31">
        <v>0</v>
      </c>
      <c r="AK35" s="88"/>
      <c r="AL35" s="105"/>
      <c r="AM35" s="108"/>
      <c r="AN35" s="114"/>
      <c r="AO35" s="77"/>
      <c r="AP35" s="78"/>
      <c r="AQ35" s="88"/>
      <c r="AR35" s="105"/>
      <c r="AS35" s="108"/>
      <c r="AT35" s="96"/>
    </row>
    <row r="36" spans="1:46" ht="15" x14ac:dyDescent="0.25">
      <c r="A36" s="230"/>
      <c r="B36" s="227"/>
      <c r="C36" s="3">
        <v>43</v>
      </c>
      <c r="D36" s="9" t="s">
        <v>45</v>
      </c>
      <c r="E36" s="23" t="s">
        <v>132</v>
      </c>
      <c r="F36" s="31">
        <v>0</v>
      </c>
      <c r="G36" s="163"/>
      <c r="H36" s="185"/>
      <c r="I36" s="108"/>
      <c r="J36" s="188"/>
      <c r="K36" s="23" t="s">
        <v>132</v>
      </c>
      <c r="L36" s="31">
        <v>0</v>
      </c>
      <c r="M36" s="163"/>
      <c r="N36" s="158"/>
      <c r="O36" s="108"/>
      <c r="P36" s="176"/>
      <c r="Q36" s="50" t="s">
        <v>132</v>
      </c>
      <c r="R36" s="31">
        <v>0</v>
      </c>
      <c r="S36" s="163"/>
      <c r="T36" s="158"/>
      <c r="U36" s="108"/>
      <c r="V36" s="173"/>
      <c r="W36" s="50" t="s">
        <v>132</v>
      </c>
      <c r="X36" s="31">
        <v>0</v>
      </c>
      <c r="Y36" s="88"/>
      <c r="Z36" s="105"/>
      <c r="AA36" s="108"/>
      <c r="AB36" s="149"/>
      <c r="AC36" s="50" t="s">
        <v>132</v>
      </c>
      <c r="AD36" s="31">
        <v>0</v>
      </c>
      <c r="AE36" s="88"/>
      <c r="AF36" s="105"/>
      <c r="AG36" s="140"/>
      <c r="AH36" s="96"/>
      <c r="AI36" s="50" t="s">
        <v>132</v>
      </c>
      <c r="AJ36" s="31">
        <v>0</v>
      </c>
      <c r="AK36" s="88"/>
      <c r="AL36" s="105"/>
      <c r="AM36" s="108"/>
      <c r="AN36" s="114"/>
      <c r="AO36" s="77"/>
      <c r="AP36" s="78"/>
      <c r="AQ36" s="88"/>
      <c r="AR36" s="105"/>
      <c r="AS36" s="108"/>
      <c r="AT36" s="96"/>
    </row>
    <row r="37" spans="1:46" ht="15" x14ac:dyDescent="0.25">
      <c r="A37" s="230"/>
      <c r="B37" s="227"/>
      <c r="C37" s="3">
        <v>44</v>
      </c>
      <c r="D37" s="9" t="s">
        <v>46</v>
      </c>
      <c r="E37" s="23" t="s">
        <v>132</v>
      </c>
      <c r="F37" s="31">
        <v>0</v>
      </c>
      <c r="G37" s="163"/>
      <c r="H37" s="185"/>
      <c r="I37" s="108"/>
      <c r="J37" s="188"/>
      <c r="K37" s="23" t="s">
        <v>132</v>
      </c>
      <c r="L37" s="31">
        <v>0</v>
      </c>
      <c r="M37" s="163"/>
      <c r="N37" s="158"/>
      <c r="O37" s="108"/>
      <c r="P37" s="176"/>
      <c r="Q37" s="50" t="s">
        <v>132</v>
      </c>
      <c r="R37" s="31">
        <v>0</v>
      </c>
      <c r="S37" s="163"/>
      <c r="T37" s="158"/>
      <c r="U37" s="108"/>
      <c r="V37" s="173"/>
      <c r="W37" s="48" t="s">
        <v>131</v>
      </c>
      <c r="X37" s="30">
        <v>2</v>
      </c>
      <c r="Y37" s="88"/>
      <c r="Z37" s="105"/>
      <c r="AA37" s="108"/>
      <c r="AB37" s="149"/>
      <c r="AC37" s="50" t="s">
        <v>132</v>
      </c>
      <c r="AD37" s="31">
        <v>0</v>
      </c>
      <c r="AE37" s="88"/>
      <c r="AF37" s="105"/>
      <c r="AG37" s="140"/>
      <c r="AH37" s="96"/>
      <c r="AI37" s="50" t="s">
        <v>132</v>
      </c>
      <c r="AJ37" s="31">
        <v>0</v>
      </c>
      <c r="AK37" s="88"/>
      <c r="AL37" s="105"/>
      <c r="AM37" s="108"/>
      <c r="AN37" s="114"/>
      <c r="AO37" s="77"/>
      <c r="AP37" s="78"/>
      <c r="AQ37" s="88"/>
      <c r="AR37" s="105"/>
      <c r="AS37" s="108"/>
      <c r="AT37" s="96"/>
    </row>
    <row r="38" spans="1:46" thickBot="1" x14ac:dyDescent="0.3">
      <c r="A38" s="231"/>
      <c r="B38" s="228"/>
      <c r="C38" s="11">
        <v>45</v>
      </c>
      <c r="D38" s="12" t="s">
        <v>47</v>
      </c>
      <c r="E38" s="24" t="s">
        <v>132</v>
      </c>
      <c r="F38" s="32">
        <v>0</v>
      </c>
      <c r="G38" s="164"/>
      <c r="H38" s="186"/>
      <c r="I38" s="109"/>
      <c r="J38" s="188"/>
      <c r="K38" s="38" t="s">
        <v>131</v>
      </c>
      <c r="L38" s="36">
        <v>2</v>
      </c>
      <c r="M38" s="164"/>
      <c r="N38" s="159"/>
      <c r="O38" s="109"/>
      <c r="P38" s="176"/>
      <c r="Q38" s="44" t="s">
        <v>132</v>
      </c>
      <c r="R38" s="32">
        <v>0</v>
      </c>
      <c r="S38" s="164"/>
      <c r="T38" s="159"/>
      <c r="U38" s="109"/>
      <c r="V38" s="173"/>
      <c r="W38" s="44" t="s">
        <v>132</v>
      </c>
      <c r="X38" s="32">
        <v>0</v>
      </c>
      <c r="Y38" s="89"/>
      <c r="Z38" s="106"/>
      <c r="AA38" s="109"/>
      <c r="AB38" s="149"/>
      <c r="AC38" s="38" t="s">
        <v>131</v>
      </c>
      <c r="AD38" s="36">
        <v>2</v>
      </c>
      <c r="AE38" s="89"/>
      <c r="AF38" s="106"/>
      <c r="AG38" s="141"/>
      <c r="AH38" s="96"/>
      <c r="AI38" s="38" t="s">
        <v>131</v>
      </c>
      <c r="AJ38" s="36">
        <v>2</v>
      </c>
      <c r="AK38" s="89"/>
      <c r="AL38" s="106"/>
      <c r="AM38" s="109"/>
      <c r="AN38" s="114"/>
      <c r="AO38" s="79"/>
      <c r="AP38" s="80"/>
      <c r="AQ38" s="89"/>
      <c r="AR38" s="106"/>
      <c r="AS38" s="109"/>
      <c r="AT38" s="96"/>
    </row>
    <row r="39" spans="1:46" ht="15" x14ac:dyDescent="0.25">
      <c r="A39" s="236" t="s">
        <v>153</v>
      </c>
      <c r="B39" s="232" t="s">
        <v>8</v>
      </c>
      <c r="C39" s="6">
        <v>49</v>
      </c>
      <c r="D39" s="18" t="s">
        <v>49</v>
      </c>
      <c r="E39" s="21" t="s">
        <v>131</v>
      </c>
      <c r="F39" s="29">
        <v>2</v>
      </c>
      <c r="G39" s="168">
        <f>SUM(F39:F51)</f>
        <v>18</v>
      </c>
      <c r="H39" s="184">
        <f>(G39*100/26/100)</f>
        <v>0.69230769230769229</v>
      </c>
      <c r="I39" s="118">
        <f>(50*100/86/100)</f>
        <v>0.58139534883720922</v>
      </c>
      <c r="J39" s="188"/>
      <c r="K39" s="39" t="s">
        <v>142</v>
      </c>
      <c r="L39" s="29">
        <v>2</v>
      </c>
      <c r="M39" s="168">
        <f>SUM(L39:L51)</f>
        <v>20</v>
      </c>
      <c r="N39" s="157">
        <f>(M39*100/26/100)</f>
        <v>0.76923076923076916</v>
      </c>
      <c r="O39" s="118">
        <f>(74*100/86/100)</f>
        <v>0.86046511627906985</v>
      </c>
      <c r="P39" s="176"/>
      <c r="Q39" s="39" t="s">
        <v>142</v>
      </c>
      <c r="R39" s="29">
        <v>2</v>
      </c>
      <c r="S39" s="168">
        <f>SUM(R39:R51)</f>
        <v>7</v>
      </c>
      <c r="T39" s="157">
        <f>(S39*100/26/100)</f>
        <v>0.26923076923076922</v>
      </c>
      <c r="U39" s="118">
        <f>(25*100/86/100)</f>
        <v>0.29069767441860461</v>
      </c>
      <c r="V39" s="173"/>
      <c r="W39" s="39" t="s">
        <v>142</v>
      </c>
      <c r="X39" s="29">
        <v>2</v>
      </c>
      <c r="Y39" s="87">
        <f>SUM(X39:X51)</f>
        <v>12</v>
      </c>
      <c r="Z39" s="104">
        <f>(Y39*100/26/100)</f>
        <v>0.46153846153846151</v>
      </c>
      <c r="AA39" s="118">
        <f>(48*100/86/100)</f>
        <v>0.55813953488372092</v>
      </c>
      <c r="AB39" s="149"/>
      <c r="AC39" s="65" t="s">
        <v>136</v>
      </c>
      <c r="AD39" s="66">
        <v>1</v>
      </c>
      <c r="AE39" s="87">
        <f>SUM(AD39:AD51)</f>
        <v>17</v>
      </c>
      <c r="AF39" s="104">
        <f>(AE39*100/26/100)</f>
        <v>0.65384615384615385</v>
      </c>
      <c r="AG39" s="118">
        <f>(45*100/86/100)</f>
        <v>0.5232558139534883</v>
      </c>
      <c r="AH39" s="96"/>
      <c r="AI39" s="39" t="s">
        <v>142</v>
      </c>
      <c r="AJ39" s="29">
        <v>2</v>
      </c>
      <c r="AK39" s="87">
        <f>SUM(AJ39:AJ51)</f>
        <v>24</v>
      </c>
      <c r="AL39" s="104">
        <f>(AK39*100/26/100)</f>
        <v>0.92307692307692302</v>
      </c>
      <c r="AM39" s="118">
        <f>(64*100/86/100)</f>
        <v>0.7441860465116279</v>
      </c>
      <c r="AN39" s="114"/>
      <c r="AO39" s="75"/>
      <c r="AP39" s="76"/>
      <c r="AQ39" s="87">
        <v>16</v>
      </c>
      <c r="AR39" s="104">
        <v>0.61539999999999995</v>
      </c>
      <c r="AS39" s="110">
        <v>0.59530000000000005</v>
      </c>
      <c r="AT39" s="96"/>
    </row>
    <row r="40" spans="1:46" ht="15" x14ac:dyDescent="0.25">
      <c r="A40" s="236"/>
      <c r="B40" s="232"/>
      <c r="C40" s="4">
        <v>50</v>
      </c>
      <c r="D40" s="10" t="s">
        <v>50</v>
      </c>
      <c r="E40" s="22" t="s">
        <v>131</v>
      </c>
      <c r="F40" s="30">
        <v>2</v>
      </c>
      <c r="G40" s="163"/>
      <c r="H40" s="185"/>
      <c r="I40" s="119"/>
      <c r="J40" s="188"/>
      <c r="K40" s="22" t="s">
        <v>131</v>
      </c>
      <c r="L40" s="30">
        <v>2</v>
      </c>
      <c r="M40" s="163"/>
      <c r="N40" s="158"/>
      <c r="O40" s="119"/>
      <c r="P40" s="176"/>
      <c r="Q40" s="50" t="s">
        <v>132</v>
      </c>
      <c r="R40" s="31">
        <v>0</v>
      </c>
      <c r="S40" s="163"/>
      <c r="T40" s="158"/>
      <c r="U40" s="119"/>
      <c r="V40" s="173"/>
      <c r="W40" s="50" t="s">
        <v>132</v>
      </c>
      <c r="X40" s="31">
        <v>0</v>
      </c>
      <c r="Y40" s="88"/>
      <c r="Z40" s="105"/>
      <c r="AA40" s="119"/>
      <c r="AB40" s="149"/>
      <c r="AC40" s="48" t="s">
        <v>131</v>
      </c>
      <c r="AD40" s="30">
        <v>2</v>
      </c>
      <c r="AE40" s="88"/>
      <c r="AF40" s="105"/>
      <c r="AG40" s="119"/>
      <c r="AH40" s="96"/>
      <c r="AI40" s="48" t="s">
        <v>131</v>
      </c>
      <c r="AJ40" s="30">
        <v>2</v>
      </c>
      <c r="AK40" s="88"/>
      <c r="AL40" s="105"/>
      <c r="AM40" s="119"/>
      <c r="AN40" s="114"/>
      <c r="AO40" s="77"/>
      <c r="AP40" s="78"/>
      <c r="AQ40" s="88"/>
      <c r="AR40" s="105"/>
      <c r="AS40" s="111"/>
      <c r="AT40" s="96"/>
    </row>
    <row r="41" spans="1:46" ht="15" x14ac:dyDescent="0.25">
      <c r="A41" s="236"/>
      <c r="B41" s="232"/>
      <c r="C41" s="4">
        <v>53</v>
      </c>
      <c r="D41" s="10" t="s">
        <v>51</v>
      </c>
      <c r="E41" s="22" t="s">
        <v>131</v>
      </c>
      <c r="F41" s="30">
        <v>2</v>
      </c>
      <c r="G41" s="163"/>
      <c r="H41" s="185"/>
      <c r="I41" s="119"/>
      <c r="J41" s="188"/>
      <c r="K41" s="23" t="s">
        <v>132</v>
      </c>
      <c r="L41" s="31">
        <v>0</v>
      </c>
      <c r="M41" s="163"/>
      <c r="N41" s="158"/>
      <c r="O41" s="119"/>
      <c r="P41" s="176"/>
      <c r="Q41" s="50" t="s">
        <v>132</v>
      </c>
      <c r="R41" s="31">
        <v>0</v>
      </c>
      <c r="S41" s="163"/>
      <c r="T41" s="158"/>
      <c r="U41" s="119"/>
      <c r="V41" s="173"/>
      <c r="W41" s="50" t="s">
        <v>132</v>
      </c>
      <c r="X41" s="31">
        <v>0</v>
      </c>
      <c r="Y41" s="88"/>
      <c r="Z41" s="105"/>
      <c r="AA41" s="119"/>
      <c r="AB41" s="149"/>
      <c r="AC41" s="48" t="s">
        <v>131</v>
      </c>
      <c r="AD41" s="30">
        <v>2</v>
      </c>
      <c r="AE41" s="88"/>
      <c r="AF41" s="105"/>
      <c r="AG41" s="119"/>
      <c r="AH41" s="96"/>
      <c r="AI41" s="48" t="s">
        <v>131</v>
      </c>
      <c r="AJ41" s="30">
        <v>2</v>
      </c>
      <c r="AK41" s="88"/>
      <c r="AL41" s="105"/>
      <c r="AM41" s="119"/>
      <c r="AN41" s="114"/>
      <c r="AO41" s="77"/>
      <c r="AP41" s="78"/>
      <c r="AQ41" s="88"/>
      <c r="AR41" s="105"/>
      <c r="AS41" s="111"/>
      <c r="AT41" s="96"/>
    </row>
    <row r="42" spans="1:46" ht="15" x14ac:dyDescent="0.25">
      <c r="A42" s="236"/>
      <c r="B42" s="232"/>
      <c r="C42" s="4">
        <v>51</v>
      </c>
      <c r="D42" s="10" t="s">
        <v>52</v>
      </c>
      <c r="E42" s="22" t="s">
        <v>131</v>
      </c>
      <c r="F42" s="30">
        <v>2</v>
      </c>
      <c r="G42" s="163"/>
      <c r="H42" s="185"/>
      <c r="I42" s="119"/>
      <c r="J42" s="188"/>
      <c r="K42" s="22" t="s">
        <v>131</v>
      </c>
      <c r="L42" s="30">
        <v>2</v>
      </c>
      <c r="M42" s="163"/>
      <c r="N42" s="158"/>
      <c r="O42" s="119"/>
      <c r="P42" s="176"/>
      <c r="Q42" s="50" t="s">
        <v>132</v>
      </c>
      <c r="R42" s="31">
        <v>0</v>
      </c>
      <c r="S42" s="163"/>
      <c r="T42" s="158"/>
      <c r="U42" s="119"/>
      <c r="V42" s="173"/>
      <c r="W42" s="48" t="s">
        <v>131</v>
      </c>
      <c r="X42" s="30">
        <v>2</v>
      </c>
      <c r="Y42" s="88"/>
      <c r="Z42" s="105"/>
      <c r="AA42" s="119"/>
      <c r="AB42" s="149"/>
      <c r="AC42" s="48" t="s">
        <v>131</v>
      </c>
      <c r="AD42" s="30">
        <v>2</v>
      </c>
      <c r="AE42" s="88"/>
      <c r="AF42" s="105"/>
      <c r="AG42" s="119"/>
      <c r="AH42" s="96"/>
      <c r="AI42" s="48" t="s">
        <v>131</v>
      </c>
      <c r="AJ42" s="30">
        <v>2</v>
      </c>
      <c r="AK42" s="88"/>
      <c r="AL42" s="105"/>
      <c r="AM42" s="119"/>
      <c r="AN42" s="114"/>
      <c r="AO42" s="77"/>
      <c r="AP42" s="78"/>
      <c r="AQ42" s="88"/>
      <c r="AR42" s="105"/>
      <c r="AS42" s="111"/>
      <c r="AT42" s="96"/>
    </row>
    <row r="43" spans="1:46" ht="15" x14ac:dyDescent="0.25">
      <c r="A43" s="236"/>
      <c r="B43" s="232"/>
      <c r="C43" s="4">
        <v>52</v>
      </c>
      <c r="D43" s="10" t="s">
        <v>53</v>
      </c>
      <c r="E43" s="22" t="s">
        <v>131</v>
      </c>
      <c r="F43" s="30">
        <v>2</v>
      </c>
      <c r="G43" s="163"/>
      <c r="H43" s="185"/>
      <c r="I43" s="119"/>
      <c r="J43" s="188"/>
      <c r="K43" s="22" t="s">
        <v>131</v>
      </c>
      <c r="L43" s="30">
        <v>2</v>
      </c>
      <c r="M43" s="163"/>
      <c r="N43" s="158"/>
      <c r="O43" s="119"/>
      <c r="P43" s="176"/>
      <c r="Q43" s="50" t="s">
        <v>132</v>
      </c>
      <c r="R43" s="31">
        <v>0</v>
      </c>
      <c r="S43" s="163"/>
      <c r="T43" s="158"/>
      <c r="U43" s="119"/>
      <c r="V43" s="173"/>
      <c r="W43" s="48" t="s">
        <v>131</v>
      </c>
      <c r="X43" s="30">
        <v>2</v>
      </c>
      <c r="Y43" s="88"/>
      <c r="Z43" s="105"/>
      <c r="AA43" s="119"/>
      <c r="AB43" s="149"/>
      <c r="AC43" s="48" t="s">
        <v>131</v>
      </c>
      <c r="AD43" s="30">
        <v>2</v>
      </c>
      <c r="AE43" s="88"/>
      <c r="AF43" s="105"/>
      <c r="AG43" s="119"/>
      <c r="AH43" s="96"/>
      <c r="AI43" s="48" t="s">
        <v>131</v>
      </c>
      <c r="AJ43" s="30">
        <v>2</v>
      </c>
      <c r="AK43" s="88"/>
      <c r="AL43" s="105"/>
      <c r="AM43" s="119"/>
      <c r="AN43" s="114"/>
      <c r="AO43" s="77"/>
      <c r="AP43" s="78"/>
      <c r="AQ43" s="88"/>
      <c r="AR43" s="105"/>
      <c r="AS43" s="111"/>
      <c r="AT43" s="96"/>
    </row>
    <row r="44" spans="1:46" ht="15" x14ac:dyDescent="0.25">
      <c r="A44" s="236"/>
      <c r="B44" s="232"/>
      <c r="C44" s="4">
        <v>53</v>
      </c>
      <c r="D44" s="10" t="s">
        <v>54</v>
      </c>
      <c r="E44" s="23" t="s">
        <v>132</v>
      </c>
      <c r="F44" s="31">
        <v>0</v>
      </c>
      <c r="G44" s="163"/>
      <c r="H44" s="185"/>
      <c r="I44" s="119"/>
      <c r="J44" s="188"/>
      <c r="K44" s="22" t="s">
        <v>131</v>
      </c>
      <c r="L44" s="30">
        <v>2</v>
      </c>
      <c r="M44" s="163"/>
      <c r="N44" s="158"/>
      <c r="O44" s="119"/>
      <c r="P44" s="176"/>
      <c r="Q44" s="48" t="s">
        <v>131</v>
      </c>
      <c r="R44" s="30">
        <v>2</v>
      </c>
      <c r="S44" s="163"/>
      <c r="T44" s="158"/>
      <c r="U44" s="119"/>
      <c r="V44" s="173"/>
      <c r="W44" s="50" t="s">
        <v>132</v>
      </c>
      <c r="X44" s="31">
        <v>0</v>
      </c>
      <c r="Y44" s="88"/>
      <c r="Z44" s="105"/>
      <c r="AA44" s="119"/>
      <c r="AB44" s="149"/>
      <c r="AC44" s="48" t="s">
        <v>131</v>
      </c>
      <c r="AD44" s="30">
        <v>2</v>
      </c>
      <c r="AE44" s="88"/>
      <c r="AF44" s="105"/>
      <c r="AG44" s="119"/>
      <c r="AH44" s="96"/>
      <c r="AI44" s="48" t="s">
        <v>131</v>
      </c>
      <c r="AJ44" s="30">
        <v>2</v>
      </c>
      <c r="AK44" s="88"/>
      <c r="AL44" s="105"/>
      <c r="AM44" s="119"/>
      <c r="AN44" s="114"/>
      <c r="AO44" s="77"/>
      <c r="AP44" s="78"/>
      <c r="AQ44" s="88"/>
      <c r="AR44" s="105"/>
      <c r="AS44" s="111"/>
      <c r="AT44" s="96"/>
    </row>
    <row r="45" spans="1:46" ht="15" x14ac:dyDescent="0.25">
      <c r="A45" s="236"/>
      <c r="B45" s="232"/>
      <c r="C45" s="4">
        <v>54</v>
      </c>
      <c r="D45" s="10" t="s">
        <v>55</v>
      </c>
      <c r="E45" s="22" t="s">
        <v>131</v>
      </c>
      <c r="F45" s="30">
        <v>2</v>
      </c>
      <c r="G45" s="163"/>
      <c r="H45" s="185"/>
      <c r="I45" s="119"/>
      <c r="J45" s="188"/>
      <c r="K45" s="22" t="s">
        <v>131</v>
      </c>
      <c r="L45" s="30">
        <v>2</v>
      </c>
      <c r="M45" s="163"/>
      <c r="N45" s="158"/>
      <c r="O45" s="119"/>
      <c r="P45" s="176"/>
      <c r="Q45" s="50" t="s">
        <v>132</v>
      </c>
      <c r="R45" s="31">
        <v>0</v>
      </c>
      <c r="S45" s="163"/>
      <c r="T45" s="158"/>
      <c r="U45" s="119"/>
      <c r="V45" s="173"/>
      <c r="W45" s="48" t="s">
        <v>131</v>
      </c>
      <c r="X45" s="30">
        <v>2</v>
      </c>
      <c r="Y45" s="88"/>
      <c r="Z45" s="105"/>
      <c r="AA45" s="119"/>
      <c r="AB45" s="149"/>
      <c r="AC45" s="48" t="s">
        <v>131</v>
      </c>
      <c r="AD45" s="30">
        <v>2</v>
      </c>
      <c r="AE45" s="88"/>
      <c r="AF45" s="105"/>
      <c r="AG45" s="119"/>
      <c r="AH45" s="96"/>
      <c r="AI45" s="48" t="s">
        <v>131</v>
      </c>
      <c r="AJ45" s="30">
        <v>2</v>
      </c>
      <c r="AK45" s="88"/>
      <c r="AL45" s="105"/>
      <c r="AM45" s="119"/>
      <c r="AN45" s="114"/>
      <c r="AO45" s="77"/>
      <c r="AP45" s="78"/>
      <c r="AQ45" s="88"/>
      <c r="AR45" s="105"/>
      <c r="AS45" s="111"/>
      <c r="AT45" s="96"/>
    </row>
    <row r="46" spans="1:46" ht="15" x14ac:dyDescent="0.25">
      <c r="A46" s="236"/>
      <c r="B46" s="232"/>
      <c r="C46" s="4">
        <v>55</v>
      </c>
      <c r="D46" s="10" t="s">
        <v>56</v>
      </c>
      <c r="E46" s="22" t="s">
        <v>131</v>
      </c>
      <c r="F46" s="30">
        <v>2</v>
      </c>
      <c r="G46" s="163"/>
      <c r="H46" s="185"/>
      <c r="I46" s="119"/>
      <c r="J46" s="188"/>
      <c r="K46" s="22" t="s">
        <v>131</v>
      </c>
      <c r="L46" s="30">
        <v>2</v>
      </c>
      <c r="M46" s="163"/>
      <c r="N46" s="158"/>
      <c r="O46" s="119"/>
      <c r="P46" s="176"/>
      <c r="Q46" s="50" t="s">
        <v>132</v>
      </c>
      <c r="R46" s="31">
        <v>0</v>
      </c>
      <c r="S46" s="163"/>
      <c r="T46" s="158"/>
      <c r="U46" s="119"/>
      <c r="V46" s="173"/>
      <c r="W46" s="48" t="s">
        <v>131</v>
      </c>
      <c r="X46" s="30">
        <v>2</v>
      </c>
      <c r="Y46" s="88"/>
      <c r="Z46" s="105"/>
      <c r="AA46" s="119"/>
      <c r="AB46" s="149"/>
      <c r="AC46" s="48" t="s">
        <v>131</v>
      </c>
      <c r="AD46" s="30">
        <v>2</v>
      </c>
      <c r="AE46" s="88"/>
      <c r="AF46" s="105"/>
      <c r="AG46" s="119"/>
      <c r="AH46" s="96"/>
      <c r="AI46" s="48" t="s">
        <v>131</v>
      </c>
      <c r="AJ46" s="30">
        <v>2</v>
      </c>
      <c r="AK46" s="88"/>
      <c r="AL46" s="105"/>
      <c r="AM46" s="119"/>
      <c r="AN46" s="114"/>
      <c r="AO46" s="77"/>
      <c r="AP46" s="78"/>
      <c r="AQ46" s="88"/>
      <c r="AR46" s="105"/>
      <c r="AS46" s="111"/>
      <c r="AT46" s="96"/>
    </row>
    <row r="47" spans="1:46" ht="19.899999999999999" customHeight="1" x14ac:dyDescent="0.25">
      <c r="A47" s="236"/>
      <c r="B47" s="232"/>
      <c r="C47" s="4">
        <v>56</v>
      </c>
      <c r="D47" s="10" t="s">
        <v>57</v>
      </c>
      <c r="E47" s="28" t="s">
        <v>136</v>
      </c>
      <c r="F47" s="35">
        <v>1</v>
      </c>
      <c r="G47" s="163"/>
      <c r="H47" s="185"/>
      <c r="I47" s="119"/>
      <c r="J47" s="188"/>
      <c r="K47" s="28" t="s">
        <v>136</v>
      </c>
      <c r="L47" s="35">
        <v>1</v>
      </c>
      <c r="M47" s="163"/>
      <c r="N47" s="158"/>
      <c r="O47" s="119"/>
      <c r="P47" s="176"/>
      <c r="Q47" s="51" t="s">
        <v>150</v>
      </c>
      <c r="R47" s="35">
        <v>1</v>
      </c>
      <c r="S47" s="163"/>
      <c r="T47" s="158"/>
      <c r="U47" s="119"/>
      <c r="V47" s="173"/>
      <c r="W47" s="50" t="s">
        <v>137</v>
      </c>
      <c r="X47" s="31">
        <v>0</v>
      </c>
      <c r="Y47" s="88"/>
      <c r="Z47" s="105"/>
      <c r="AA47" s="119"/>
      <c r="AB47" s="149"/>
      <c r="AC47" s="50" t="s">
        <v>137</v>
      </c>
      <c r="AD47" s="31">
        <v>0</v>
      </c>
      <c r="AE47" s="88"/>
      <c r="AF47" s="105"/>
      <c r="AG47" s="119"/>
      <c r="AH47" s="96"/>
      <c r="AI47" s="51" t="s">
        <v>136</v>
      </c>
      <c r="AJ47" s="35">
        <v>1</v>
      </c>
      <c r="AK47" s="88"/>
      <c r="AL47" s="105"/>
      <c r="AM47" s="119"/>
      <c r="AN47" s="114"/>
      <c r="AO47" s="77"/>
      <c r="AP47" s="78"/>
      <c r="AQ47" s="88"/>
      <c r="AR47" s="105"/>
      <c r="AS47" s="111"/>
      <c r="AT47" s="96"/>
    </row>
    <row r="48" spans="1:46" ht="15" x14ac:dyDescent="0.25">
      <c r="A48" s="236"/>
      <c r="B48" s="232"/>
      <c r="C48" s="4">
        <v>57</v>
      </c>
      <c r="D48" s="10" t="s">
        <v>58</v>
      </c>
      <c r="E48" s="22" t="s">
        <v>131</v>
      </c>
      <c r="F48" s="30">
        <v>2</v>
      </c>
      <c r="G48" s="163"/>
      <c r="H48" s="185"/>
      <c r="I48" s="119"/>
      <c r="J48" s="188"/>
      <c r="K48" s="22" t="s">
        <v>131</v>
      </c>
      <c r="L48" s="30">
        <v>2</v>
      </c>
      <c r="M48" s="163"/>
      <c r="N48" s="158"/>
      <c r="O48" s="119"/>
      <c r="P48" s="176"/>
      <c r="Q48" s="48" t="s">
        <v>131</v>
      </c>
      <c r="R48" s="30">
        <v>2</v>
      </c>
      <c r="S48" s="163"/>
      <c r="T48" s="158"/>
      <c r="U48" s="119"/>
      <c r="V48" s="173"/>
      <c r="W48" s="50" t="s">
        <v>132</v>
      </c>
      <c r="X48" s="31">
        <v>0</v>
      </c>
      <c r="Y48" s="88"/>
      <c r="Z48" s="105"/>
      <c r="AA48" s="119"/>
      <c r="AB48" s="149"/>
      <c r="AC48" s="48" t="s">
        <v>131</v>
      </c>
      <c r="AD48" s="30">
        <v>2</v>
      </c>
      <c r="AE48" s="88"/>
      <c r="AF48" s="105"/>
      <c r="AG48" s="119"/>
      <c r="AH48" s="96"/>
      <c r="AI48" s="48" t="s">
        <v>131</v>
      </c>
      <c r="AJ48" s="30">
        <v>2</v>
      </c>
      <c r="AK48" s="88"/>
      <c r="AL48" s="105"/>
      <c r="AM48" s="119"/>
      <c r="AN48" s="114"/>
      <c r="AO48" s="77"/>
      <c r="AP48" s="78"/>
      <c r="AQ48" s="88"/>
      <c r="AR48" s="105"/>
      <c r="AS48" s="111"/>
      <c r="AT48" s="96"/>
    </row>
    <row r="49" spans="1:46" ht="21.6" customHeight="1" x14ac:dyDescent="0.25">
      <c r="A49" s="236"/>
      <c r="B49" s="232"/>
      <c r="C49" s="4">
        <v>58</v>
      </c>
      <c r="D49" s="10" t="s">
        <v>59</v>
      </c>
      <c r="E49" s="28" t="s">
        <v>136</v>
      </c>
      <c r="F49" s="35">
        <v>1</v>
      </c>
      <c r="G49" s="163"/>
      <c r="H49" s="185"/>
      <c r="I49" s="119"/>
      <c r="J49" s="188"/>
      <c r="K49" s="28" t="s">
        <v>136</v>
      </c>
      <c r="L49" s="35">
        <v>1</v>
      </c>
      <c r="M49" s="163"/>
      <c r="N49" s="158"/>
      <c r="O49" s="119"/>
      <c r="P49" s="176"/>
      <c r="Q49" s="50" t="s">
        <v>137</v>
      </c>
      <c r="R49" s="31">
        <v>0</v>
      </c>
      <c r="S49" s="163"/>
      <c r="T49" s="158"/>
      <c r="U49" s="119"/>
      <c r="V49" s="173"/>
      <c r="W49" s="50" t="s">
        <v>137</v>
      </c>
      <c r="X49" s="31">
        <v>0</v>
      </c>
      <c r="Y49" s="88"/>
      <c r="Z49" s="105"/>
      <c r="AA49" s="119"/>
      <c r="AB49" s="149"/>
      <c r="AC49" s="50" t="s">
        <v>137</v>
      </c>
      <c r="AD49" s="31">
        <v>0</v>
      </c>
      <c r="AE49" s="88"/>
      <c r="AF49" s="105"/>
      <c r="AG49" s="119"/>
      <c r="AH49" s="96"/>
      <c r="AI49" s="51" t="s">
        <v>136</v>
      </c>
      <c r="AJ49" s="35">
        <v>1</v>
      </c>
      <c r="AK49" s="88"/>
      <c r="AL49" s="105"/>
      <c r="AM49" s="119"/>
      <c r="AN49" s="114"/>
      <c r="AO49" s="77"/>
      <c r="AP49" s="78"/>
      <c r="AQ49" s="88"/>
      <c r="AR49" s="105"/>
      <c r="AS49" s="111"/>
      <c r="AT49" s="96"/>
    </row>
    <row r="50" spans="1:46" ht="19.149999999999999" customHeight="1" x14ac:dyDescent="0.25">
      <c r="A50" s="236"/>
      <c r="B50" s="232"/>
      <c r="C50" s="4">
        <v>60</v>
      </c>
      <c r="D50" s="10" t="s">
        <v>60</v>
      </c>
      <c r="E50" s="23" t="s">
        <v>137</v>
      </c>
      <c r="F50" s="31">
        <v>0</v>
      </c>
      <c r="G50" s="163"/>
      <c r="H50" s="185"/>
      <c r="I50" s="119"/>
      <c r="J50" s="188"/>
      <c r="K50" s="28" t="s">
        <v>136</v>
      </c>
      <c r="L50" s="35">
        <v>1</v>
      </c>
      <c r="M50" s="163"/>
      <c r="N50" s="158"/>
      <c r="O50" s="119"/>
      <c r="P50" s="176"/>
      <c r="Q50" s="50" t="s">
        <v>137</v>
      </c>
      <c r="R50" s="31">
        <v>0</v>
      </c>
      <c r="S50" s="163"/>
      <c r="T50" s="158"/>
      <c r="U50" s="119"/>
      <c r="V50" s="173"/>
      <c r="W50" s="50" t="s">
        <v>137</v>
      </c>
      <c r="X50" s="31">
        <v>0</v>
      </c>
      <c r="Y50" s="88"/>
      <c r="Z50" s="105"/>
      <c r="AA50" s="119"/>
      <c r="AB50" s="149"/>
      <c r="AC50" s="50" t="s">
        <v>137</v>
      </c>
      <c r="AD50" s="31">
        <v>0</v>
      </c>
      <c r="AE50" s="88"/>
      <c r="AF50" s="105"/>
      <c r="AG50" s="119"/>
      <c r="AH50" s="96"/>
      <c r="AI50" s="48" t="s">
        <v>142</v>
      </c>
      <c r="AJ50" s="30">
        <v>2</v>
      </c>
      <c r="AK50" s="88"/>
      <c r="AL50" s="105"/>
      <c r="AM50" s="119"/>
      <c r="AN50" s="114"/>
      <c r="AO50" s="77"/>
      <c r="AP50" s="78"/>
      <c r="AQ50" s="88"/>
      <c r="AR50" s="105"/>
      <c r="AS50" s="111"/>
      <c r="AT50" s="96"/>
    </row>
    <row r="51" spans="1:46" ht="23.45" customHeight="1" thickBot="1" x14ac:dyDescent="0.3">
      <c r="A51" s="236"/>
      <c r="B51" s="233"/>
      <c r="C51" s="4">
        <v>61</v>
      </c>
      <c r="D51" s="10" t="s">
        <v>61</v>
      </c>
      <c r="E51" s="23" t="s">
        <v>137</v>
      </c>
      <c r="F51" s="32">
        <v>0</v>
      </c>
      <c r="G51" s="164"/>
      <c r="H51" s="186"/>
      <c r="I51" s="119"/>
      <c r="J51" s="188"/>
      <c r="K51" s="42" t="s">
        <v>136</v>
      </c>
      <c r="L51" s="43">
        <v>1</v>
      </c>
      <c r="M51" s="164"/>
      <c r="N51" s="159"/>
      <c r="O51" s="119"/>
      <c r="P51" s="176"/>
      <c r="Q51" s="44" t="s">
        <v>137</v>
      </c>
      <c r="R51" s="32">
        <v>0</v>
      </c>
      <c r="S51" s="164"/>
      <c r="T51" s="159"/>
      <c r="U51" s="119"/>
      <c r="V51" s="173"/>
      <c r="W51" s="38" t="s">
        <v>142</v>
      </c>
      <c r="X51" s="36">
        <v>2</v>
      </c>
      <c r="Y51" s="89"/>
      <c r="Z51" s="106"/>
      <c r="AA51" s="119"/>
      <c r="AB51" s="149"/>
      <c r="AC51" s="44" t="s">
        <v>137</v>
      </c>
      <c r="AD51" s="32">
        <v>0</v>
      </c>
      <c r="AE51" s="89"/>
      <c r="AF51" s="106"/>
      <c r="AG51" s="119"/>
      <c r="AH51" s="96"/>
      <c r="AI51" s="38" t="s">
        <v>142</v>
      </c>
      <c r="AJ51" s="36">
        <v>2</v>
      </c>
      <c r="AK51" s="89"/>
      <c r="AL51" s="106"/>
      <c r="AM51" s="119"/>
      <c r="AN51" s="114"/>
      <c r="AO51" s="79"/>
      <c r="AP51" s="80"/>
      <c r="AQ51" s="89"/>
      <c r="AR51" s="106"/>
      <c r="AS51" s="111"/>
      <c r="AT51" s="96"/>
    </row>
    <row r="52" spans="1:46" ht="15" x14ac:dyDescent="0.25">
      <c r="A52" s="236"/>
      <c r="B52" s="234" t="s">
        <v>9</v>
      </c>
      <c r="C52" s="3">
        <v>62</v>
      </c>
      <c r="D52" s="9" t="s">
        <v>62</v>
      </c>
      <c r="E52" s="21" t="s">
        <v>131</v>
      </c>
      <c r="F52" s="29">
        <v>2</v>
      </c>
      <c r="G52" s="168">
        <f>SUM(F52:F81)</f>
        <v>32</v>
      </c>
      <c r="H52" s="184">
        <f>(G52*100/60/100)</f>
        <v>0.53333333333333333</v>
      </c>
      <c r="I52" s="119"/>
      <c r="J52" s="188"/>
      <c r="K52" s="22" t="s">
        <v>131</v>
      </c>
      <c r="L52" s="30">
        <v>2</v>
      </c>
      <c r="M52" s="168">
        <f>SUM(L52:L81)</f>
        <v>54</v>
      </c>
      <c r="N52" s="157">
        <f>(M52*100/60/100)</f>
        <v>0.9</v>
      </c>
      <c r="O52" s="119"/>
      <c r="P52" s="176"/>
      <c r="Q52" s="48" t="s">
        <v>131</v>
      </c>
      <c r="R52" s="30">
        <v>2</v>
      </c>
      <c r="S52" s="168">
        <f>SUM(R52:R81)</f>
        <v>18</v>
      </c>
      <c r="T52" s="157">
        <f>(S52*100/60/100)</f>
        <v>0.3</v>
      </c>
      <c r="U52" s="119"/>
      <c r="V52" s="173"/>
      <c r="W52" s="39" t="s">
        <v>131</v>
      </c>
      <c r="X52" s="29">
        <v>2</v>
      </c>
      <c r="Y52" s="87">
        <f>SUM(X52:X81)</f>
        <v>36</v>
      </c>
      <c r="Z52" s="104">
        <f>(Y52*100/60/100)</f>
        <v>0.6</v>
      </c>
      <c r="AA52" s="119"/>
      <c r="AB52" s="149"/>
      <c r="AC52" s="48" t="s">
        <v>131</v>
      </c>
      <c r="AD52" s="30">
        <v>2</v>
      </c>
      <c r="AE52" s="87">
        <f>SUM(AD52:AD81)</f>
        <v>28</v>
      </c>
      <c r="AF52" s="104">
        <f>(AE52*100/60/100)</f>
        <v>0.46666666666666662</v>
      </c>
      <c r="AG52" s="119"/>
      <c r="AH52" s="96"/>
      <c r="AI52" s="48" t="s">
        <v>131</v>
      </c>
      <c r="AJ52" s="30">
        <v>2</v>
      </c>
      <c r="AK52" s="87">
        <f>SUM(AJ52:AJ81)</f>
        <v>40</v>
      </c>
      <c r="AL52" s="104">
        <f>(AK52*100/60/100)</f>
        <v>0.66666666666666674</v>
      </c>
      <c r="AM52" s="119"/>
      <c r="AN52" s="114"/>
      <c r="AO52" s="75"/>
      <c r="AP52" s="76"/>
      <c r="AQ52" s="87">
        <v>35.200000000000003</v>
      </c>
      <c r="AR52" s="104">
        <v>0.5867</v>
      </c>
      <c r="AS52" s="111"/>
      <c r="AT52" s="96"/>
    </row>
    <row r="53" spans="1:46" ht="15" x14ac:dyDescent="0.25">
      <c r="A53" s="236"/>
      <c r="B53" s="232"/>
      <c r="C53" s="3">
        <v>63</v>
      </c>
      <c r="D53" s="9" t="s">
        <v>63</v>
      </c>
      <c r="E53" s="22" t="s">
        <v>131</v>
      </c>
      <c r="F53" s="30">
        <v>2</v>
      </c>
      <c r="G53" s="163"/>
      <c r="H53" s="185"/>
      <c r="I53" s="119"/>
      <c r="J53" s="188"/>
      <c r="K53" s="22" t="s">
        <v>131</v>
      </c>
      <c r="L53" s="30">
        <v>2</v>
      </c>
      <c r="M53" s="163"/>
      <c r="N53" s="158"/>
      <c r="O53" s="119"/>
      <c r="P53" s="176"/>
      <c r="Q53" s="50" t="s">
        <v>132</v>
      </c>
      <c r="R53" s="31">
        <v>0</v>
      </c>
      <c r="S53" s="163"/>
      <c r="T53" s="158"/>
      <c r="U53" s="119"/>
      <c r="V53" s="173"/>
      <c r="W53" s="48" t="s">
        <v>131</v>
      </c>
      <c r="X53" s="30">
        <v>2</v>
      </c>
      <c r="Y53" s="88"/>
      <c r="Z53" s="105"/>
      <c r="AA53" s="119"/>
      <c r="AB53" s="149"/>
      <c r="AC53" s="48" t="s">
        <v>131</v>
      </c>
      <c r="AD53" s="30">
        <v>2</v>
      </c>
      <c r="AE53" s="88"/>
      <c r="AF53" s="105"/>
      <c r="AG53" s="119"/>
      <c r="AH53" s="96"/>
      <c r="AI53" s="48" t="s">
        <v>131</v>
      </c>
      <c r="AJ53" s="30">
        <v>2</v>
      </c>
      <c r="AK53" s="88"/>
      <c r="AL53" s="105"/>
      <c r="AM53" s="119"/>
      <c r="AN53" s="114"/>
      <c r="AO53" s="77"/>
      <c r="AP53" s="78"/>
      <c r="AQ53" s="88"/>
      <c r="AR53" s="105"/>
      <c r="AS53" s="111"/>
      <c r="AT53" s="96"/>
    </row>
    <row r="54" spans="1:46" ht="15" x14ac:dyDescent="0.25">
      <c r="A54" s="236"/>
      <c r="B54" s="232"/>
      <c r="C54" s="3">
        <v>65</v>
      </c>
      <c r="D54" s="9" t="s">
        <v>64</v>
      </c>
      <c r="E54" s="22" t="s">
        <v>131</v>
      </c>
      <c r="F54" s="30">
        <v>2</v>
      </c>
      <c r="G54" s="163"/>
      <c r="H54" s="185"/>
      <c r="I54" s="119"/>
      <c r="J54" s="188"/>
      <c r="K54" s="22" t="s">
        <v>131</v>
      </c>
      <c r="L54" s="30">
        <v>2</v>
      </c>
      <c r="M54" s="163"/>
      <c r="N54" s="158"/>
      <c r="O54" s="119"/>
      <c r="P54" s="176"/>
      <c r="Q54" s="48" t="s">
        <v>131</v>
      </c>
      <c r="R54" s="30">
        <v>2</v>
      </c>
      <c r="S54" s="163"/>
      <c r="T54" s="158"/>
      <c r="U54" s="119"/>
      <c r="V54" s="173"/>
      <c r="W54" s="48" t="s">
        <v>131</v>
      </c>
      <c r="X54" s="30">
        <v>2</v>
      </c>
      <c r="Y54" s="88"/>
      <c r="Z54" s="105"/>
      <c r="AA54" s="119"/>
      <c r="AB54" s="149"/>
      <c r="AC54" s="48" t="s">
        <v>131</v>
      </c>
      <c r="AD54" s="30">
        <v>2</v>
      </c>
      <c r="AE54" s="88"/>
      <c r="AF54" s="105"/>
      <c r="AG54" s="119"/>
      <c r="AH54" s="96"/>
      <c r="AI54" s="48" t="s">
        <v>131</v>
      </c>
      <c r="AJ54" s="30">
        <v>2</v>
      </c>
      <c r="AK54" s="88"/>
      <c r="AL54" s="105"/>
      <c r="AM54" s="119"/>
      <c r="AN54" s="114"/>
      <c r="AO54" s="77"/>
      <c r="AP54" s="78"/>
      <c r="AQ54" s="88"/>
      <c r="AR54" s="105"/>
      <c r="AS54" s="111"/>
      <c r="AT54" s="96"/>
    </row>
    <row r="55" spans="1:46" ht="15" x14ac:dyDescent="0.25">
      <c r="A55" s="236"/>
      <c r="B55" s="232"/>
      <c r="C55" s="3">
        <v>66</v>
      </c>
      <c r="D55" s="9" t="s">
        <v>65</v>
      </c>
      <c r="E55" s="22" t="s">
        <v>131</v>
      </c>
      <c r="F55" s="30">
        <v>2</v>
      </c>
      <c r="G55" s="163"/>
      <c r="H55" s="185"/>
      <c r="I55" s="119"/>
      <c r="J55" s="188"/>
      <c r="K55" s="22" t="s">
        <v>131</v>
      </c>
      <c r="L55" s="30">
        <v>2</v>
      </c>
      <c r="M55" s="163"/>
      <c r="N55" s="158"/>
      <c r="O55" s="119"/>
      <c r="P55" s="176"/>
      <c r="Q55" s="50" t="s">
        <v>132</v>
      </c>
      <c r="R55" s="31">
        <v>0</v>
      </c>
      <c r="S55" s="163"/>
      <c r="T55" s="158"/>
      <c r="U55" s="119"/>
      <c r="V55" s="173"/>
      <c r="W55" s="48" t="s">
        <v>131</v>
      </c>
      <c r="X55" s="30">
        <v>2</v>
      </c>
      <c r="Y55" s="88"/>
      <c r="Z55" s="105"/>
      <c r="AA55" s="119"/>
      <c r="AB55" s="149"/>
      <c r="AC55" s="48" t="s">
        <v>131</v>
      </c>
      <c r="AD55" s="30">
        <v>2</v>
      </c>
      <c r="AE55" s="88"/>
      <c r="AF55" s="105"/>
      <c r="AG55" s="119"/>
      <c r="AH55" s="96"/>
      <c r="AI55" s="48" t="s">
        <v>131</v>
      </c>
      <c r="AJ55" s="30">
        <v>2</v>
      </c>
      <c r="AK55" s="88"/>
      <c r="AL55" s="105"/>
      <c r="AM55" s="119"/>
      <c r="AN55" s="114"/>
      <c r="AO55" s="77"/>
      <c r="AP55" s="78"/>
      <c r="AQ55" s="88"/>
      <c r="AR55" s="105"/>
      <c r="AS55" s="111"/>
      <c r="AT55" s="96"/>
    </row>
    <row r="56" spans="1:46" ht="15" x14ac:dyDescent="0.25">
      <c r="A56" s="236"/>
      <c r="B56" s="232"/>
      <c r="C56" s="3">
        <v>67</v>
      </c>
      <c r="D56" s="9" t="s">
        <v>66</v>
      </c>
      <c r="E56" s="22" t="s">
        <v>131</v>
      </c>
      <c r="F56" s="30">
        <v>2</v>
      </c>
      <c r="G56" s="163"/>
      <c r="H56" s="185"/>
      <c r="I56" s="119"/>
      <c r="J56" s="188"/>
      <c r="K56" s="22" t="s">
        <v>131</v>
      </c>
      <c r="L56" s="30">
        <v>2</v>
      </c>
      <c r="M56" s="163"/>
      <c r="N56" s="158"/>
      <c r="O56" s="119"/>
      <c r="P56" s="176"/>
      <c r="Q56" s="48" t="s">
        <v>131</v>
      </c>
      <c r="R56" s="30">
        <v>2</v>
      </c>
      <c r="S56" s="163"/>
      <c r="T56" s="158"/>
      <c r="U56" s="119"/>
      <c r="V56" s="173"/>
      <c r="W56" s="48" t="s">
        <v>131</v>
      </c>
      <c r="X56" s="30">
        <v>2</v>
      </c>
      <c r="Y56" s="88"/>
      <c r="Z56" s="105"/>
      <c r="AA56" s="119"/>
      <c r="AB56" s="149"/>
      <c r="AC56" s="48" t="s">
        <v>131</v>
      </c>
      <c r="AD56" s="30">
        <v>2</v>
      </c>
      <c r="AE56" s="88"/>
      <c r="AF56" s="105"/>
      <c r="AG56" s="119"/>
      <c r="AH56" s="96"/>
      <c r="AI56" s="48" t="s">
        <v>131</v>
      </c>
      <c r="AJ56" s="30">
        <v>2</v>
      </c>
      <c r="AK56" s="88"/>
      <c r="AL56" s="105"/>
      <c r="AM56" s="119"/>
      <c r="AN56" s="114"/>
      <c r="AO56" s="77"/>
      <c r="AP56" s="78"/>
      <c r="AQ56" s="88"/>
      <c r="AR56" s="105"/>
      <c r="AS56" s="111"/>
      <c r="AT56" s="96"/>
    </row>
    <row r="57" spans="1:46" ht="15" x14ac:dyDescent="0.25">
      <c r="A57" s="236"/>
      <c r="B57" s="232"/>
      <c r="C57" s="3">
        <v>69</v>
      </c>
      <c r="D57" s="9" t="s">
        <v>67</v>
      </c>
      <c r="E57" s="22" t="s">
        <v>131</v>
      </c>
      <c r="F57" s="30">
        <v>2</v>
      </c>
      <c r="G57" s="163"/>
      <c r="H57" s="185"/>
      <c r="I57" s="119"/>
      <c r="J57" s="188"/>
      <c r="K57" s="22" t="s">
        <v>131</v>
      </c>
      <c r="L57" s="30">
        <v>2</v>
      </c>
      <c r="M57" s="163"/>
      <c r="N57" s="158"/>
      <c r="O57" s="119"/>
      <c r="P57" s="176"/>
      <c r="Q57" s="48" t="s">
        <v>131</v>
      </c>
      <c r="R57" s="30">
        <v>2</v>
      </c>
      <c r="S57" s="163"/>
      <c r="T57" s="158"/>
      <c r="U57" s="119"/>
      <c r="V57" s="173"/>
      <c r="W57" s="48" t="s">
        <v>131</v>
      </c>
      <c r="X57" s="30">
        <v>2</v>
      </c>
      <c r="Y57" s="88"/>
      <c r="Z57" s="105"/>
      <c r="AA57" s="119"/>
      <c r="AB57" s="149"/>
      <c r="AC57" s="48" t="s">
        <v>131</v>
      </c>
      <c r="AD57" s="30">
        <v>2</v>
      </c>
      <c r="AE57" s="88"/>
      <c r="AF57" s="105"/>
      <c r="AG57" s="119"/>
      <c r="AH57" s="96"/>
      <c r="AI57" s="50" t="s">
        <v>132</v>
      </c>
      <c r="AJ57" s="31">
        <v>0</v>
      </c>
      <c r="AK57" s="88"/>
      <c r="AL57" s="105"/>
      <c r="AM57" s="119"/>
      <c r="AN57" s="114"/>
      <c r="AO57" s="77"/>
      <c r="AP57" s="78"/>
      <c r="AQ57" s="88"/>
      <c r="AR57" s="105"/>
      <c r="AS57" s="111"/>
      <c r="AT57" s="96"/>
    </row>
    <row r="58" spans="1:46" ht="15" x14ac:dyDescent="0.25">
      <c r="A58" s="236"/>
      <c r="B58" s="232"/>
      <c r="C58" s="3">
        <v>70</v>
      </c>
      <c r="D58" s="9" t="s">
        <v>68</v>
      </c>
      <c r="E58" s="22" t="s">
        <v>131</v>
      </c>
      <c r="F58" s="30">
        <v>2</v>
      </c>
      <c r="G58" s="163"/>
      <c r="H58" s="185"/>
      <c r="I58" s="119"/>
      <c r="J58" s="188"/>
      <c r="K58" s="22" t="s">
        <v>131</v>
      </c>
      <c r="L58" s="30">
        <v>2</v>
      </c>
      <c r="M58" s="163"/>
      <c r="N58" s="158"/>
      <c r="O58" s="119"/>
      <c r="P58" s="176"/>
      <c r="Q58" s="48" t="s">
        <v>131</v>
      </c>
      <c r="R58" s="30">
        <v>2</v>
      </c>
      <c r="S58" s="163"/>
      <c r="T58" s="158"/>
      <c r="U58" s="119"/>
      <c r="V58" s="173"/>
      <c r="W58" s="48" t="s">
        <v>131</v>
      </c>
      <c r="X58" s="30">
        <v>2</v>
      </c>
      <c r="Y58" s="88"/>
      <c r="Z58" s="105"/>
      <c r="AA58" s="119"/>
      <c r="AB58" s="149"/>
      <c r="AC58" s="48" t="s">
        <v>131</v>
      </c>
      <c r="AD58" s="30">
        <v>2</v>
      </c>
      <c r="AE58" s="88"/>
      <c r="AF58" s="105"/>
      <c r="AG58" s="119"/>
      <c r="AH58" s="96"/>
      <c r="AI58" s="50" t="s">
        <v>143</v>
      </c>
      <c r="AJ58" s="31">
        <v>0</v>
      </c>
      <c r="AK58" s="88"/>
      <c r="AL58" s="105"/>
      <c r="AM58" s="119"/>
      <c r="AN58" s="114"/>
      <c r="AO58" s="77"/>
      <c r="AP58" s="78"/>
      <c r="AQ58" s="88"/>
      <c r="AR58" s="105"/>
      <c r="AS58" s="111"/>
      <c r="AT58" s="96"/>
    </row>
    <row r="59" spans="1:46" ht="15" x14ac:dyDescent="0.25">
      <c r="A59" s="236"/>
      <c r="B59" s="232"/>
      <c r="C59" s="3">
        <v>71</v>
      </c>
      <c r="D59" s="9" t="s">
        <v>69</v>
      </c>
      <c r="E59" s="23" t="s">
        <v>135</v>
      </c>
      <c r="F59" s="31">
        <v>0</v>
      </c>
      <c r="G59" s="163"/>
      <c r="H59" s="185"/>
      <c r="I59" s="119"/>
      <c r="J59" s="188"/>
      <c r="K59" s="22" t="s">
        <v>131</v>
      </c>
      <c r="L59" s="30">
        <v>2</v>
      </c>
      <c r="M59" s="163"/>
      <c r="N59" s="158"/>
      <c r="O59" s="119"/>
      <c r="P59" s="176"/>
      <c r="Q59" s="50" t="s">
        <v>132</v>
      </c>
      <c r="R59" s="31">
        <v>0</v>
      </c>
      <c r="S59" s="163"/>
      <c r="T59" s="158"/>
      <c r="U59" s="119"/>
      <c r="V59" s="173"/>
      <c r="W59" s="50" t="s">
        <v>132</v>
      </c>
      <c r="X59" s="31">
        <v>0</v>
      </c>
      <c r="Y59" s="88"/>
      <c r="Z59" s="105"/>
      <c r="AA59" s="119"/>
      <c r="AB59" s="149"/>
      <c r="AC59" s="50" t="s">
        <v>132</v>
      </c>
      <c r="AD59" s="31">
        <v>0</v>
      </c>
      <c r="AE59" s="88"/>
      <c r="AF59" s="105"/>
      <c r="AG59" s="119"/>
      <c r="AH59" s="96"/>
      <c r="AI59" s="48" t="s">
        <v>131</v>
      </c>
      <c r="AJ59" s="30">
        <v>2</v>
      </c>
      <c r="AK59" s="88"/>
      <c r="AL59" s="105"/>
      <c r="AM59" s="119"/>
      <c r="AN59" s="114"/>
      <c r="AO59" s="77"/>
      <c r="AP59" s="78"/>
      <c r="AQ59" s="88"/>
      <c r="AR59" s="105"/>
      <c r="AS59" s="111"/>
      <c r="AT59" s="96"/>
    </row>
    <row r="60" spans="1:46" ht="15" x14ac:dyDescent="0.25">
      <c r="A60" s="236"/>
      <c r="B60" s="232"/>
      <c r="C60" s="3">
        <v>73</v>
      </c>
      <c r="D60" s="9" t="s">
        <v>70</v>
      </c>
      <c r="E60" s="22" t="s">
        <v>131</v>
      </c>
      <c r="F60" s="30">
        <v>2</v>
      </c>
      <c r="G60" s="163"/>
      <c r="H60" s="185"/>
      <c r="I60" s="119"/>
      <c r="J60" s="188"/>
      <c r="K60" s="22" t="s">
        <v>131</v>
      </c>
      <c r="L60" s="30">
        <v>2</v>
      </c>
      <c r="M60" s="163"/>
      <c r="N60" s="158"/>
      <c r="O60" s="119"/>
      <c r="P60" s="176"/>
      <c r="Q60" s="50" t="s">
        <v>132</v>
      </c>
      <c r="R60" s="31">
        <v>0</v>
      </c>
      <c r="S60" s="163"/>
      <c r="T60" s="158"/>
      <c r="U60" s="119"/>
      <c r="V60" s="173"/>
      <c r="W60" s="48" t="s">
        <v>131</v>
      </c>
      <c r="X60" s="30">
        <v>2</v>
      </c>
      <c r="Y60" s="88"/>
      <c r="Z60" s="105"/>
      <c r="AA60" s="119"/>
      <c r="AB60" s="149"/>
      <c r="AC60" s="50" t="s">
        <v>132</v>
      </c>
      <c r="AD60" s="31">
        <v>0</v>
      </c>
      <c r="AE60" s="88"/>
      <c r="AF60" s="105"/>
      <c r="AG60" s="119"/>
      <c r="AH60" s="96"/>
      <c r="AI60" s="48" t="s">
        <v>131</v>
      </c>
      <c r="AJ60" s="30">
        <v>2</v>
      </c>
      <c r="AK60" s="88"/>
      <c r="AL60" s="105"/>
      <c r="AM60" s="119"/>
      <c r="AN60" s="114"/>
      <c r="AO60" s="77"/>
      <c r="AP60" s="78"/>
      <c r="AQ60" s="88"/>
      <c r="AR60" s="105"/>
      <c r="AS60" s="111"/>
      <c r="AT60" s="96"/>
    </row>
    <row r="61" spans="1:46" ht="15" x14ac:dyDescent="0.25">
      <c r="A61" s="236"/>
      <c r="B61" s="232"/>
      <c r="C61" s="3">
        <v>75</v>
      </c>
      <c r="D61" s="9" t="s">
        <v>71</v>
      </c>
      <c r="E61" s="22" t="s">
        <v>131</v>
      </c>
      <c r="F61" s="30">
        <v>2</v>
      </c>
      <c r="G61" s="163"/>
      <c r="H61" s="185"/>
      <c r="I61" s="119"/>
      <c r="J61" s="188"/>
      <c r="K61" s="22" t="s">
        <v>131</v>
      </c>
      <c r="L61" s="30">
        <v>2</v>
      </c>
      <c r="M61" s="163"/>
      <c r="N61" s="158"/>
      <c r="O61" s="119"/>
      <c r="P61" s="176"/>
      <c r="Q61" s="48" t="s">
        <v>131</v>
      </c>
      <c r="R61" s="30">
        <v>2</v>
      </c>
      <c r="S61" s="163"/>
      <c r="T61" s="158"/>
      <c r="U61" s="119"/>
      <c r="V61" s="173"/>
      <c r="W61" s="48" t="s">
        <v>131</v>
      </c>
      <c r="X61" s="30">
        <v>2</v>
      </c>
      <c r="Y61" s="88"/>
      <c r="Z61" s="105"/>
      <c r="AA61" s="119"/>
      <c r="AB61" s="149"/>
      <c r="AC61" s="50" t="s">
        <v>132</v>
      </c>
      <c r="AD61" s="31">
        <v>0</v>
      </c>
      <c r="AE61" s="88"/>
      <c r="AF61" s="105"/>
      <c r="AG61" s="119"/>
      <c r="AH61" s="96"/>
      <c r="AI61" s="48" t="s">
        <v>131</v>
      </c>
      <c r="AJ61" s="30">
        <v>2</v>
      </c>
      <c r="AK61" s="88"/>
      <c r="AL61" s="105"/>
      <c r="AM61" s="119"/>
      <c r="AN61" s="114"/>
      <c r="AO61" s="77"/>
      <c r="AP61" s="78"/>
      <c r="AQ61" s="88"/>
      <c r="AR61" s="105"/>
      <c r="AS61" s="111"/>
      <c r="AT61" s="96"/>
    </row>
    <row r="62" spans="1:46" ht="15" x14ac:dyDescent="0.25">
      <c r="A62" s="236"/>
      <c r="B62" s="232"/>
      <c r="C62" s="3">
        <v>77</v>
      </c>
      <c r="D62" s="9" t="s">
        <v>72</v>
      </c>
      <c r="E62" s="22" t="s">
        <v>131</v>
      </c>
      <c r="F62" s="30">
        <v>2</v>
      </c>
      <c r="G62" s="163"/>
      <c r="H62" s="185"/>
      <c r="I62" s="119"/>
      <c r="J62" s="188"/>
      <c r="K62" s="23" t="s">
        <v>132</v>
      </c>
      <c r="L62" s="31">
        <v>0</v>
      </c>
      <c r="M62" s="163"/>
      <c r="N62" s="158"/>
      <c r="O62" s="119"/>
      <c r="P62" s="176"/>
      <c r="Q62" s="50" t="s">
        <v>132</v>
      </c>
      <c r="R62" s="31">
        <v>0</v>
      </c>
      <c r="S62" s="163"/>
      <c r="T62" s="158"/>
      <c r="U62" s="119"/>
      <c r="V62" s="173"/>
      <c r="W62" s="48" t="s">
        <v>131</v>
      </c>
      <c r="X62" s="30">
        <v>2</v>
      </c>
      <c r="Y62" s="88"/>
      <c r="Z62" s="105"/>
      <c r="AA62" s="119"/>
      <c r="AB62" s="149"/>
      <c r="AC62" s="50" t="s">
        <v>143</v>
      </c>
      <c r="AD62" s="31">
        <v>0</v>
      </c>
      <c r="AE62" s="88"/>
      <c r="AF62" s="105"/>
      <c r="AG62" s="119"/>
      <c r="AH62" s="96"/>
      <c r="AI62" s="48" t="s">
        <v>131</v>
      </c>
      <c r="AJ62" s="30">
        <v>2</v>
      </c>
      <c r="AK62" s="88"/>
      <c r="AL62" s="105"/>
      <c r="AM62" s="119"/>
      <c r="AN62" s="114"/>
      <c r="AO62" s="77"/>
      <c r="AP62" s="78"/>
      <c r="AQ62" s="88"/>
      <c r="AR62" s="105"/>
      <c r="AS62" s="111"/>
      <c r="AT62" s="96"/>
    </row>
    <row r="63" spans="1:46" ht="15" x14ac:dyDescent="0.25">
      <c r="A63" s="236"/>
      <c r="B63" s="232"/>
      <c r="C63" s="3">
        <v>78</v>
      </c>
      <c r="D63" s="9" t="s">
        <v>73</v>
      </c>
      <c r="E63" s="23" t="s">
        <v>132</v>
      </c>
      <c r="F63" s="31">
        <v>0</v>
      </c>
      <c r="G63" s="163"/>
      <c r="H63" s="185"/>
      <c r="I63" s="119"/>
      <c r="J63" s="188"/>
      <c r="K63" s="22" t="s">
        <v>131</v>
      </c>
      <c r="L63" s="30">
        <v>2</v>
      </c>
      <c r="M63" s="163"/>
      <c r="N63" s="158"/>
      <c r="O63" s="119"/>
      <c r="P63" s="176"/>
      <c r="Q63" s="50" t="s">
        <v>132</v>
      </c>
      <c r="R63" s="31">
        <v>0</v>
      </c>
      <c r="S63" s="163"/>
      <c r="T63" s="158"/>
      <c r="U63" s="119"/>
      <c r="V63" s="173"/>
      <c r="W63" s="48" t="s">
        <v>131</v>
      </c>
      <c r="X63" s="30">
        <v>2</v>
      </c>
      <c r="Y63" s="88"/>
      <c r="Z63" s="105"/>
      <c r="AA63" s="119"/>
      <c r="AB63" s="149"/>
      <c r="AC63" s="48" t="s">
        <v>131</v>
      </c>
      <c r="AD63" s="30">
        <v>2</v>
      </c>
      <c r="AE63" s="88"/>
      <c r="AF63" s="105"/>
      <c r="AG63" s="119"/>
      <c r="AH63" s="96"/>
      <c r="AI63" s="48" t="s">
        <v>131</v>
      </c>
      <c r="AJ63" s="30">
        <v>2</v>
      </c>
      <c r="AK63" s="88"/>
      <c r="AL63" s="105"/>
      <c r="AM63" s="119"/>
      <c r="AN63" s="114"/>
      <c r="AO63" s="77"/>
      <c r="AP63" s="78"/>
      <c r="AQ63" s="88"/>
      <c r="AR63" s="105"/>
      <c r="AS63" s="111"/>
      <c r="AT63" s="96"/>
    </row>
    <row r="64" spans="1:46" ht="15" x14ac:dyDescent="0.25">
      <c r="A64" s="236"/>
      <c r="B64" s="232"/>
      <c r="C64" s="3">
        <v>87</v>
      </c>
      <c r="D64" s="9" t="s">
        <v>74</v>
      </c>
      <c r="E64" s="22" t="s">
        <v>131</v>
      </c>
      <c r="F64" s="30">
        <v>2</v>
      </c>
      <c r="G64" s="163"/>
      <c r="H64" s="185"/>
      <c r="I64" s="119"/>
      <c r="J64" s="188"/>
      <c r="K64" s="22" t="s">
        <v>131</v>
      </c>
      <c r="L64" s="30">
        <v>2</v>
      </c>
      <c r="M64" s="163"/>
      <c r="N64" s="158"/>
      <c r="O64" s="119"/>
      <c r="P64" s="176"/>
      <c r="Q64" s="48" t="s">
        <v>131</v>
      </c>
      <c r="R64" s="30">
        <v>2</v>
      </c>
      <c r="S64" s="163"/>
      <c r="T64" s="158"/>
      <c r="U64" s="119"/>
      <c r="V64" s="173"/>
      <c r="W64" s="48" t="s">
        <v>131</v>
      </c>
      <c r="X64" s="30">
        <v>2</v>
      </c>
      <c r="Y64" s="88"/>
      <c r="Z64" s="105"/>
      <c r="AA64" s="119"/>
      <c r="AB64" s="149"/>
      <c r="AC64" s="48" t="s">
        <v>131</v>
      </c>
      <c r="AD64" s="30">
        <v>2</v>
      </c>
      <c r="AE64" s="88"/>
      <c r="AF64" s="105"/>
      <c r="AG64" s="119"/>
      <c r="AH64" s="96"/>
      <c r="AI64" s="48" t="s">
        <v>131</v>
      </c>
      <c r="AJ64" s="30">
        <v>2</v>
      </c>
      <c r="AK64" s="88"/>
      <c r="AL64" s="105"/>
      <c r="AM64" s="119"/>
      <c r="AN64" s="114"/>
      <c r="AO64" s="77"/>
      <c r="AP64" s="78"/>
      <c r="AQ64" s="88"/>
      <c r="AR64" s="105"/>
      <c r="AS64" s="111"/>
      <c r="AT64" s="96"/>
    </row>
    <row r="65" spans="1:46" ht="15" x14ac:dyDescent="0.25">
      <c r="A65" s="236"/>
      <c r="B65" s="232"/>
      <c r="C65" s="3">
        <v>88</v>
      </c>
      <c r="D65" s="9" t="s">
        <v>75</v>
      </c>
      <c r="E65" s="22" t="s">
        <v>131</v>
      </c>
      <c r="F65" s="30">
        <v>2</v>
      </c>
      <c r="G65" s="163"/>
      <c r="H65" s="185"/>
      <c r="I65" s="119"/>
      <c r="J65" s="188"/>
      <c r="K65" s="22" t="s">
        <v>131</v>
      </c>
      <c r="L65" s="30">
        <v>2</v>
      </c>
      <c r="M65" s="163"/>
      <c r="N65" s="158"/>
      <c r="O65" s="119"/>
      <c r="P65" s="176"/>
      <c r="Q65" s="50" t="s">
        <v>132</v>
      </c>
      <c r="R65" s="31">
        <v>0</v>
      </c>
      <c r="S65" s="163"/>
      <c r="T65" s="158"/>
      <c r="U65" s="119"/>
      <c r="V65" s="173"/>
      <c r="W65" s="48" t="s">
        <v>131</v>
      </c>
      <c r="X65" s="30">
        <v>2</v>
      </c>
      <c r="Y65" s="88"/>
      <c r="Z65" s="105"/>
      <c r="AA65" s="119"/>
      <c r="AB65" s="149"/>
      <c r="AC65" s="50" t="s">
        <v>132</v>
      </c>
      <c r="AD65" s="31">
        <v>0</v>
      </c>
      <c r="AE65" s="88"/>
      <c r="AF65" s="105"/>
      <c r="AG65" s="119"/>
      <c r="AH65" s="96"/>
      <c r="AI65" s="48" t="s">
        <v>131</v>
      </c>
      <c r="AJ65" s="30">
        <v>2</v>
      </c>
      <c r="AK65" s="88"/>
      <c r="AL65" s="105"/>
      <c r="AM65" s="119"/>
      <c r="AN65" s="114"/>
      <c r="AO65" s="77"/>
      <c r="AP65" s="78"/>
      <c r="AQ65" s="88"/>
      <c r="AR65" s="105"/>
      <c r="AS65" s="111"/>
      <c r="AT65" s="96"/>
    </row>
    <row r="66" spans="1:46" ht="15" x14ac:dyDescent="0.25">
      <c r="A66" s="236"/>
      <c r="B66" s="232"/>
      <c r="C66" s="3">
        <v>89</v>
      </c>
      <c r="D66" s="9" t="s">
        <v>76</v>
      </c>
      <c r="E66" s="22" t="s">
        <v>131</v>
      </c>
      <c r="F66" s="30">
        <v>2</v>
      </c>
      <c r="G66" s="163"/>
      <c r="H66" s="185"/>
      <c r="I66" s="119"/>
      <c r="J66" s="188"/>
      <c r="K66" s="22" t="s">
        <v>131</v>
      </c>
      <c r="L66" s="30">
        <v>2</v>
      </c>
      <c r="M66" s="163"/>
      <c r="N66" s="158"/>
      <c r="O66" s="119"/>
      <c r="P66" s="176"/>
      <c r="Q66" s="50" t="s">
        <v>132</v>
      </c>
      <c r="R66" s="31">
        <v>0</v>
      </c>
      <c r="S66" s="163"/>
      <c r="T66" s="158"/>
      <c r="U66" s="119"/>
      <c r="V66" s="173"/>
      <c r="W66" s="48" t="s">
        <v>131</v>
      </c>
      <c r="X66" s="30">
        <v>2</v>
      </c>
      <c r="Y66" s="88"/>
      <c r="Z66" s="105"/>
      <c r="AA66" s="119"/>
      <c r="AB66" s="149"/>
      <c r="AC66" s="48" t="s">
        <v>131</v>
      </c>
      <c r="AD66" s="30">
        <v>2</v>
      </c>
      <c r="AE66" s="88"/>
      <c r="AF66" s="105"/>
      <c r="AG66" s="119"/>
      <c r="AH66" s="96"/>
      <c r="AI66" s="48" t="s">
        <v>131</v>
      </c>
      <c r="AJ66" s="30">
        <v>2</v>
      </c>
      <c r="AK66" s="88"/>
      <c r="AL66" s="105"/>
      <c r="AM66" s="119"/>
      <c r="AN66" s="114"/>
      <c r="AO66" s="77"/>
      <c r="AP66" s="78"/>
      <c r="AQ66" s="88"/>
      <c r="AR66" s="105"/>
      <c r="AS66" s="111"/>
      <c r="AT66" s="96"/>
    </row>
    <row r="67" spans="1:46" ht="15" x14ac:dyDescent="0.25">
      <c r="A67" s="236"/>
      <c r="B67" s="232"/>
      <c r="C67" s="3">
        <v>90</v>
      </c>
      <c r="D67" s="9" t="s">
        <v>77</v>
      </c>
      <c r="E67" s="23" t="s">
        <v>132</v>
      </c>
      <c r="F67" s="31">
        <v>0</v>
      </c>
      <c r="G67" s="163"/>
      <c r="H67" s="185"/>
      <c r="I67" s="119"/>
      <c r="J67" s="188"/>
      <c r="K67" s="22" t="s">
        <v>131</v>
      </c>
      <c r="L67" s="30">
        <v>2</v>
      </c>
      <c r="M67" s="163"/>
      <c r="N67" s="158"/>
      <c r="O67" s="119"/>
      <c r="P67" s="176"/>
      <c r="Q67" s="50" t="s">
        <v>132</v>
      </c>
      <c r="R67" s="31">
        <v>0</v>
      </c>
      <c r="S67" s="163"/>
      <c r="T67" s="158"/>
      <c r="U67" s="119"/>
      <c r="V67" s="173"/>
      <c r="W67" s="50" t="s">
        <v>132</v>
      </c>
      <c r="X67" s="31">
        <v>0</v>
      </c>
      <c r="Y67" s="88"/>
      <c r="Z67" s="105"/>
      <c r="AA67" s="119"/>
      <c r="AB67" s="149"/>
      <c r="AC67" s="50" t="s">
        <v>132</v>
      </c>
      <c r="AD67" s="31">
        <v>0</v>
      </c>
      <c r="AE67" s="88"/>
      <c r="AF67" s="105"/>
      <c r="AG67" s="119"/>
      <c r="AH67" s="96"/>
      <c r="AI67" s="50" t="s">
        <v>132</v>
      </c>
      <c r="AJ67" s="31">
        <v>0</v>
      </c>
      <c r="AK67" s="88"/>
      <c r="AL67" s="105"/>
      <c r="AM67" s="119"/>
      <c r="AN67" s="114"/>
      <c r="AO67" s="77"/>
      <c r="AP67" s="78"/>
      <c r="AQ67" s="88"/>
      <c r="AR67" s="105"/>
      <c r="AS67" s="111"/>
      <c r="AT67" s="96"/>
    </row>
    <row r="68" spans="1:46" ht="15" x14ac:dyDescent="0.25">
      <c r="A68" s="236"/>
      <c r="B68" s="232"/>
      <c r="C68" s="3">
        <v>91</v>
      </c>
      <c r="D68" s="9" t="s">
        <v>78</v>
      </c>
      <c r="E68" s="69"/>
      <c r="F68" s="70"/>
      <c r="G68" s="163"/>
      <c r="H68" s="185"/>
      <c r="I68" s="119"/>
      <c r="J68" s="188"/>
      <c r="K68" s="22" t="s">
        <v>131</v>
      </c>
      <c r="L68" s="30">
        <v>2</v>
      </c>
      <c r="M68" s="163"/>
      <c r="N68" s="158"/>
      <c r="O68" s="119"/>
      <c r="P68" s="176"/>
      <c r="Q68" s="50" t="s">
        <v>132</v>
      </c>
      <c r="R68" s="31">
        <v>0</v>
      </c>
      <c r="S68" s="163"/>
      <c r="T68" s="158"/>
      <c r="U68" s="119"/>
      <c r="V68" s="173"/>
      <c r="W68" s="50" t="s">
        <v>132</v>
      </c>
      <c r="X68" s="31">
        <v>0</v>
      </c>
      <c r="Y68" s="88"/>
      <c r="Z68" s="105"/>
      <c r="AA68" s="119"/>
      <c r="AB68" s="149"/>
      <c r="AC68" s="50" t="s">
        <v>132</v>
      </c>
      <c r="AD68" s="31">
        <v>0</v>
      </c>
      <c r="AE68" s="88"/>
      <c r="AF68" s="105"/>
      <c r="AG68" s="119"/>
      <c r="AH68" s="96"/>
      <c r="AI68" s="50" t="s">
        <v>132</v>
      </c>
      <c r="AJ68" s="31">
        <v>0</v>
      </c>
      <c r="AK68" s="88"/>
      <c r="AL68" s="105"/>
      <c r="AM68" s="119"/>
      <c r="AN68" s="114"/>
      <c r="AO68" s="77"/>
      <c r="AP68" s="78"/>
      <c r="AQ68" s="88"/>
      <c r="AR68" s="105"/>
      <c r="AS68" s="111"/>
      <c r="AT68" s="96"/>
    </row>
    <row r="69" spans="1:46" ht="15" x14ac:dyDescent="0.25">
      <c r="A69" s="236"/>
      <c r="B69" s="232"/>
      <c r="C69" s="3">
        <v>92</v>
      </c>
      <c r="D69" s="9" t="s">
        <v>79</v>
      </c>
      <c r="E69" s="22" t="s">
        <v>131</v>
      </c>
      <c r="F69" s="30">
        <v>2</v>
      </c>
      <c r="G69" s="163"/>
      <c r="H69" s="185"/>
      <c r="I69" s="119"/>
      <c r="J69" s="188"/>
      <c r="K69" s="22" t="s">
        <v>131</v>
      </c>
      <c r="L69" s="30">
        <v>2</v>
      </c>
      <c r="M69" s="163"/>
      <c r="N69" s="158"/>
      <c r="O69" s="119"/>
      <c r="P69" s="176"/>
      <c r="Q69" s="48" t="s">
        <v>131</v>
      </c>
      <c r="R69" s="30">
        <v>2</v>
      </c>
      <c r="S69" s="163"/>
      <c r="T69" s="158"/>
      <c r="U69" s="119"/>
      <c r="V69" s="173"/>
      <c r="W69" s="50" t="s">
        <v>132</v>
      </c>
      <c r="X69" s="31">
        <v>0</v>
      </c>
      <c r="Y69" s="88"/>
      <c r="Z69" s="105"/>
      <c r="AA69" s="119"/>
      <c r="AB69" s="149"/>
      <c r="AC69" s="50" t="s">
        <v>132</v>
      </c>
      <c r="AD69" s="31">
        <v>0</v>
      </c>
      <c r="AE69" s="88"/>
      <c r="AF69" s="105"/>
      <c r="AG69" s="119"/>
      <c r="AH69" s="96"/>
      <c r="AI69" s="48" t="s">
        <v>131</v>
      </c>
      <c r="AJ69" s="30">
        <v>2</v>
      </c>
      <c r="AK69" s="88"/>
      <c r="AL69" s="105"/>
      <c r="AM69" s="119"/>
      <c r="AN69" s="114"/>
      <c r="AO69" s="77"/>
      <c r="AP69" s="78"/>
      <c r="AQ69" s="88"/>
      <c r="AR69" s="105"/>
      <c r="AS69" s="111"/>
      <c r="AT69" s="96"/>
    </row>
    <row r="70" spans="1:46" ht="15" x14ac:dyDescent="0.25">
      <c r="A70" s="236"/>
      <c r="B70" s="232"/>
      <c r="C70" s="3">
        <v>93</v>
      </c>
      <c r="D70" s="9" t="s">
        <v>80</v>
      </c>
      <c r="E70" s="23" t="s">
        <v>132</v>
      </c>
      <c r="F70" s="31">
        <v>0</v>
      </c>
      <c r="G70" s="163"/>
      <c r="H70" s="185"/>
      <c r="I70" s="119"/>
      <c r="J70" s="188"/>
      <c r="K70" s="23" t="s">
        <v>132</v>
      </c>
      <c r="L70" s="31">
        <v>0</v>
      </c>
      <c r="M70" s="163"/>
      <c r="N70" s="158"/>
      <c r="O70" s="119"/>
      <c r="P70" s="176"/>
      <c r="Q70" s="50" t="s">
        <v>132</v>
      </c>
      <c r="R70" s="31">
        <v>0</v>
      </c>
      <c r="S70" s="163"/>
      <c r="T70" s="158"/>
      <c r="U70" s="119"/>
      <c r="V70" s="173"/>
      <c r="W70" s="50" t="s">
        <v>132</v>
      </c>
      <c r="X70" s="31">
        <v>0</v>
      </c>
      <c r="Y70" s="88"/>
      <c r="Z70" s="105"/>
      <c r="AA70" s="119"/>
      <c r="AB70" s="149"/>
      <c r="AC70" s="50" t="s">
        <v>132</v>
      </c>
      <c r="AD70" s="31">
        <v>0</v>
      </c>
      <c r="AE70" s="88"/>
      <c r="AF70" s="105"/>
      <c r="AG70" s="119"/>
      <c r="AH70" s="96"/>
      <c r="AI70" s="50" t="s">
        <v>132</v>
      </c>
      <c r="AJ70" s="31">
        <v>0</v>
      </c>
      <c r="AK70" s="88"/>
      <c r="AL70" s="105"/>
      <c r="AM70" s="119"/>
      <c r="AN70" s="114"/>
      <c r="AO70" s="77"/>
      <c r="AP70" s="78"/>
      <c r="AQ70" s="88"/>
      <c r="AR70" s="105"/>
      <c r="AS70" s="111"/>
      <c r="AT70" s="96"/>
    </row>
    <row r="71" spans="1:46" ht="15" x14ac:dyDescent="0.25">
      <c r="A71" s="236"/>
      <c r="B71" s="232"/>
      <c r="C71" s="3">
        <v>94</v>
      </c>
      <c r="D71" s="9" t="s">
        <v>81</v>
      </c>
      <c r="E71" s="23" t="s">
        <v>132</v>
      </c>
      <c r="F71" s="31">
        <v>0</v>
      </c>
      <c r="G71" s="163"/>
      <c r="H71" s="185"/>
      <c r="I71" s="119"/>
      <c r="J71" s="188"/>
      <c r="K71" s="23" t="s">
        <v>132</v>
      </c>
      <c r="L71" s="31">
        <v>0</v>
      </c>
      <c r="M71" s="163"/>
      <c r="N71" s="158"/>
      <c r="O71" s="119"/>
      <c r="P71" s="176"/>
      <c r="Q71" s="50" t="s">
        <v>132</v>
      </c>
      <c r="R71" s="31">
        <v>0</v>
      </c>
      <c r="S71" s="163"/>
      <c r="T71" s="158"/>
      <c r="U71" s="119"/>
      <c r="V71" s="173"/>
      <c r="W71" s="50" t="s">
        <v>132</v>
      </c>
      <c r="X71" s="31">
        <v>0</v>
      </c>
      <c r="Y71" s="88"/>
      <c r="Z71" s="105"/>
      <c r="AA71" s="119"/>
      <c r="AB71" s="149"/>
      <c r="AC71" s="50" t="s">
        <v>132</v>
      </c>
      <c r="AD71" s="31">
        <v>0</v>
      </c>
      <c r="AE71" s="88"/>
      <c r="AF71" s="105"/>
      <c r="AG71" s="119"/>
      <c r="AH71" s="96"/>
      <c r="AI71" s="50" t="s">
        <v>132</v>
      </c>
      <c r="AJ71" s="31">
        <v>0</v>
      </c>
      <c r="AK71" s="88"/>
      <c r="AL71" s="105"/>
      <c r="AM71" s="119"/>
      <c r="AN71" s="114"/>
      <c r="AO71" s="77"/>
      <c r="AP71" s="78"/>
      <c r="AQ71" s="88"/>
      <c r="AR71" s="105"/>
      <c r="AS71" s="111"/>
      <c r="AT71" s="96"/>
    </row>
    <row r="72" spans="1:46" ht="15" x14ac:dyDescent="0.25">
      <c r="A72" s="236"/>
      <c r="B72" s="232"/>
      <c r="C72" s="3">
        <v>95</v>
      </c>
      <c r="D72" s="9" t="s">
        <v>82</v>
      </c>
      <c r="E72" s="23" t="s">
        <v>132</v>
      </c>
      <c r="F72" s="31">
        <v>0</v>
      </c>
      <c r="G72" s="163"/>
      <c r="H72" s="185"/>
      <c r="I72" s="119"/>
      <c r="J72" s="188"/>
      <c r="K72" s="22" t="s">
        <v>131</v>
      </c>
      <c r="L72" s="30">
        <v>2</v>
      </c>
      <c r="M72" s="163"/>
      <c r="N72" s="158"/>
      <c r="O72" s="119"/>
      <c r="P72" s="176"/>
      <c r="Q72" s="50" t="s">
        <v>132</v>
      </c>
      <c r="R72" s="31">
        <v>0</v>
      </c>
      <c r="S72" s="163"/>
      <c r="T72" s="158"/>
      <c r="U72" s="119"/>
      <c r="V72" s="173"/>
      <c r="W72" s="48" t="s">
        <v>131</v>
      </c>
      <c r="X72" s="30">
        <v>2</v>
      </c>
      <c r="Y72" s="88"/>
      <c r="Z72" s="105"/>
      <c r="AA72" s="119"/>
      <c r="AB72" s="149"/>
      <c r="AC72" s="48" t="s">
        <v>131</v>
      </c>
      <c r="AD72" s="30">
        <v>2</v>
      </c>
      <c r="AE72" s="88"/>
      <c r="AF72" s="105"/>
      <c r="AG72" s="119"/>
      <c r="AH72" s="96"/>
      <c r="AI72" s="50" t="s">
        <v>132</v>
      </c>
      <c r="AJ72" s="31">
        <v>0</v>
      </c>
      <c r="AK72" s="88"/>
      <c r="AL72" s="105"/>
      <c r="AM72" s="119"/>
      <c r="AN72" s="114"/>
      <c r="AO72" s="77"/>
      <c r="AP72" s="78"/>
      <c r="AQ72" s="88"/>
      <c r="AR72" s="105"/>
      <c r="AS72" s="111"/>
      <c r="AT72" s="96"/>
    </row>
    <row r="73" spans="1:46" ht="15" x14ac:dyDescent="0.25">
      <c r="A73" s="236"/>
      <c r="B73" s="232"/>
      <c r="C73" s="3">
        <v>96</v>
      </c>
      <c r="D73" s="9" t="s">
        <v>83</v>
      </c>
      <c r="E73" s="23" t="s">
        <v>132</v>
      </c>
      <c r="F73" s="31">
        <v>0</v>
      </c>
      <c r="G73" s="163"/>
      <c r="H73" s="185"/>
      <c r="I73" s="119"/>
      <c r="J73" s="188"/>
      <c r="K73" s="22" t="s">
        <v>131</v>
      </c>
      <c r="L73" s="30">
        <v>2</v>
      </c>
      <c r="M73" s="163"/>
      <c r="N73" s="158"/>
      <c r="O73" s="119"/>
      <c r="P73" s="176"/>
      <c r="Q73" s="48" t="s">
        <v>131</v>
      </c>
      <c r="R73" s="30">
        <v>2</v>
      </c>
      <c r="S73" s="163"/>
      <c r="T73" s="158"/>
      <c r="U73" s="119"/>
      <c r="V73" s="173"/>
      <c r="W73" s="48" t="s">
        <v>131</v>
      </c>
      <c r="X73" s="30">
        <v>2</v>
      </c>
      <c r="Y73" s="88"/>
      <c r="Z73" s="105"/>
      <c r="AA73" s="119"/>
      <c r="AB73" s="149"/>
      <c r="AC73" s="50" t="s">
        <v>132</v>
      </c>
      <c r="AD73" s="31">
        <v>0</v>
      </c>
      <c r="AE73" s="88"/>
      <c r="AF73" s="105"/>
      <c r="AG73" s="119"/>
      <c r="AH73" s="96"/>
      <c r="AI73" s="48" t="s">
        <v>131</v>
      </c>
      <c r="AJ73" s="30">
        <v>2</v>
      </c>
      <c r="AK73" s="88"/>
      <c r="AL73" s="105"/>
      <c r="AM73" s="119"/>
      <c r="AN73" s="114"/>
      <c r="AO73" s="77"/>
      <c r="AP73" s="78"/>
      <c r="AQ73" s="88"/>
      <c r="AR73" s="105"/>
      <c r="AS73" s="111"/>
      <c r="AT73" s="96"/>
    </row>
    <row r="74" spans="1:46" ht="15" x14ac:dyDescent="0.25">
      <c r="A74" s="236"/>
      <c r="B74" s="232"/>
      <c r="C74" s="3">
        <v>97</v>
      </c>
      <c r="D74" s="9" t="s">
        <v>84</v>
      </c>
      <c r="E74" s="23" t="s">
        <v>132</v>
      </c>
      <c r="F74" s="31">
        <v>0</v>
      </c>
      <c r="G74" s="163"/>
      <c r="H74" s="185"/>
      <c r="I74" s="119"/>
      <c r="J74" s="188"/>
      <c r="K74" s="22" t="s">
        <v>131</v>
      </c>
      <c r="L74" s="30">
        <v>2</v>
      </c>
      <c r="M74" s="163"/>
      <c r="N74" s="158"/>
      <c r="O74" s="119"/>
      <c r="P74" s="176"/>
      <c r="Q74" s="50" t="s">
        <v>132</v>
      </c>
      <c r="R74" s="31">
        <v>0</v>
      </c>
      <c r="S74" s="163"/>
      <c r="T74" s="158"/>
      <c r="U74" s="119"/>
      <c r="V74" s="173"/>
      <c r="W74" s="50" t="s">
        <v>132</v>
      </c>
      <c r="X74" s="31">
        <v>0</v>
      </c>
      <c r="Y74" s="88"/>
      <c r="Z74" s="105"/>
      <c r="AA74" s="119"/>
      <c r="AB74" s="149"/>
      <c r="AC74" s="48" t="s">
        <v>131</v>
      </c>
      <c r="AD74" s="30">
        <v>2</v>
      </c>
      <c r="AE74" s="88"/>
      <c r="AF74" s="105"/>
      <c r="AG74" s="119"/>
      <c r="AH74" s="96"/>
      <c r="AI74" s="48" t="s">
        <v>131</v>
      </c>
      <c r="AJ74" s="30">
        <v>2</v>
      </c>
      <c r="AK74" s="88"/>
      <c r="AL74" s="105"/>
      <c r="AM74" s="119"/>
      <c r="AN74" s="114"/>
      <c r="AO74" s="77"/>
      <c r="AP74" s="78"/>
      <c r="AQ74" s="88"/>
      <c r="AR74" s="105"/>
      <c r="AS74" s="111"/>
      <c r="AT74" s="96"/>
    </row>
    <row r="75" spans="1:46" ht="15" x14ac:dyDescent="0.25">
      <c r="A75" s="236"/>
      <c r="B75" s="232"/>
      <c r="C75" s="3">
        <v>98</v>
      </c>
      <c r="D75" s="9" t="s">
        <v>85</v>
      </c>
      <c r="E75" s="23" t="s">
        <v>132</v>
      </c>
      <c r="F75" s="31">
        <v>0</v>
      </c>
      <c r="G75" s="163"/>
      <c r="H75" s="185"/>
      <c r="I75" s="119"/>
      <c r="J75" s="188"/>
      <c r="K75" s="22" t="s">
        <v>131</v>
      </c>
      <c r="L75" s="30">
        <v>2</v>
      </c>
      <c r="M75" s="163"/>
      <c r="N75" s="158"/>
      <c r="O75" s="119"/>
      <c r="P75" s="176"/>
      <c r="Q75" s="50" t="s">
        <v>132</v>
      </c>
      <c r="R75" s="31">
        <v>0</v>
      </c>
      <c r="S75" s="163"/>
      <c r="T75" s="158"/>
      <c r="U75" s="119"/>
      <c r="V75" s="173"/>
      <c r="W75" s="50" t="s">
        <v>132</v>
      </c>
      <c r="X75" s="31">
        <v>0</v>
      </c>
      <c r="Y75" s="88"/>
      <c r="Z75" s="105"/>
      <c r="AA75" s="119"/>
      <c r="AB75" s="149"/>
      <c r="AC75" s="50" t="s">
        <v>132</v>
      </c>
      <c r="AD75" s="31">
        <v>0</v>
      </c>
      <c r="AE75" s="88"/>
      <c r="AF75" s="105"/>
      <c r="AG75" s="119"/>
      <c r="AH75" s="96"/>
      <c r="AI75" s="50" t="s">
        <v>132</v>
      </c>
      <c r="AJ75" s="31">
        <v>0</v>
      </c>
      <c r="AK75" s="88"/>
      <c r="AL75" s="105"/>
      <c r="AM75" s="119"/>
      <c r="AN75" s="114"/>
      <c r="AO75" s="77"/>
      <c r="AP75" s="78"/>
      <c r="AQ75" s="88"/>
      <c r="AR75" s="105"/>
      <c r="AS75" s="111"/>
      <c r="AT75" s="96"/>
    </row>
    <row r="76" spans="1:46" ht="15" x14ac:dyDescent="0.25">
      <c r="A76" s="236"/>
      <c r="B76" s="232"/>
      <c r="C76" s="3">
        <v>99</v>
      </c>
      <c r="D76" s="9" t="s">
        <v>86</v>
      </c>
      <c r="E76" s="22" t="s">
        <v>131</v>
      </c>
      <c r="F76" s="30">
        <v>2</v>
      </c>
      <c r="G76" s="163"/>
      <c r="H76" s="185"/>
      <c r="I76" s="119"/>
      <c r="J76" s="188"/>
      <c r="K76" s="22" t="s">
        <v>131</v>
      </c>
      <c r="L76" s="30">
        <v>2</v>
      </c>
      <c r="M76" s="163"/>
      <c r="N76" s="158"/>
      <c r="O76" s="119"/>
      <c r="P76" s="176"/>
      <c r="Q76" s="50" t="s">
        <v>132</v>
      </c>
      <c r="R76" s="31">
        <v>0</v>
      </c>
      <c r="S76" s="163"/>
      <c r="T76" s="158"/>
      <c r="U76" s="119"/>
      <c r="V76" s="173"/>
      <c r="W76" s="50" t="s">
        <v>132</v>
      </c>
      <c r="X76" s="31">
        <v>0</v>
      </c>
      <c r="Y76" s="88"/>
      <c r="Z76" s="105"/>
      <c r="AA76" s="119"/>
      <c r="AB76" s="149"/>
      <c r="AC76" s="50" t="s">
        <v>132</v>
      </c>
      <c r="AD76" s="31">
        <v>0</v>
      </c>
      <c r="AE76" s="88"/>
      <c r="AF76" s="105"/>
      <c r="AG76" s="119"/>
      <c r="AH76" s="96"/>
      <c r="AI76" s="48" t="s">
        <v>131</v>
      </c>
      <c r="AJ76" s="30">
        <v>2</v>
      </c>
      <c r="AK76" s="88"/>
      <c r="AL76" s="105"/>
      <c r="AM76" s="119"/>
      <c r="AN76" s="114"/>
      <c r="AO76" s="77"/>
      <c r="AP76" s="78"/>
      <c r="AQ76" s="88"/>
      <c r="AR76" s="105"/>
      <c r="AS76" s="111"/>
      <c r="AT76" s="96"/>
    </row>
    <row r="77" spans="1:46" ht="15" x14ac:dyDescent="0.25">
      <c r="A77" s="236"/>
      <c r="B77" s="232"/>
      <c r="C77" s="3">
        <v>100</v>
      </c>
      <c r="D77" s="9" t="s">
        <v>87</v>
      </c>
      <c r="E77" s="23" t="s">
        <v>132</v>
      </c>
      <c r="F77" s="31">
        <v>0</v>
      </c>
      <c r="G77" s="163"/>
      <c r="H77" s="185"/>
      <c r="I77" s="119"/>
      <c r="J77" s="188"/>
      <c r="K77" s="22" t="s">
        <v>131</v>
      </c>
      <c r="L77" s="30">
        <v>2</v>
      </c>
      <c r="M77" s="163"/>
      <c r="N77" s="158"/>
      <c r="O77" s="119"/>
      <c r="P77" s="176"/>
      <c r="Q77" s="50" t="s">
        <v>132</v>
      </c>
      <c r="R77" s="31">
        <v>0</v>
      </c>
      <c r="S77" s="163"/>
      <c r="T77" s="158"/>
      <c r="U77" s="119"/>
      <c r="V77" s="173"/>
      <c r="W77" s="50" t="s">
        <v>132</v>
      </c>
      <c r="X77" s="31">
        <v>0</v>
      </c>
      <c r="Y77" s="88"/>
      <c r="Z77" s="105"/>
      <c r="AA77" s="119"/>
      <c r="AB77" s="149"/>
      <c r="AC77" s="48" t="s">
        <v>131</v>
      </c>
      <c r="AD77" s="30">
        <v>2</v>
      </c>
      <c r="AE77" s="88"/>
      <c r="AF77" s="105"/>
      <c r="AG77" s="119"/>
      <c r="AH77" s="96"/>
      <c r="AI77" s="48" t="s">
        <v>131</v>
      </c>
      <c r="AJ77" s="30">
        <v>2</v>
      </c>
      <c r="AK77" s="88"/>
      <c r="AL77" s="105"/>
      <c r="AM77" s="119"/>
      <c r="AN77" s="114"/>
      <c r="AO77" s="77"/>
      <c r="AP77" s="78"/>
      <c r="AQ77" s="88"/>
      <c r="AR77" s="105"/>
      <c r="AS77" s="111"/>
      <c r="AT77" s="96"/>
    </row>
    <row r="78" spans="1:46" ht="15" x14ac:dyDescent="0.25">
      <c r="A78" s="236"/>
      <c r="B78" s="232"/>
      <c r="C78" s="3">
        <v>101</v>
      </c>
      <c r="D78" s="9" t="s">
        <v>88</v>
      </c>
      <c r="E78" s="23" t="s">
        <v>132</v>
      </c>
      <c r="F78" s="31">
        <v>0</v>
      </c>
      <c r="G78" s="163"/>
      <c r="H78" s="185"/>
      <c r="I78" s="119"/>
      <c r="J78" s="188"/>
      <c r="K78" s="22" t="s">
        <v>131</v>
      </c>
      <c r="L78" s="30">
        <v>2</v>
      </c>
      <c r="M78" s="163"/>
      <c r="N78" s="158"/>
      <c r="O78" s="119"/>
      <c r="P78" s="176"/>
      <c r="Q78" s="50" t="s">
        <v>132</v>
      </c>
      <c r="R78" s="31">
        <v>0</v>
      </c>
      <c r="S78" s="163"/>
      <c r="T78" s="158"/>
      <c r="U78" s="119"/>
      <c r="V78" s="173"/>
      <c r="W78" s="50" t="s">
        <v>132</v>
      </c>
      <c r="X78" s="31">
        <v>0</v>
      </c>
      <c r="Y78" s="88"/>
      <c r="Z78" s="105"/>
      <c r="AA78" s="119"/>
      <c r="AB78" s="149"/>
      <c r="AC78" s="48" t="s">
        <v>131</v>
      </c>
      <c r="AD78" s="30">
        <v>2</v>
      </c>
      <c r="AE78" s="88"/>
      <c r="AF78" s="105"/>
      <c r="AG78" s="119"/>
      <c r="AH78" s="96"/>
      <c r="AI78" s="50" t="s">
        <v>132</v>
      </c>
      <c r="AJ78" s="31">
        <v>0</v>
      </c>
      <c r="AK78" s="88"/>
      <c r="AL78" s="105"/>
      <c r="AM78" s="119"/>
      <c r="AN78" s="114"/>
      <c r="AO78" s="77"/>
      <c r="AP78" s="78"/>
      <c r="AQ78" s="88"/>
      <c r="AR78" s="105"/>
      <c r="AS78" s="111"/>
      <c r="AT78" s="96"/>
    </row>
    <row r="79" spans="1:46" ht="15" x14ac:dyDescent="0.25">
      <c r="A79" s="236"/>
      <c r="B79" s="232"/>
      <c r="C79" s="3">
        <v>102</v>
      </c>
      <c r="D79" s="9" t="s">
        <v>89</v>
      </c>
      <c r="E79" s="22" t="s">
        <v>131</v>
      </c>
      <c r="F79" s="30">
        <v>2</v>
      </c>
      <c r="G79" s="163"/>
      <c r="H79" s="185"/>
      <c r="I79" s="119"/>
      <c r="J79" s="188"/>
      <c r="K79" s="22" t="s">
        <v>131</v>
      </c>
      <c r="L79" s="30">
        <v>2</v>
      </c>
      <c r="M79" s="163"/>
      <c r="N79" s="158"/>
      <c r="O79" s="119"/>
      <c r="P79" s="176"/>
      <c r="Q79" s="50" t="s">
        <v>132</v>
      </c>
      <c r="R79" s="31">
        <v>0</v>
      </c>
      <c r="S79" s="163"/>
      <c r="T79" s="158"/>
      <c r="U79" s="119"/>
      <c r="V79" s="173"/>
      <c r="W79" s="48" t="s">
        <v>131</v>
      </c>
      <c r="X79" s="30">
        <v>2</v>
      </c>
      <c r="Y79" s="88"/>
      <c r="Z79" s="105"/>
      <c r="AA79" s="119"/>
      <c r="AB79" s="149"/>
      <c r="AC79" s="50" t="s">
        <v>132</v>
      </c>
      <c r="AD79" s="31">
        <v>0</v>
      </c>
      <c r="AE79" s="88"/>
      <c r="AF79" s="105"/>
      <c r="AG79" s="119"/>
      <c r="AH79" s="96"/>
      <c r="AI79" s="48" t="s">
        <v>131</v>
      </c>
      <c r="AJ79" s="30">
        <v>2</v>
      </c>
      <c r="AK79" s="88"/>
      <c r="AL79" s="105"/>
      <c r="AM79" s="119"/>
      <c r="AN79" s="114"/>
      <c r="AO79" s="77"/>
      <c r="AP79" s="78"/>
      <c r="AQ79" s="88"/>
      <c r="AR79" s="105"/>
      <c r="AS79" s="111"/>
      <c r="AT79" s="96"/>
    </row>
    <row r="80" spans="1:46" ht="15" x14ac:dyDescent="0.25">
      <c r="A80" s="236"/>
      <c r="B80" s="232"/>
      <c r="C80" s="3">
        <v>103</v>
      </c>
      <c r="D80" s="9" t="s">
        <v>90</v>
      </c>
      <c r="E80" s="23" t="s">
        <v>132</v>
      </c>
      <c r="F80" s="31">
        <v>0</v>
      </c>
      <c r="G80" s="163"/>
      <c r="H80" s="185"/>
      <c r="I80" s="119"/>
      <c r="J80" s="188"/>
      <c r="K80" s="22" t="s">
        <v>131</v>
      </c>
      <c r="L80" s="30">
        <v>2</v>
      </c>
      <c r="M80" s="163"/>
      <c r="N80" s="158"/>
      <c r="O80" s="119"/>
      <c r="P80" s="176"/>
      <c r="Q80" s="50" t="s">
        <v>132</v>
      </c>
      <c r="R80" s="31">
        <v>0</v>
      </c>
      <c r="S80" s="163"/>
      <c r="T80" s="158"/>
      <c r="U80" s="119"/>
      <c r="V80" s="173"/>
      <c r="W80" s="50" t="s">
        <v>132</v>
      </c>
      <c r="X80" s="31">
        <v>0</v>
      </c>
      <c r="Y80" s="88"/>
      <c r="Z80" s="105"/>
      <c r="AA80" s="119"/>
      <c r="AB80" s="149"/>
      <c r="AC80" s="50" t="s">
        <v>132</v>
      </c>
      <c r="AD80" s="31">
        <v>0</v>
      </c>
      <c r="AE80" s="88"/>
      <c r="AF80" s="105"/>
      <c r="AG80" s="119"/>
      <c r="AH80" s="96"/>
      <c r="AI80" s="48" t="s">
        <v>131</v>
      </c>
      <c r="AJ80" s="30">
        <v>2</v>
      </c>
      <c r="AK80" s="88"/>
      <c r="AL80" s="105"/>
      <c r="AM80" s="119"/>
      <c r="AN80" s="114"/>
      <c r="AO80" s="77"/>
      <c r="AP80" s="78"/>
      <c r="AQ80" s="88"/>
      <c r="AR80" s="105"/>
      <c r="AS80" s="111"/>
      <c r="AT80" s="96"/>
    </row>
    <row r="81" spans="1:46" thickBot="1" x14ac:dyDescent="0.3">
      <c r="A81" s="237"/>
      <c r="B81" s="235"/>
      <c r="C81" s="11">
        <v>104</v>
      </c>
      <c r="D81" s="12" t="s">
        <v>91</v>
      </c>
      <c r="E81" s="24" t="s">
        <v>132</v>
      </c>
      <c r="F81" s="32">
        <v>0</v>
      </c>
      <c r="G81" s="164"/>
      <c r="H81" s="186"/>
      <c r="I81" s="120"/>
      <c r="J81" s="188"/>
      <c r="K81" s="22" t="s">
        <v>131</v>
      </c>
      <c r="L81" s="30">
        <v>2</v>
      </c>
      <c r="M81" s="164"/>
      <c r="N81" s="159"/>
      <c r="O81" s="120"/>
      <c r="P81" s="176"/>
      <c r="Q81" s="44" t="s">
        <v>132</v>
      </c>
      <c r="R81" s="32">
        <v>0</v>
      </c>
      <c r="S81" s="164"/>
      <c r="T81" s="159"/>
      <c r="U81" s="120"/>
      <c r="V81" s="173"/>
      <c r="W81" s="38" t="s">
        <v>131</v>
      </c>
      <c r="X81" s="36">
        <v>2</v>
      </c>
      <c r="Y81" s="89"/>
      <c r="Z81" s="106"/>
      <c r="AA81" s="120"/>
      <c r="AB81" s="149"/>
      <c r="AC81" s="44" t="s">
        <v>132</v>
      </c>
      <c r="AD81" s="32">
        <v>0</v>
      </c>
      <c r="AE81" s="89"/>
      <c r="AF81" s="106"/>
      <c r="AG81" s="120"/>
      <c r="AH81" s="96"/>
      <c r="AI81" s="44" t="s">
        <v>132</v>
      </c>
      <c r="AJ81" s="32">
        <v>0</v>
      </c>
      <c r="AK81" s="89"/>
      <c r="AL81" s="106"/>
      <c r="AM81" s="120"/>
      <c r="AN81" s="114"/>
      <c r="AO81" s="79"/>
      <c r="AP81" s="80"/>
      <c r="AQ81" s="89"/>
      <c r="AR81" s="106"/>
      <c r="AS81" s="112"/>
      <c r="AT81" s="96"/>
    </row>
    <row r="82" spans="1:46" ht="16.5" thickBot="1" x14ac:dyDescent="0.3">
      <c r="A82" s="210" t="s">
        <v>154</v>
      </c>
      <c r="B82" s="58" t="s">
        <v>92</v>
      </c>
      <c r="C82" s="13">
        <v>105</v>
      </c>
      <c r="D82" s="14" t="s">
        <v>93</v>
      </c>
      <c r="E82" s="26" t="s">
        <v>132</v>
      </c>
      <c r="F82" s="37">
        <v>0</v>
      </c>
      <c r="G82" s="67">
        <v>0</v>
      </c>
      <c r="H82" s="68">
        <v>0</v>
      </c>
      <c r="I82" s="160">
        <v>0</v>
      </c>
      <c r="J82" s="188"/>
      <c r="K82" s="40" t="s">
        <v>131</v>
      </c>
      <c r="L82" s="41">
        <v>2</v>
      </c>
      <c r="M82" s="54">
        <v>2</v>
      </c>
      <c r="N82" s="55">
        <f>(M82*100/2/100)</f>
        <v>1</v>
      </c>
      <c r="O82" s="121">
        <f>(12*100/14/100)</f>
        <v>0.8571428571428571</v>
      </c>
      <c r="P82" s="176"/>
      <c r="Q82" s="52" t="s">
        <v>132</v>
      </c>
      <c r="R82" s="37">
        <v>0</v>
      </c>
      <c r="S82" s="56">
        <v>0</v>
      </c>
      <c r="T82" s="57">
        <f>(0*100/2/100)</f>
        <v>0</v>
      </c>
      <c r="U82" s="160">
        <f>(0*100/14/100)</f>
        <v>0</v>
      </c>
      <c r="V82" s="173"/>
      <c r="W82" s="53" t="s">
        <v>131</v>
      </c>
      <c r="X82" s="41">
        <v>2</v>
      </c>
      <c r="Y82" s="45">
        <v>2</v>
      </c>
      <c r="Z82" s="46">
        <f>(Y82*100/2/100)</f>
        <v>1</v>
      </c>
      <c r="AA82" s="121">
        <f>(8*100/14/100)</f>
        <v>0.57142857142857151</v>
      </c>
      <c r="AB82" s="149"/>
      <c r="AC82" s="53" t="s">
        <v>131</v>
      </c>
      <c r="AD82" s="41">
        <v>2</v>
      </c>
      <c r="AE82" s="45">
        <v>2</v>
      </c>
      <c r="AF82" s="46">
        <f>(AE82*100/2/100)</f>
        <v>1</v>
      </c>
      <c r="AG82" s="121">
        <f>(10*100/14/100)</f>
        <v>0.7142857142857143</v>
      </c>
      <c r="AH82" s="96"/>
      <c r="AI82" s="53" t="s">
        <v>131</v>
      </c>
      <c r="AJ82" s="41">
        <v>2</v>
      </c>
      <c r="AK82" s="45">
        <v>2</v>
      </c>
      <c r="AL82" s="74">
        <f>(AK82*100/2/100)</f>
        <v>1</v>
      </c>
      <c r="AM82" s="121">
        <f>(10*100/14/100)</f>
        <v>0.7142857142857143</v>
      </c>
      <c r="AN82" s="114"/>
      <c r="AO82" s="81"/>
      <c r="AP82" s="82"/>
      <c r="AQ82" s="87">
        <v>8</v>
      </c>
      <c r="AR82" s="92"/>
      <c r="AS82" s="98">
        <v>0.57140000000000002</v>
      </c>
      <c r="AT82" s="96"/>
    </row>
    <row r="83" spans="1:46" ht="15" x14ac:dyDescent="0.25">
      <c r="A83" s="211"/>
      <c r="B83" s="207" t="s">
        <v>94</v>
      </c>
      <c r="C83" s="3">
        <v>108</v>
      </c>
      <c r="D83" s="9" t="s">
        <v>95</v>
      </c>
      <c r="E83" s="69"/>
      <c r="F83" s="70"/>
      <c r="G83" s="245">
        <v>0</v>
      </c>
      <c r="H83" s="192">
        <v>0</v>
      </c>
      <c r="I83" s="161"/>
      <c r="J83" s="188"/>
      <c r="K83" s="21" t="s">
        <v>131</v>
      </c>
      <c r="L83" s="29">
        <v>2</v>
      </c>
      <c r="M83" s="168">
        <f>SUM(L83:L88)</f>
        <v>10</v>
      </c>
      <c r="N83" s="157">
        <f>(M83*100/12/100)</f>
        <v>0.83333333333333326</v>
      </c>
      <c r="O83" s="122"/>
      <c r="P83" s="176"/>
      <c r="Q83" s="47" t="s">
        <v>145</v>
      </c>
      <c r="R83" s="25">
        <v>0</v>
      </c>
      <c r="S83" s="168">
        <f>SUM(R83:R88)</f>
        <v>0</v>
      </c>
      <c r="T83" s="167">
        <f>(0*100/12/100)</f>
        <v>0</v>
      </c>
      <c r="U83" s="161"/>
      <c r="V83" s="173"/>
      <c r="W83" s="48" t="s">
        <v>131</v>
      </c>
      <c r="X83" s="30">
        <v>2</v>
      </c>
      <c r="Y83" s="87">
        <f>SUM(X83:X88)</f>
        <v>6</v>
      </c>
      <c r="Z83" s="104">
        <f>(Y83*100/12/100)</f>
        <v>0.5</v>
      </c>
      <c r="AA83" s="122"/>
      <c r="AB83" s="149"/>
      <c r="AC83" s="48" t="s">
        <v>131</v>
      </c>
      <c r="AD83" s="30">
        <v>2</v>
      </c>
      <c r="AE83" s="87">
        <f>SUM(AD83:AD88)</f>
        <v>8</v>
      </c>
      <c r="AF83" s="104">
        <f>(AE83*100/12/100)</f>
        <v>0.66666666666666674</v>
      </c>
      <c r="AG83" s="122"/>
      <c r="AH83" s="96"/>
      <c r="AI83" s="48" t="s">
        <v>131</v>
      </c>
      <c r="AJ83" s="30">
        <v>2</v>
      </c>
      <c r="AK83" s="87">
        <f>SUM(AJ83:AJ88)</f>
        <v>8</v>
      </c>
      <c r="AL83" s="104">
        <f>(AK83*100/12/100)</f>
        <v>0.66666666666666674</v>
      </c>
      <c r="AM83" s="122"/>
      <c r="AN83" s="114"/>
      <c r="AO83" s="75"/>
      <c r="AP83" s="76"/>
      <c r="AQ83" s="88"/>
      <c r="AR83" s="93"/>
      <c r="AS83" s="99"/>
      <c r="AT83" s="96"/>
    </row>
    <row r="84" spans="1:46" ht="15" x14ac:dyDescent="0.25">
      <c r="A84" s="211"/>
      <c r="B84" s="208"/>
      <c r="C84" s="3">
        <v>111</v>
      </c>
      <c r="D84" s="9" t="s">
        <v>147</v>
      </c>
      <c r="E84" s="23" t="s">
        <v>132</v>
      </c>
      <c r="F84" s="31">
        <v>0</v>
      </c>
      <c r="G84" s="246"/>
      <c r="H84" s="193"/>
      <c r="I84" s="161"/>
      <c r="J84" s="188"/>
      <c r="K84" s="23" t="s">
        <v>132</v>
      </c>
      <c r="L84" s="31">
        <v>0</v>
      </c>
      <c r="M84" s="163"/>
      <c r="N84" s="158"/>
      <c r="O84" s="122"/>
      <c r="P84" s="176"/>
      <c r="Q84" s="50" t="s">
        <v>132</v>
      </c>
      <c r="R84" s="31">
        <v>0</v>
      </c>
      <c r="S84" s="163"/>
      <c r="T84" s="165"/>
      <c r="U84" s="161"/>
      <c r="V84" s="173"/>
      <c r="W84" s="48" t="s">
        <v>131</v>
      </c>
      <c r="X84" s="30">
        <v>2</v>
      </c>
      <c r="Y84" s="88"/>
      <c r="Z84" s="105"/>
      <c r="AA84" s="122"/>
      <c r="AB84" s="149"/>
      <c r="AC84" s="73"/>
      <c r="AD84" s="70"/>
      <c r="AE84" s="88"/>
      <c r="AF84" s="105"/>
      <c r="AG84" s="122"/>
      <c r="AH84" s="96"/>
      <c r="AI84" s="73"/>
      <c r="AJ84" s="70"/>
      <c r="AK84" s="88"/>
      <c r="AL84" s="105"/>
      <c r="AM84" s="122"/>
      <c r="AN84" s="114"/>
      <c r="AO84" s="77"/>
      <c r="AP84" s="78"/>
      <c r="AQ84" s="88"/>
      <c r="AR84" s="93"/>
      <c r="AS84" s="99"/>
      <c r="AT84" s="96"/>
    </row>
    <row r="85" spans="1:46" ht="15" x14ac:dyDescent="0.25">
      <c r="A85" s="211"/>
      <c r="B85" s="208"/>
      <c r="C85" s="3">
        <v>113</v>
      </c>
      <c r="D85" s="9" t="s">
        <v>96</v>
      </c>
      <c r="E85" s="23" t="s">
        <v>132</v>
      </c>
      <c r="F85" s="31">
        <v>0</v>
      </c>
      <c r="G85" s="246"/>
      <c r="H85" s="193"/>
      <c r="I85" s="161"/>
      <c r="J85" s="188"/>
      <c r="K85" s="22" t="s">
        <v>131</v>
      </c>
      <c r="L85" s="30">
        <v>2</v>
      </c>
      <c r="M85" s="163"/>
      <c r="N85" s="158"/>
      <c r="O85" s="122"/>
      <c r="P85" s="176"/>
      <c r="Q85" s="47" t="s">
        <v>145</v>
      </c>
      <c r="R85" s="25">
        <v>0</v>
      </c>
      <c r="S85" s="163"/>
      <c r="T85" s="165"/>
      <c r="U85" s="161"/>
      <c r="V85" s="173"/>
      <c r="W85" s="48" t="s">
        <v>131</v>
      </c>
      <c r="X85" s="30">
        <v>2</v>
      </c>
      <c r="Y85" s="88"/>
      <c r="Z85" s="105"/>
      <c r="AA85" s="122"/>
      <c r="AB85" s="149"/>
      <c r="AC85" s="73"/>
      <c r="AD85" s="70"/>
      <c r="AE85" s="88"/>
      <c r="AF85" s="105"/>
      <c r="AG85" s="122"/>
      <c r="AH85" s="96"/>
      <c r="AI85" s="73"/>
      <c r="AJ85" s="70"/>
      <c r="AK85" s="88"/>
      <c r="AL85" s="105"/>
      <c r="AM85" s="122"/>
      <c r="AN85" s="114"/>
      <c r="AO85" s="77"/>
      <c r="AP85" s="78"/>
      <c r="AQ85" s="88"/>
      <c r="AR85" s="93"/>
      <c r="AS85" s="99"/>
      <c r="AT85" s="96"/>
    </row>
    <row r="86" spans="1:46" ht="15" x14ac:dyDescent="0.25">
      <c r="A86" s="211"/>
      <c r="B86" s="208"/>
      <c r="C86" s="3">
        <v>115</v>
      </c>
      <c r="D86" s="9" t="s">
        <v>97</v>
      </c>
      <c r="E86" s="23" t="s">
        <v>132</v>
      </c>
      <c r="F86" s="31">
        <v>0</v>
      </c>
      <c r="G86" s="246"/>
      <c r="H86" s="193"/>
      <c r="I86" s="161"/>
      <c r="J86" s="188"/>
      <c r="K86" s="22" t="s">
        <v>131</v>
      </c>
      <c r="L86" s="30">
        <v>2</v>
      </c>
      <c r="M86" s="163"/>
      <c r="N86" s="158"/>
      <c r="O86" s="122"/>
      <c r="P86" s="176"/>
      <c r="Q86" s="47" t="s">
        <v>145</v>
      </c>
      <c r="R86" s="25">
        <v>0</v>
      </c>
      <c r="S86" s="163"/>
      <c r="T86" s="165"/>
      <c r="U86" s="161"/>
      <c r="V86" s="173"/>
      <c r="W86" s="50" t="s">
        <v>132</v>
      </c>
      <c r="X86" s="31">
        <v>0</v>
      </c>
      <c r="Y86" s="88"/>
      <c r="Z86" s="105"/>
      <c r="AA86" s="122"/>
      <c r="AB86" s="149"/>
      <c r="AC86" s="48" t="s">
        <v>131</v>
      </c>
      <c r="AD86" s="30">
        <v>2</v>
      </c>
      <c r="AE86" s="88"/>
      <c r="AF86" s="105"/>
      <c r="AG86" s="122"/>
      <c r="AH86" s="96"/>
      <c r="AI86" s="48" t="s">
        <v>131</v>
      </c>
      <c r="AJ86" s="30">
        <v>2</v>
      </c>
      <c r="AK86" s="88"/>
      <c r="AL86" s="105"/>
      <c r="AM86" s="122"/>
      <c r="AN86" s="114"/>
      <c r="AO86" s="77"/>
      <c r="AP86" s="78"/>
      <c r="AQ86" s="88"/>
      <c r="AR86" s="93"/>
      <c r="AS86" s="99"/>
      <c r="AT86" s="96"/>
    </row>
    <row r="87" spans="1:46" ht="15" x14ac:dyDescent="0.25">
      <c r="A87" s="211"/>
      <c r="B87" s="208"/>
      <c r="C87" s="3">
        <v>116</v>
      </c>
      <c r="D87" s="9" t="s">
        <v>98</v>
      </c>
      <c r="E87" s="23" t="s">
        <v>132</v>
      </c>
      <c r="F87" s="31">
        <v>0</v>
      </c>
      <c r="G87" s="246"/>
      <c r="H87" s="193"/>
      <c r="I87" s="161"/>
      <c r="J87" s="188"/>
      <c r="K87" s="22" t="s">
        <v>131</v>
      </c>
      <c r="L87" s="30">
        <v>2</v>
      </c>
      <c r="M87" s="163"/>
      <c r="N87" s="158"/>
      <c r="O87" s="122"/>
      <c r="P87" s="176"/>
      <c r="Q87" s="50" t="s">
        <v>132</v>
      </c>
      <c r="R87" s="31">
        <v>0</v>
      </c>
      <c r="S87" s="163"/>
      <c r="T87" s="165"/>
      <c r="U87" s="161"/>
      <c r="V87" s="173"/>
      <c r="W87" s="50" t="s">
        <v>132</v>
      </c>
      <c r="X87" s="31">
        <v>0</v>
      </c>
      <c r="Y87" s="88"/>
      <c r="Z87" s="105"/>
      <c r="AA87" s="122"/>
      <c r="AB87" s="149"/>
      <c r="AC87" s="48" t="s">
        <v>131</v>
      </c>
      <c r="AD87" s="30">
        <v>2</v>
      </c>
      <c r="AE87" s="88"/>
      <c r="AF87" s="105"/>
      <c r="AG87" s="122"/>
      <c r="AH87" s="96"/>
      <c r="AI87" s="48" t="s">
        <v>131</v>
      </c>
      <c r="AJ87" s="30">
        <v>2</v>
      </c>
      <c r="AK87" s="88"/>
      <c r="AL87" s="105"/>
      <c r="AM87" s="122"/>
      <c r="AN87" s="114"/>
      <c r="AO87" s="77"/>
      <c r="AP87" s="78"/>
      <c r="AQ87" s="88"/>
      <c r="AR87" s="93"/>
      <c r="AS87" s="99"/>
      <c r="AT87" s="96"/>
    </row>
    <row r="88" spans="1:46" thickBot="1" x14ac:dyDescent="0.3">
      <c r="A88" s="212"/>
      <c r="B88" s="209"/>
      <c r="C88" s="11">
        <v>117</v>
      </c>
      <c r="D88" s="12" t="s">
        <v>73</v>
      </c>
      <c r="E88" s="24" t="s">
        <v>132</v>
      </c>
      <c r="F88" s="32">
        <v>0</v>
      </c>
      <c r="G88" s="247"/>
      <c r="H88" s="194"/>
      <c r="I88" s="162"/>
      <c r="J88" s="188"/>
      <c r="K88" s="27" t="s">
        <v>131</v>
      </c>
      <c r="L88" s="36">
        <v>2</v>
      </c>
      <c r="M88" s="164"/>
      <c r="N88" s="159"/>
      <c r="O88" s="123"/>
      <c r="P88" s="176"/>
      <c r="Q88" s="44" t="s">
        <v>132</v>
      </c>
      <c r="R88" s="32">
        <v>0</v>
      </c>
      <c r="S88" s="164"/>
      <c r="T88" s="166"/>
      <c r="U88" s="162"/>
      <c r="V88" s="173"/>
      <c r="W88" s="44" t="s">
        <v>132</v>
      </c>
      <c r="X88" s="32">
        <v>0</v>
      </c>
      <c r="Y88" s="89"/>
      <c r="Z88" s="106"/>
      <c r="AA88" s="123"/>
      <c r="AB88" s="149"/>
      <c r="AC88" s="38" t="s">
        <v>131</v>
      </c>
      <c r="AD88" s="36">
        <v>2</v>
      </c>
      <c r="AE88" s="89"/>
      <c r="AF88" s="106"/>
      <c r="AG88" s="123"/>
      <c r="AH88" s="96"/>
      <c r="AI88" s="38" t="s">
        <v>131</v>
      </c>
      <c r="AJ88" s="36">
        <v>2</v>
      </c>
      <c r="AK88" s="89"/>
      <c r="AL88" s="106"/>
      <c r="AM88" s="123"/>
      <c r="AN88" s="114"/>
      <c r="AO88" s="79"/>
      <c r="AP88" s="80"/>
      <c r="AQ88" s="89"/>
      <c r="AR88" s="94"/>
      <c r="AS88" s="100"/>
      <c r="AT88" s="96"/>
    </row>
    <row r="89" spans="1:46" ht="14.45" customHeight="1" x14ac:dyDescent="0.25">
      <c r="A89" s="218" t="s">
        <v>155</v>
      </c>
      <c r="B89" s="216" t="s">
        <v>10</v>
      </c>
      <c r="C89" s="13">
        <v>118</v>
      </c>
      <c r="D89" s="14" t="s">
        <v>148</v>
      </c>
      <c r="E89" s="21" t="s">
        <v>131</v>
      </c>
      <c r="F89" s="29">
        <v>2</v>
      </c>
      <c r="G89" s="168">
        <f>SUM(F89:F91)</f>
        <v>4</v>
      </c>
      <c r="H89" s="184">
        <f>(G89*100/6/100)</f>
        <v>0.66666666666666674</v>
      </c>
      <c r="I89" s="124">
        <f>(10*100/28/100)</f>
        <v>0.35714285714285715</v>
      </c>
      <c r="J89" s="188"/>
      <c r="K89" s="33" t="s">
        <v>132</v>
      </c>
      <c r="L89" s="34">
        <v>0</v>
      </c>
      <c r="M89" s="168">
        <f>SUM(L89:L91)</f>
        <v>2</v>
      </c>
      <c r="N89" s="157">
        <f>(M89*100/6/100)</f>
        <v>0.33333333333333337</v>
      </c>
      <c r="O89" s="124">
        <f>(10*100/28/100)</f>
        <v>0.35714285714285715</v>
      </c>
      <c r="P89" s="176"/>
      <c r="Q89" s="39" t="s">
        <v>131</v>
      </c>
      <c r="R89" s="29">
        <v>2</v>
      </c>
      <c r="S89" s="168">
        <f>SUM(R89:R91)</f>
        <v>6</v>
      </c>
      <c r="T89" s="167">
        <f>(S89*100/6/100)</f>
        <v>1</v>
      </c>
      <c r="U89" s="124">
        <f>(10*100/28/100)</f>
        <v>0.35714285714285715</v>
      </c>
      <c r="V89" s="173"/>
      <c r="W89" s="39" t="s">
        <v>131</v>
      </c>
      <c r="X89" s="29">
        <v>2</v>
      </c>
      <c r="Y89" s="87">
        <f>SUM(X89:X91)</f>
        <v>6</v>
      </c>
      <c r="Z89" s="136">
        <f>(Y89*100/6/100)</f>
        <v>1</v>
      </c>
      <c r="AA89" s="124">
        <f>(8*100/28/100)</f>
        <v>0.28571428571428575</v>
      </c>
      <c r="AB89" s="149"/>
      <c r="AC89" s="49" t="s">
        <v>132</v>
      </c>
      <c r="AD89" s="34">
        <v>0</v>
      </c>
      <c r="AE89" s="87">
        <f>SUM(AD89:AD91)</f>
        <v>2</v>
      </c>
      <c r="AF89" s="104">
        <f>(AE89*100/6/100)</f>
        <v>0.33333333333333337</v>
      </c>
      <c r="AG89" s="124">
        <f>(2*100/28/100)</f>
        <v>7.1428571428571438E-2</v>
      </c>
      <c r="AH89" s="96"/>
      <c r="AI89" s="49" t="s">
        <v>132</v>
      </c>
      <c r="AJ89" s="34">
        <v>0</v>
      </c>
      <c r="AK89" s="87">
        <f>SUM(AJ89:AJ91)</f>
        <v>4</v>
      </c>
      <c r="AL89" s="104">
        <f>(AK89*100/6/100)</f>
        <v>0.66666666666666674</v>
      </c>
      <c r="AM89" s="124">
        <f>(10*100/28/100)</f>
        <v>0.35714285714285715</v>
      </c>
      <c r="AN89" s="114"/>
      <c r="AO89" s="75"/>
      <c r="AP89" s="76"/>
      <c r="AQ89" s="87">
        <v>4</v>
      </c>
      <c r="AR89" s="242">
        <v>0.66669999999999996</v>
      </c>
      <c r="AS89" s="101">
        <v>0.28570000000000001</v>
      </c>
      <c r="AT89" s="96"/>
    </row>
    <row r="90" spans="1:46" ht="15" x14ac:dyDescent="0.25">
      <c r="A90" s="219"/>
      <c r="B90" s="214"/>
      <c r="C90" s="4">
        <v>119</v>
      </c>
      <c r="D90" s="10" t="s">
        <v>99</v>
      </c>
      <c r="E90" s="22" t="s">
        <v>131</v>
      </c>
      <c r="F90" s="30">
        <v>2</v>
      </c>
      <c r="G90" s="163"/>
      <c r="H90" s="185"/>
      <c r="I90" s="125"/>
      <c r="J90" s="188"/>
      <c r="K90" s="22" t="s">
        <v>131</v>
      </c>
      <c r="L90" s="30">
        <v>2</v>
      </c>
      <c r="M90" s="163"/>
      <c r="N90" s="158"/>
      <c r="O90" s="125"/>
      <c r="P90" s="176"/>
      <c r="Q90" s="48" t="s">
        <v>131</v>
      </c>
      <c r="R90" s="30">
        <v>2</v>
      </c>
      <c r="S90" s="163"/>
      <c r="T90" s="165"/>
      <c r="U90" s="125"/>
      <c r="V90" s="173"/>
      <c r="W90" s="48" t="s">
        <v>131</v>
      </c>
      <c r="X90" s="30">
        <v>2</v>
      </c>
      <c r="Y90" s="88"/>
      <c r="Z90" s="137"/>
      <c r="AA90" s="125"/>
      <c r="AB90" s="149"/>
      <c r="AC90" s="50" t="s">
        <v>132</v>
      </c>
      <c r="AD90" s="31">
        <v>0</v>
      </c>
      <c r="AE90" s="88"/>
      <c r="AF90" s="105"/>
      <c r="AG90" s="125"/>
      <c r="AH90" s="96"/>
      <c r="AI90" s="48" t="s">
        <v>131</v>
      </c>
      <c r="AJ90" s="30">
        <v>2</v>
      </c>
      <c r="AK90" s="88"/>
      <c r="AL90" s="105"/>
      <c r="AM90" s="125"/>
      <c r="AN90" s="114"/>
      <c r="AO90" s="77"/>
      <c r="AP90" s="78"/>
      <c r="AQ90" s="88"/>
      <c r="AR90" s="243"/>
      <c r="AS90" s="102"/>
      <c r="AT90" s="96"/>
    </row>
    <row r="91" spans="1:46" thickBot="1" x14ac:dyDescent="0.3">
      <c r="A91" s="219"/>
      <c r="B91" s="217"/>
      <c r="C91" s="4">
        <v>120</v>
      </c>
      <c r="D91" s="10" t="s">
        <v>100</v>
      </c>
      <c r="E91" s="24" t="s">
        <v>132</v>
      </c>
      <c r="F91" s="32">
        <v>0</v>
      </c>
      <c r="G91" s="164"/>
      <c r="H91" s="186"/>
      <c r="I91" s="125"/>
      <c r="J91" s="188"/>
      <c r="K91" s="24" t="s">
        <v>132</v>
      </c>
      <c r="L91" s="32">
        <v>0</v>
      </c>
      <c r="M91" s="164"/>
      <c r="N91" s="159"/>
      <c r="O91" s="125"/>
      <c r="P91" s="176"/>
      <c r="Q91" s="38" t="s">
        <v>131</v>
      </c>
      <c r="R91" s="36">
        <v>2</v>
      </c>
      <c r="S91" s="164"/>
      <c r="T91" s="166"/>
      <c r="U91" s="125"/>
      <c r="V91" s="173"/>
      <c r="W91" s="38" t="s">
        <v>131</v>
      </c>
      <c r="X91" s="36">
        <v>2</v>
      </c>
      <c r="Y91" s="89"/>
      <c r="Z91" s="138"/>
      <c r="AA91" s="125"/>
      <c r="AB91" s="149"/>
      <c r="AC91" s="38" t="s">
        <v>131</v>
      </c>
      <c r="AD91" s="36">
        <v>2</v>
      </c>
      <c r="AE91" s="89"/>
      <c r="AF91" s="106"/>
      <c r="AG91" s="125"/>
      <c r="AH91" s="96"/>
      <c r="AI91" s="38" t="s">
        <v>131</v>
      </c>
      <c r="AJ91" s="36">
        <v>2</v>
      </c>
      <c r="AK91" s="89"/>
      <c r="AL91" s="106"/>
      <c r="AM91" s="125"/>
      <c r="AN91" s="114"/>
      <c r="AO91" s="79"/>
      <c r="AP91" s="80"/>
      <c r="AQ91" s="89"/>
      <c r="AR91" s="244"/>
      <c r="AS91" s="102"/>
      <c r="AT91" s="96"/>
    </row>
    <row r="92" spans="1:46" ht="15" x14ac:dyDescent="0.25">
      <c r="A92" s="219"/>
      <c r="B92" s="213" t="s">
        <v>11</v>
      </c>
      <c r="C92" s="3">
        <v>121</v>
      </c>
      <c r="D92" s="9" t="s">
        <v>101</v>
      </c>
      <c r="E92" s="71"/>
      <c r="F92" s="72"/>
      <c r="G92" s="168">
        <f>SUM(F92:F102)</f>
        <v>6</v>
      </c>
      <c r="H92" s="184">
        <f>(G92*100/22/100)</f>
        <v>0.27272727272727271</v>
      </c>
      <c r="I92" s="125"/>
      <c r="J92" s="188"/>
      <c r="K92" s="33" t="s">
        <v>132</v>
      </c>
      <c r="L92" s="34">
        <v>0</v>
      </c>
      <c r="M92" s="168">
        <f>SUM(L92:L102)</f>
        <v>8</v>
      </c>
      <c r="N92" s="157">
        <f>(M92*100/22/100)</f>
        <v>0.36363636363636365</v>
      </c>
      <c r="O92" s="125"/>
      <c r="P92" s="176"/>
      <c r="Q92" s="48" t="s">
        <v>131</v>
      </c>
      <c r="R92" s="30">
        <v>2</v>
      </c>
      <c r="S92" s="168">
        <f>SUM(R92:R102)</f>
        <v>4</v>
      </c>
      <c r="T92" s="157">
        <f>(S92*100/22/100)</f>
        <v>0.18181818181818182</v>
      </c>
      <c r="U92" s="125"/>
      <c r="V92" s="173"/>
      <c r="W92" s="50" t="s">
        <v>132</v>
      </c>
      <c r="X92" s="31">
        <v>0</v>
      </c>
      <c r="Y92" s="87">
        <f>SUM(X92:X102)</f>
        <v>18</v>
      </c>
      <c r="Z92" s="104">
        <f>(Y92*100/22/100)</f>
        <v>0.81818181818181812</v>
      </c>
      <c r="AA92" s="125"/>
      <c r="AB92" s="149"/>
      <c r="AC92" s="50" t="s">
        <v>132</v>
      </c>
      <c r="AD92" s="31">
        <v>0</v>
      </c>
      <c r="AE92" s="87">
        <f>SUM(AD92:AD102)</f>
        <v>0</v>
      </c>
      <c r="AF92" s="136">
        <f>(AE92*100/22/100)</f>
        <v>0</v>
      </c>
      <c r="AG92" s="125"/>
      <c r="AH92" s="96"/>
      <c r="AI92" s="50" t="s">
        <v>132</v>
      </c>
      <c r="AJ92" s="31">
        <v>0</v>
      </c>
      <c r="AK92" s="87">
        <f>SUM(AJ92:AJ102)</f>
        <v>6</v>
      </c>
      <c r="AL92" s="104">
        <f>(AK92*100/22/100)</f>
        <v>0.27272727272727271</v>
      </c>
      <c r="AM92" s="125"/>
      <c r="AN92" s="114"/>
      <c r="AO92" s="75"/>
      <c r="AP92" s="76"/>
      <c r="AQ92" s="87">
        <v>4</v>
      </c>
      <c r="AR92" s="242">
        <v>0.18179999999999999</v>
      </c>
      <c r="AS92" s="102"/>
      <c r="AT92" s="96"/>
    </row>
    <row r="93" spans="1:46" ht="15" x14ac:dyDescent="0.25">
      <c r="A93" s="219"/>
      <c r="B93" s="214"/>
      <c r="C93" s="3">
        <v>122</v>
      </c>
      <c r="D93" s="9" t="s">
        <v>102</v>
      </c>
      <c r="E93" s="69"/>
      <c r="F93" s="70"/>
      <c r="G93" s="163"/>
      <c r="H93" s="185"/>
      <c r="I93" s="125"/>
      <c r="J93" s="188"/>
      <c r="K93" s="23" t="s">
        <v>132</v>
      </c>
      <c r="L93" s="31">
        <v>0</v>
      </c>
      <c r="M93" s="163"/>
      <c r="N93" s="158"/>
      <c r="O93" s="125"/>
      <c r="P93" s="176"/>
      <c r="Q93" s="50" t="s">
        <v>132</v>
      </c>
      <c r="R93" s="31">
        <v>0</v>
      </c>
      <c r="S93" s="163"/>
      <c r="T93" s="158"/>
      <c r="U93" s="125"/>
      <c r="V93" s="173"/>
      <c r="W93" s="48" t="s">
        <v>131</v>
      </c>
      <c r="X93" s="30">
        <v>2</v>
      </c>
      <c r="Y93" s="88"/>
      <c r="Z93" s="105"/>
      <c r="AA93" s="125"/>
      <c r="AB93" s="149"/>
      <c r="AC93" s="50" t="s">
        <v>132</v>
      </c>
      <c r="AD93" s="31">
        <v>0</v>
      </c>
      <c r="AE93" s="88"/>
      <c r="AF93" s="137"/>
      <c r="AG93" s="125"/>
      <c r="AH93" s="96"/>
      <c r="AI93" s="50" t="s">
        <v>132</v>
      </c>
      <c r="AJ93" s="31">
        <v>0</v>
      </c>
      <c r="AK93" s="88"/>
      <c r="AL93" s="105"/>
      <c r="AM93" s="125"/>
      <c r="AN93" s="114"/>
      <c r="AO93" s="77"/>
      <c r="AP93" s="78"/>
      <c r="AQ93" s="88"/>
      <c r="AR93" s="243"/>
      <c r="AS93" s="102"/>
      <c r="AT93" s="96"/>
    </row>
    <row r="94" spans="1:46" ht="15" x14ac:dyDescent="0.25">
      <c r="A94" s="219"/>
      <c r="B94" s="214"/>
      <c r="C94" s="3">
        <v>123</v>
      </c>
      <c r="D94" s="9" t="s">
        <v>103</v>
      </c>
      <c r="E94" s="69"/>
      <c r="F94" s="70"/>
      <c r="G94" s="163"/>
      <c r="H94" s="185"/>
      <c r="I94" s="125"/>
      <c r="J94" s="188"/>
      <c r="K94" s="22" t="s">
        <v>131</v>
      </c>
      <c r="L94" s="30">
        <v>2</v>
      </c>
      <c r="M94" s="163"/>
      <c r="N94" s="158"/>
      <c r="O94" s="125"/>
      <c r="P94" s="176"/>
      <c r="Q94" s="48" t="s">
        <v>131</v>
      </c>
      <c r="R94" s="30">
        <v>2</v>
      </c>
      <c r="S94" s="163"/>
      <c r="T94" s="158"/>
      <c r="U94" s="125"/>
      <c r="V94" s="173"/>
      <c r="W94" s="50" t="s">
        <v>132</v>
      </c>
      <c r="X94" s="31">
        <v>0</v>
      </c>
      <c r="Y94" s="88"/>
      <c r="Z94" s="105"/>
      <c r="AA94" s="125"/>
      <c r="AB94" s="149"/>
      <c r="AC94" s="50" t="s">
        <v>132</v>
      </c>
      <c r="AD94" s="31">
        <v>0</v>
      </c>
      <c r="AE94" s="88"/>
      <c r="AF94" s="137"/>
      <c r="AG94" s="125"/>
      <c r="AH94" s="96"/>
      <c r="AI94" s="50" t="s">
        <v>132</v>
      </c>
      <c r="AJ94" s="31">
        <v>0</v>
      </c>
      <c r="AK94" s="88"/>
      <c r="AL94" s="105"/>
      <c r="AM94" s="125"/>
      <c r="AN94" s="114"/>
      <c r="AO94" s="77"/>
      <c r="AP94" s="78"/>
      <c r="AQ94" s="88"/>
      <c r="AR94" s="243"/>
      <c r="AS94" s="102"/>
      <c r="AT94" s="96"/>
    </row>
    <row r="95" spans="1:46" ht="15" x14ac:dyDescent="0.25">
      <c r="A95" s="219"/>
      <c r="B95" s="214"/>
      <c r="C95" s="3">
        <v>124</v>
      </c>
      <c r="D95" s="9" t="s">
        <v>104</v>
      </c>
      <c r="E95" s="22" t="s">
        <v>131</v>
      </c>
      <c r="F95" s="30">
        <v>2</v>
      </c>
      <c r="G95" s="163"/>
      <c r="H95" s="185"/>
      <c r="I95" s="125"/>
      <c r="J95" s="188"/>
      <c r="K95" s="23" t="s">
        <v>132</v>
      </c>
      <c r="L95" s="31">
        <v>0</v>
      </c>
      <c r="M95" s="163"/>
      <c r="N95" s="158"/>
      <c r="O95" s="125"/>
      <c r="P95" s="176"/>
      <c r="Q95" s="50" t="s">
        <v>132</v>
      </c>
      <c r="R95" s="31">
        <v>0</v>
      </c>
      <c r="S95" s="163"/>
      <c r="T95" s="158"/>
      <c r="U95" s="125"/>
      <c r="V95" s="173"/>
      <c r="W95" s="48" t="s">
        <v>131</v>
      </c>
      <c r="X95" s="30">
        <v>2</v>
      </c>
      <c r="Y95" s="88"/>
      <c r="Z95" s="105"/>
      <c r="AA95" s="125"/>
      <c r="AB95" s="149"/>
      <c r="AC95" s="50" t="s">
        <v>132</v>
      </c>
      <c r="AD95" s="31">
        <v>0</v>
      </c>
      <c r="AE95" s="88"/>
      <c r="AF95" s="137"/>
      <c r="AG95" s="125"/>
      <c r="AH95" s="96"/>
      <c r="AI95" s="50" t="s">
        <v>132</v>
      </c>
      <c r="AJ95" s="31">
        <v>0</v>
      </c>
      <c r="AK95" s="88"/>
      <c r="AL95" s="105"/>
      <c r="AM95" s="125"/>
      <c r="AN95" s="114"/>
      <c r="AO95" s="77"/>
      <c r="AP95" s="78"/>
      <c r="AQ95" s="88"/>
      <c r="AR95" s="243"/>
      <c r="AS95" s="102"/>
      <c r="AT95" s="96"/>
    </row>
    <row r="96" spans="1:46" ht="15" x14ac:dyDescent="0.25">
      <c r="A96" s="219"/>
      <c r="B96" s="214"/>
      <c r="C96" s="3">
        <v>125</v>
      </c>
      <c r="D96" s="9" t="s">
        <v>105</v>
      </c>
      <c r="E96" s="22" t="s">
        <v>131</v>
      </c>
      <c r="F96" s="30">
        <v>2</v>
      </c>
      <c r="G96" s="163"/>
      <c r="H96" s="185"/>
      <c r="I96" s="125"/>
      <c r="J96" s="188"/>
      <c r="K96" s="22" t="s">
        <v>131</v>
      </c>
      <c r="L96" s="30">
        <v>2</v>
      </c>
      <c r="M96" s="163"/>
      <c r="N96" s="158"/>
      <c r="O96" s="125"/>
      <c r="P96" s="176"/>
      <c r="Q96" s="50" t="s">
        <v>132</v>
      </c>
      <c r="R96" s="31">
        <v>0</v>
      </c>
      <c r="S96" s="163"/>
      <c r="T96" s="158"/>
      <c r="U96" s="125"/>
      <c r="V96" s="173"/>
      <c r="W96" s="48" t="s">
        <v>131</v>
      </c>
      <c r="X96" s="30">
        <v>2</v>
      </c>
      <c r="Y96" s="88"/>
      <c r="Z96" s="105"/>
      <c r="AA96" s="125"/>
      <c r="AB96" s="149"/>
      <c r="AC96" s="50" t="s">
        <v>132</v>
      </c>
      <c r="AD96" s="31">
        <v>0</v>
      </c>
      <c r="AE96" s="88"/>
      <c r="AF96" s="137"/>
      <c r="AG96" s="125"/>
      <c r="AH96" s="96"/>
      <c r="AI96" s="48" t="s">
        <v>131</v>
      </c>
      <c r="AJ96" s="30">
        <v>2</v>
      </c>
      <c r="AK96" s="88"/>
      <c r="AL96" s="105"/>
      <c r="AM96" s="125"/>
      <c r="AN96" s="114"/>
      <c r="AO96" s="77"/>
      <c r="AP96" s="78"/>
      <c r="AQ96" s="88"/>
      <c r="AR96" s="243"/>
      <c r="AS96" s="102"/>
      <c r="AT96" s="96"/>
    </row>
    <row r="97" spans="1:46" ht="15" x14ac:dyDescent="0.25">
      <c r="A97" s="219"/>
      <c r="B97" s="214"/>
      <c r="C97" s="3">
        <v>126</v>
      </c>
      <c r="D97" s="9" t="s">
        <v>106</v>
      </c>
      <c r="E97" s="69"/>
      <c r="F97" s="70"/>
      <c r="G97" s="163"/>
      <c r="H97" s="185"/>
      <c r="I97" s="125"/>
      <c r="J97" s="188"/>
      <c r="K97" s="23" t="s">
        <v>132</v>
      </c>
      <c r="L97" s="31">
        <v>0</v>
      </c>
      <c r="M97" s="163"/>
      <c r="N97" s="158"/>
      <c r="O97" s="125"/>
      <c r="P97" s="176"/>
      <c r="Q97" s="50" t="s">
        <v>132</v>
      </c>
      <c r="R97" s="31">
        <v>0</v>
      </c>
      <c r="S97" s="163"/>
      <c r="T97" s="158"/>
      <c r="U97" s="125"/>
      <c r="V97" s="173"/>
      <c r="W97" s="48" t="s">
        <v>131</v>
      </c>
      <c r="X97" s="30">
        <v>2</v>
      </c>
      <c r="Y97" s="88"/>
      <c r="Z97" s="105"/>
      <c r="AA97" s="125"/>
      <c r="AB97" s="149"/>
      <c r="AC97" s="50" t="s">
        <v>132</v>
      </c>
      <c r="AD97" s="31">
        <v>0</v>
      </c>
      <c r="AE97" s="88"/>
      <c r="AF97" s="137"/>
      <c r="AG97" s="125"/>
      <c r="AH97" s="96"/>
      <c r="AI97" s="48" t="s">
        <v>131</v>
      </c>
      <c r="AJ97" s="30">
        <v>2</v>
      </c>
      <c r="AK97" s="88"/>
      <c r="AL97" s="105"/>
      <c r="AM97" s="125"/>
      <c r="AN97" s="114"/>
      <c r="AO97" s="77"/>
      <c r="AP97" s="78"/>
      <c r="AQ97" s="88"/>
      <c r="AR97" s="243"/>
      <c r="AS97" s="102"/>
      <c r="AT97" s="96"/>
    </row>
    <row r="98" spans="1:46" ht="15" x14ac:dyDescent="0.25">
      <c r="A98" s="219"/>
      <c r="B98" s="214"/>
      <c r="C98" s="3">
        <v>127</v>
      </c>
      <c r="D98" s="9" t="s">
        <v>107</v>
      </c>
      <c r="E98" s="23" t="s">
        <v>132</v>
      </c>
      <c r="F98" s="31">
        <v>0</v>
      </c>
      <c r="G98" s="163"/>
      <c r="H98" s="185"/>
      <c r="I98" s="125"/>
      <c r="J98" s="188"/>
      <c r="K98" s="23" t="s">
        <v>132</v>
      </c>
      <c r="L98" s="31">
        <v>0</v>
      </c>
      <c r="M98" s="163"/>
      <c r="N98" s="158"/>
      <c r="O98" s="125"/>
      <c r="P98" s="176"/>
      <c r="Q98" s="50" t="s">
        <v>132</v>
      </c>
      <c r="R98" s="31">
        <v>0</v>
      </c>
      <c r="S98" s="163"/>
      <c r="T98" s="158"/>
      <c r="U98" s="125"/>
      <c r="V98" s="173"/>
      <c r="W98" s="48" t="s">
        <v>131</v>
      </c>
      <c r="X98" s="30">
        <v>2</v>
      </c>
      <c r="Y98" s="88"/>
      <c r="Z98" s="105"/>
      <c r="AA98" s="125"/>
      <c r="AB98" s="149"/>
      <c r="AC98" s="50" t="s">
        <v>132</v>
      </c>
      <c r="AD98" s="31">
        <v>0</v>
      </c>
      <c r="AE98" s="88"/>
      <c r="AF98" s="137"/>
      <c r="AG98" s="125"/>
      <c r="AH98" s="96"/>
      <c r="AI98" s="50" t="s">
        <v>132</v>
      </c>
      <c r="AJ98" s="31">
        <v>0</v>
      </c>
      <c r="AK98" s="88"/>
      <c r="AL98" s="105"/>
      <c r="AM98" s="125"/>
      <c r="AN98" s="114"/>
      <c r="AO98" s="77"/>
      <c r="AP98" s="78"/>
      <c r="AQ98" s="88"/>
      <c r="AR98" s="243"/>
      <c r="AS98" s="102"/>
      <c r="AT98" s="96"/>
    </row>
    <row r="99" spans="1:46" ht="15" x14ac:dyDescent="0.25">
      <c r="A99" s="219"/>
      <c r="B99" s="214"/>
      <c r="C99" s="3">
        <v>128</v>
      </c>
      <c r="D99" s="9" t="s">
        <v>108</v>
      </c>
      <c r="E99" s="23" t="s">
        <v>132</v>
      </c>
      <c r="F99" s="31">
        <v>0</v>
      </c>
      <c r="G99" s="163"/>
      <c r="H99" s="185"/>
      <c r="I99" s="125"/>
      <c r="J99" s="188"/>
      <c r="K99" s="22" t="s">
        <v>131</v>
      </c>
      <c r="L99" s="30">
        <v>2</v>
      </c>
      <c r="M99" s="163"/>
      <c r="N99" s="158"/>
      <c r="O99" s="125"/>
      <c r="P99" s="176"/>
      <c r="Q99" s="50" t="s">
        <v>132</v>
      </c>
      <c r="R99" s="31">
        <v>0</v>
      </c>
      <c r="S99" s="163"/>
      <c r="T99" s="158"/>
      <c r="U99" s="125"/>
      <c r="V99" s="173"/>
      <c r="W99" s="48" t="s">
        <v>131</v>
      </c>
      <c r="X99" s="30">
        <v>2</v>
      </c>
      <c r="Y99" s="88"/>
      <c r="Z99" s="105"/>
      <c r="AA99" s="125"/>
      <c r="AB99" s="149"/>
      <c r="AC99" s="50" t="s">
        <v>132</v>
      </c>
      <c r="AD99" s="31">
        <v>0</v>
      </c>
      <c r="AE99" s="88"/>
      <c r="AF99" s="137"/>
      <c r="AG99" s="125"/>
      <c r="AH99" s="96"/>
      <c r="AI99" s="50" t="s">
        <v>132</v>
      </c>
      <c r="AJ99" s="31">
        <v>0</v>
      </c>
      <c r="AK99" s="88"/>
      <c r="AL99" s="105"/>
      <c r="AM99" s="125"/>
      <c r="AN99" s="114"/>
      <c r="AO99" s="77"/>
      <c r="AP99" s="78"/>
      <c r="AQ99" s="88"/>
      <c r="AR99" s="243"/>
      <c r="AS99" s="102"/>
      <c r="AT99" s="96"/>
    </row>
    <row r="100" spans="1:46" ht="15" x14ac:dyDescent="0.25">
      <c r="A100" s="219"/>
      <c r="B100" s="214"/>
      <c r="C100" s="3">
        <v>129</v>
      </c>
      <c r="D100" s="9" t="s">
        <v>109</v>
      </c>
      <c r="E100" s="23" t="s">
        <v>132</v>
      </c>
      <c r="F100" s="31">
        <v>0</v>
      </c>
      <c r="G100" s="163"/>
      <c r="H100" s="185"/>
      <c r="I100" s="125"/>
      <c r="J100" s="188"/>
      <c r="K100" s="22" t="s">
        <v>131</v>
      </c>
      <c r="L100" s="30">
        <v>2</v>
      </c>
      <c r="M100" s="163"/>
      <c r="N100" s="158"/>
      <c r="O100" s="125"/>
      <c r="P100" s="176"/>
      <c r="Q100" s="50" t="s">
        <v>132</v>
      </c>
      <c r="R100" s="31">
        <v>0</v>
      </c>
      <c r="S100" s="163"/>
      <c r="T100" s="158"/>
      <c r="U100" s="125"/>
      <c r="V100" s="173"/>
      <c r="W100" s="48" t="s">
        <v>131</v>
      </c>
      <c r="X100" s="30">
        <v>2</v>
      </c>
      <c r="Y100" s="88"/>
      <c r="Z100" s="105"/>
      <c r="AA100" s="125"/>
      <c r="AB100" s="149"/>
      <c r="AC100" s="50" t="s">
        <v>132</v>
      </c>
      <c r="AD100" s="31">
        <v>0</v>
      </c>
      <c r="AE100" s="88"/>
      <c r="AF100" s="137"/>
      <c r="AG100" s="125"/>
      <c r="AH100" s="96"/>
      <c r="AI100" s="50" t="s">
        <v>132</v>
      </c>
      <c r="AJ100" s="31">
        <v>0</v>
      </c>
      <c r="AK100" s="88"/>
      <c r="AL100" s="105"/>
      <c r="AM100" s="125"/>
      <c r="AN100" s="114"/>
      <c r="AO100" s="77"/>
      <c r="AP100" s="78"/>
      <c r="AQ100" s="88"/>
      <c r="AR100" s="243"/>
      <c r="AS100" s="102"/>
      <c r="AT100" s="96"/>
    </row>
    <row r="101" spans="1:46" ht="15" x14ac:dyDescent="0.25">
      <c r="A101" s="219"/>
      <c r="B101" s="214"/>
      <c r="C101" s="3">
        <v>130</v>
      </c>
      <c r="D101" s="9" t="s">
        <v>110</v>
      </c>
      <c r="E101" s="23" t="s">
        <v>132</v>
      </c>
      <c r="F101" s="31">
        <v>0</v>
      </c>
      <c r="G101" s="163"/>
      <c r="H101" s="185"/>
      <c r="I101" s="125"/>
      <c r="J101" s="188"/>
      <c r="K101" s="23" t="s">
        <v>132</v>
      </c>
      <c r="L101" s="31">
        <v>0</v>
      </c>
      <c r="M101" s="163"/>
      <c r="N101" s="158"/>
      <c r="O101" s="125"/>
      <c r="P101" s="176"/>
      <c r="Q101" s="50" t="s">
        <v>132</v>
      </c>
      <c r="R101" s="31">
        <v>0</v>
      </c>
      <c r="S101" s="163"/>
      <c r="T101" s="158"/>
      <c r="U101" s="125"/>
      <c r="V101" s="173"/>
      <c r="W101" s="48" t="s">
        <v>131</v>
      </c>
      <c r="X101" s="30">
        <v>2</v>
      </c>
      <c r="Y101" s="88"/>
      <c r="Z101" s="105"/>
      <c r="AA101" s="125"/>
      <c r="AB101" s="149"/>
      <c r="AC101" s="50" t="s">
        <v>132</v>
      </c>
      <c r="AD101" s="31">
        <v>0</v>
      </c>
      <c r="AE101" s="88"/>
      <c r="AF101" s="137"/>
      <c r="AG101" s="125"/>
      <c r="AH101" s="96"/>
      <c r="AI101" s="50" t="s">
        <v>132</v>
      </c>
      <c r="AJ101" s="31">
        <v>0</v>
      </c>
      <c r="AK101" s="88"/>
      <c r="AL101" s="105"/>
      <c r="AM101" s="125"/>
      <c r="AN101" s="114"/>
      <c r="AO101" s="77"/>
      <c r="AP101" s="78"/>
      <c r="AQ101" s="88"/>
      <c r="AR101" s="243"/>
      <c r="AS101" s="102"/>
      <c r="AT101" s="96"/>
    </row>
    <row r="102" spans="1:46" thickBot="1" x14ac:dyDescent="0.3">
      <c r="A102" s="220"/>
      <c r="B102" s="215"/>
      <c r="C102" s="11">
        <v>131</v>
      </c>
      <c r="D102" s="12" t="s">
        <v>111</v>
      </c>
      <c r="E102" s="27" t="s">
        <v>131</v>
      </c>
      <c r="F102" s="36">
        <v>2</v>
      </c>
      <c r="G102" s="164"/>
      <c r="H102" s="186"/>
      <c r="I102" s="126"/>
      <c r="J102" s="188"/>
      <c r="K102" s="44" t="s">
        <v>143</v>
      </c>
      <c r="L102" s="32">
        <v>0</v>
      </c>
      <c r="M102" s="164"/>
      <c r="N102" s="159"/>
      <c r="O102" s="126"/>
      <c r="P102" s="176"/>
      <c r="Q102" s="44" t="s">
        <v>132</v>
      </c>
      <c r="R102" s="32">
        <v>0</v>
      </c>
      <c r="S102" s="164"/>
      <c r="T102" s="159"/>
      <c r="U102" s="126"/>
      <c r="V102" s="173"/>
      <c r="W102" s="48" t="s">
        <v>131</v>
      </c>
      <c r="X102" s="30">
        <v>2</v>
      </c>
      <c r="Y102" s="89"/>
      <c r="Z102" s="106"/>
      <c r="AA102" s="126"/>
      <c r="AB102" s="149"/>
      <c r="AC102" s="44" t="s">
        <v>132</v>
      </c>
      <c r="AD102" s="32">
        <v>0</v>
      </c>
      <c r="AE102" s="89"/>
      <c r="AF102" s="138"/>
      <c r="AG102" s="126"/>
      <c r="AH102" s="96"/>
      <c r="AI102" s="38" t="s">
        <v>131</v>
      </c>
      <c r="AJ102" s="36">
        <v>2</v>
      </c>
      <c r="AK102" s="89"/>
      <c r="AL102" s="106"/>
      <c r="AM102" s="126"/>
      <c r="AN102" s="114"/>
      <c r="AO102" s="79"/>
      <c r="AP102" s="80"/>
      <c r="AQ102" s="89"/>
      <c r="AR102" s="244"/>
      <c r="AS102" s="103"/>
      <c r="AT102" s="96"/>
    </row>
    <row r="103" spans="1:46" ht="15" x14ac:dyDescent="0.25">
      <c r="A103" s="224" t="s">
        <v>156</v>
      </c>
      <c r="B103" s="221" t="s">
        <v>112</v>
      </c>
      <c r="C103" s="13">
        <v>132</v>
      </c>
      <c r="D103" s="14" t="s">
        <v>113</v>
      </c>
      <c r="E103" s="21" t="s">
        <v>131</v>
      </c>
      <c r="F103" s="29">
        <v>2</v>
      </c>
      <c r="G103" s="168">
        <f>SUM(F103:F106)</f>
        <v>8</v>
      </c>
      <c r="H103" s="181">
        <f>(G103*100/8/100)</f>
        <v>1</v>
      </c>
      <c r="I103" s="127">
        <f>(8*100/8/100)</f>
        <v>1</v>
      </c>
      <c r="J103" s="188"/>
      <c r="K103" s="21" t="s">
        <v>131</v>
      </c>
      <c r="L103" s="29">
        <v>2</v>
      </c>
      <c r="M103" s="168">
        <f>SUM(L103:L106)</f>
        <v>8</v>
      </c>
      <c r="N103" s="167">
        <f>(M103*100/8/100)</f>
        <v>1</v>
      </c>
      <c r="O103" s="127">
        <f>(M103*100/8/100)</f>
        <v>1</v>
      </c>
      <c r="P103" s="176"/>
      <c r="Q103" s="49" t="s">
        <v>132</v>
      </c>
      <c r="R103" s="34">
        <v>0</v>
      </c>
      <c r="S103" s="168">
        <f>SUM(R103:R106)</f>
        <v>0</v>
      </c>
      <c r="T103" s="167">
        <f>(S103*100/8/100)</f>
        <v>0</v>
      </c>
      <c r="U103" s="127">
        <f>(S103*100/8/100)</f>
        <v>0</v>
      </c>
      <c r="V103" s="173"/>
      <c r="W103" s="39" t="s">
        <v>131</v>
      </c>
      <c r="X103" s="29">
        <v>2</v>
      </c>
      <c r="Y103" s="87">
        <f>SUM(X103:X106)</f>
        <v>8</v>
      </c>
      <c r="Z103" s="104">
        <f>(Y103*100/8/100)</f>
        <v>1</v>
      </c>
      <c r="AA103" s="142">
        <f>(Y103*100/8/100)</f>
        <v>1</v>
      </c>
      <c r="AB103" s="149"/>
      <c r="AC103" s="49" t="s">
        <v>132</v>
      </c>
      <c r="AD103" s="34">
        <v>0</v>
      </c>
      <c r="AE103" s="87">
        <f>SUM(AD103:AD106)</f>
        <v>6</v>
      </c>
      <c r="AF103" s="104">
        <f>(AE103*100/8/100)</f>
        <v>0.75</v>
      </c>
      <c r="AG103" s="142">
        <f>(AE103*100/8/100)</f>
        <v>0.75</v>
      </c>
      <c r="AH103" s="96"/>
      <c r="AI103" s="39" t="s">
        <v>131</v>
      </c>
      <c r="AJ103" s="29">
        <v>2</v>
      </c>
      <c r="AK103" s="87">
        <f>SUM(AJ103:AJ106)</f>
        <v>8</v>
      </c>
      <c r="AL103" s="104">
        <f>(AK103*100/8/100)</f>
        <v>1</v>
      </c>
      <c r="AM103" s="127">
        <f>(AK103*100/8/100)</f>
        <v>1</v>
      </c>
      <c r="AN103" s="114"/>
      <c r="AO103" s="75"/>
      <c r="AP103" s="76"/>
      <c r="AQ103" s="87">
        <v>4.8</v>
      </c>
      <c r="AR103" s="83"/>
      <c r="AS103" s="90">
        <v>0.6</v>
      </c>
      <c r="AT103" s="96"/>
    </row>
    <row r="104" spans="1:46" ht="15" x14ac:dyDescent="0.25">
      <c r="A104" s="225"/>
      <c r="B104" s="222"/>
      <c r="C104" s="4">
        <v>133</v>
      </c>
      <c r="D104" s="10" t="s">
        <v>114</v>
      </c>
      <c r="E104" s="22" t="s">
        <v>131</v>
      </c>
      <c r="F104" s="30">
        <v>2</v>
      </c>
      <c r="G104" s="163"/>
      <c r="H104" s="182"/>
      <c r="I104" s="128"/>
      <c r="J104" s="188"/>
      <c r="K104" s="22" t="s">
        <v>131</v>
      </c>
      <c r="L104" s="30">
        <v>2</v>
      </c>
      <c r="M104" s="163"/>
      <c r="N104" s="165"/>
      <c r="O104" s="128"/>
      <c r="P104" s="176"/>
      <c r="Q104" s="47" t="s">
        <v>145</v>
      </c>
      <c r="R104" s="25">
        <v>0</v>
      </c>
      <c r="S104" s="163"/>
      <c r="T104" s="165"/>
      <c r="U104" s="128"/>
      <c r="V104" s="173"/>
      <c r="W104" s="48" t="s">
        <v>131</v>
      </c>
      <c r="X104" s="30">
        <v>2</v>
      </c>
      <c r="Y104" s="88"/>
      <c r="Z104" s="105"/>
      <c r="AA104" s="143"/>
      <c r="AB104" s="149"/>
      <c r="AC104" s="48" t="s">
        <v>131</v>
      </c>
      <c r="AD104" s="30">
        <v>2</v>
      </c>
      <c r="AE104" s="88"/>
      <c r="AF104" s="105"/>
      <c r="AG104" s="143"/>
      <c r="AH104" s="96"/>
      <c r="AI104" s="48" t="s">
        <v>131</v>
      </c>
      <c r="AJ104" s="30">
        <v>2</v>
      </c>
      <c r="AK104" s="88"/>
      <c r="AL104" s="105"/>
      <c r="AM104" s="128"/>
      <c r="AN104" s="114"/>
      <c r="AO104" s="77"/>
      <c r="AP104" s="78"/>
      <c r="AQ104" s="88"/>
      <c r="AR104" s="84"/>
      <c r="AS104" s="240"/>
      <c r="AT104" s="96"/>
    </row>
    <row r="105" spans="1:46" ht="15" x14ac:dyDescent="0.25">
      <c r="A105" s="225"/>
      <c r="B105" s="222"/>
      <c r="C105" s="4">
        <v>134</v>
      </c>
      <c r="D105" s="10" t="s">
        <v>115</v>
      </c>
      <c r="E105" s="22" t="s">
        <v>131</v>
      </c>
      <c r="F105" s="30">
        <v>2</v>
      </c>
      <c r="G105" s="163"/>
      <c r="H105" s="182"/>
      <c r="I105" s="128"/>
      <c r="J105" s="188"/>
      <c r="K105" s="22" t="s">
        <v>131</v>
      </c>
      <c r="L105" s="30">
        <v>2</v>
      </c>
      <c r="M105" s="163"/>
      <c r="N105" s="165"/>
      <c r="O105" s="128"/>
      <c r="P105" s="176"/>
      <c r="Q105" s="50" t="s">
        <v>132</v>
      </c>
      <c r="R105" s="31">
        <v>0</v>
      </c>
      <c r="S105" s="163"/>
      <c r="T105" s="165"/>
      <c r="U105" s="128"/>
      <c r="V105" s="173"/>
      <c r="W105" s="48" t="s">
        <v>131</v>
      </c>
      <c r="X105" s="30">
        <v>2</v>
      </c>
      <c r="Y105" s="88"/>
      <c r="Z105" s="105"/>
      <c r="AA105" s="143"/>
      <c r="AB105" s="149"/>
      <c r="AC105" s="48" t="s">
        <v>131</v>
      </c>
      <c r="AD105" s="30">
        <v>2</v>
      </c>
      <c r="AE105" s="88"/>
      <c r="AF105" s="105"/>
      <c r="AG105" s="143"/>
      <c r="AH105" s="96"/>
      <c r="AI105" s="48" t="s">
        <v>131</v>
      </c>
      <c r="AJ105" s="30">
        <v>2</v>
      </c>
      <c r="AK105" s="88"/>
      <c r="AL105" s="105"/>
      <c r="AM105" s="128"/>
      <c r="AN105" s="114"/>
      <c r="AO105" s="77"/>
      <c r="AP105" s="78"/>
      <c r="AQ105" s="88"/>
      <c r="AR105" s="84"/>
      <c r="AS105" s="240"/>
      <c r="AT105" s="96"/>
    </row>
    <row r="106" spans="1:46" thickBot="1" x14ac:dyDescent="0.3">
      <c r="A106" s="226"/>
      <c r="B106" s="223"/>
      <c r="C106" s="16">
        <v>135</v>
      </c>
      <c r="D106" s="17" t="s">
        <v>116</v>
      </c>
      <c r="E106" s="27" t="s">
        <v>131</v>
      </c>
      <c r="F106" s="36">
        <v>2</v>
      </c>
      <c r="G106" s="164"/>
      <c r="H106" s="183"/>
      <c r="I106" s="129"/>
      <c r="J106" s="188"/>
      <c r="K106" s="27" t="s">
        <v>131</v>
      </c>
      <c r="L106" s="36">
        <v>2</v>
      </c>
      <c r="M106" s="164"/>
      <c r="N106" s="166"/>
      <c r="O106" s="129"/>
      <c r="P106" s="176"/>
      <c r="Q106" s="44" t="s">
        <v>132</v>
      </c>
      <c r="R106" s="32">
        <v>0</v>
      </c>
      <c r="S106" s="164"/>
      <c r="T106" s="166"/>
      <c r="U106" s="129"/>
      <c r="V106" s="173"/>
      <c r="W106" s="38" t="s">
        <v>131</v>
      </c>
      <c r="X106" s="36">
        <v>2</v>
      </c>
      <c r="Y106" s="89"/>
      <c r="Z106" s="106"/>
      <c r="AA106" s="144"/>
      <c r="AB106" s="149"/>
      <c r="AC106" s="38" t="s">
        <v>131</v>
      </c>
      <c r="AD106" s="36">
        <v>2</v>
      </c>
      <c r="AE106" s="89"/>
      <c r="AF106" s="106"/>
      <c r="AG106" s="144"/>
      <c r="AH106" s="96"/>
      <c r="AI106" s="38" t="s">
        <v>131</v>
      </c>
      <c r="AJ106" s="36">
        <v>2</v>
      </c>
      <c r="AK106" s="89"/>
      <c r="AL106" s="106"/>
      <c r="AM106" s="129"/>
      <c r="AN106" s="114"/>
      <c r="AO106" s="79"/>
      <c r="AP106" s="80"/>
      <c r="AQ106" s="89"/>
      <c r="AR106" s="85"/>
      <c r="AS106" s="241"/>
      <c r="AT106" s="96"/>
    </row>
    <row r="107" spans="1:46" ht="15" x14ac:dyDescent="0.25">
      <c r="A107" s="204" t="s">
        <v>157</v>
      </c>
      <c r="B107" s="201" t="s">
        <v>12</v>
      </c>
      <c r="C107" s="7">
        <v>1</v>
      </c>
      <c r="D107" s="8" t="s">
        <v>117</v>
      </c>
      <c r="E107" s="21" t="s">
        <v>131</v>
      </c>
      <c r="F107" s="29">
        <v>2</v>
      </c>
      <c r="G107" s="168">
        <f>SUM(F107:F120)</f>
        <v>20</v>
      </c>
      <c r="H107" s="184">
        <f>(G107*100/28/100)</f>
        <v>0.7142857142857143</v>
      </c>
      <c r="I107" s="145">
        <f>(G107*100/28/100)</f>
        <v>0.7142857142857143</v>
      </c>
      <c r="J107" s="188"/>
      <c r="K107" s="21" t="s">
        <v>131</v>
      </c>
      <c r="L107" s="29">
        <v>2</v>
      </c>
      <c r="M107" s="168">
        <f>SUM(L107:L120)</f>
        <v>28</v>
      </c>
      <c r="N107" s="167">
        <f>(M107*100/28/100)</f>
        <v>1</v>
      </c>
      <c r="O107" s="130">
        <f>(M107*100/28/100)</f>
        <v>1</v>
      </c>
      <c r="P107" s="176"/>
      <c r="Q107" s="39" t="s">
        <v>131</v>
      </c>
      <c r="R107" s="29">
        <v>2</v>
      </c>
      <c r="S107" s="168">
        <f>SUM(R107:R120)</f>
        <v>12</v>
      </c>
      <c r="T107" s="157">
        <f>(S107*100/28/100)</f>
        <v>0.42857142857142855</v>
      </c>
      <c r="U107" s="145">
        <f>(S107*100/28/100)</f>
        <v>0.42857142857142855</v>
      </c>
      <c r="V107" s="173"/>
      <c r="W107" s="49" t="s">
        <v>132</v>
      </c>
      <c r="X107" s="34">
        <v>0</v>
      </c>
      <c r="Y107" s="87">
        <f>SUM(X107:X120)</f>
        <v>22</v>
      </c>
      <c r="Z107" s="104">
        <f>(Y107*100/28/100)</f>
        <v>0.7857142857142857</v>
      </c>
      <c r="AA107" s="145">
        <f>(Y107*100/28/100)</f>
        <v>0.7857142857142857</v>
      </c>
      <c r="AB107" s="149"/>
      <c r="AC107" s="39" t="s">
        <v>131</v>
      </c>
      <c r="AD107" s="29">
        <v>2</v>
      </c>
      <c r="AE107" s="87">
        <f>SUM(AD107:AD120)</f>
        <v>26</v>
      </c>
      <c r="AF107" s="104">
        <f>(AE107*100/28/100)</f>
        <v>0.9285714285714286</v>
      </c>
      <c r="AG107" s="145">
        <f>(AE107*100/28/100)</f>
        <v>0.9285714285714286</v>
      </c>
      <c r="AH107" s="96"/>
      <c r="AI107" s="39" t="s">
        <v>131</v>
      </c>
      <c r="AJ107" s="29">
        <v>2</v>
      </c>
      <c r="AK107" s="87">
        <f>SUM(AJ107:AJ120)</f>
        <v>28</v>
      </c>
      <c r="AL107" s="104">
        <f>(AK107*100/28/100)</f>
        <v>1</v>
      </c>
      <c r="AM107" s="130">
        <f>(AK107*100/28/100)</f>
        <v>1</v>
      </c>
      <c r="AN107" s="114"/>
      <c r="AO107" s="75"/>
      <c r="AP107" s="76"/>
      <c r="AQ107" s="87">
        <v>24</v>
      </c>
      <c r="AR107" s="83"/>
      <c r="AS107" s="91">
        <v>0.85709999999999997</v>
      </c>
      <c r="AT107" s="96"/>
    </row>
    <row r="108" spans="1:46" ht="15" x14ac:dyDescent="0.25">
      <c r="A108" s="205"/>
      <c r="B108" s="202"/>
      <c r="C108" s="3">
        <v>2</v>
      </c>
      <c r="D108" s="9" t="s">
        <v>118</v>
      </c>
      <c r="E108" s="22" t="s">
        <v>131</v>
      </c>
      <c r="F108" s="30">
        <v>2</v>
      </c>
      <c r="G108" s="163"/>
      <c r="H108" s="185"/>
      <c r="I108" s="146"/>
      <c r="J108" s="188"/>
      <c r="K108" s="22" t="s">
        <v>131</v>
      </c>
      <c r="L108" s="30">
        <v>2</v>
      </c>
      <c r="M108" s="163"/>
      <c r="N108" s="165"/>
      <c r="O108" s="131"/>
      <c r="P108" s="176"/>
      <c r="Q108" s="50" t="s">
        <v>132</v>
      </c>
      <c r="R108" s="31">
        <v>0</v>
      </c>
      <c r="S108" s="163"/>
      <c r="T108" s="158"/>
      <c r="U108" s="146"/>
      <c r="V108" s="173"/>
      <c r="W108" s="73"/>
      <c r="X108" s="70"/>
      <c r="Y108" s="88"/>
      <c r="Z108" s="105"/>
      <c r="AA108" s="146"/>
      <c r="AB108" s="149"/>
      <c r="AC108" s="48" t="s">
        <v>131</v>
      </c>
      <c r="AD108" s="30">
        <v>2</v>
      </c>
      <c r="AE108" s="88"/>
      <c r="AF108" s="105"/>
      <c r="AG108" s="146"/>
      <c r="AH108" s="96"/>
      <c r="AI108" s="48" t="s">
        <v>131</v>
      </c>
      <c r="AJ108" s="30">
        <v>2</v>
      </c>
      <c r="AK108" s="88"/>
      <c r="AL108" s="105"/>
      <c r="AM108" s="131"/>
      <c r="AN108" s="114"/>
      <c r="AO108" s="77"/>
      <c r="AP108" s="78"/>
      <c r="AQ108" s="88"/>
      <c r="AR108" s="84"/>
      <c r="AS108" s="238"/>
      <c r="AT108" s="96"/>
    </row>
    <row r="109" spans="1:46" ht="15" x14ac:dyDescent="0.25">
      <c r="A109" s="205"/>
      <c r="B109" s="202"/>
      <c r="C109" s="3">
        <v>4</v>
      </c>
      <c r="D109" s="9" t="s">
        <v>119</v>
      </c>
      <c r="E109" s="22" t="s">
        <v>131</v>
      </c>
      <c r="F109" s="30">
        <v>2</v>
      </c>
      <c r="G109" s="163"/>
      <c r="H109" s="185"/>
      <c r="I109" s="146"/>
      <c r="J109" s="188"/>
      <c r="K109" s="22" t="s">
        <v>131</v>
      </c>
      <c r="L109" s="30">
        <v>2</v>
      </c>
      <c r="M109" s="163"/>
      <c r="N109" s="165"/>
      <c r="O109" s="131"/>
      <c r="P109" s="176"/>
      <c r="Q109" s="50" t="s">
        <v>132</v>
      </c>
      <c r="R109" s="31">
        <v>0</v>
      </c>
      <c r="S109" s="163"/>
      <c r="T109" s="158"/>
      <c r="U109" s="146"/>
      <c r="V109" s="173"/>
      <c r="W109" s="48" t="s">
        <v>131</v>
      </c>
      <c r="X109" s="30">
        <v>2</v>
      </c>
      <c r="Y109" s="88"/>
      <c r="Z109" s="105"/>
      <c r="AA109" s="146"/>
      <c r="AB109" s="149"/>
      <c r="AC109" s="48" t="s">
        <v>131</v>
      </c>
      <c r="AD109" s="30">
        <v>2</v>
      </c>
      <c r="AE109" s="88"/>
      <c r="AF109" s="105"/>
      <c r="AG109" s="146"/>
      <c r="AH109" s="96"/>
      <c r="AI109" s="48" t="s">
        <v>131</v>
      </c>
      <c r="AJ109" s="30">
        <v>2</v>
      </c>
      <c r="AK109" s="88"/>
      <c r="AL109" s="105"/>
      <c r="AM109" s="131"/>
      <c r="AN109" s="114"/>
      <c r="AO109" s="77"/>
      <c r="AP109" s="78"/>
      <c r="AQ109" s="88"/>
      <c r="AR109" s="84"/>
      <c r="AS109" s="238"/>
      <c r="AT109" s="96"/>
    </row>
    <row r="110" spans="1:46" ht="15" x14ac:dyDescent="0.25">
      <c r="A110" s="205"/>
      <c r="B110" s="202"/>
      <c r="C110" s="3">
        <v>5</v>
      </c>
      <c r="D110" s="9" t="s">
        <v>120</v>
      </c>
      <c r="E110" s="22" t="s">
        <v>131</v>
      </c>
      <c r="F110" s="30">
        <v>2</v>
      </c>
      <c r="G110" s="163"/>
      <c r="H110" s="185"/>
      <c r="I110" s="146"/>
      <c r="J110" s="188"/>
      <c r="K110" s="22" t="s">
        <v>131</v>
      </c>
      <c r="L110" s="30">
        <v>2</v>
      </c>
      <c r="M110" s="163"/>
      <c r="N110" s="165"/>
      <c r="O110" s="131"/>
      <c r="P110" s="176"/>
      <c r="Q110" s="73"/>
      <c r="R110" s="70"/>
      <c r="S110" s="163"/>
      <c r="T110" s="158"/>
      <c r="U110" s="146"/>
      <c r="V110" s="173"/>
      <c r="W110" s="48" t="s">
        <v>131</v>
      </c>
      <c r="X110" s="30">
        <v>2</v>
      </c>
      <c r="Y110" s="88"/>
      <c r="Z110" s="105"/>
      <c r="AA110" s="146"/>
      <c r="AB110" s="149"/>
      <c r="AC110" s="48" t="s">
        <v>131</v>
      </c>
      <c r="AD110" s="30">
        <v>2</v>
      </c>
      <c r="AE110" s="88"/>
      <c r="AF110" s="105"/>
      <c r="AG110" s="146"/>
      <c r="AH110" s="96"/>
      <c r="AI110" s="48" t="s">
        <v>131</v>
      </c>
      <c r="AJ110" s="30">
        <v>2</v>
      </c>
      <c r="AK110" s="88"/>
      <c r="AL110" s="105"/>
      <c r="AM110" s="131"/>
      <c r="AN110" s="114"/>
      <c r="AO110" s="77"/>
      <c r="AP110" s="78"/>
      <c r="AQ110" s="88"/>
      <c r="AR110" s="84"/>
      <c r="AS110" s="238"/>
      <c r="AT110" s="96"/>
    </row>
    <row r="111" spans="1:46" ht="15" x14ac:dyDescent="0.25">
      <c r="A111" s="205"/>
      <c r="B111" s="202"/>
      <c r="C111" s="3">
        <v>7</v>
      </c>
      <c r="D111" s="9" t="s">
        <v>121</v>
      </c>
      <c r="E111" s="23" t="s">
        <v>132</v>
      </c>
      <c r="F111" s="31">
        <v>0</v>
      </c>
      <c r="G111" s="163"/>
      <c r="H111" s="185"/>
      <c r="I111" s="146"/>
      <c r="J111" s="188"/>
      <c r="K111" s="22" t="s">
        <v>131</v>
      </c>
      <c r="L111" s="30">
        <v>2</v>
      </c>
      <c r="M111" s="163"/>
      <c r="N111" s="165"/>
      <c r="O111" s="131"/>
      <c r="P111" s="176"/>
      <c r="Q111" s="48" t="s">
        <v>131</v>
      </c>
      <c r="R111" s="30">
        <v>2</v>
      </c>
      <c r="S111" s="163"/>
      <c r="T111" s="158"/>
      <c r="U111" s="146"/>
      <c r="V111" s="173"/>
      <c r="W111" s="48" t="s">
        <v>131</v>
      </c>
      <c r="X111" s="30">
        <v>2</v>
      </c>
      <c r="Y111" s="88"/>
      <c r="Z111" s="105"/>
      <c r="AA111" s="146"/>
      <c r="AB111" s="149"/>
      <c r="AC111" s="48" t="s">
        <v>131</v>
      </c>
      <c r="AD111" s="30">
        <v>2</v>
      </c>
      <c r="AE111" s="88"/>
      <c r="AF111" s="105"/>
      <c r="AG111" s="146"/>
      <c r="AH111" s="96"/>
      <c r="AI111" s="48" t="s">
        <v>131</v>
      </c>
      <c r="AJ111" s="30">
        <v>2</v>
      </c>
      <c r="AK111" s="88"/>
      <c r="AL111" s="105"/>
      <c r="AM111" s="131"/>
      <c r="AN111" s="114"/>
      <c r="AO111" s="77"/>
      <c r="AP111" s="78"/>
      <c r="AQ111" s="88"/>
      <c r="AR111" s="84"/>
      <c r="AS111" s="238"/>
      <c r="AT111" s="96"/>
    </row>
    <row r="112" spans="1:46" ht="15" x14ac:dyDescent="0.25">
      <c r="A112" s="205"/>
      <c r="B112" s="202"/>
      <c r="C112" s="3">
        <v>8</v>
      </c>
      <c r="D112" s="9" t="s">
        <v>122</v>
      </c>
      <c r="E112" s="23" t="s">
        <v>132</v>
      </c>
      <c r="F112" s="31">
        <v>0</v>
      </c>
      <c r="G112" s="163"/>
      <c r="H112" s="185"/>
      <c r="I112" s="146"/>
      <c r="J112" s="188"/>
      <c r="K112" s="22" t="s">
        <v>131</v>
      </c>
      <c r="L112" s="30">
        <v>2</v>
      </c>
      <c r="M112" s="163"/>
      <c r="N112" s="165"/>
      <c r="O112" s="131"/>
      <c r="P112" s="176"/>
      <c r="Q112" s="50" t="s">
        <v>132</v>
      </c>
      <c r="R112" s="31">
        <v>0</v>
      </c>
      <c r="S112" s="163"/>
      <c r="T112" s="158"/>
      <c r="U112" s="146"/>
      <c r="V112" s="173"/>
      <c r="W112" s="48" t="s">
        <v>131</v>
      </c>
      <c r="X112" s="30">
        <v>2</v>
      </c>
      <c r="Y112" s="88"/>
      <c r="Z112" s="105"/>
      <c r="AA112" s="146"/>
      <c r="AB112" s="149"/>
      <c r="AC112" s="48" t="s">
        <v>131</v>
      </c>
      <c r="AD112" s="30">
        <v>2</v>
      </c>
      <c r="AE112" s="88"/>
      <c r="AF112" s="105"/>
      <c r="AG112" s="146"/>
      <c r="AH112" s="96"/>
      <c r="AI112" s="48" t="s">
        <v>131</v>
      </c>
      <c r="AJ112" s="30">
        <v>2</v>
      </c>
      <c r="AK112" s="88"/>
      <c r="AL112" s="105"/>
      <c r="AM112" s="131"/>
      <c r="AN112" s="114"/>
      <c r="AO112" s="77"/>
      <c r="AP112" s="78"/>
      <c r="AQ112" s="88"/>
      <c r="AR112" s="84"/>
      <c r="AS112" s="238"/>
      <c r="AT112" s="96"/>
    </row>
    <row r="113" spans="1:46" ht="15" x14ac:dyDescent="0.25">
      <c r="A113" s="205"/>
      <c r="B113" s="202"/>
      <c r="C113" s="3">
        <v>10</v>
      </c>
      <c r="D113" s="9" t="s">
        <v>123</v>
      </c>
      <c r="E113" s="22" t="s">
        <v>131</v>
      </c>
      <c r="F113" s="30">
        <v>2</v>
      </c>
      <c r="G113" s="163"/>
      <c r="H113" s="185"/>
      <c r="I113" s="146"/>
      <c r="J113" s="188"/>
      <c r="K113" s="22" t="s">
        <v>131</v>
      </c>
      <c r="L113" s="30">
        <v>2</v>
      </c>
      <c r="M113" s="163"/>
      <c r="N113" s="165"/>
      <c r="O113" s="131"/>
      <c r="P113" s="176"/>
      <c r="Q113" s="48" t="s">
        <v>131</v>
      </c>
      <c r="R113" s="30">
        <v>2</v>
      </c>
      <c r="S113" s="163"/>
      <c r="T113" s="158"/>
      <c r="U113" s="146"/>
      <c r="V113" s="173"/>
      <c r="W113" s="48" t="s">
        <v>131</v>
      </c>
      <c r="X113" s="30">
        <v>2</v>
      </c>
      <c r="Y113" s="88"/>
      <c r="Z113" s="105"/>
      <c r="AA113" s="146"/>
      <c r="AB113" s="149"/>
      <c r="AC113" s="48" t="s">
        <v>131</v>
      </c>
      <c r="AD113" s="30">
        <v>2</v>
      </c>
      <c r="AE113" s="88"/>
      <c r="AF113" s="105"/>
      <c r="AG113" s="146"/>
      <c r="AH113" s="96"/>
      <c r="AI113" s="48" t="s">
        <v>131</v>
      </c>
      <c r="AJ113" s="30">
        <v>2</v>
      </c>
      <c r="AK113" s="88"/>
      <c r="AL113" s="105"/>
      <c r="AM113" s="131"/>
      <c r="AN113" s="114"/>
      <c r="AO113" s="77"/>
      <c r="AP113" s="78"/>
      <c r="AQ113" s="88"/>
      <c r="AR113" s="84"/>
      <c r="AS113" s="238"/>
      <c r="AT113" s="96"/>
    </row>
    <row r="114" spans="1:46" ht="15" x14ac:dyDescent="0.25">
      <c r="A114" s="205"/>
      <c r="B114" s="202"/>
      <c r="C114" s="3">
        <v>11</v>
      </c>
      <c r="D114" s="9" t="s">
        <v>124</v>
      </c>
      <c r="E114" s="22" t="s">
        <v>131</v>
      </c>
      <c r="F114" s="30">
        <v>2</v>
      </c>
      <c r="G114" s="163"/>
      <c r="H114" s="185"/>
      <c r="I114" s="146"/>
      <c r="J114" s="188"/>
      <c r="K114" s="22" t="s">
        <v>131</v>
      </c>
      <c r="L114" s="30">
        <v>2</v>
      </c>
      <c r="M114" s="163"/>
      <c r="N114" s="165"/>
      <c r="O114" s="131"/>
      <c r="P114" s="176"/>
      <c r="Q114" s="50" t="s">
        <v>132</v>
      </c>
      <c r="R114" s="31">
        <v>0</v>
      </c>
      <c r="S114" s="163"/>
      <c r="T114" s="158"/>
      <c r="U114" s="146"/>
      <c r="V114" s="173"/>
      <c r="W114" s="48" t="s">
        <v>131</v>
      </c>
      <c r="X114" s="30">
        <v>2</v>
      </c>
      <c r="Y114" s="88"/>
      <c r="Z114" s="105"/>
      <c r="AA114" s="146"/>
      <c r="AB114" s="149"/>
      <c r="AC114" s="48" t="s">
        <v>131</v>
      </c>
      <c r="AD114" s="30">
        <v>2</v>
      </c>
      <c r="AE114" s="88"/>
      <c r="AF114" s="105"/>
      <c r="AG114" s="146"/>
      <c r="AH114" s="96"/>
      <c r="AI114" s="48" t="s">
        <v>131</v>
      </c>
      <c r="AJ114" s="30">
        <v>2</v>
      </c>
      <c r="AK114" s="88"/>
      <c r="AL114" s="105"/>
      <c r="AM114" s="131"/>
      <c r="AN114" s="114"/>
      <c r="AO114" s="77"/>
      <c r="AP114" s="78"/>
      <c r="AQ114" s="88"/>
      <c r="AR114" s="84"/>
      <c r="AS114" s="238"/>
      <c r="AT114" s="96"/>
    </row>
    <row r="115" spans="1:46" ht="15" x14ac:dyDescent="0.25">
      <c r="A115" s="205"/>
      <c r="B115" s="202"/>
      <c r="C115" s="3">
        <v>13</v>
      </c>
      <c r="D115" s="9" t="s">
        <v>125</v>
      </c>
      <c r="E115" s="22" t="s">
        <v>131</v>
      </c>
      <c r="F115" s="30">
        <v>2</v>
      </c>
      <c r="G115" s="163"/>
      <c r="H115" s="185"/>
      <c r="I115" s="146"/>
      <c r="J115" s="188"/>
      <c r="K115" s="22" t="s">
        <v>131</v>
      </c>
      <c r="L115" s="30">
        <v>2</v>
      </c>
      <c r="M115" s="163"/>
      <c r="N115" s="165"/>
      <c r="O115" s="131"/>
      <c r="P115" s="176"/>
      <c r="Q115" s="48" t="s">
        <v>131</v>
      </c>
      <c r="R115" s="30">
        <v>2</v>
      </c>
      <c r="S115" s="163"/>
      <c r="T115" s="158"/>
      <c r="U115" s="146"/>
      <c r="V115" s="173"/>
      <c r="W115" s="48" t="s">
        <v>131</v>
      </c>
      <c r="X115" s="30">
        <v>2</v>
      </c>
      <c r="Y115" s="88"/>
      <c r="Z115" s="105"/>
      <c r="AA115" s="146"/>
      <c r="AB115" s="149"/>
      <c r="AC115" s="48" t="s">
        <v>131</v>
      </c>
      <c r="AD115" s="30">
        <v>2</v>
      </c>
      <c r="AE115" s="88"/>
      <c r="AF115" s="105"/>
      <c r="AG115" s="146"/>
      <c r="AH115" s="96"/>
      <c r="AI115" s="48" t="s">
        <v>131</v>
      </c>
      <c r="AJ115" s="30">
        <v>2</v>
      </c>
      <c r="AK115" s="88"/>
      <c r="AL115" s="105"/>
      <c r="AM115" s="131"/>
      <c r="AN115" s="114"/>
      <c r="AO115" s="77"/>
      <c r="AP115" s="78"/>
      <c r="AQ115" s="88"/>
      <c r="AR115" s="84"/>
      <c r="AS115" s="238"/>
      <c r="AT115" s="96"/>
    </row>
    <row r="116" spans="1:46" ht="15" x14ac:dyDescent="0.25">
      <c r="A116" s="205"/>
      <c r="B116" s="202"/>
      <c r="C116" s="3">
        <v>14</v>
      </c>
      <c r="D116" s="9" t="s">
        <v>126</v>
      </c>
      <c r="E116" s="22" t="s">
        <v>131</v>
      </c>
      <c r="F116" s="30">
        <v>2</v>
      </c>
      <c r="G116" s="163"/>
      <c r="H116" s="185"/>
      <c r="I116" s="146"/>
      <c r="J116" s="188"/>
      <c r="K116" s="22" t="s">
        <v>131</v>
      </c>
      <c r="L116" s="30">
        <v>2</v>
      </c>
      <c r="M116" s="163"/>
      <c r="N116" s="165"/>
      <c r="O116" s="131"/>
      <c r="P116" s="176"/>
      <c r="Q116" s="50" t="s">
        <v>132</v>
      </c>
      <c r="R116" s="31">
        <v>0</v>
      </c>
      <c r="S116" s="163"/>
      <c r="T116" s="158"/>
      <c r="U116" s="146"/>
      <c r="V116" s="173"/>
      <c r="W116" s="48" t="s">
        <v>131</v>
      </c>
      <c r="X116" s="30">
        <v>2</v>
      </c>
      <c r="Y116" s="88"/>
      <c r="Z116" s="105"/>
      <c r="AA116" s="146"/>
      <c r="AB116" s="149"/>
      <c r="AC116" s="48" t="s">
        <v>131</v>
      </c>
      <c r="AD116" s="30">
        <v>2</v>
      </c>
      <c r="AE116" s="88"/>
      <c r="AF116" s="105"/>
      <c r="AG116" s="146"/>
      <c r="AH116" s="96"/>
      <c r="AI116" s="48" t="s">
        <v>131</v>
      </c>
      <c r="AJ116" s="30">
        <v>2</v>
      </c>
      <c r="AK116" s="88"/>
      <c r="AL116" s="105"/>
      <c r="AM116" s="131"/>
      <c r="AN116" s="114"/>
      <c r="AO116" s="77"/>
      <c r="AP116" s="78"/>
      <c r="AQ116" s="88"/>
      <c r="AR116" s="84"/>
      <c r="AS116" s="238"/>
      <c r="AT116" s="96"/>
    </row>
    <row r="117" spans="1:46" ht="15" x14ac:dyDescent="0.25">
      <c r="A117" s="205"/>
      <c r="B117" s="202"/>
      <c r="C117" s="3">
        <v>16</v>
      </c>
      <c r="D117" s="9" t="s">
        <v>127</v>
      </c>
      <c r="E117" s="23" t="s">
        <v>132</v>
      </c>
      <c r="F117" s="31">
        <v>0</v>
      </c>
      <c r="G117" s="163"/>
      <c r="H117" s="185"/>
      <c r="I117" s="146"/>
      <c r="J117" s="188"/>
      <c r="K117" s="22" t="s">
        <v>131</v>
      </c>
      <c r="L117" s="30">
        <v>2</v>
      </c>
      <c r="M117" s="163"/>
      <c r="N117" s="165"/>
      <c r="O117" s="131"/>
      <c r="P117" s="176"/>
      <c r="Q117" s="50" t="s">
        <v>132</v>
      </c>
      <c r="R117" s="31">
        <v>0</v>
      </c>
      <c r="S117" s="163"/>
      <c r="T117" s="158"/>
      <c r="U117" s="146"/>
      <c r="V117" s="173"/>
      <c r="W117" s="48" t="s">
        <v>131</v>
      </c>
      <c r="X117" s="30">
        <v>2</v>
      </c>
      <c r="Y117" s="88"/>
      <c r="Z117" s="105"/>
      <c r="AA117" s="146"/>
      <c r="AB117" s="149"/>
      <c r="AC117" s="48" t="s">
        <v>131</v>
      </c>
      <c r="AD117" s="30">
        <v>2</v>
      </c>
      <c r="AE117" s="88"/>
      <c r="AF117" s="105"/>
      <c r="AG117" s="146"/>
      <c r="AH117" s="96"/>
      <c r="AI117" s="48" t="s">
        <v>131</v>
      </c>
      <c r="AJ117" s="30">
        <v>2</v>
      </c>
      <c r="AK117" s="88"/>
      <c r="AL117" s="105"/>
      <c r="AM117" s="131"/>
      <c r="AN117" s="114"/>
      <c r="AO117" s="77"/>
      <c r="AP117" s="78"/>
      <c r="AQ117" s="88"/>
      <c r="AR117" s="84"/>
      <c r="AS117" s="238"/>
      <c r="AT117" s="96"/>
    </row>
    <row r="118" spans="1:46" ht="15" x14ac:dyDescent="0.25">
      <c r="A118" s="205"/>
      <c r="B118" s="202"/>
      <c r="C118" s="3">
        <v>17</v>
      </c>
      <c r="D118" s="9" t="s">
        <v>128</v>
      </c>
      <c r="E118" s="23" t="s">
        <v>132</v>
      </c>
      <c r="F118" s="31">
        <v>0</v>
      </c>
      <c r="G118" s="163"/>
      <c r="H118" s="185"/>
      <c r="I118" s="146"/>
      <c r="J118" s="188"/>
      <c r="K118" s="22" t="s">
        <v>131</v>
      </c>
      <c r="L118" s="30">
        <v>2</v>
      </c>
      <c r="M118" s="163"/>
      <c r="N118" s="165"/>
      <c r="O118" s="131"/>
      <c r="P118" s="176"/>
      <c r="Q118" s="73"/>
      <c r="R118" s="70"/>
      <c r="S118" s="163"/>
      <c r="T118" s="158"/>
      <c r="U118" s="146"/>
      <c r="V118" s="173"/>
      <c r="W118" s="50" t="s">
        <v>132</v>
      </c>
      <c r="X118" s="31">
        <v>0</v>
      </c>
      <c r="Y118" s="88"/>
      <c r="Z118" s="105"/>
      <c r="AA118" s="146"/>
      <c r="AB118" s="149"/>
      <c r="AC118" s="50" t="s">
        <v>132</v>
      </c>
      <c r="AD118" s="31">
        <v>0</v>
      </c>
      <c r="AE118" s="88"/>
      <c r="AF118" s="105"/>
      <c r="AG118" s="146"/>
      <c r="AH118" s="96"/>
      <c r="AI118" s="48" t="s">
        <v>131</v>
      </c>
      <c r="AJ118" s="30">
        <v>2</v>
      </c>
      <c r="AK118" s="88"/>
      <c r="AL118" s="105"/>
      <c r="AM118" s="131"/>
      <c r="AN118" s="114"/>
      <c r="AO118" s="77"/>
      <c r="AP118" s="78"/>
      <c r="AQ118" s="88"/>
      <c r="AR118" s="84"/>
      <c r="AS118" s="238"/>
      <c r="AT118" s="96"/>
    </row>
    <row r="119" spans="1:46" ht="15" x14ac:dyDescent="0.25">
      <c r="A119" s="205"/>
      <c r="B119" s="202"/>
      <c r="C119" s="3">
        <v>19</v>
      </c>
      <c r="D119" s="9" t="s">
        <v>129</v>
      </c>
      <c r="E119" s="22" t="s">
        <v>131</v>
      </c>
      <c r="F119" s="30">
        <v>2</v>
      </c>
      <c r="G119" s="163"/>
      <c r="H119" s="185"/>
      <c r="I119" s="146"/>
      <c r="J119" s="188"/>
      <c r="K119" s="22" t="s">
        <v>131</v>
      </c>
      <c r="L119" s="30">
        <v>2</v>
      </c>
      <c r="M119" s="163"/>
      <c r="N119" s="165"/>
      <c r="O119" s="131"/>
      <c r="P119" s="176"/>
      <c r="Q119" s="48" t="s">
        <v>131</v>
      </c>
      <c r="R119" s="30">
        <v>2</v>
      </c>
      <c r="S119" s="163"/>
      <c r="T119" s="158"/>
      <c r="U119" s="146"/>
      <c r="V119" s="173"/>
      <c r="W119" s="48" t="s">
        <v>131</v>
      </c>
      <c r="X119" s="30">
        <v>2</v>
      </c>
      <c r="Y119" s="88"/>
      <c r="Z119" s="105"/>
      <c r="AA119" s="146"/>
      <c r="AB119" s="149"/>
      <c r="AC119" s="48" t="s">
        <v>131</v>
      </c>
      <c r="AD119" s="30">
        <v>2</v>
      </c>
      <c r="AE119" s="88"/>
      <c r="AF119" s="105"/>
      <c r="AG119" s="146"/>
      <c r="AH119" s="96"/>
      <c r="AI119" s="48" t="s">
        <v>131</v>
      </c>
      <c r="AJ119" s="30">
        <v>2</v>
      </c>
      <c r="AK119" s="88"/>
      <c r="AL119" s="105"/>
      <c r="AM119" s="131"/>
      <c r="AN119" s="114"/>
      <c r="AO119" s="77"/>
      <c r="AP119" s="78"/>
      <c r="AQ119" s="88"/>
      <c r="AR119" s="84"/>
      <c r="AS119" s="238"/>
      <c r="AT119" s="96"/>
    </row>
    <row r="120" spans="1:46" thickBot="1" x14ac:dyDescent="0.3">
      <c r="A120" s="206"/>
      <c r="B120" s="203"/>
      <c r="C120" s="11">
        <v>20</v>
      </c>
      <c r="D120" s="12" t="s">
        <v>130</v>
      </c>
      <c r="E120" s="27" t="s">
        <v>131</v>
      </c>
      <c r="F120" s="36">
        <v>2</v>
      </c>
      <c r="G120" s="163"/>
      <c r="H120" s="186"/>
      <c r="I120" s="147"/>
      <c r="J120" s="189"/>
      <c r="K120" s="27" t="s">
        <v>131</v>
      </c>
      <c r="L120" s="36">
        <v>2</v>
      </c>
      <c r="M120" s="164"/>
      <c r="N120" s="166"/>
      <c r="O120" s="132"/>
      <c r="P120" s="177"/>
      <c r="Q120" s="38" t="s">
        <v>131</v>
      </c>
      <c r="R120" s="36">
        <v>2</v>
      </c>
      <c r="S120" s="164"/>
      <c r="T120" s="159"/>
      <c r="U120" s="147"/>
      <c r="V120" s="174"/>
      <c r="W120" s="38" t="s">
        <v>131</v>
      </c>
      <c r="X120" s="36">
        <v>2</v>
      </c>
      <c r="Y120" s="89"/>
      <c r="Z120" s="106"/>
      <c r="AA120" s="147"/>
      <c r="AB120" s="150"/>
      <c r="AC120" s="38" t="s">
        <v>131</v>
      </c>
      <c r="AD120" s="36">
        <v>2</v>
      </c>
      <c r="AE120" s="89"/>
      <c r="AF120" s="106"/>
      <c r="AG120" s="147"/>
      <c r="AH120" s="97"/>
      <c r="AI120" s="38" t="s">
        <v>131</v>
      </c>
      <c r="AJ120" s="36">
        <v>2</v>
      </c>
      <c r="AK120" s="89"/>
      <c r="AL120" s="106"/>
      <c r="AM120" s="132"/>
      <c r="AN120" s="115"/>
      <c r="AO120" s="79"/>
      <c r="AP120" s="80"/>
      <c r="AQ120" s="89"/>
      <c r="AR120" s="85"/>
      <c r="AS120" s="239"/>
      <c r="AT120" s="97"/>
    </row>
  </sheetData>
  <mergeCells count="214">
    <mergeCell ref="G16:G31"/>
    <mergeCell ref="G3:G15"/>
    <mergeCell ref="H52:H81"/>
    <mergeCell ref="H39:H51"/>
    <mergeCell ref="AO1:AT1"/>
    <mergeCell ref="AI1:AN1"/>
    <mergeCell ref="T107:T120"/>
    <mergeCell ref="S83:S88"/>
    <mergeCell ref="T83:T88"/>
    <mergeCell ref="T89:T91"/>
    <mergeCell ref="T92:T102"/>
    <mergeCell ref="T103:T106"/>
    <mergeCell ref="S89:S91"/>
    <mergeCell ref="S92:S102"/>
    <mergeCell ref="S103:S106"/>
    <mergeCell ref="S107:S120"/>
    <mergeCell ref="V3:V120"/>
    <mergeCell ref="U3:U38"/>
    <mergeCell ref="U39:U81"/>
    <mergeCell ref="U82:U88"/>
    <mergeCell ref="U89:U102"/>
    <mergeCell ref="U103:U106"/>
    <mergeCell ref="U107:U120"/>
    <mergeCell ref="S3:S15"/>
    <mergeCell ref="AC1:AH1"/>
    <mergeCell ref="AE107:AE120"/>
    <mergeCell ref="AG3:AG38"/>
    <mergeCell ref="AH3:AH120"/>
    <mergeCell ref="AG107:AG120"/>
    <mergeCell ref="AG103:AG106"/>
    <mergeCell ref="AG89:AG102"/>
    <mergeCell ref="AG82:AG88"/>
    <mergeCell ref="AG39:AG81"/>
    <mergeCell ref="AF16:AF31"/>
    <mergeCell ref="AE16:AE31"/>
    <mergeCell ref="AF3:AF15"/>
    <mergeCell ref="AE3:AE15"/>
    <mergeCell ref="AE32:AE38"/>
    <mergeCell ref="AE52:AE81"/>
    <mergeCell ref="AE39:AE51"/>
    <mergeCell ref="AF52:AF81"/>
    <mergeCell ref="AF39:AF51"/>
    <mergeCell ref="AF32:AF38"/>
    <mergeCell ref="B16:B31"/>
    <mergeCell ref="B32:B38"/>
    <mergeCell ref="A3:A38"/>
    <mergeCell ref="B39:B51"/>
    <mergeCell ref="B52:B81"/>
    <mergeCell ref="A39:A81"/>
    <mergeCell ref="A1:A2"/>
    <mergeCell ref="B1:B2"/>
    <mergeCell ref="C1:C2"/>
    <mergeCell ref="D1:D2"/>
    <mergeCell ref="B107:B120"/>
    <mergeCell ref="A107:A120"/>
    <mergeCell ref="B83:B88"/>
    <mergeCell ref="A82:A88"/>
    <mergeCell ref="B92:B102"/>
    <mergeCell ref="B89:B91"/>
    <mergeCell ref="A89:A102"/>
    <mergeCell ref="B103:B106"/>
    <mergeCell ref="A103:A106"/>
    <mergeCell ref="B3:B15"/>
    <mergeCell ref="H103:H106"/>
    <mergeCell ref="I103:I106"/>
    <mergeCell ref="H107:H120"/>
    <mergeCell ref="I107:I120"/>
    <mergeCell ref="J3:J120"/>
    <mergeCell ref="E1:J1"/>
    <mergeCell ref="I39:I81"/>
    <mergeCell ref="G83:G88"/>
    <mergeCell ref="H83:H88"/>
    <mergeCell ref="I82:I88"/>
    <mergeCell ref="G89:G91"/>
    <mergeCell ref="G92:G102"/>
    <mergeCell ref="H89:H91"/>
    <mergeCell ref="H92:H102"/>
    <mergeCell ref="I89:I102"/>
    <mergeCell ref="I3:I38"/>
    <mergeCell ref="G39:G51"/>
    <mergeCell ref="G52:G81"/>
    <mergeCell ref="G32:G38"/>
    <mergeCell ref="H3:H15"/>
    <mergeCell ref="H16:H31"/>
    <mergeCell ref="H32:H38"/>
    <mergeCell ref="G103:G106"/>
    <mergeCell ref="G107:G120"/>
    <mergeCell ref="Y107:Y120"/>
    <mergeCell ref="Z32:Z38"/>
    <mergeCell ref="Z39:Z51"/>
    <mergeCell ref="Z52:Z81"/>
    <mergeCell ref="Z83:Z88"/>
    <mergeCell ref="Z89:Z91"/>
    <mergeCell ref="Z92:Z102"/>
    <mergeCell ref="Z103:Z106"/>
    <mergeCell ref="Z107:Z120"/>
    <mergeCell ref="Y39:Y51"/>
    <mergeCell ref="Y52:Y81"/>
    <mergeCell ref="Y83:Y88"/>
    <mergeCell ref="Y89:Y91"/>
    <mergeCell ref="Y92:Y102"/>
    <mergeCell ref="Y103:Y106"/>
    <mergeCell ref="Y32:Y38"/>
    <mergeCell ref="AK3:AK15"/>
    <mergeCell ref="AK16:AK31"/>
    <mergeCell ref="AK32:AK38"/>
    <mergeCell ref="AK39:AK51"/>
    <mergeCell ref="AK52:AK81"/>
    <mergeCell ref="AN3:AN120"/>
    <mergeCell ref="AM39:AM81"/>
    <mergeCell ref="AM82:AM88"/>
    <mergeCell ref="AM89:AM102"/>
    <mergeCell ref="AM103:AM106"/>
    <mergeCell ref="AM107:AM120"/>
    <mergeCell ref="AT3:AT120"/>
    <mergeCell ref="K1:P1"/>
    <mergeCell ref="AQ3:AQ15"/>
    <mergeCell ref="AL3:AL15"/>
    <mergeCell ref="AQ16:AQ31"/>
    <mergeCell ref="AL16:AL31"/>
    <mergeCell ref="AM3:AM38"/>
    <mergeCell ref="S16:S31"/>
    <mergeCell ref="S32:S38"/>
    <mergeCell ref="S39:S51"/>
    <mergeCell ref="S52:S81"/>
    <mergeCell ref="T3:T15"/>
    <mergeCell ref="AL107:AL120"/>
    <mergeCell ref="AK83:AK88"/>
    <mergeCell ref="AL83:AL88"/>
    <mergeCell ref="AL89:AL91"/>
    <mergeCell ref="AL92:AL102"/>
    <mergeCell ref="AL103:AL106"/>
    <mergeCell ref="AK89:AK91"/>
    <mergeCell ref="AK92:AK102"/>
    <mergeCell ref="AK103:AK106"/>
    <mergeCell ref="AK107:AK120"/>
    <mergeCell ref="AL32:AL38"/>
    <mergeCell ref="AL39:AL51"/>
    <mergeCell ref="AL52:AL81"/>
    <mergeCell ref="Z3:Z15"/>
    <mergeCell ref="Z16:Z31"/>
    <mergeCell ref="Y3:Y15"/>
    <mergeCell ref="Y16:Y31"/>
    <mergeCell ref="AE103:AE106"/>
    <mergeCell ref="AE92:AE102"/>
    <mergeCell ref="AE89:AE91"/>
    <mergeCell ref="AE83:AE88"/>
    <mergeCell ref="AF107:AF120"/>
    <mergeCell ref="AF103:AF106"/>
    <mergeCell ref="AF92:AF102"/>
    <mergeCell ref="AF89:AF91"/>
    <mergeCell ref="AF83:AF88"/>
    <mergeCell ref="AA3:AA38"/>
    <mergeCell ref="AA39:AA81"/>
    <mergeCell ref="AA82:AA88"/>
    <mergeCell ref="AA89:AA102"/>
    <mergeCell ref="AA103:AA106"/>
    <mergeCell ref="N83:N88"/>
    <mergeCell ref="AR89:AR91"/>
    <mergeCell ref="AR92:AR102"/>
    <mergeCell ref="N103:N106"/>
    <mergeCell ref="N107:N120"/>
    <mergeCell ref="M83:M88"/>
    <mergeCell ref="AQ89:AQ91"/>
    <mergeCell ref="AQ92:AQ102"/>
    <mergeCell ref="AQ103:AQ106"/>
    <mergeCell ref="AQ107:AQ120"/>
    <mergeCell ref="AQ39:AQ51"/>
    <mergeCell ref="AQ32:AQ38"/>
    <mergeCell ref="AA107:AA120"/>
    <mergeCell ref="AB3:AB120"/>
    <mergeCell ref="W1:AB1"/>
    <mergeCell ref="AR32:AR38"/>
    <mergeCell ref="AR39:AR51"/>
    <mergeCell ref="AR52:AR81"/>
    <mergeCell ref="M39:M51"/>
    <mergeCell ref="AQ52:AQ81"/>
    <mergeCell ref="M32:M38"/>
    <mergeCell ref="M3:M15"/>
    <mergeCell ref="AR3:AR15"/>
    <mergeCell ref="M16:M31"/>
    <mergeCell ref="AR16:AR31"/>
    <mergeCell ref="M107:M120"/>
    <mergeCell ref="M103:M106"/>
    <mergeCell ref="M92:M102"/>
    <mergeCell ref="M89:M91"/>
    <mergeCell ref="AS39:AS81"/>
    <mergeCell ref="AS82:AS88"/>
    <mergeCell ref="AS89:AS102"/>
    <mergeCell ref="AS103:AS106"/>
    <mergeCell ref="AS107:AS120"/>
    <mergeCell ref="AS3:AS38"/>
    <mergeCell ref="N92:N102"/>
    <mergeCell ref="N89:N91"/>
    <mergeCell ref="O3:O38"/>
    <mergeCell ref="O107:O120"/>
    <mergeCell ref="O103:O106"/>
    <mergeCell ref="O89:O102"/>
    <mergeCell ref="O82:O88"/>
    <mergeCell ref="O39:O81"/>
    <mergeCell ref="N16:N31"/>
    <mergeCell ref="P3:P120"/>
    <mergeCell ref="T16:T31"/>
    <mergeCell ref="T32:T38"/>
    <mergeCell ref="T39:T51"/>
    <mergeCell ref="T52:T81"/>
    <mergeCell ref="Q1:V1"/>
    <mergeCell ref="N3:N15"/>
    <mergeCell ref="N52:N81"/>
    <mergeCell ref="N39:N51"/>
    <mergeCell ref="N32:N38"/>
    <mergeCell ref="AR82:AR88"/>
    <mergeCell ref="AQ82:AQ88"/>
    <mergeCell ref="M52:M8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Perguntas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Real</dc:creator>
  <cp:lastModifiedBy>Antonio Real</cp:lastModifiedBy>
  <dcterms:created xsi:type="dcterms:W3CDTF">2025-05-07T18:29:21Z</dcterms:created>
  <dcterms:modified xsi:type="dcterms:W3CDTF">2025-05-29T16:58:33Z</dcterms:modified>
</cp:coreProperties>
</file>