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fonso\OneDrive\Documentos\Universidad\4° Semestre\Estadística\Ejercicios\"/>
    </mc:Choice>
  </mc:AlternateContent>
  <xr:revisionPtr revIDLastSave="220" documentId="13_ncr:1_{7B742FF1-81BF-4DFE-8A24-3BF06D1583EA}" xr6:coauthVersionLast="36" xr6:coauthVersionMax="40" xr10:uidLastSave="{76DEB00B-B43F-41C5-A069-6EEBAC43423F}"/>
  <bookViews>
    <workbookView xWindow="0" yWindow="0" windowWidth="28800" windowHeight="18000" tabRatio="475" activeTab="1" xr2:uid="{00000000-000D-0000-FFFF-FFFF00000000}"/>
  </bookViews>
  <sheets>
    <sheet name="Datos sin agrupar" sheetId="1" r:id="rId1"/>
    <sheet name="Ejemplo 1" sheetId="2" r:id="rId2"/>
    <sheet name="Ejercicio 1" sheetId="3" r:id="rId3"/>
  </sheets>
  <definedNames>
    <definedName name="Ejemplo1" localSheetId="0">'Datos sin agrupar'!$E$9:$E$16</definedName>
    <definedName name="Ejemplo2" localSheetId="0">'Datos sin agrupar'!$G$9:$G$19</definedName>
    <definedName name="Ejemplo3" localSheetId="0">'Datos sin agrupar'!$I$9:$I$29</definedName>
    <definedName name="Ejemplo4">'Datos sin agrupar'!$K$9:$T$19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9" i="2" l="1"/>
  <c r="M17" i="2"/>
  <c r="J25" i="2"/>
  <c r="J23" i="2"/>
  <c r="J21" i="2"/>
  <c r="J20" i="2"/>
  <c r="J17" i="2"/>
  <c r="F22" i="2"/>
  <c r="F21" i="2"/>
  <c r="F17" i="2"/>
  <c r="H12" i="3" l="1"/>
  <c r="H10" i="3"/>
  <c r="H8" i="3"/>
  <c r="E12" i="3"/>
  <c r="E10" i="3"/>
  <c r="E8" i="3"/>
  <c r="E4" i="3"/>
  <c r="E3" i="3"/>
  <c r="Q17" i="2"/>
  <c r="I31" i="2"/>
  <c r="I30" i="2"/>
  <c r="I29" i="2"/>
  <c r="N19" i="2" l="1"/>
  <c r="F13" i="2" l="1"/>
  <c r="F12" i="2"/>
  <c r="F19" i="2" l="1"/>
  <c r="K61" i="1"/>
  <c r="K60" i="1"/>
  <c r="G61" i="1"/>
  <c r="G62" i="1" s="1"/>
  <c r="G60" i="1"/>
  <c r="G36" i="1"/>
  <c r="I61" i="1"/>
  <c r="I60" i="1"/>
  <c r="E61" i="1"/>
  <c r="E60" i="1"/>
  <c r="E62" i="1" l="1"/>
  <c r="K62" i="1"/>
  <c r="I62" i="1"/>
  <c r="K68" i="1"/>
  <c r="G68" i="1"/>
  <c r="K46" i="1"/>
  <c r="I46" i="1"/>
  <c r="G46" i="1"/>
  <c r="E44" i="1"/>
  <c r="E43" i="1"/>
  <c r="E46" i="1"/>
  <c r="K74" i="1" a="1"/>
  <c r="K74" i="1" s="1"/>
  <c r="O74" i="1" s="1"/>
  <c r="E74" i="1" a="1"/>
  <c r="E74" i="1" s="1"/>
  <c r="I51" i="1"/>
  <c r="I54" i="1" s="1"/>
  <c r="I35" i="1"/>
  <c r="G74" i="1" a="1"/>
  <c r="G74" i="1" s="1"/>
  <c r="I74" i="1" a="1"/>
  <c r="I74" i="1" s="1"/>
  <c r="M74" i="1" s="1"/>
  <c r="K65" i="1"/>
  <c r="G65" i="1"/>
  <c r="I64" i="1"/>
  <c r="E64" i="1"/>
  <c r="K56" i="1"/>
  <c r="I56" i="1"/>
  <c r="G56" i="1"/>
  <c r="E56" i="1"/>
  <c r="K52" i="1"/>
  <c r="K55" i="1" s="1"/>
  <c r="G52" i="1"/>
  <c r="G55" i="1" s="1"/>
  <c r="K41" i="1"/>
  <c r="K40" i="1"/>
  <c r="K44" i="1"/>
  <c r="K43" i="1"/>
  <c r="I44" i="1"/>
  <c r="I43" i="1"/>
  <c r="G44" i="1"/>
  <c r="G43" i="1"/>
  <c r="E35" i="1"/>
  <c r="I75" i="1" l="1"/>
  <c r="M75" i="1" s="1"/>
  <c r="E79" i="1"/>
  <c r="E77" i="1"/>
  <c r="G81" i="1"/>
  <c r="E75" i="1"/>
  <c r="K81" i="1"/>
  <c r="G77" i="1"/>
  <c r="K77" i="1"/>
  <c r="I81" i="1"/>
  <c r="I79" i="1"/>
  <c r="I77" i="1"/>
  <c r="E81" i="1"/>
  <c r="G79" i="1"/>
  <c r="G75" i="1"/>
  <c r="K79" i="1"/>
  <c r="K75" i="1"/>
  <c r="O75" i="1" s="1"/>
  <c r="G50" i="1"/>
  <c r="I50" i="1"/>
  <c r="K50" i="1"/>
  <c r="I80" i="1"/>
  <c r="I78" i="1"/>
  <c r="I76" i="1"/>
  <c r="M76" i="1" s="1"/>
  <c r="E80" i="1"/>
  <c r="E78" i="1"/>
  <c r="E76" i="1"/>
  <c r="G80" i="1"/>
  <c r="G78" i="1"/>
  <c r="G76" i="1"/>
  <c r="K80" i="1"/>
  <c r="K78" i="1"/>
  <c r="K76" i="1"/>
  <c r="O76" i="1" s="1"/>
  <c r="I41" i="1"/>
  <c r="I40" i="1"/>
  <c r="G40" i="1"/>
  <c r="G41" i="1"/>
  <c r="E51" i="1"/>
  <c r="E54" i="1" s="1"/>
  <c r="E40" i="1"/>
  <c r="E41" i="1"/>
  <c r="K39" i="1"/>
  <c r="K37" i="1"/>
  <c r="K36" i="1"/>
  <c r="I39" i="1"/>
  <c r="I58" i="1" s="1"/>
  <c r="I37" i="1"/>
  <c r="K58" i="1" l="1"/>
  <c r="K47" i="1" a="1"/>
  <c r="K47" i="1" s="1"/>
  <c r="I48" i="1" a="1"/>
  <c r="I48" i="1" s="1"/>
  <c r="I67" i="1" s="1"/>
  <c r="I47" i="1" a="1"/>
  <c r="I47" i="1" s="1"/>
  <c r="E50" i="1"/>
  <c r="G39" i="1"/>
  <c r="G37" i="1"/>
  <c r="E37" i="1"/>
  <c r="E39" i="1"/>
  <c r="E48" i="1" l="1" a="1"/>
  <c r="E48" i="1" s="1"/>
  <c r="E67" i="1" s="1"/>
  <c r="E47" i="1" a="1"/>
  <c r="E47" i="1" s="1"/>
  <c r="X12" i="1"/>
  <c r="X14" i="1"/>
  <c r="X16" i="1"/>
  <c r="X11" i="1"/>
  <c r="X13" i="1"/>
  <c r="X15" i="1"/>
  <c r="X10" i="1"/>
  <c r="G58" i="1"/>
  <c r="G48" i="1" a="1"/>
  <c r="G48" i="1" s="1"/>
  <c r="G47" i="1" a="1"/>
  <c r="G47" i="1" s="1"/>
  <c r="E58" i="1"/>
  <c r="Y15" i="1" l="1"/>
  <c r="Z15" i="1"/>
  <c r="AA15" i="1"/>
  <c r="Y11" i="1"/>
  <c r="Z11" i="1"/>
  <c r="AA11" i="1"/>
  <c r="Z14" i="1"/>
  <c r="Y14" i="1"/>
  <c r="AA14" i="1"/>
  <c r="AA10" i="1"/>
  <c r="Y10" i="1"/>
  <c r="Z10" i="1"/>
  <c r="X18" i="1"/>
  <c r="Y13" i="1"/>
  <c r="Z13" i="1"/>
  <c r="AA13" i="1"/>
  <c r="Z16" i="1"/>
  <c r="Y16" i="1"/>
  <c r="AA16" i="1"/>
  <c r="Z12" i="1"/>
  <c r="Y12" i="1"/>
  <c r="AA12" i="1"/>
  <c r="AA18" i="1" l="1"/>
  <c r="Y18" i="1"/>
  <c r="Z18" i="1"/>
</calcChain>
</file>

<file path=xl/sharedStrings.xml><?xml version="1.0" encoding="utf-8"?>
<sst xmlns="http://schemas.openxmlformats.org/spreadsheetml/2006/main" count="164" uniqueCount="112">
  <si>
    <t>Ejemplo1</t>
  </si>
  <si>
    <t>Ejemplo3</t>
  </si>
  <si>
    <t>Ejemplo2</t>
  </si>
  <si>
    <t>n=</t>
  </si>
  <si>
    <t>Suma=</t>
  </si>
  <si>
    <t>Promedio=</t>
  </si>
  <si>
    <t>Población</t>
  </si>
  <si>
    <t>Muestra</t>
  </si>
  <si>
    <t>Varianza poblacional</t>
  </si>
  <si>
    <t>Varianza muestral</t>
  </si>
  <si>
    <t>Medidas:</t>
  </si>
  <si>
    <t>N=</t>
  </si>
  <si>
    <t>Mediana=</t>
  </si>
  <si>
    <t>Moda=</t>
  </si>
  <si>
    <t>-</t>
  </si>
  <si>
    <t>Desviación media</t>
  </si>
  <si>
    <t>Rango</t>
  </si>
  <si>
    <t>Máximo</t>
  </si>
  <si>
    <t>Mínimo</t>
  </si>
  <si>
    <t>Origen de los datos: --&gt;</t>
  </si>
  <si>
    <t>CÁLCULO DE MEDIDAS DESCRIPTIVAS PARA DATOS NO AGRUPADOS</t>
  </si>
  <si>
    <t>Coeficiente de variación</t>
  </si>
  <si>
    <t>= No se aplica la medida al conjunto correspondiente.</t>
  </si>
  <si>
    <t>Coeficiente de sesgo poblacional</t>
  </si>
  <si>
    <t>Coeficiente de sesgo muestral</t>
  </si>
  <si>
    <t>Coeficiente de curtosis poblacional</t>
  </si>
  <si>
    <t>Coeficiente de curtosis muestral</t>
  </si>
  <si>
    <t>Poblacionales</t>
  </si>
  <si>
    <t>Muestrales</t>
  </si>
  <si>
    <t>Ejemplo4</t>
  </si>
  <si>
    <r>
      <t xml:space="preserve">Suma de Cuadrados: </t>
    </r>
    <r>
      <rPr>
        <sz val="12"/>
        <color theme="1"/>
        <rFont val="Symbol"/>
        <family val="1"/>
        <charset val="2"/>
      </rPr>
      <t>S</t>
    </r>
    <r>
      <rPr>
        <sz val="12"/>
        <color theme="1"/>
        <rFont val="Calibri"/>
        <family val="2"/>
        <scheme val="minor"/>
      </rPr>
      <t>(Xi-media)^2</t>
    </r>
  </si>
  <si>
    <r>
      <t xml:space="preserve">Suma de cubos: </t>
    </r>
    <r>
      <rPr>
        <sz val="12"/>
        <color theme="1"/>
        <rFont val="Symbol"/>
        <family val="1"/>
        <charset val="2"/>
      </rPr>
      <t>S</t>
    </r>
    <r>
      <rPr>
        <sz val="12"/>
        <color theme="1"/>
        <rFont val="Calibri"/>
        <family val="2"/>
        <scheme val="minor"/>
      </rPr>
      <t>(Xi-media)^3</t>
    </r>
  </si>
  <si>
    <r>
      <t xml:space="preserve">Suma cuarta: </t>
    </r>
    <r>
      <rPr>
        <sz val="12"/>
        <color theme="1"/>
        <rFont val="Symbol"/>
        <family val="1"/>
        <charset val="2"/>
      </rPr>
      <t>S</t>
    </r>
    <r>
      <rPr>
        <sz val="12"/>
        <color theme="1"/>
        <rFont val="Calibri"/>
        <family val="2"/>
        <scheme val="minor"/>
      </rPr>
      <t>(Xi-media)^4</t>
    </r>
  </si>
  <si>
    <t>cuadrado</t>
  </si>
  <si>
    <t>(xi-media)</t>
  </si>
  <si>
    <t>cubo</t>
  </si>
  <si>
    <t>cuarta</t>
  </si>
  <si>
    <t>Sumas:</t>
  </si>
  <si>
    <t>&lt;-Formula de matriz, usar Ctr+Shift+Enter</t>
  </si>
  <si>
    <t>Para comprobar resultados de las sumas de potencias de los binomios, comparado con las fórmulas matriciales.
CON LOS DATOS DEL EJEMPLO 1</t>
  </si>
  <si>
    <t>ESTADÍSTICA DESCRIPTIVA</t>
  </si>
  <si>
    <t>Ejemplo elaborado por: Irene Patricia Valdez y Alfaro y Marco Antonio Gómez Ramírez</t>
  </si>
  <si>
    <t>&lt;- Valor de referencia: 3</t>
  </si>
  <si>
    <t>&lt;- Valor de referencia: 0</t>
  </si>
  <si>
    <t>Desviación estandar muestral</t>
  </si>
  <si>
    <t>Desviación estándar poblacional</t>
  </si>
  <si>
    <t>Cuartil 1</t>
  </si>
  <si>
    <t>Cuartil 3</t>
  </si>
  <si>
    <t>Rango intercuartil</t>
  </si>
  <si>
    <t>&lt;- Esta fórmula únicamente devuelve una de las modas en caso de existir más de una</t>
  </si>
  <si>
    <t>Frecuencia de la moda para Ejemplo 3:</t>
  </si>
  <si>
    <t>Frecuencia de la moda para Ejemplo 4:</t>
  </si>
  <si>
    <t>Moda varios: Cálculo de la moda en caso de que existan varias modas.
Formulas de matriz, usar Ctr+Shift+Enter</t>
  </si>
  <si>
    <t>Muestreo aleatorio de tamaño 6 con reemplazo</t>
  </si>
  <si>
    <t>.54</t>
  </si>
  <si>
    <t>.36</t>
  </si>
  <si>
    <t>.29</t>
  </si>
  <si>
    <t>.62</t>
  </si>
  <si>
    <t>.15</t>
  </si>
  <si>
    <t>.13</t>
  </si>
  <si>
    <t>.01</t>
  </si>
  <si>
    <t>.89</t>
  </si>
  <si>
    <t>.57</t>
  </si>
  <si>
    <t>.24</t>
  </si>
  <si>
    <t>NO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</si>
  <si>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</si>
  <si>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</si>
  <si>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</si>
  <si>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</si>
  <si>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</si>
  <si>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</si>
  <si>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X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</si>
  <si>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</si>
  <si>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Media=</t>
  </si>
  <si>
    <t>Varianza=</t>
  </si>
  <si>
    <t>MEDIDAS DISPERCIÓN</t>
  </si>
  <si>
    <t>MEDIDAS DE TENDENCIA CENTRAL</t>
  </si>
  <si>
    <t>MEDIDAS DE FORMA</t>
  </si>
  <si>
    <t>Coef.Curtorsis=</t>
  </si>
  <si>
    <t>Coef.Sesgo=</t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</si>
  <si>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(1)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</si>
  <si>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(2)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</si>
  <si>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(3)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</si>
  <si>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(4)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</si>
  <si>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(5)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</si>
  <si>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(6)</t>
    </r>
  </si>
  <si>
    <t>Desviación Media =</t>
  </si>
  <si>
    <t>Desviación Estandar =</t>
  </si>
  <si>
    <t>Coeficiente de variación =</t>
  </si>
  <si>
    <t>s^2</t>
  </si>
  <si>
    <t>s</t>
  </si>
  <si>
    <t>dm</t>
  </si>
  <si>
    <t>cv</t>
  </si>
  <si>
    <t>Máximo=</t>
  </si>
  <si>
    <t>Mínimo=</t>
  </si>
  <si>
    <t>Rango=</t>
  </si>
  <si>
    <t>Cuartiles =</t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</si>
  <si>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(7)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</si>
  <si>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(8)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</si>
  <si>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(9)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</si>
  <si>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(10)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</si>
  <si>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(11)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</si>
  <si>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(12)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</si>
  <si>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(13)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</si>
  <si>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(14)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</si>
  <si>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(15)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</si>
  <si>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(16)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</si>
  <si>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(17)</t>
    </r>
  </si>
  <si>
    <r>
      <t xml:space="preserve">X </t>
    </r>
    <r>
      <rPr>
        <vertAlign val="subscript"/>
        <sz val="11"/>
        <color theme="1"/>
        <rFont val="Calibri"/>
        <family val="2"/>
        <scheme val="minor"/>
      </rPr>
      <t>(18)</t>
    </r>
  </si>
  <si>
    <t>Cuartiles (1) =</t>
  </si>
  <si>
    <t>Cuartiles (2) =</t>
  </si>
  <si>
    <t>Cuartiles (3)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</si>
</sst>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12"/>
      <color theme="1"/>
      <name val="Symbol"/>
      <family val="1"/>
      <charset val="2"/>
    </font>
    <font>
      <b/>
      <sz val="22"/>
      <color rgb="FF00206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2" fillId="0" borderId="0" xfId="0" applyFont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/>
    <xf numFmtId="0" fontId="0" fillId="2" borderId="2" xfId="0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5" xfId="0" quotePrefix="1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5" fillId="3" borderId="6" xfId="0" quotePrefix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3" borderId="6" xfId="0" quotePrefix="1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0" xfId="0" applyFont="1"/>
    <xf numFmtId="0" fontId="0" fillId="0" borderId="0" xfId="0" quotePrefix="1"/>
    <xf numFmtId="0" fontId="0" fillId="0" borderId="0" xfId="0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3" fillId="4" borderId="0" xfId="0" applyFont="1" applyFill="1"/>
    <xf numFmtId="0" fontId="5" fillId="4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5" borderId="0" xfId="0" applyFont="1" applyFill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4" fillId="6" borderId="0" xfId="0" applyFont="1" applyFill="1"/>
    <xf numFmtId="0" fontId="14" fillId="6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14" fillId="8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81"/>
  <sheetViews>
    <sheetView topLeftCell="A2" zoomScale="85" zoomScaleNormal="85" workbookViewId="0">
      <selection activeCell="AB8" sqref="AB8"/>
    </sheetView>
  </sheetViews>
  <sheetFormatPr defaultColWidth="11.42578125" defaultRowHeight="15" x14ac:dyDescent="0.25"/>
  <cols>
    <col min="2" max="2" width="37.28515625" customWidth="1"/>
    <col min="3" max="3" width="5" customWidth="1"/>
    <col min="4" max="4" width="3.85546875" customWidth="1"/>
    <col min="5" max="5" width="13.7109375" customWidth="1"/>
    <col min="6" max="6" width="5.28515625" customWidth="1"/>
    <col min="7" max="7" width="13" customWidth="1"/>
    <col min="8" max="8" width="5.7109375" customWidth="1"/>
    <col min="9" max="9" width="17.140625" customWidth="1"/>
    <col min="10" max="10" width="5.42578125" customWidth="1"/>
    <col min="11" max="11" width="14.85546875" customWidth="1"/>
    <col min="12" max="20" width="11.7109375" customWidth="1"/>
    <col min="21" max="21" width="4.140625" customWidth="1"/>
    <col min="22" max="22" width="4.42578125" customWidth="1"/>
    <col min="24" max="27" width="15.85546875" customWidth="1"/>
  </cols>
  <sheetData>
    <row r="2" spans="1:27" s="64" customFormat="1" ht="28.5" x14ac:dyDescent="0.45">
      <c r="A2" s="63" t="s">
        <v>40</v>
      </c>
    </row>
    <row r="3" spans="1:27" s="64" customFormat="1" ht="28.5" x14ac:dyDescent="0.45">
      <c r="A3" s="63" t="s">
        <v>20</v>
      </c>
    </row>
    <row r="4" spans="1:27" s="64" customFormat="1" ht="23.25" x14ac:dyDescent="0.35">
      <c r="A4" s="64" t="s">
        <v>41</v>
      </c>
    </row>
    <row r="5" spans="1:27" s="8" customFormat="1" ht="23.25" x14ac:dyDescent="0.35"/>
    <row r="6" spans="1:27" x14ac:dyDescent="0.25">
      <c r="G6" s="36"/>
    </row>
    <row r="7" spans="1:27" ht="42" customHeight="1" x14ac:dyDescent="0.25">
      <c r="B7" t="s">
        <v>19</v>
      </c>
      <c r="E7" s="42" t="s">
        <v>6</v>
      </c>
      <c r="F7" s="2"/>
      <c r="G7" s="43" t="s">
        <v>7</v>
      </c>
      <c r="H7" s="2"/>
      <c r="I7" s="42" t="s">
        <v>6</v>
      </c>
      <c r="K7" s="44" t="s">
        <v>7</v>
      </c>
      <c r="L7" s="45"/>
      <c r="M7" s="45"/>
      <c r="N7" s="45"/>
      <c r="O7" s="45"/>
      <c r="P7" s="45"/>
      <c r="Q7" s="45"/>
      <c r="R7" s="45"/>
      <c r="S7" s="45"/>
      <c r="T7" s="46"/>
      <c r="X7" s="73" t="s">
        <v>39</v>
      </c>
      <c r="Y7" s="74"/>
      <c r="Z7" s="74"/>
      <c r="AA7" s="75"/>
    </row>
    <row r="8" spans="1:27" ht="6" customHeight="1" x14ac:dyDescent="0.25">
      <c r="G8" s="1"/>
    </row>
    <row r="9" spans="1:27" ht="22.5" customHeight="1" x14ac:dyDescent="0.25">
      <c r="E9" s="5" t="s">
        <v>0</v>
      </c>
      <c r="F9" s="2"/>
      <c r="G9" s="5" t="s">
        <v>2</v>
      </c>
      <c r="H9" s="2"/>
      <c r="I9" s="5" t="s">
        <v>1</v>
      </c>
      <c r="K9" s="16" t="s">
        <v>29</v>
      </c>
      <c r="L9" s="6"/>
      <c r="M9" s="6"/>
      <c r="N9" s="6"/>
      <c r="O9" s="6"/>
      <c r="P9" s="6"/>
      <c r="Q9" s="6"/>
      <c r="R9" s="6"/>
      <c r="S9" s="6"/>
      <c r="T9" s="7"/>
      <c r="X9" s="51" t="s">
        <v>34</v>
      </c>
      <c r="Y9" s="52" t="s">
        <v>33</v>
      </c>
      <c r="Z9" s="52" t="s">
        <v>35</v>
      </c>
      <c r="AA9" s="53" t="s">
        <v>36</v>
      </c>
    </row>
    <row r="10" spans="1:27" ht="18" customHeight="1" x14ac:dyDescent="0.25">
      <c r="E10" s="3">
        <v>2</v>
      </c>
      <c r="G10" s="3">
        <v>16</v>
      </c>
      <c r="I10" s="3">
        <v>0.5</v>
      </c>
      <c r="K10" s="17">
        <v>67.97</v>
      </c>
      <c r="L10" s="17">
        <v>79.349999999999994</v>
      </c>
      <c r="M10" s="17">
        <v>85.18</v>
      </c>
      <c r="N10" s="17">
        <v>79.510000000000005</v>
      </c>
      <c r="O10" s="17">
        <v>77.17</v>
      </c>
      <c r="P10" s="17">
        <v>77.459999999999994</v>
      </c>
      <c r="Q10" s="17">
        <v>91.35</v>
      </c>
      <c r="R10" s="17">
        <v>75.98</v>
      </c>
      <c r="S10" s="17">
        <v>74.98</v>
      </c>
      <c r="T10" s="17">
        <v>75.16</v>
      </c>
      <c r="X10" s="9">
        <f t="shared" ref="X10:X16" si="0">E10-$E$39</f>
        <v>-3.7142857142857144</v>
      </c>
      <c r="Y10" s="10">
        <f>X10^2</f>
        <v>13.795918367346939</v>
      </c>
      <c r="Z10" s="10">
        <f>X10^3</f>
        <v>-51.241982507288633</v>
      </c>
      <c r="AA10" s="11">
        <f>X10^4</f>
        <v>190.32736359850063</v>
      </c>
    </row>
    <row r="11" spans="1:27" ht="18" customHeight="1" x14ac:dyDescent="0.25">
      <c r="E11" s="3">
        <v>8</v>
      </c>
      <c r="G11" s="3">
        <v>18</v>
      </c>
      <c r="I11" s="3">
        <v>0.3</v>
      </c>
      <c r="K11" s="17">
        <v>78.459999999999994</v>
      </c>
      <c r="L11" s="17">
        <v>83.52</v>
      </c>
      <c r="M11" s="17">
        <v>69.8</v>
      </c>
      <c r="N11" s="17">
        <v>75.209999999999994</v>
      </c>
      <c r="O11" s="17">
        <v>88.35</v>
      </c>
      <c r="P11" s="17">
        <v>80.44</v>
      </c>
      <c r="Q11" s="17">
        <v>70.98</v>
      </c>
      <c r="R11" s="17">
        <v>71.31</v>
      </c>
      <c r="S11" s="17">
        <v>74.28</v>
      </c>
      <c r="T11" s="17">
        <v>78.62</v>
      </c>
      <c r="X11" s="9">
        <f t="shared" si="0"/>
        <v>2.2857142857142856</v>
      </c>
      <c r="Y11" s="10">
        <f t="shared" ref="Y11:Y16" si="1">X11^2</f>
        <v>5.2244897959183669</v>
      </c>
      <c r="Z11" s="10">
        <f t="shared" ref="Z11:Z16" si="2">X11^3</f>
        <v>11.941690962099123</v>
      </c>
      <c r="AA11" s="11">
        <f t="shared" ref="AA11:AA16" si="3">X11^4</f>
        <v>27.295293627655138</v>
      </c>
    </row>
    <row r="12" spans="1:27" ht="18" customHeight="1" x14ac:dyDescent="0.25">
      <c r="E12" s="3">
        <v>8</v>
      </c>
      <c r="G12" s="3">
        <v>15</v>
      </c>
      <c r="I12" s="3">
        <v>0.6</v>
      </c>
      <c r="K12" s="17">
        <v>79.150000000000006</v>
      </c>
      <c r="L12" s="17">
        <v>71.41</v>
      </c>
      <c r="M12" s="17">
        <v>62.07</v>
      </c>
      <c r="N12" s="17">
        <v>56.84</v>
      </c>
      <c r="O12" s="17">
        <v>79.08</v>
      </c>
      <c r="P12" s="17">
        <v>70.94</v>
      </c>
      <c r="Q12" s="17">
        <v>96.49</v>
      </c>
      <c r="R12" s="17">
        <v>91.84</v>
      </c>
      <c r="S12" s="17">
        <v>70.98</v>
      </c>
      <c r="T12" s="17">
        <v>81.239999999999995</v>
      </c>
      <c r="X12" s="9">
        <f t="shared" si="0"/>
        <v>2.2857142857142856</v>
      </c>
      <c r="Y12" s="10">
        <f t="shared" si="1"/>
        <v>5.2244897959183669</v>
      </c>
      <c r="Z12" s="10">
        <f t="shared" si="2"/>
        <v>11.941690962099123</v>
      </c>
      <c r="AA12" s="11">
        <f t="shared" si="3"/>
        <v>27.295293627655138</v>
      </c>
    </row>
    <row r="13" spans="1:27" ht="18" customHeight="1" x14ac:dyDescent="0.25">
      <c r="E13" s="3">
        <v>7</v>
      </c>
      <c r="G13" s="3">
        <v>20</v>
      </c>
      <c r="I13" s="3">
        <v>0.2</v>
      </c>
      <c r="K13" s="17">
        <v>80.61</v>
      </c>
      <c r="L13" s="17">
        <v>94.31</v>
      </c>
      <c r="M13" s="17">
        <v>86.07</v>
      </c>
      <c r="N13" s="17">
        <v>87.93</v>
      </c>
      <c r="O13" s="17">
        <v>74.45</v>
      </c>
      <c r="P13" s="17">
        <v>90.09</v>
      </c>
      <c r="Q13" s="17">
        <v>83.06</v>
      </c>
      <c r="R13" s="17">
        <v>75.13</v>
      </c>
      <c r="S13" s="17">
        <v>79.84</v>
      </c>
      <c r="T13" s="17">
        <v>99.35</v>
      </c>
      <c r="X13" s="9">
        <f t="shared" si="0"/>
        <v>1.2857142857142856</v>
      </c>
      <c r="Y13" s="10">
        <f t="shared" si="1"/>
        <v>1.6530612244897955</v>
      </c>
      <c r="Z13" s="10">
        <f t="shared" si="2"/>
        <v>2.1253644314868798</v>
      </c>
      <c r="AA13" s="11">
        <f t="shared" si="3"/>
        <v>2.732611411911702</v>
      </c>
    </row>
    <row r="14" spans="1:27" ht="18" customHeight="1" x14ac:dyDescent="0.25">
      <c r="E14" s="3">
        <v>6</v>
      </c>
      <c r="G14" s="3">
        <v>22</v>
      </c>
      <c r="I14" s="3">
        <v>0.8</v>
      </c>
      <c r="K14" s="17">
        <v>78.05</v>
      </c>
      <c r="L14" s="17">
        <v>82.53</v>
      </c>
      <c r="M14" s="17">
        <v>78.959999999999994</v>
      </c>
      <c r="N14" s="17">
        <v>88.82</v>
      </c>
      <c r="O14" s="17">
        <v>73.95</v>
      </c>
      <c r="P14" s="17">
        <v>73.099999999999994</v>
      </c>
      <c r="Q14" s="17">
        <v>73.64</v>
      </c>
      <c r="R14" s="17">
        <v>84.34</v>
      </c>
      <c r="S14" s="17">
        <v>80.05</v>
      </c>
      <c r="T14" s="17">
        <v>82.71</v>
      </c>
      <c r="X14" s="9">
        <f t="shared" si="0"/>
        <v>0.28571428571428559</v>
      </c>
      <c r="Y14" s="10">
        <f t="shared" si="1"/>
        <v>8.1632653061224414E-2</v>
      </c>
      <c r="Z14" s="10">
        <f t="shared" si="2"/>
        <v>2.3323615160349823E-2</v>
      </c>
      <c r="AA14" s="11">
        <f t="shared" si="3"/>
        <v>6.6638900458142313E-3</v>
      </c>
    </row>
    <row r="15" spans="1:27" ht="18" customHeight="1" x14ac:dyDescent="0.25">
      <c r="E15" s="3">
        <v>5</v>
      </c>
      <c r="G15" s="3">
        <v>17</v>
      </c>
      <c r="I15" s="3">
        <v>0.9</v>
      </c>
      <c r="K15" s="17">
        <v>77</v>
      </c>
      <c r="L15" s="17">
        <v>73.290000000000006</v>
      </c>
      <c r="M15" s="17">
        <v>88.94</v>
      </c>
      <c r="N15" s="17">
        <v>73.67</v>
      </c>
      <c r="O15" s="17">
        <v>90.98</v>
      </c>
      <c r="P15" s="17">
        <v>68.92</v>
      </c>
      <c r="Q15" s="17">
        <v>78.959999999999994</v>
      </c>
      <c r="R15" s="17">
        <v>73.39</v>
      </c>
      <c r="S15" s="17">
        <v>84.72</v>
      </c>
      <c r="T15" s="17">
        <v>84.37</v>
      </c>
      <c r="X15" s="9">
        <f t="shared" si="0"/>
        <v>-0.71428571428571441</v>
      </c>
      <c r="Y15" s="10">
        <f t="shared" si="1"/>
        <v>0.51020408163265329</v>
      </c>
      <c r="Z15" s="10">
        <f t="shared" si="2"/>
        <v>-0.36443148688046673</v>
      </c>
      <c r="AA15" s="11">
        <f t="shared" si="3"/>
        <v>0.26030820491461915</v>
      </c>
    </row>
    <row r="16" spans="1:27" ht="18" customHeight="1" x14ac:dyDescent="0.25">
      <c r="E16" s="3">
        <v>4</v>
      </c>
      <c r="G16" s="3">
        <v>15</v>
      </c>
      <c r="I16" s="3">
        <v>0.8</v>
      </c>
      <c r="K16" s="17">
        <v>81.569999999999993</v>
      </c>
      <c r="L16" s="17">
        <v>74.599999999999994</v>
      </c>
      <c r="M16" s="17">
        <v>73.650000000000006</v>
      </c>
      <c r="N16" s="17">
        <v>83.58</v>
      </c>
      <c r="O16" s="17">
        <v>74.78</v>
      </c>
      <c r="P16" s="17">
        <v>90.28</v>
      </c>
      <c r="Q16" s="17">
        <v>83.45</v>
      </c>
      <c r="R16" s="17">
        <v>86.76</v>
      </c>
      <c r="S16" s="17">
        <v>69.77</v>
      </c>
      <c r="T16" s="17">
        <v>89.42</v>
      </c>
      <c r="X16" s="12">
        <f t="shared" si="0"/>
        <v>-1.7142857142857144</v>
      </c>
      <c r="Y16" s="13">
        <f t="shared" si="1"/>
        <v>2.9387755102040822</v>
      </c>
      <c r="Z16" s="13">
        <f t="shared" si="2"/>
        <v>-5.0379008746355698</v>
      </c>
      <c r="AA16" s="14">
        <f t="shared" si="3"/>
        <v>8.636401499375264</v>
      </c>
    </row>
    <row r="17" spans="7:27" ht="18" customHeight="1" x14ac:dyDescent="0.25">
      <c r="G17" s="3">
        <v>16</v>
      </c>
      <c r="I17" s="3">
        <v>0.7</v>
      </c>
      <c r="K17" s="17">
        <v>80.44</v>
      </c>
      <c r="L17" s="17">
        <v>84.49</v>
      </c>
      <c r="M17" s="17">
        <v>85.09</v>
      </c>
      <c r="N17" s="17">
        <v>88.32</v>
      </c>
      <c r="O17" s="17">
        <v>80.22</v>
      </c>
      <c r="P17" s="17">
        <v>57.69</v>
      </c>
      <c r="Q17" s="17">
        <v>73.239999999999995</v>
      </c>
      <c r="R17" s="17">
        <v>68.34</v>
      </c>
      <c r="S17" s="17">
        <v>71.92</v>
      </c>
      <c r="T17" s="17">
        <v>91.72</v>
      </c>
    </row>
    <row r="18" spans="7:27" ht="18" customHeight="1" x14ac:dyDescent="0.25">
      <c r="G18" s="3">
        <v>20</v>
      </c>
      <c r="I18" s="3">
        <v>0.5</v>
      </c>
      <c r="K18" s="17">
        <v>74.7</v>
      </c>
      <c r="L18" s="17">
        <v>80.459999999999994</v>
      </c>
      <c r="M18" s="17">
        <v>85.17</v>
      </c>
      <c r="N18" s="17">
        <v>85.27</v>
      </c>
      <c r="O18" s="17">
        <v>69.84</v>
      </c>
      <c r="P18" s="17">
        <v>85.13</v>
      </c>
      <c r="Q18" s="17">
        <v>79.42</v>
      </c>
      <c r="R18" s="17">
        <v>75.05</v>
      </c>
      <c r="S18" s="17">
        <v>74.83</v>
      </c>
      <c r="T18" s="17">
        <v>82.94</v>
      </c>
      <c r="W18" s="65" t="s">
        <v>37</v>
      </c>
      <c r="X18" s="3">
        <f>SUM(X10:X16)</f>
        <v>0</v>
      </c>
      <c r="Y18" s="3">
        <f>SUM(Y10:Y16)</f>
        <v>29.428571428571427</v>
      </c>
      <c r="Z18" s="3">
        <f>SUM(Z10:Z16)</f>
        <v>-30.612244897959194</v>
      </c>
      <c r="AA18" s="3">
        <f>SUM(AA10:AA16)</f>
        <v>256.55393586005829</v>
      </c>
    </row>
    <row r="19" spans="7:27" ht="18" customHeight="1" x14ac:dyDescent="0.25">
      <c r="G19" s="3">
        <v>16</v>
      </c>
      <c r="I19" s="3">
        <v>0.2</v>
      </c>
      <c r="K19" s="17">
        <v>91.68</v>
      </c>
      <c r="L19" s="17">
        <v>65.66</v>
      </c>
      <c r="M19" s="17">
        <v>81.72</v>
      </c>
      <c r="N19" s="17">
        <v>78.53</v>
      </c>
      <c r="O19" s="17">
        <v>74.900000000000006</v>
      </c>
      <c r="P19" s="17">
        <v>82.33</v>
      </c>
      <c r="Q19" s="17">
        <v>90.94</v>
      </c>
      <c r="R19" s="17">
        <v>83.61</v>
      </c>
      <c r="S19" s="17">
        <v>88.12</v>
      </c>
      <c r="T19" s="17">
        <v>85.8</v>
      </c>
      <c r="X19" s="1"/>
      <c r="Y19" s="1"/>
      <c r="Z19" s="1"/>
      <c r="AA19" s="1"/>
    </row>
    <row r="20" spans="7:27" x14ac:dyDescent="0.25">
      <c r="I20" s="3">
        <v>0.6</v>
      </c>
    </row>
    <row r="21" spans="7:27" x14ac:dyDescent="0.25">
      <c r="I21" s="3">
        <v>0.8</v>
      </c>
    </row>
    <row r="22" spans="7:27" x14ac:dyDescent="0.25">
      <c r="I22" s="3">
        <v>0.1</v>
      </c>
    </row>
    <row r="23" spans="7:27" x14ac:dyDescent="0.25">
      <c r="I23" s="3">
        <v>0.2</v>
      </c>
    </row>
    <row r="24" spans="7:27" x14ac:dyDescent="0.25">
      <c r="I24" s="3">
        <v>0.5</v>
      </c>
    </row>
    <row r="25" spans="7:27" x14ac:dyDescent="0.25">
      <c r="I25" s="3">
        <v>0.2</v>
      </c>
    </row>
    <row r="26" spans="7:27" x14ac:dyDescent="0.25">
      <c r="I26" s="3">
        <v>0.5</v>
      </c>
    </row>
    <row r="27" spans="7:27" x14ac:dyDescent="0.25">
      <c r="I27" s="4">
        <v>1</v>
      </c>
    </row>
    <row r="28" spans="7:27" x14ac:dyDescent="0.25">
      <c r="I28" s="3">
        <v>0.4</v>
      </c>
    </row>
    <row r="29" spans="7:27" x14ac:dyDescent="0.25">
      <c r="I29" s="3">
        <v>0.8</v>
      </c>
    </row>
    <row r="30" spans="7:27" x14ac:dyDescent="0.25">
      <c r="I30" s="38"/>
    </row>
    <row r="32" spans="7:27" s="15" customFormat="1" ht="17.25" customHeight="1" x14ac:dyDescent="0.25"/>
    <row r="33" spans="2:19" s="15" customFormat="1" ht="17.25" customHeight="1" x14ac:dyDescent="0.25"/>
    <row r="34" spans="2:19" s="15" customFormat="1" ht="17.25" customHeight="1" x14ac:dyDescent="0.25">
      <c r="B34" t="s">
        <v>10</v>
      </c>
      <c r="C34"/>
      <c r="D34"/>
      <c r="E34" s="39" t="s">
        <v>27</v>
      </c>
      <c r="F34" s="1"/>
      <c r="G34" s="40" t="s">
        <v>28</v>
      </c>
      <c r="H34" s="1"/>
      <c r="I34" s="39" t="s">
        <v>27</v>
      </c>
      <c r="J34" s="1"/>
      <c r="K34" s="40" t="s">
        <v>28</v>
      </c>
      <c r="L34"/>
      <c r="M34" s="27" t="s">
        <v>14</v>
      </c>
      <c r="N34" s="37" t="s">
        <v>22</v>
      </c>
      <c r="O34"/>
      <c r="P34"/>
      <c r="Q34"/>
      <c r="R34"/>
      <c r="S34"/>
    </row>
    <row r="35" spans="2:19" s="15" customFormat="1" ht="17.25" customHeight="1" x14ac:dyDescent="0.25">
      <c r="B35" s="18" t="s">
        <v>11</v>
      </c>
      <c r="C35" s="19"/>
      <c r="D35" s="20"/>
      <c r="E35" s="21">
        <f>COUNT(E10:E16)</f>
        <v>7</v>
      </c>
      <c r="F35" s="22"/>
      <c r="G35" s="23" t="s">
        <v>14</v>
      </c>
      <c r="H35" s="22"/>
      <c r="I35" s="21">
        <f>COUNT(I10:I29)</f>
        <v>20</v>
      </c>
      <c r="J35" s="22"/>
      <c r="K35" s="23" t="s">
        <v>14</v>
      </c>
    </row>
    <row r="36" spans="2:19" s="15" customFormat="1" ht="17.25" customHeight="1" x14ac:dyDescent="0.25">
      <c r="B36" s="24" t="s">
        <v>3</v>
      </c>
      <c r="C36" s="25"/>
      <c r="D36" s="26"/>
      <c r="E36" s="27" t="s">
        <v>14</v>
      </c>
      <c r="F36" s="22"/>
      <c r="G36" s="28">
        <f>COUNT(G10:G19)</f>
        <v>10</v>
      </c>
      <c r="H36" s="22"/>
      <c r="I36" s="27" t="s">
        <v>14</v>
      </c>
      <c r="J36" s="22"/>
      <c r="K36" s="28">
        <f>COUNT(K10:T19)</f>
        <v>100</v>
      </c>
    </row>
    <row r="37" spans="2:19" s="15" customFormat="1" ht="17.25" customHeight="1" x14ac:dyDescent="0.25">
      <c r="B37" s="24" t="s">
        <v>4</v>
      </c>
      <c r="C37" s="25"/>
      <c r="D37" s="26"/>
      <c r="E37" s="29">
        <f>SUM(E10:E16)</f>
        <v>40</v>
      </c>
      <c r="F37" s="22"/>
      <c r="G37" s="28">
        <f>SUM(G10:G19)</f>
        <v>175</v>
      </c>
      <c r="H37" s="22"/>
      <c r="I37" s="29">
        <f>SUM(I10:I29)</f>
        <v>10.6</v>
      </c>
      <c r="J37" s="22"/>
      <c r="K37" s="28">
        <f>SUM(K10:T19)</f>
        <v>7961.7799999999988</v>
      </c>
    </row>
    <row r="38" spans="2:19" s="15" customFormat="1" ht="17.25" customHeight="1" x14ac:dyDescent="0.25">
      <c r="B38" s="24"/>
      <c r="C38" s="25"/>
      <c r="D38" s="26"/>
      <c r="E38" s="29"/>
      <c r="F38" s="22"/>
      <c r="G38" s="28"/>
      <c r="H38" s="22"/>
      <c r="I38" s="29"/>
      <c r="J38" s="22"/>
      <c r="K38" s="28"/>
    </row>
    <row r="39" spans="2:19" s="15" customFormat="1" ht="17.25" customHeight="1" x14ac:dyDescent="0.25">
      <c r="B39" s="24" t="s">
        <v>5</v>
      </c>
      <c r="C39" s="25"/>
      <c r="D39" s="26"/>
      <c r="E39" s="29">
        <f>AVERAGE(E10:E16)</f>
        <v>5.7142857142857144</v>
      </c>
      <c r="F39" s="22"/>
      <c r="G39" s="28">
        <f>AVERAGE(G10:G19)</f>
        <v>17.5</v>
      </c>
      <c r="H39" s="22"/>
      <c r="I39" s="29">
        <f>AVERAGE(I10:I29)</f>
        <v>0.53</v>
      </c>
      <c r="J39" s="22"/>
      <c r="K39" s="28">
        <f>AVERAGE(K10:T19)</f>
        <v>79.617799999999988</v>
      </c>
    </row>
    <row r="40" spans="2:19" s="15" customFormat="1" ht="17.25" customHeight="1" x14ac:dyDescent="0.25">
      <c r="B40" s="24" t="s">
        <v>12</v>
      </c>
      <c r="C40" s="25"/>
      <c r="D40" s="26"/>
      <c r="E40" s="29">
        <f>MEDIAN(E10:E16)</f>
        <v>6</v>
      </c>
      <c r="F40" s="22"/>
      <c r="G40" s="28">
        <f>MEDIAN(G10:G19)</f>
        <v>16.5</v>
      </c>
      <c r="H40" s="22"/>
      <c r="I40" s="29">
        <f>MEDIAN(I10:I29)</f>
        <v>0.5</v>
      </c>
      <c r="J40" s="22"/>
      <c r="K40" s="28">
        <f>MEDIAN(K10:T19)</f>
        <v>79.465000000000003</v>
      </c>
    </row>
    <row r="41" spans="2:19" s="15" customFormat="1" ht="17.25" customHeight="1" x14ac:dyDescent="0.25">
      <c r="B41" s="24" t="s">
        <v>13</v>
      </c>
      <c r="C41" s="25"/>
      <c r="D41" s="26"/>
      <c r="E41" s="59">
        <f>MODE(E10:E16)</f>
        <v>8</v>
      </c>
      <c r="F41" s="60"/>
      <c r="G41" s="61">
        <f>MODE(G10:G19)</f>
        <v>16</v>
      </c>
      <c r="H41" s="60"/>
      <c r="I41" s="59">
        <f>MODE(I10:I29)</f>
        <v>0.5</v>
      </c>
      <c r="J41" s="60"/>
      <c r="K41" s="61">
        <f>MODE(K10:T19)</f>
        <v>80.44</v>
      </c>
      <c r="L41" s="62" t="s">
        <v>49</v>
      </c>
      <c r="M41" s="62"/>
      <c r="N41" s="62"/>
      <c r="O41" s="62"/>
      <c r="P41" s="62"/>
      <c r="Q41" s="62"/>
      <c r="R41" s="62"/>
    </row>
    <row r="42" spans="2:19" s="15" customFormat="1" ht="17.25" customHeight="1" x14ac:dyDescent="0.25">
      <c r="B42" s="24"/>
      <c r="C42" s="25"/>
      <c r="D42" s="26"/>
      <c r="E42" s="29"/>
      <c r="F42" s="22"/>
      <c r="G42" s="28"/>
      <c r="H42" s="22"/>
      <c r="I42" s="29"/>
      <c r="J42" s="22"/>
      <c r="K42" s="28"/>
    </row>
    <row r="43" spans="2:19" s="15" customFormat="1" ht="17.25" customHeight="1" x14ac:dyDescent="0.25">
      <c r="B43" s="24" t="s">
        <v>17</v>
      </c>
      <c r="C43" s="25"/>
      <c r="D43" s="26"/>
      <c r="E43" s="29">
        <f>MAX(E10:E16)</f>
        <v>8</v>
      </c>
      <c r="F43" s="22"/>
      <c r="G43" s="28">
        <f>MAX(G10:G19)</f>
        <v>22</v>
      </c>
      <c r="H43" s="22"/>
      <c r="I43" s="29">
        <f>MAX(I10:I29)</f>
        <v>1</v>
      </c>
      <c r="J43" s="22"/>
      <c r="K43" s="28">
        <f>MAX(K10:T19)</f>
        <v>99.35</v>
      </c>
    </row>
    <row r="44" spans="2:19" s="15" customFormat="1" ht="17.25" customHeight="1" x14ac:dyDescent="0.25">
      <c r="B44" s="24" t="s">
        <v>18</v>
      </c>
      <c r="C44" s="25"/>
      <c r="D44" s="26"/>
      <c r="E44" s="29">
        <f>MIN(E10:E16)</f>
        <v>2</v>
      </c>
      <c r="F44" s="22"/>
      <c r="G44" s="28">
        <f>MIN(G10:G19)</f>
        <v>15</v>
      </c>
      <c r="H44" s="22"/>
      <c r="I44" s="29">
        <f>MIN(I10:I29)</f>
        <v>0.1</v>
      </c>
      <c r="J44" s="22"/>
      <c r="K44" s="28">
        <f>MIN(K10:T19)</f>
        <v>56.84</v>
      </c>
    </row>
    <row r="45" spans="2:19" s="15" customFormat="1" ht="17.25" customHeight="1" x14ac:dyDescent="0.25">
      <c r="B45" s="24"/>
      <c r="C45" s="25"/>
      <c r="D45" s="26"/>
      <c r="E45" s="29"/>
      <c r="F45" s="22"/>
      <c r="G45" s="28"/>
      <c r="H45" s="22"/>
      <c r="I45" s="29"/>
      <c r="J45" s="22"/>
      <c r="K45" s="28"/>
    </row>
    <row r="46" spans="2:19" s="15" customFormat="1" ht="17.850000000000001" customHeight="1" x14ac:dyDescent="0.25">
      <c r="B46" s="24" t="s">
        <v>30</v>
      </c>
      <c r="C46" s="25"/>
      <c r="D46" s="26"/>
      <c r="E46" s="29">
        <f>DEVSQ(E10:E16)</f>
        <v>29.428571428571427</v>
      </c>
      <c r="F46" s="22"/>
      <c r="G46" s="29">
        <f>DEVSQ(G10:G19)</f>
        <v>52.5</v>
      </c>
      <c r="H46" s="22"/>
      <c r="I46" s="29">
        <f>DEVSQ(I10:I29)</f>
        <v>1.3820000000000001</v>
      </c>
      <c r="J46" s="22"/>
      <c r="K46" s="28">
        <f>DEVSQ(K10:T20)</f>
        <v>6217.2955159999974</v>
      </c>
    </row>
    <row r="47" spans="2:19" s="15" customFormat="1" ht="17.850000000000001" customHeight="1" x14ac:dyDescent="0.25">
      <c r="B47" s="24" t="s">
        <v>31</v>
      </c>
      <c r="C47" s="25"/>
      <c r="D47" s="26"/>
      <c r="E47" s="48">
        <f t="array" ref="E47">SUM((E10:E16-E39)^3)</f>
        <v>-30.612244897959194</v>
      </c>
      <c r="F47" s="49"/>
      <c r="G47" s="48">
        <f t="array" ref="G47">SUM((G10:G19-$G$39)^3)</f>
        <v>81</v>
      </c>
      <c r="H47" s="49"/>
      <c r="I47" s="48">
        <f t="array" ref="I47">SUM((I10:I29-$I$39)^3)</f>
        <v>1.079999999999956E-3</v>
      </c>
      <c r="J47" s="49"/>
      <c r="K47" s="50">
        <f t="array" ref="K47">SUM((K10:T19-$K$39)^3)</f>
        <v>-8804.1515725293866</v>
      </c>
      <c r="L47" s="47" t="s">
        <v>38</v>
      </c>
      <c r="M47" s="47"/>
      <c r="N47" s="47"/>
      <c r="O47" s="47"/>
    </row>
    <row r="48" spans="2:19" s="15" customFormat="1" ht="17.850000000000001" customHeight="1" x14ac:dyDescent="0.25">
      <c r="B48" s="24" t="s">
        <v>32</v>
      </c>
      <c r="C48" s="25"/>
      <c r="D48" s="26"/>
      <c r="E48" s="48">
        <f t="array" ref="E48">SUM((E10:E16-E39)^4)</f>
        <v>256.55393586005829</v>
      </c>
      <c r="F48" s="49"/>
      <c r="G48" s="48">
        <f t="array" ref="G48">SUM((G10:G19-$G$39)^4)</f>
        <v>581.625</v>
      </c>
      <c r="H48" s="49"/>
      <c r="I48" s="48">
        <f t="array" ref="I48">SUM((I10:I29-$I$39)^4)</f>
        <v>0.17439139999999997</v>
      </c>
      <c r="J48" s="49"/>
      <c r="K48" s="50"/>
      <c r="L48" s="47" t="s">
        <v>38</v>
      </c>
      <c r="M48" s="47"/>
      <c r="N48" s="47"/>
      <c r="O48" s="47"/>
    </row>
    <row r="49" spans="2:12" s="15" customFormat="1" ht="17.850000000000001" customHeight="1" x14ac:dyDescent="0.25">
      <c r="B49" s="24"/>
      <c r="C49" s="25"/>
      <c r="D49" s="26"/>
      <c r="E49" s="29"/>
      <c r="F49" s="22"/>
      <c r="G49" s="29"/>
      <c r="H49" s="22"/>
      <c r="I49" s="29"/>
      <c r="J49" s="22"/>
      <c r="K49" s="28"/>
    </row>
    <row r="50" spans="2:12" s="15" customFormat="1" ht="17.850000000000001" customHeight="1" x14ac:dyDescent="0.25">
      <c r="B50" s="24" t="s">
        <v>16</v>
      </c>
      <c r="C50" s="25"/>
      <c r="D50" s="26"/>
      <c r="E50" s="29">
        <f>E43-E44</f>
        <v>6</v>
      </c>
      <c r="F50" s="22"/>
      <c r="G50" s="28">
        <f>G43-G44</f>
        <v>7</v>
      </c>
      <c r="H50" s="22"/>
      <c r="I50" s="29">
        <f>I43-I44</f>
        <v>0.9</v>
      </c>
      <c r="J50" s="22"/>
      <c r="K50" s="28">
        <f>K43-K44</f>
        <v>42.509999999999991</v>
      </c>
    </row>
    <row r="51" spans="2:12" s="15" customFormat="1" ht="17.25" customHeight="1" x14ac:dyDescent="0.25">
      <c r="B51" s="24" t="s">
        <v>8</v>
      </c>
      <c r="C51" s="25"/>
      <c r="D51" s="26"/>
      <c r="E51" s="29">
        <f>_xlfn.VAR.P(E10:E16)</f>
        <v>4.204081632653061</v>
      </c>
      <c r="F51" s="22"/>
      <c r="G51" s="30" t="s">
        <v>14</v>
      </c>
      <c r="H51" s="22"/>
      <c r="I51" s="29">
        <f>_xlfn.VAR.P(I10:I29)</f>
        <v>6.9099999999999995E-2</v>
      </c>
      <c r="J51" s="22"/>
      <c r="K51" s="30" t="s">
        <v>14</v>
      </c>
    </row>
    <row r="52" spans="2:12" s="15" customFormat="1" ht="17.25" customHeight="1" x14ac:dyDescent="0.25">
      <c r="B52" s="24" t="s">
        <v>9</v>
      </c>
      <c r="C52" s="25"/>
      <c r="D52" s="26"/>
      <c r="E52" s="27" t="s">
        <v>14</v>
      </c>
      <c r="F52" s="22"/>
      <c r="G52" s="28">
        <f>_xlfn.VAR.S(G10:G19)</f>
        <v>5.833333333333333</v>
      </c>
      <c r="H52" s="22"/>
      <c r="I52" s="27" t="s">
        <v>14</v>
      </c>
      <c r="J52" s="22"/>
      <c r="K52" s="28">
        <f>_xlfn.VAR.S(K10:T19)</f>
        <v>62.800964808080785</v>
      </c>
    </row>
    <row r="53" spans="2:12" s="15" customFormat="1" ht="17.25" customHeight="1" x14ac:dyDescent="0.25">
      <c r="B53" s="24"/>
      <c r="C53" s="25"/>
      <c r="D53" s="26"/>
      <c r="E53" s="27"/>
      <c r="F53" s="22"/>
      <c r="G53" s="28"/>
      <c r="H53" s="22"/>
      <c r="I53" s="27"/>
      <c r="J53" s="22"/>
      <c r="K53" s="28"/>
    </row>
    <row r="54" spans="2:12" s="15" customFormat="1" ht="17.25" customHeight="1" x14ac:dyDescent="0.25">
      <c r="B54" s="24" t="s">
        <v>45</v>
      </c>
      <c r="C54" s="25"/>
      <c r="D54" s="26"/>
      <c r="E54" s="29">
        <f>SQRT(E51)</f>
        <v>2.0503857277724746</v>
      </c>
      <c r="F54" s="22"/>
      <c r="G54" s="30" t="s">
        <v>14</v>
      </c>
      <c r="H54" s="22"/>
      <c r="I54" s="29">
        <f>SQRT(I51)</f>
        <v>0.26286878856189833</v>
      </c>
      <c r="J54" s="22"/>
      <c r="K54" s="30" t="s">
        <v>14</v>
      </c>
    </row>
    <row r="55" spans="2:12" s="15" customFormat="1" ht="17.25" customHeight="1" x14ac:dyDescent="0.25">
      <c r="B55" s="24" t="s">
        <v>44</v>
      </c>
      <c r="C55" s="25"/>
      <c r="D55" s="26"/>
      <c r="E55" s="27" t="s">
        <v>14</v>
      </c>
      <c r="F55" s="22"/>
      <c r="G55" s="28">
        <f>SQRT(G52)</f>
        <v>2.4152294576982398</v>
      </c>
      <c r="H55" s="22"/>
      <c r="I55" s="27" t="s">
        <v>14</v>
      </c>
      <c r="J55" s="22"/>
      <c r="K55" s="28">
        <f>SQRT(K52)</f>
        <v>7.9247059761281227</v>
      </c>
    </row>
    <row r="56" spans="2:12" s="15" customFormat="1" ht="17.25" customHeight="1" x14ac:dyDescent="0.25">
      <c r="B56" s="24" t="s">
        <v>15</v>
      </c>
      <c r="C56" s="25"/>
      <c r="D56" s="26"/>
      <c r="E56" s="29">
        <f>AVEDEV(E10:E16)</f>
        <v>1.7551020408163265</v>
      </c>
      <c r="F56" s="22"/>
      <c r="G56" s="28">
        <f>AVEDEV(G10:G19)</f>
        <v>2</v>
      </c>
      <c r="H56" s="22"/>
      <c r="I56" s="29">
        <f>AVEDEV(I10:I29)</f>
        <v>0.22300000000000003</v>
      </c>
      <c r="J56" s="22"/>
      <c r="K56" s="28">
        <f>AVEDEV(K10:T19)</f>
        <v>6.2873560000000017</v>
      </c>
    </row>
    <row r="57" spans="2:12" s="15" customFormat="1" ht="17.25" customHeight="1" x14ac:dyDescent="0.25">
      <c r="B57" s="24"/>
      <c r="C57" s="25"/>
      <c r="D57" s="26"/>
      <c r="E57" s="29"/>
      <c r="F57" s="22"/>
      <c r="G57" s="28"/>
      <c r="H57" s="22"/>
      <c r="I57" s="29"/>
      <c r="J57" s="22"/>
      <c r="K57" s="28"/>
    </row>
    <row r="58" spans="2:12" s="15" customFormat="1" ht="17.25" customHeight="1" x14ac:dyDescent="0.25">
      <c r="B58" s="24" t="s">
        <v>21</v>
      </c>
      <c r="C58" s="25"/>
      <c r="D58" s="26"/>
      <c r="E58" s="29">
        <f>E54/E39</f>
        <v>0.35881750236018306</v>
      </c>
      <c r="F58" s="22"/>
      <c r="G58" s="28">
        <f>G55/G39</f>
        <v>0.13801311186847084</v>
      </c>
      <c r="H58" s="22"/>
      <c r="I58" s="29">
        <f>I54/I39</f>
        <v>0.49597884634320438</v>
      </c>
      <c r="J58" s="22"/>
      <c r="K58" s="28">
        <f>K55/K39</f>
        <v>9.9534350059008458E-2</v>
      </c>
    </row>
    <row r="59" spans="2:12" s="15" customFormat="1" ht="17.25" customHeight="1" x14ac:dyDescent="0.25">
      <c r="B59" s="24"/>
      <c r="C59" s="25"/>
      <c r="D59" s="26"/>
      <c r="E59" s="29"/>
      <c r="F59" s="22"/>
      <c r="G59" s="28"/>
      <c r="H59" s="22"/>
      <c r="I59" s="29"/>
      <c r="J59" s="22"/>
      <c r="K59" s="28"/>
    </row>
    <row r="60" spans="2:12" s="15" customFormat="1" ht="17.25" customHeight="1" x14ac:dyDescent="0.25">
      <c r="B60" s="24" t="s">
        <v>46</v>
      </c>
      <c r="C60" s="25"/>
      <c r="D60" s="26"/>
      <c r="E60" s="29">
        <f>_xlfn.QUARTILE.EXC(E10:E16,1)</f>
        <v>4</v>
      </c>
      <c r="F60" s="22"/>
      <c r="G60" s="28">
        <f>_xlfn.QUARTILE.EXC(G10:G19,1)</f>
        <v>15.75</v>
      </c>
      <c r="H60" s="22"/>
      <c r="I60" s="29">
        <f>_xlfn.QUARTILE.EXC(I10:I29,1)</f>
        <v>0.22500000000000001</v>
      </c>
      <c r="J60" s="22"/>
      <c r="K60" s="28">
        <f>_xlfn.QUARTILE.EXC(K10:T19,1)</f>
        <v>74.322500000000005</v>
      </c>
    </row>
    <row r="61" spans="2:12" s="15" customFormat="1" ht="17.25" customHeight="1" x14ac:dyDescent="0.25">
      <c r="B61" s="24" t="s">
        <v>47</v>
      </c>
      <c r="C61" s="25"/>
      <c r="D61" s="26"/>
      <c r="E61" s="29">
        <f>_xlfn.QUARTILE.EXC(E10:E16,3)</f>
        <v>8</v>
      </c>
      <c r="F61" s="22"/>
      <c r="G61" s="28">
        <f>_xlfn.QUARTILE.EXC(G10:G19,3)</f>
        <v>20</v>
      </c>
      <c r="H61" s="22"/>
      <c r="I61" s="29">
        <f>_xlfn.QUARTILE.EXC(I10:I29,3)</f>
        <v>0.8</v>
      </c>
      <c r="J61" s="22"/>
      <c r="K61" s="28">
        <f>_xlfn.QUARTILE.EXC(K10:T19,3)</f>
        <v>85.12</v>
      </c>
    </row>
    <row r="62" spans="2:12" s="15" customFormat="1" ht="17.25" customHeight="1" x14ac:dyDescent="0.25">
      <c r="B62" s="24" t="s">
        <v>48</v>
      </c>
      <c r="C62" s="25"/>
      <c r="D62" s="26"/>
      <c r="E62" s="29">
        <f>E61-E60</f>
        <v>4</v>
      </c>
      <c r="F62" s="22"/>
      <c r="G62" s="28">
        <f>G61-G60</f>
        <v>4.25</v>
      </c>
      <c r="H62" s="22"/>
      <c r="I62" s="29">
        <f>I61-I60</f>
        <v>0.57500000000000007</v>
      </c>
      <c r="J62" s="22"/>
      <c r="K62" s="28">
        <f>K61-K60</f>
        <v>10.797499999999999</v>
      </c>
    </row>
    <row r="63" spans="2:12" s="15" customFormat="1" ht="17.25" customHeight="1" x14ac:dyDescent="0.25">
      <c r="B63" s="24"/>
      <c r="C63" s="25"/>
      <c r="D63" s="26"/>
      <c r="E63" s="29"/>
      <c r="F63" s="22"/>
      <c r="G63" s="28"/>
      <c r="H63" s="22"/>
      <c r="I63" s="29"/>
      <c r="J63" s="22"/>
      <c r="K63" s="28"/>
    </row>
    <row r="64" spans="2:12" s="15" customFormat="1" ht="21" customHeight="1" x14ac:dyDescent="0.25">
      <c r="B64" s="24" t="s">
        <v>23</v>
      </c>
      <c r="C64" s="25"/>
      <c r="D64" s="26"/>
      <c r="E64" s="29">
        <f>_xlfn.SKEW.P(E10:E16)</f>
        <v>-0.50732986477545039</v>
      </c>
      <c r="F64" s="22"/>
      <c r="G64" s="30" t="s">
        <v>14</v>
      </c>
      <c r="H64" s="22"/>
      <c r="I64" s="29">
        <f>_xlfn.SKEW.P(I10:I29)</f>
        <v>2.9728752730144971E-3</v>
      </c>
      <c r="J64" s="22"/>
      <c r="K64" s="30" t="s">
        <v>14</v>
      </c>
      <c r="L64" s="15" t="s">
        <v>43</v>
      </c>
    </row>
    <row r="65" spans="2:15" s="15" customFormat="1" ht="21" customHeight="1" x14ac:dyDescent="0.25">
      <c r="B65" s="24" t="s">
        <v>24</v>
      </c>
      <c r="C65" s="25"/>
      <c r="D65" s="26"/>
      <c r="E65" s="27" t="s">
        <v>14</v>
      </c>
      <c r="F65" s="22"/>
      <c r="G65" s="28">
        <f>SKEW(G10:G19)</f>
        <v>0.79850443295329565</v>
      </c>
      <c r="H65" s="22"/>
      <c r="I65" s="27" t="s">
        <v>14</v>
      </c>
      <c r="J65" s="22"/>
      <c r="K65" s="28">
        <f>SKEW(K10:T19)</f>
        <v>-0.18233782360616158</v>
      </c>
      <c r="L65" s="15" t="s">
        <v>43</v>
      </c>
    </row>
    <row r="66" spans="2:15" s="15" customFormat="1" ht="14.25" customHeight="1" x14ac:dyDescent="0.25">
      <c r="B66" s="24"/>
      <c r="C66" s="25"/>
      <c r="D66" s="26"/>
      <c r="E66" s="29"/>
      <c r="F66" s="22"/>
      <c r="G66" s="28"/>
      <c r="H66" s="22"/>
      <c r="I66" s="29"/>
      <c r="J66" s="22"/>
      <c r="K66" s="28"/>
    </row>
    <row r="67" spans="2:15" ht="15.75" x14ac:dyDescent="0.25">
      <c r="B67" s="24" t="s">
        <v>25</v>
      </c>
      <c r="C67" s="25"/>
      <c r="D67" s="26"/>
      <c r="E67" s="29">
        <f>(E48/E54^4)/E35</f>
        <v>2.0736638702988039</v>
      </c>
      <c r="F67" s="22"/>
      <c r="G67" s="30" t="s">
        <v>14</v>
      </c>
      <c r="H67" s="22"/>
      <c r="I67" s="29">
        <f>(I48/I54^4)/I35</f>
        <v>1.8261606220980515</v>
      </c>
      <c r="J67" s="22"/>
      <c r="K67" s="30" t="s">
        <v>14</v>
      </c>
      <c r="L67" s="15" t="s">
        <v>42</v>
      </c>
    </row>
    <row r="68" spans="2:15" ht="15.75" x14ac:dyDescent="0.25">
      <c r="B68" s="24" t="s">
        <v>26</v>
      </c>
      <c r="C68" s="25"/>
      <c r="D68" s="26"/>
      <c r="E68" s="27" t="s">
        <v>14</v>
      </c>
      <c r="F68" s="22"/>
      <c r="G68" s="28">
        <f>KURT(G10:G19)+3</f>
        <v>2.3912536443148684</v>
      </c>
      <c r="H68" s="22"/>
      <c r="I68" s="27" t="s">
        <v>14</v>
      </c>
      <c r="J68" s="22"/>
      <c r="K68" s="28">
        <f>KURT(K10:T19)+3</f>
        <v>3.2737908746190101</v>
      </c>
      <c r="L68" s="15" t="s">
        <v>42</v>
      </c>
    </row>
    <row r="69" spans="2:15" ht="15.75" x14ac:dyDescent="0.25">
      <c r="B69" s="31"/>
      <c r="C69" s="32"/>
      <c r="D69" s="33"/>
      <c r="E69" s="34"/>
      <c r="F69" s="22"/>
      <c r="G69" s="35"/>
      <c r="H69" s="22"/>
      <c r="I69" s="34"/>
      <c r="J69" s="22"/>
      <c r="K69" s="35"/>
      <c r="L69" s="15"/>
    </row>
    <row r="72" spans="2:15" ht="60" x14ac:dyDescent="0.25">
      <c r="E72" s="76" t="s">
        <v>52</v>
      </c>
      <c r="F72" s="76"/>
      <c r="G72" s="76"/>
      <c r="H72" s="76"/>
      <c r="I72" s="76"/>
      <c r="J72" s="76"/>
      <c r="K72" s="76"/>
      <c r="M72" s="41" t="s">
        <v>50</v>
      </c>
      <c r="O72" s="41" t="s">
        <v>51</v>
      </c>
    </row>
    <row r="74" spans="2:15" ht="15.75" x14ac:dyDescent="0.25">
      <c r="B74" s="15"/>
      <c r="E74" s="51">
        <f t="array" ref="E74:E81">_xlfn.MODE.MULT(E10:E16)</f>
        <v>8</v>
      </c>
      <c r="F74" s="52"/>
      <c r="G74" s="52">
        <f t="array" ref="G74:G81">_xlfn.MODE.MULT(G10:G19)</f>
        <v>16</v>
      </c>
      <c r="H74" s="52"/>
      <c r="I74" s="52">
        <f t="array" ref="I74:I81">_xlfn.MODE.MULT(I10:I29)</f>
        <v>0.5</v>
      </c>
      <c r="J74" s="52"/>
      <c r="K74" s="53">
        <f t="array" ref="K74:K81">_xlfn.MODE.MULT(K10:T29)</f>
        <v>80.44</v>
      </c>
      <c r="M74" s="1">
        <f>COUNTIF($I$10:$I$29,I74)</f>
        <v>4</v>
      </c>
      <c r="N74" s="1"/>
      <c r="O74" s="1">
        <f>COUNTIF($K$10:$T$19,K74)</f>
        <v>2</v>
      </c>
    </row>
    <row r="75" spans="2:15" x14ac:dyDescent="0.25">
      <c r="E75" s="54">
        <v>8</v>
      </c>
      <c r="F75" s="38"/>
      <c r="G75" s="38">
        <v>16</v>
      </c>
      <c r="H75" s="38"/>
      <c r="I75" s="38">
        <v>0.2</v>
      </c>
      <c r="J75" s="38"/>
      <c r="K75" s="55">
        <v>70.98</v>
      </c>
      <c r="M75" s="1">
        <f>COUNTIF($I$10:$I$29,I75)</f>
        <v>4</v>
      </c>
      <c r="N75" s="1"/>
      <c r="O75" s="1">
        <f>COUNTIF($K$10:$T$19,K75)</f>
        <v>2</v>
      </c>
    </row>
    <row r="76" spans="2:15" x14ac:dyDescent="0.25">
      <c r="E76" s="54">
        <v>8</v>
      </c>
      <c r="F76" s="38"/>
      <c r="G76" s="38">
        <v>16</v>
      </c>
      <c r="H76" s="38"/>
      <c r="I76" s="38">
        <v>0.8</v>
      </c>
      <c r="J76" s="38"/>
      <c r="K76" s="55">
        <v>78.959999999999994</v>
      </c>
      <c r="M76" s="1">
        <f>COUNTIF($I$10:$I$29,I76)</f>
        <v>4</v>
      </c>
      <c r="N76" s="1"/>
      <c r="O76" s="1">
        <f>COUNTIF($K$10:$T$19,K76)</f>
        <v>2</v>
      </c>
    </row>
    <row r="77" spans="2:15" x14ac:dyDescent="0.25">
      <c r="E77" s="54">
        <v>8</v>
      </c>
      <c r="F77" s="38"/>
      <c r="G77" s="38">
        <v>16</v>
      </c>
      <c r="H77" s="38"/>
      <c r="I77" s="38" t="e">
        <v>#N/A</v>
      </c>
      <c r="J77" s="38"/>
      <c r="K77" s="55" t="e">
        <v>#N/A</v>
      </c>
    </row>
    <row r="78" spans="2:15" x14ac:dyDescent="0.25">
      <c r="E78" s="54">
        <v>8</v>
      </c>
      <c r="F78" s="38"/>
      <c r="G78" s="38">
        <v>16</v>
      </c>
      <c r="H78" s="38"/>
      <c r="I78" s="38" t="e">
        <v>#N/A</v>
      </c>
      <c r="J78" s="38"/>
      <c r="K78" s="55" t="e">
        <v>#N/A</v>
      </c>
    </row>
    <row r="79" spans="2:15" x14ac:dyDescent="0.25">
      <c r="E79" s="54">
        <v>8</v>
      </c>
      <c r="F79" s="38"/>
      <c r="G79" s="38">
        <v>16</v>
      </c>
      <c r="H79" s="38"/>
      <c r="I79" s="38" t="e">
        <v>#N/A</v>
      </c>
      <c r="J79" s="38"/>
      <c r="K79" s="55" t="e">
        <v>#N/A</v>
      </c>
    </row>
    <row r="80" spans="2:15" x14ac:dyDescent="0.25">
      <c r="E80" s="54">
        <v>8</v>
      </c>
      <c r="F80" s="38"/>
      <c r="G80" s="38">
        <v>16</v>
      </c>
      <c r="H80" s="38"/>
      <c r="I80" s="38" t="e">
        <v>#N/A</v>
      </c>
      <c r="J80" s="38"/>
      <c r="K80" s="55" t="e">
        <v>#N/A</v>
      </c>
    </row>
    <row r="81" spans="5:11" x14ac:dyDescent="0.25">
      <c r="E81" s="56">
        <v>8</v>
      </c>
      <c r="F81" s="57"/>
      <c r="G81" s="57">
        <v>16</v>
      </c>
      <c r="H81" s="57"/>
      <c r="I81" s="57" t="e">
        <v>#N/A</v>
      </c>
      <c r="J81" s="57"/>
      <c r="K81" s="58" t="e">
        <v>#N/A</v>
      </c>
    </row>
  </sheetData>
  <sortState ref="J80:J89">
    <sortCondition ref="J97:J106"/>
  </sortState>
  <mergeCells count="2">
    <mergeCell ref="X7:AA7"/>
    <mergeCell ref="E72:K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11D9-F781-4C92-8145-966565130C1D}">
  <dimension ref="B2:Q31"/>
  <sheetViews>
    <sheetView tabSelected="1" topLeftCell="C1" workbookViewId="0">
      <selection activeCell="P27" sqref="P27"/>
    </sheetView>
  </sheetViews>
  <sheetFormatPr defaultRowHeight="15" x14ac:dyDescent="0.25"/>
  <cols>
    <col min="5" max="5" width="10.140625" customWidth="1"/>
    <col min="6" max="6" width="21" customWidth="1"/>
    <col min="8" max="8" width="23.28515625" customWidth="1"/>
    <col min="9" max="9" width="21.42578125" customWidth="1"/>
    <col min="10" max="10" width="10.5703125" customWidth="1"/>
    <col min="12" max="12" width="15.140625" customWidth="1"/>
    <col min="16" max="16" width="15.42578125" customWidth="1"/>
  </cols>
  <sheetData>
    <row r="2" spans="2:13" x14ac:dyDescent="0.25">
      <c r="B2" s="77" t="s">
        <v>53</v>
      </c>
      <c r="C2" s="77"/>
      <c r="D2" s="77"/>
      <c r="E2" s="77"/>
      <c r="F2" s="77"/>
      <c r="G2" s="77"/>
    </row>
    <row r="3" spans="2:13" ht="18" x14ac:dyDescent="0.25">
      <c r="B3" s="2"/>
      <c r="C3" s="2"/>
      <c r="D3" s="2"/>
      <c r="E3" s="2"/>
      <c r="F3" s="2"/>
      <c r="J3" s="66" t="s">
        <v>71</v>
      </c>
      <c r="K3" s="66" t="s">
        <v>72</v>
      </c>
    </row>
    <row r="4" spans="2:13" ht="18" x14ac:dyDescent="0.25">
      <c r="B4" s="2" t="s">
        <v>54</v>
      </c>
      <c r="C4" s="2" t="s">
        <v>64</v>
      </c>
      <c r="D4" s="2"/>
      <c r="E4" s="66" t="s">
        <v>71</v>
      </c>
      <c r="F4" s="66" t="s">
        <v>72</v>
      </c>
      <c r="J4" s="2" t="s">
        <v>80</v>
      </c>
      <c r="K4" s="2">
        <v>151</v>
      </c>
    </row>
    <row r="5" spans="2:13" ht="18" x14ac:dyDescent="0.25">
      <c r="B5" s="2" t="s">
        <v>55</v>
      </c>
      <c r="C5" s="2">
        <v>160</v>
      </c>
      <c r="D5" s="2"/>
      <c r="E5" s="2" t="s">
        <v>65</v>
      </c>
      <c r="F5" s="2">
        <v>160</v>
      </c>
      <c r="J5" s="2" t="s">
        <v>81</v>
      </c>
      <c r="K5" s="2">
        <v>160</v>
      </c>
    </row>
    <row r="6" spans="2:13" ht="18" x14ac:dyDescent="0.25">
      <c r="B6" s="2" t="s">
        <v>56</v>
      </c>
      <c r="C6" s="2">
        <v>170</v>
      </c>
      <c r="D6" s="2"/>
      <c r="E6" s="2" t="s">
        <v>66</v>
      </c>
      <c r="F6" s="2">
        <v>170</v>
      </c>
      <c r="J6" s="2" t="s">
        <v>82</v>
      </c>
      <c r="K6" s="2">
        <v>169</v>
      </c>
    </row>
    <row r="7" spans="2:13" ht="18" x14ac:dyDescent="0.25">
      <c r="B7" s="2" t="s">
        <v>57</v>
      </c>
      <c r="C7" s="2" t="s">
        <v>64</v>
      </c>
      <c r="D7" s="2"/>
      <c r="E7" s="2" t="s">
        <v>67</v>
      </c>
      <c r="F7" s="2">
        <v>151</v>
      </c>
      <c r="J7" s="2" t="s">
        <v>83</v>
      </c>
      <c r="K7" s="2">
        <v>170</v>
      </c>
    </row>
    <row r="8" spans="2:13" ht="18" x14ac:dyDescent="0.25">
      <c r="B8" s="2" t="s">
        <v>58</v>
      </c>
      <c r="C8" s="2">
        <v>151</v>
      </c>
      <c r="D8" s="2"/>
      <c r="E8" s="2" t="s">
        <v>68</v>
      </c>
      <c r="F8" s="2">
        <v>175</v>
      </c>
      <c r="J8" s="2" t="s">
        <v>84</v>
      </c>
      <c r="K8" s="2">
        <v>175</v>
      </c>
    </row>
    <row r="9" spans="2:13" ht="18" x14ac:dyDescent="0.25">
      <c r="B9" s="2" t="s">
        <v>59</v>
      </c>
      <c r="C9" s="2">
        <v>175</v>
      </c>
      <c r="D9" s="2"/>
      <c r="E9" s="2" t="s">
        <v>69</v>
      </c>
      <c r="F9" s="2">
        <v>178</v>
      </c>
      <c r="J9" s="2" t="s">
        <v>85</v>
      </c>
      <c r="K9" s="2">
        <v>178</v>
      </c>
    </row>
    <row r="10" spans="2:13" ht="18" x14ac:dyDescent="0.25">
      <c r="B10" s="2" t="s">
        <v>60</v>
      </c>
      <c r="C10" s="2">
        <v>178</v>
      </c>
      <c r="D10" s="2"/>
      <c r="E10" s="2" t="s">
        <v>70</v>
      </c>
      <c r="F10" s="2">
        <v>169</v>
      </c>
    </row>
    <row r="11" spans="2:13" x14ac:dyDescent="0.25">
      <c r="B11" s="2" t="s">
        <v>61</v>
      </c>
      <c r="C11" s="2" t="s">
        <v>64</v>
      </c>
      <c r="D11" s="2"/>
    </row>
    <row r="12" spans="2:13" x14ac:dyDescent="0.25">
      <c r="B12" s="2" t="s">
        <v>62</v>
      </c>
      <c r="C12" s="2" t="s">
        <v>64</v>
      </c>
      <c r="D12" s="2"/>
      <c r="E12" s="1" t="s">
        <v>3</v>
      </c>
      <c r="F12" s="2">
        <f>COUNT(F5:F10)</f>
        <v>6</v>
      </c>
    </row>
    <row r="13" spans="2:13" x14ac:dyDescent="0.25">
      <c r="B13" s="2" t="s">
        <v>63</v>
      </c>
      <c r="C13" s="2">
        <v>169</v>
      </c>
      <c r="D13" s="2"/>
      <c r="E13" s="1" t="s">
        <v>4</v>
      </c>
      <c r="F13">
        <f>SUM(F5:F10)</f>
        <v>1003</v>
      </c>
    </row>
    <row r="15" spans="2:13" x14ac:dyDescent="0.25">
      <c r="E15" s="78" t="s">
        <v>76</v>
      </c>
      <c r="F15" s="78"/>
      <c r="H15" s="78" t="s">
        <v>75</v>
      </c>
      <c r="I15" s="78"/>
      <c r="J15" s="78"/>
      <c r="L15" s="78" t="s">
        <v>77</v>
      </c>
      <c r="M15" s="78"/>
    </row>
    <row r="17" spans="5:17" x14ac:dyDescent="0.25">
      <c r="E17" s="68" t="s">
        <v>13</v>
      </c>
      <c r="F17" t="e">
        <f>MODE(F5:F10)</f>
        <v>#N/A</v>
      </c>
      <c r="H17" s="67" t="s">
        <v>74</v>
      </c>
      <c r="I17" s="71" t="s">
        <v>89</v>
      </c>
      <c r="J17">
        <f>_xlfn.VAR.S(F5:F10)</f>
        <v>100.56666666666666</v>
      </c>
      <c r="L17" s="67" t="s">
        <v>79</v>
      </c>
      <c r="M17">
        <f>SKEW(F5:F10)</f>
        <v>-0.83661206606253313</v>
      </c>
      <c r="P17" s="67" t="s">
        <v>96</v>
      </c>
      <c r="Q17">
        <f>_xlfn.QUARTILE.EXC(K4:K9,1)</f>
        <v>157.75</v>
      </c>
    </row>
    <row r="18" spans="5:17" x14ac:dyDescent="0.25">
      <c r="I18" s="72"/>
    </row>
    <row r="19" spans="5:17" x14ac:dyDescent="0.25">
      <c r="E19" s="68" t="s">
        <v>73</v>
      </c>
      <c r="F19">
        <f>F13/F12</f>
        <v>167.16666666666666</v>
      </c>
      <c r="I19" s="72"/>
      <c r="L19" s="67" t="s">
        <v>78</v>
      </c>
      <c r="M19">
        <f>KURT(F5:F10)</f>
        <v>-0.12031588977235064</v>
      </c>
      <c r="N19">
        <f>M19+3</f>
        <v>2.8796841102276494</v>
      </c>
    </row>
    <row r="20" spans="5:17" x14ac:dyDescent="0.25">
      <c r="H20" s="67" t="s">
        <v>87</v>
      </c>
      <c r="I20" s="71" t="s">
        <v>90</v>
      </c>
      <c r="J20">
        <f>_xlfn.STDEV.S(F5:F10)</f>
        <v>10.028293307770104</v>
      </c>
    </row>
    <row r="21" spans="5:17" x14ac:dyDescent="0.25">
      <c r="E21" s="68" t="s">
        <v>12</v>
      </c>
      <c r="F21">
        <f>MEDIAN(F5:F10)</f>
        <v>169.5</v>
      </c>
      <c r="H21" s="70" t="s">
        <v>87</v>
      </c>
      <c r="I21" s="71"/>
      <c r="J21">
        <f>SQRT(J17)</f>
        <v>10.028293307770104</v>
      </c>
    </row>
    <row r="22" spans="5:17" x14ac:dyDescent="0.25">
      <c r="E22" s="69" t="s">
        <v>12</v>
      </c>
      <c r="F22">
        <f>(K6+K7)/2</f>
        <v>169.5</v>
      </c>
      <c r="I22" s="71"/>
    </row>
    <row r="23" spans="5:17" x14ac:dyDescent="0.25">
      <c r="H23" s="67" t="s">
        <v>86</v>
      </c>
      <c r="I23" s="71" t="s">
        <v>91</v>
      </c>
      <c r="J23">
        <f>AVEDEV(K4:K9)</f>
        <v>7.7777777777777812</v>
      </c>
    </row>
    <row r="24" spans="5:17" x14ac:dyDescent="0.25">
      <c r="I24" s="71"/>
    </row>
    <row r="25" spans="5:17" x14ac:dyDescent="0.25">
      <c r="H25" s="67" t="s">
        <v>88</v>
      </c>
      <c r="I25" s="71" t="s">
        <v>92</v>
      </c>
      <c r="J25">
        <f>J20/F19</f>
        <v>5.9989790475195044E-2</v>
      </c>
    </row>
    <row r="29" spans="5:17" x14ac:dyDescent="0.25">
      <c r="H29" s="67" t="s">
        <v>93</v>
      </c>
      <c r="I29">
        <f>MAX(K4:K9)</f>
        <v>178</v>
      </c>
    </row>
    <row r="30" spans="5:17" x14ac:dyDescent="0.25">
      <c r="H30" s="67" t="s">
        <v>94</v>
      </c>
      <c r="I30">
        <f>MIN(K4:K9)</f>
        <v>151</v>
      </c>
    </row>
    <row r="31" spans="5:17" x14ac:dyDescent="0.25">
      <c r="H31" s="67" t="s">
        <v>95</v>
      </c>
      <c r="I31">
        <f>I29-I30</f>
        <v>27</v>
      </c>
    </row>
  </sheetData>
  <sortState ref="K4:K9">
    <sortCondition ref="K4"/>
  </sortState>
  <mergeCells count="4">
    <mergeCell ref="B2:G2"/>
    <mergeCell ref="H15:J15"/>
    <mergeCell ref="E15:F15"/>
    <mergeCell ref="L15:M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DE8F-127E-4C37-A0B4-B6EEA9EC314E}">
  <dimension ref="A2:H20"/>
  <sheetViews>
    <sheetView topLeftCell="A3" workbookViewId="0">
      <selection activeCell="G8" sqref="G8"/>
    </sheetView>
  </sheetViews>
  <sheetFormatPr defaultRowHeight="15" x14ac:dyDescent="0.25"/>
  <cols>
    <col min="4" max="4" width="11.28515625" customWidth="1"/>
    <col min="5" max="5" width="12.140625" customWidth="1"/>
    <col min="7" max="7" width="13.42578125" customWidth="1"/>
  </cols>
  <sheetData>
    <row r="2" spans="1:8" ht="18" x14ac:dyDescent="0.25">
      <c r="A2" s="66" t="s">
        <v>71</v>
      </c>
      <c r="B2" s="66" t="s">
        <v>72</v>
      </c>
    </row>
    <row r="3" spans="1:8" ht="18" x14ac:dyDescent="0.25">
      <c r="A3" s="2" t="s">
        <v>80</v>
      </c>
      <c r="B3">
        <v>96</v>
      </c>
      <c r="D3" s="1" t="s">
        <v>3</v>
      </c>
      <c r="E3" s="2">
        <f>COUNT(B3:B20)</f>
        <v>18</v>
      </c>
    </row>
    <row r="4" spans="1:8" ht="18" x14ac:dyDescent="0.25">
      <c r="A4" s="2" t="s">
        <v>81</v>
      </c>
      <c r="B4">
        <v>96</v>
      </c>
      <c r="D4" s="1" t="s">
        <v>4</v>
      </c>
      <c r="E4">
        <f>SUM(B3:B20)</f>
        <v>2272</v>
      </c>
    </row>
    <row r="5" spans="1:8" ht="18" x14ac:dyDescent="0.25">
      <c r="A5" s="2" t="s">
        <v>82</v>
      </c>
      <c r="B5">
        <v>102</v>
      </c>
    </row>
    <row r="6" spans="1:8" ht="18" x14ac:dyDescent="0.25">
      <c r="A6" s="2" t="s">
        <v>83</v>
      </c>
      <c r="B6">
        <v>102</v>
      </c>
      <c r="D6" s="78" t="s">
        <v>76</v>
      </c>
      <c r="E6" s="78"/>
    </row>
    <row r="7" spans="1:8" ht="18" x14ac:dyDescent="0.25">
      <c r="A7" s="2" t="s">
        <v>84</v>
      </c>
      <c r="B7">
        <v>102</v>
      </c>
    </row>
    <row r="8" spans="1:8" ht="18" x14ac:dyDescent="0.25">
      <c r="A8" s="2" t="s">
        <v>85</v>
      </c>
      <c r="B8">
        <v>104</v>
      </c>
      <c r="D8" s="68" t="s">
        <v>13</v>
      </c>
      <c r="E8">
        <f>MODE(B3:B20)</f>
        <v>102</v>
      </c>
      <c r="G8" s="67" t="s">
        <v>109</v>
      </c>
      <c r="H8">
        <f>_xlfn.QUARTILE.EXC(B3:B20,1)</f>
        <v>102</v>
      </c>
    </row>
    <row r="9" spans="1:8" ht="18" x14ac:dyDescent="0.25">
      <c r="A9" s="2" t="s">
        <v>97</v>
      </c>
      <c r="B9">
        <v>104</v>
      </c>
      <c r="G9" s="71"/>
      <c r="H9" s="71"/>
    </row>
    <row r="10" spans="1:8" ht="18" x14ac:dyDescent="0.25">
      <c r="A10" s="2" t="s">
        <v>98</v>
      </c>
      <c r="B10">
        <v>108</v>
      </c>
      <c r="D10" s="68" t="s">
        <v>73</v>
      </c>
      <c r="E10">
        <f>E4/E3</f>
        <v>126.22222222222223</v>
      </c>
      <c r="G10" s="67" t="s">
        <v>110</v>
      </c>
      <c r="H10">
        <f>_xlfn.QUARTILE.EXC(B3:B20,2)</f>
        <v>126</v>
      </c>
    </row>
    <row r="11" spans="1:8" ht="18" x14ac:dyDescent="0.25">
      <c r="A11" s="2" t="s">
        <v>99</v>
      </c>
      <c r="B11">
        <v>126</v>
      </c>
      <c r="G11" s="72"/>
      <c r="H11" s="72"/>
    </row>
    <row r="12" spans="1:8" ht="18" x14ac:dyDescent="0.25">
      <c r="A12" s="2" t="s">
        <v>100</v>
      </c>
      <c r="B12">
        <v>126</v>
      </c>
      <c r="D12" s="68" t="s">
        <v>12</v>
      </c>
      <c r="E12">
        <f>MEDIAN(B3:B20)</f>
        <v>126</v>
      </c>
      <c r="G12" s="67" t="s">
        <v>111</v>
      </c>
      <c r="H12">
        <f>_xlfn.QUARTILE.EXC(B3:B20,3)</f>
        <v>157</v>
      </c>
    </row>
    <row r="13" spans="1:8" ht="18" x14ac:dyDescent="0.25">
      <c r="A13" s="2" t="s">
        <v>101</v>
      </c>
      <c r="B13">
        <v>128</v>
      </c>
      <c r="G13" s="71"/>
      <c r="H13" s="71"/>
    </row>
    <row r="14" spans="1:8" ht="18" x14ac:dyDescent="0.25">
      <c r="A14" s="2" t="s">
        <v>102</v>
      </c>
      <c r="B14">
        <v>128</v>
      </c>
      <c r="G14" s="71"/>
      <c r="H14" s="71"/>
    </row>
    <row r="15" spans="1:8" ht="18" x14ac:dyDescent="0.25">
      <c r="A15" s="2" t="s">
        <v>103</v>
      </c>
      <c r="B15">
        <v>140</v>
      </c>
      <c r="G15" s="71"/>
      <c r="H15" s="71"/>
    </row>
    <row r="16" spans="1:8" ht="18" x14ac:dyDescent="0.25">
      <c r="A16" s="2" t="s">
        <v>104</v>
      </c>
      <c r="B16">
        <v>156</v>
      </c>
      <c r="G16" s="71"/>
      <c r="H16" s="71"/>
    </row>
    <row r="17" spans="1:8" ht="18" x14ac:dyDescent="0.25">
      <c r="A17" s="2" t="s">
        <v>105</v>
      </c>
      <c r="B17">
        <v>160</v>
      </c>
      <c r="G17" s="71"/>
      <c r="H17" s="71"/>
    </row>
    <row r="18" spans="1:8" ht="18" x14ac:dyDescent="0.25">
      <c r="A18" s="2" t="s">
        <v>106</v>
      </c>
      <c r="B18">
        <v>160</v>
      </c>
    </row>
    <row r="19" spans="1:8" ht="18" x14ac:dyDescent="0.25">
      <c r="A19" s="2" t="s">
        <v>107</v>
      </c>
      <c r="B19">
        <v>164</v>
      </c>
    </row>
    <row r="20" spans="1:8" ht="18" x14ac:dyDescent="0.25">
      <c r="A20" s="2" t="s">
        <v>108</v>
      </c>
      <c r="B20">
        <v>170</v>
      </c>
    </row>
  </sheetData>
  <mergeCells count="1"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Datos sin agrupar</vt:lpstr>
      <vt:lpstr>Ejemplo 1</vt:lpstr>
      <vt:lpstr>Ejercicio 1</vt:lpstr>
      <vt:lpstr>'Datos sin agrupar'!Ejemplo1</vt:lpstr>
      <vt:lpstr>'Datos sin agrupar'!Ejemplo2</vt:lpstr>
      <vt:lpstr>'Datos sin agrupar'!Ejemplo3</vt:lpstr>
      <vt:lpstr>Ejemplo4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Alfonso</cp:lastModifiedBy>
  <dcterms:created xsi:type="dcterms:W3CDTF">2015-05-25T20:17:00Z</dcterms:created>
  <dcterms:modified xsi:type="dcterms:W3CDTF">2019-02-08T03:47:47Z</dcterms:modified>
</cp:coreProperties>
</file>