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Tercer Parcial\"/>
    </mc:Choice>
  </mc:AlternateContent>
  <xr:revisionPtr revIDLastSave="116" documentId="11_4D9C052CE8E3E0EB0EDF09EDAEC4F95FFA969994" xr6:coauthVersionLast="36" xr6:coauthVersionMax="36" xr10:uidLastSave="{2521B879-4E75-40FA-9F3E-47EDD80DF3C8}"/>
  <bookViews>
    <workbookView xWindow="120" yWindow="135" windowWidth="11595" windowHeight="5385" tabRatio="540" xr2:uid="{00000000-000D-0000-FFFF-FFFF00000000}"/>
  </bookViews>
  <sheets>
    <sheet name="General_TABLE" sheetId="6" r:id="rId1"/>
  </sheets>
  <definedNames>
    <definedName name="_xlnm.Print_Area" localSheetId="0">General_TABLE!$A$1:$P$90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4" i="6" l="1"/>
  <c r="W34" i="6"/>
  <c r="K38" i="6"/>
  <c r="C25" i="6"/>
  <c r="C24" i="6"/>
  <c r="F41" i="6" s="1"/>
  <c r="C26" i="6"/>
  <c r="D30" i="6" l="1"/>
  <c r="C30" i="6"/>
  <c r="G30" i="6"/>
  <c r="C31" i="6" s="1"/>
  <c r="C32" i="6" s="1"/>
  <c r="E6" i="6" l="1"/>
  <c r="D26" i="6" l="1"/>
  <c r="D25" i="6"/>
  <c r="F6" i="6" l="1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C27" i="6"/>
  <c r="D27" i="6"/>
  <c r="C28" i="6"/>
  <c r="D28" i="6"/>
  <c r="E40" i="6"/>
  <c r="E30" i="6" l="1"/>
  <c r="G25" i="6"/>
  <c r="F25" i="6"/>
  <c r="E25" i="6"/>
  <c r="F30" i="6"/>
  <c r="C34" i="6" l="1"/>
  <c r="C35" i="6" l="1"/>
  <c r="C36" i="6" s="1"/>
  <c r="N48" i="6" s="1"/>
  <c r="D32" i="6"/>
  <c r="F55" i="6"/>
  <c r="G57" i="6" s="1"/>
  <c r="C33" i="6"/>
  <c r="H19" i="6" s="1"/>
  <c r="N36" i="6"/>
  <c r="H20" i="6"/>
  <c r="H12" i="6"/>
  <c r="H11" i="6" l="1"/>
  <c r="H18" i="6"/>
  <c r="H10" i="6"/>
  <c r="H14" i="6"/>
  <c r="J14" i="6" s="1"/>
  <c r="H17" i="6"/>
  <c r="H13" i="6"/>
  <c r="F46" i="6"/>
  <c r="H15" i="6"/>
  <c r="J15" i="6" s="1"/>
  <c r="H6" i="6"/>
  <c r="L6" i="6" s="1"/>
  <c r="N46" i="6"/>
  <c r="M50" i="6" s="1"/>
  <c r="H16" i="6"/>
  <c r="H8" i="6"/>
  <c r="J8" i="6" s="1"/>
  <c r="H9" i="6"/>
  <c r="I9" i="6" s="1"/>
  <c r="H7" i="6"/>
  <c r="K7" i="6" s="1"/>
  <c r="I12" i="6"/>
  <c r="M12" i="6"/>
  <c r="K12" i="6"/>
  <c r="J12" i="6"/>
  <c r="L12" i="6"/>
  <c r="I20" i="6"/>
  <c r="L20" i="6"/>
  <c r="K20" i="6"/>
  <c r="M20" i="6"/>
  <c r="J20" i="6"/>
  <c r="I18" i="6"/>
  <c r="K18" i="6"/>
  <c r="M18" i="6"/>
  <c r="J18" i="6"/>
  <c r="L18" i="6"/>
  <c r="L15" i="6"/>
  <c r="L7" i="6"/>
  <c r="K6" i="6"/>
  <c r="I14" i="6"/>
  <c r="M8" i="6"/>
  <c r="M16" i="6"/>
  <c r="J16" i="6"/>
  <c r="L16" i="6"/>
  <c r="K16" i="6"/>
  <c r="I16" i="6"/>
  <c r="J11" i="6"/>
  <c r="L11" i="6"/>
  <c r="I11" i="6"/>
  <c r="M11" i="6"/>
  <c r="K11" i="6"/>
  <c r="J10" i="6"/>
  <c r="I10" i="6"/>
  <c r="K10" i="6"/>
  <c r="M10" i="6"/>
  <c r="L10" i="6"/>
  <c r="I17" i="6"/>
  <c r="L17" i="6"/>
  <c r="K17" i="6"/>
  <c r="M17" i="6"/>
  <c r="J17" i="6"/>
  <c r="I13" i="6"/>
  <c r="J13" i="6"/>
  <c r="L13" i="6"/>
  <c r="M13" i="6"/>
  <c r="K13" i="6"/>
  <c r="L19" i="6"/>
  <c r="I19" i="6"/>
  <c r="K19" i="6"/>
  <c r="J19" i="6"/>
  <c r="M19" i="6"/>
  <c r="K8" i="6" l="1"/>
  <c r="M14" i="6"/>
  <c r="K15" i="6"/>
  <c r="L8" i="6"/>
  <c r="I8" i="6"/>
  <c r="L14" i="6"/>
  <c r="I15" i="6"/>
  <c r="M15" i="6"/>
  <c r="K14" i="6"/>
  <c r="M9" i="6"/>
  <c r="K9" i="6"/>
  <c r="I6" i="6"/>
  <c r="I25" i="6" s="1"/>
  <c r="N34" i="6"/>
  <c r="G48" i="6"/>
  <c r="J9" i="6"/>
  <c r="M6" i="6"/>
  <c r="L9" i="6"/>
  <c r="K50" i="6"/>
  <c r="J6" i="6"/>
  <c r="J7" i="6"/>
  <c r="I7" i="6"/>
  <c r="M7" i="6"/>
  <c r="M38" i="6" l="1"/>
</calcChain>
</file>

<file path=xl/sharedStrings.xml><?xml version="1.0" encoding="utf-8"?>
<sst xmlns="http://schemas.openxmlformats.org/spreadsheetml/2006/main" count="68" uniqueCount="63">
  <si>
    <t>X</t>
  </si>
  <si>
    <t>Y</t>
  </si>
  <si>
    <t>XY</t>
  </si>
  <si>
    <t>Sumas</t>
  </si>
  <si>
    <t>Promedio</t>
  </si>
  <si>
    <t>Sxx</t>
  </si>
  <si>
    <t>Syy</t>
  </si>
  <si>
    <t>Sxy</t>
  </si>
  <si>
    <t>B1=Sxy/Sxx</t>
  </si>
  <si>
    <t>Bo=Y-B1*X</t>
  </si>
  <si>
    <t>n=</t>
  </si>
  <si>
    <t>Sumas de cuadrados</t>
  </si>
  <si>
    <t>SSE=Syy-B1*Sxy</t>
  </si>
  <si>
    <t>MSE=SSE/(n-2)</t>
  </si>
  <si>
    <t>&lt;- Cuadrados medios de los errores</t>
  </si>
  <si>
    <t>&lt;- Suma de cuadrados de los errores</t>
  </si>
  <si>
    <t>&lt;- Ordenada al origen</t>
  </si>
  <si>
    <t>&lt;- Pendiente</t>
  </si>
  <si>
    <t>El estadístico de prueba tiene distribución T-Student con n-2 grados de libertad.</t>
  </si>
  <si>
    <r>
      <t xml:space="preserve">Si </t>
    </r>
    <r>
      <rPr>
        <sz val="12"/>
        <rFont val="Symbol"/>
        <family val="1"/>
        <charset val="2"/>
      </rPr>
      <t xml:space="preserve">a </t>
    </r>
    <r>
      <rPr>
        <sz val="12"/>
        <rFont val="Arial"/>
        <family val="2"/>
      </rPr>
      <t>=</t>
    </r>
  </si>
  <si>
    <t>La región de rechazo es:</t>
  </si>
  <si>
    <r>
      <t xml:space="preserve"> </t>
    </r>
    <r>
      <rPr>
        <sz val="12"/>
        <rFont val="Symbol"/>
        <family val="1"/>
        <charset val="2"/>
      </rPr>
      <t>a</t>
    </r>
    <r>
      <rPr>
        <sz val="12"/>
        <rFont val="Arial"/>
        <family val="2"/>
      </rPr>
      <t>/2=</t>
    </r>
  </si>
  <si>
    <t xml:space="preserve">Por lo tanto: </t>
  </si>
  <si>
    <r>
      <t>X</t>
    </r>
    <r>
      <rPr>
        <b/>
        <vertAlign val="superscript"/>
        <sz val="10"/>
        <rFont val="Arial"/>
        <family val="2"/>
      </rPr>
      <t>2</t>
    </r>
  </si>
  <si>
    <r>
      <t>Y</t>
    </r>
    <r>
      <rPr>
        <b/>
        <vertAlign val="superscript"/>
        <sz val="10"/>
        <rFont val="Arial"/>
        <family val="2"/>
      </rPr>
      <t>2</t>
    </r>
  </si>
  <si>
    <r>
      <t>| t</t>
    </r>
    <r>
      <rPr>
        <vertAlign val="subscript"/>
        <sz val="14"/>
        <rFont val="Arial"/>
        <family val="2"/>
      </rPr>
      <t>0</t>
    </r>
    <r>
      <rPr>
        <sz val="14"/>
        <rFont val="Arial"/>
        <family val="2"/>
      </rPr>
      <t xml:space="preserve"> |&gt;t</t>
    </r>
    <r>
      <rPr>
        <vertAlign val="subscript"/>
        <sz val="14"/>
        <rFont val="Symbol"/>
        <family val="1"/>
        <charset val="2"/>
      </rPr>
      <t>a</t>
    </r>
    <r>
      <rPr>
        <vertAlign val="subscript"/>
        <sz val="14"/>
        <rFont val="Arial"/>
        <family val="2"/>
      </rPr>
      <t>/2</t>
    </r>
  </si>
  <si>
    <t>No. Observ.</t>
  </si>
  <si>
    <t>Varianza insesgada</t>
  </si>
  <si>
    <t>Desv.Est. insesgada</t>
  </si>
  <si>
    <t>=</t>
  </si>
  <si>
    <t>Var Indep.</t>
  </si>
  <si>
    <t>Var. Dep. o regresiva</t>
  </si>
  <si>
    <r>
      <t xml:space="preserve">Prueba de Hipótesis sobre </t>
    </r>
    <r>
      <rPr>
        <b/>
        <sz val="12"/>
        <color indexed="10"/>
        <rFont val="Symbol"/>
        <family val="1"/>
        <charset val="2"/>
      </rPr>
      <t>b</t>
    </r>
    <r>
      <rPr>
        <b/>
        <vertAlign val="subscript"/>
        <sz val="12"/>
        <color indexed="10"/>
        <rFont val="Arial"/>
        <family val="2"/>
      </rPr>
      <t>1</t>
    </r>
    <r>
      <rPr>
        <b/>
        <sz val="12"/>
        <color indexed="10"/>
        <rFont val="Arial"/>
        <family val="2"/>
      </rPr>
      <t>:</t>
    </r>
  </si>
  <si>
    <t>yiestimada</t>
  </si>
  <si>
    <t>ei</t>
  </si>
  <si>
    <t>LIC</t>
  </si>
  <si>
    <t>LSC</t>
  </si>
  <si>
    <r>
      <t xml:space="preserve">Si </t>
    </r>
    <r>
      <rPr>
        <b/>
        <sz val="12"/>
        <color indexed="48"/>
        <rFont val="Symbol"/>
        <family val="1"/>
        <charset val="2"/>
      </rPr>
      <t>b</t>
    </r>
    <r>
      <rPr>
        <b/>
        <vertAlign val="subscript"/>
        <sz val="12"/>
        <color indexed="48"/>
        <rFont val="Arial"/>
        <family val="2"/>
      </rPr>
      <t>1</t>
    </r>
    <r>
      <rPr>
        <b/>
        <sz val="12"/>
        <color indexed="48"/>
        <rFont val="Arial"/>
        <family val="2"/>
      </rPr>
      <t xml:space="preserve">=0, ó </t>
    </r>
    <r>
      <rPr>
        <b/>
        <sz val="12"/>
        <color indexed="48"/>
        <rFont val="Symbol"/>
        <family val="1"/>
        <charset val="2"/>
      </rPr>
      <t>r</t>
    </r>
    <r>
      <rPr>
        <b/>
        <sz val="12"/>
        <color indexed="48"/>
        <rFont val="Arial"/>
        <family val="2"/>
      </rPr>
      <t>=0, entonces la variación de X no explica la variación de Y o no hay regresión lineal entre X y Y</t>
    </r>
  </si>
  <si>
    <t>Bandas de confianza</t>
  </si>
  <si>
    <t>a</t>
  </si>
  <si>
    <t>Bandas de predicción</t>
  </si>
  <si>
    <t>Intervalo de predicción para y dado x</t>
  </si>
  <si>
    <t>LIP</t>
  </si>
  <si>
    <t>LSP</t>
  </si>
  <si>
    <r>
      <t xml:space="preserve">Prueba de Hipótesis sobre </t>
    </r>
    <r>
      <rPr>
        <b/>
        <i/>
        <sz val="12"/>
        <color indexed="10"/>
        <rFont val="Symbol"/>
        <family val="1"/>
        <charset val="2"/>
      </rPr>
      <t>r</t>
    </r>
    <r>
      <rPr>
        <b/>
        <sz val="12"/>
        <color indexed="10"/>
        <rFont val="Symbol"/>
        <family val="1"/>
        <charset val="2"/>
      </rPr>
      <t xml:space="preserve"> </t>
    </r>
    <r>
      <rPr>
        <b/>
        <sz val="12"/>
        <color indexed="10"/>
        <rFont val="a"/>
      </rPr>
      <t>el coeficiente de correlación poblacional</t>
    </r>
  </si>
  <si>
    <t>Si xo se fija en:</t>
  </si>
  <si>
    <t xml:space="preserve">La predicción para la respuesta yo es: </t>
  </si>
  <si>
    <t>Un intervalo de predicción para yo es:</t>
  </si>
  <si>
    <t>Ejercicio de Regresión Lineal Simple.</t>
  </si>
  <si>
    <t xml:space="preserve">Sea X el volumen de lluvia (m3) y Y el volumen de escurrimiento (m3) en determinado lugar. </t>
  </si>
  <si>
    <t>(Devore, 6a. Edición. Pág.  517, problema 16)</t>
  </si>
  <si>
    <r>
      <t>Suma(Y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</si>
  <si>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Suma(X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</si>
  <si>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t>Coef. de correlación, r=</t>
  </si>
  <si>
    <t>Intervalo de confianza para el promedio de y dado x:</t>
  </si>
  <si>
    <t>Coef. de determinación, R2=</t>
  </si>
  <si>
    <t xml:space="preserve">La estimación puntual para la respuesta media de yo es: </t>
  </si>
  <si>
    <t>El error estándar estimado de la respuesta media es:</t>
  </si>
  <si>
    <r>
      <t>El intervalo de confianza de (1-</t>
    </r>
    <r>
      <rPr>
        <sz val="12"/>
        <rFont val="Symbol"/>
        <family val="1"/>
        <charset val="2"/>
      </rPr>
      <t>a</t>
    </r>
    <r>
      <rPr>
        <sz val="12"/>
        <rFont val="Arial"/>
        <family val="2"/>
      </rPr>
      <t>)100% es:</t>
    </r>
  </si>
  <si>
    <t>El error estándar estimado de la predicción:</t>
  </si>
  <si>
    <t>CHECAR ESTO</t>
  </si>
  <si>
    <t>Si Xo se fija en:</t>
  </si>
  <si>
    <t>&lt;B1&lt;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</si>
</sst>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name val="Symbol"/>
      <family val="1"/>
      <charset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bscript"/>
      <sz val="14"/>
      <name val="Symbol"/>
      <family val="1"/>
      <charset val="2"/>
    </font>
    <font>
      <vertAlign val="subscript"/>
      <sz val="14"/>
      <name val="Arial"/>
      <family val="2"/>
    </font>
    <font>
      <b/>
      <sz val="12"/>
      <color indexed="10"/>
      <name val="Symbol"/>
      <family val="1"/>
      <charset val="2"/>
    </font>
    <font>
      <b/>
      <sz val="12"/>
      <color indexed="10"/>
      <name val="a"/>
    </font>
    <font>
      <b/>
      <vertAlign val="subscript"/>
      <sz val="12"/>
      <color indexed="10"/>
      <name val="Arial"/>
      <family val="2"/>
    </font>
    <font>
      <b/>
      <sz val="14"/>
      <name val="Arial"/>
      <family val="2"/>
    </font>
    <font>
      <b/>
      <sz val="12"/>
      <color indexed="48"/>
      <name val="Arial"/>
      <family val="2"/>
    </font>
    <font>
      <b/>
      <sz val="12"/>
      <color indexed="48"/>
      <name val="Symbol"/>
      <family val="1"/>
      <charset val="2"/>
    </font>
    <font>
      <b/>
      <vertAlign val="subscript"/>
      <sz val="12"/>
      <color indexed="48"/>
      <name val="Arial"/>
      <family val="2"/>
    </font>
    <font>
      <b/>
      <i/>
      <sz val="12"/>
      <color indexed="10"/>
      <name val="Symbol"/>
      <family val="1"/>
      <charset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quotePrefix="1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4" fillId="0" borderId="0" xfId="0" applyFont="1"/>
    <xf numFmtId="0" fontId="0" fillId="0" borderId="1" xfId="0" applyBorder="1"/>
    <xf numFmtId="0" fontId="15" fillId="0" borderId="0" xfId="0" quotePrefix="1" applyFont="1" applyAlignment="1">
      <alignment horizontal="left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4" borderId="0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quotePrefix="1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0" xfId="0" applyBorder="1"/>
    <xf numFmtId="0" fontId="0" fillId="0" borderId="0" xfId="0" quotePrefix="1" applyAlignment="1">
      <alignment horizontal="left"/>
    </xf>
    <xf numFmtId="0" fontId="14" fillId="0" borderId="0" xfId="0" quotePrefix="1" applyFont="1" applyAlignment="1">
      <alignment horizontal="left"/>
    </xf>
    <xf numFmtId="0" fontId="14" fillId="5" borderId="0" xfId="0" applyFont="1" applyFill="1"/>
    <xf numFmtId="0" fontId="6" fillId="0" borderId="0" xfId="0" applyFont="1" applyAlignment="1">
      <alignment horizontal="left"/>
    </xf>
    <xf numFmtId="0" fontId="0" fillId="5" borderId="0" xfId="0" applyFill="1"/>
    <xf numFmtId="0" fontId="19" fillId="5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2" borderId="4" xfId="0" quotePrefix="1" applyFont="1" applyFill="1" applyBorder="1" applyAlignment="1">
      <alignment horizontal="center"/>
    </xf>
    <xf numFmtId="0" fontId="20" fillId="0" borderId="0" xfId="0" quotePrefix="1" applyFont="1" applyAlignment="1">
      <alignment horizontal="left" wrapText="1"/>
    </xf>
    <xf numFmtId="0" fontId="1" fillId="0" borderId="9" xfId="0" quotePrefix="1" applyFont="1" applyBorder="1" applyAlignment="1">
      <alignment horizontal="left"/>
    </xf>
    <xf numFmtId="0" fontId="1" fillId="5" borderId="0" xfId="0" applyFont="1" applyFill="1" applyBorder="1"/>
    <xf numFmtId="0" fontId="15" fillId="0" borderId="14" xfId="0" quotePrefix="1" applyFont="1" applyBorder="1" applyAlignment="1">
      <alignment horizontal="left"/>
    </xf>
    <xf numFmtId="0" fontId="1" fillId="0" borderId="14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5" fillId="0" borderId="0" xfId="0" applyFont="1" applyBorder="1"/>
    <xf numFmtId="0" fontId="1" fillId="0" borderId="16" xfId="0" applyFont="1" applyBorder="1"/>
    <xf numFmtId="0" fontId="5" fillId="0" borderId="14" xfId="0" quotePrefix="1" applyFont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4" fillId="0" borderId="0" xfId="0" applyFont="1" applyBorder="1"/>
    <xf numFmtId="0" fontId="1" fillId="0" borderId="16" xfId="0" quotePrefix="1" applyFont="1" applyBorder="1" applyAlignment="1">
      <alignment horizontal="right"/>
    </xf>
    <xf numFmtId="0" fontId="4" fillId="0" borderId="16" xfId="0" applyFont="1" applyBorder="1"/>
    <xf numFmtId="0" fontId="0" fillId="0" borderId="16" xfId="0" applyBorder="1"/>
    <xf numFmtId="0" fontId="2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Diagrama de dispersión</a:t>
            </a:r>
          </a:p>
        </c:rich>
      </c:tx>
      <c:layout>
        <c:manualLayout>
          <c:xMode val="edge"/>
          <c:yMode val="edge"/>
          <c:x val="0.37190126027634973"/>
          <c:y val="4.7393364928909949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67326945763038E-2"/>
          <c:y val="2.5276500290809346E-2"/>
          <c:w val="0.88705353479782034"/>
          <c:h val="0.91311357300548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General_TABLE!$D$5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8878169118130002"/>
                  <c:y val="1.5739500228951486E-3"/>
                </c:manualLayout>
              </c:layout>
              <c:numFmt formatCode="General" sourceLinked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MX"/>
                </a:p>
              </c:txPr>
            </c:trendlineLbl>
          </c:trendline>
          <c:xVal>
            <c:numRef>
              <c:f>General_TABLE!$C$6:$C$10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General_TABLE!$D$6:$D$10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F-4116-A484-F5E3D7BD9B67}"/>
            </c:ext>
          </c:extLst>
        </c:ser>
        <c:ser>
          <c:idx val="2"/>
          <c:order val="1"/>
          <c:tx>
            <c:strRef>
              <c:f>General_TABLE!$J$5</c:f>
              <c:strCache>
                <c:ptCount val="1"/>
                <c:pt idx="0">
                  <c:v>LIC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General_TABLE!$C$6:$C$20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General_TABLE!$J$6:$J$20</c:f>
              <c:numCache>
                <c:formatCode>General</c:formatCode>
                <c:ptCount val="15"/>
                <c:pt idx="0">
                  <c:v>-0.64557144954082157</c:v>
                </c:pt>
                <c:pt idx="1">
                  <c:v>0.19138031237445097</c:v>
                </c:pt>
                <c:pt idx="2">
                  <c:v>1.6913803123744509</c:v>
                </c:pt>
                <c:pt idx="3">
                  <c:v>1.6913803123744509</c:v>
                </c:pt>
                <c:pt idx="4">
                  <c:v>2.7325561540563132</c:v>
                </c:pt>
                <c:pt idx="5">
                  <c:v>3.8544285504591782</c:v>
                </c:pt>
                <c:pt idx="6">
                  <c:v>3.8544285504591782</c:v>
                </c:pt>
                <c:pt idx="7">
                  <c:v>3.8544285504591782</c:v>
                </c:pt>
                <c:pt idx="8">
                  <c:v>3.8544285504591782</c:v>
                </c:pt>
                <c:pt idx="9">
                  <c:v>3.8544285504591782</c:v>
                </c:pt>
                <c:pt idx="10">
                  <c:v>3.8544285504591782</c:v>
                </c:pt>
                <c:pt idx="11">
                  <c:v>3.8544285504591782</c:v>
                </c:pt>
                <c:pt idx="12">
                  <c:v>3.8544285504591782</c:v>
                </c:pt>
                <c:pt idx="13">
                  <c:v>3.8544285504591782</c:v>
                </c:pt>
                <c:pt idx="14">
                  <c:v>3.8544285504591782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F-4116-A484-F5E3D7BD9B67}"/>
            </c:ext>
          </c:extLst>
        </c:ser>
        <c:ser>
          <c:idx val="1"/>
          <c:order val="2"/>
          <c:tx>
            <c:strRef>
              <c:f>General_TABLE!$K$5</c:f>
              <c:strCache>
                <c:ptCount val="1"/>
                <c:pt idx="0">
                  <c:v>LSC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General_TABLE!$C$6:$C$20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General_TABLE!$K$6:$K$20</c:f>
              <c:numCache>
                <c:formatCode>General</c:formatCode>
                <c:ptCount val="15"/>
                <c:pt idx="0">
                  <c:v>-3.8544285504591782</c:v>
                </c:pt>
                <c:pt idx="1">
                  <c:v>-1.6913803123744509</c:v>
                </c:pt>
                <c:pt idx="2">
                  <c:v>-0.19138031237445097</c:v>
                </c:pt>
                <c:pt idx="3">
                  <c:v>-0.19138031237445097</c:v>
                </c:pt>
                <c:pt idx="4">
                  <c:v>0.26744384594368698</c:v>
                </c:pt>
                <c:pt idx="5">
                  <c:v>0.64557144954082157</c:v>
                </c:pt>
                <c:pt idx="6">
                  <c:v>0.64557144954082157</c:v>
                </c:pt>
                <c:pt idx="7">
                  <c:v>0.64557144954082157</c:v>
                </c:pt>
                <c:pt idx="8">
                  <c:v>0.64557144954082157</c:v>
                </c:pt>
                <c:pt idx="9">
                  <c:v>0.64557144954082157</c:v>
                </c:pt>
                <c:pt idx="10">
                  <c:v>0.64557144954082157</c:v>
                </c:pt>
                <c:pt idx="11">
                  <c:v>0.64557144954082157</c:v>
                </c:pt>
                <c:pt idx="12">
                  <c:v>0.64557144954082157</c:v>
                </c:pt>
                <c:pt idx="13">
                  <c:v>0.64557144954082157</c:v>
                </c:pt>
                <c:pt idx="14">
                  <c:v>0.64557144954082157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F-4116-A484-F5E3D7BD9B67}"/>
            </c:ext>
          </c:extLst>
        </c:ser>
        <c:ser>
          <c:idx val="3"/>
          <c:order val="3"/>
          <c:tx>
            <c:strRef>
              <c:f>General_TABLE!$L$5</c:f>
              <c:strCache>
                <c:ptCount val="1"/>
                <c:pt idx="0">
                  <c:v>LIP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General_TABLE!$C$6:$C$20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General_TABLE!$L$6:$L$20</c:f>
              <c:numCache>
                <c:formatCode>General</c:formatCode>
                <c:ptCount val="15"/>
                <c:pt idx="0">
                  <c:v>0.18929890245807801</c:v>
                </c:pt>
                <c:pt idx="1">
                  <c:v>1.3145060073855106</c:v>
                </c:pt>
                <c:pt idx="2">
                  <c:v>2.8145060073855106</c:v>
                </c:pt>
                <c:pt idx="3">
                  <c:v>2.8145060073855106</c:v>
                </c:pt>
                <c:pt idx="4">
                  <c:v>3.7125060078803704</c:v>
                </c:pt>
                <c:pt idx="5">
                  <c:v>4.689298902458078</c:v>
                </c:pt>
                <c:pt idx="6">
                  <c:v>4.689298902458078</c:v>
                </c:pt>
                <c:pt idx="7">
                  <c:v>4.689298902458078</c:v>
                </c:pt>
                <c:pt idx="8">
                  <c:v>4.689298902458078</c:v>
                </c:pt>
                <c:pt idx="9">
                  <c:v>4.689298902458078</c:v>
                </c:pt>
                <c:pt idx="10">
                  <c:v>4.689298902458078</c:v>
                </c:pt>
                <c:pt idx="11">
                  <c:v>4.689298902458078</c:v>
                </c:pt>
                <c:pt idx="12">
                  <c:v>4.689298902458078</c:v>
                </c:pt>
                <c:pt idx="13">
                  <c:v>4.689298902458078</c:v>
                </c:pt>
                <c:pt idx="14">
                  <c:v>4.689298902458078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F-4116-A484-F5E3D7BD9B67}"/>
            </c:ext>
          </c:extLst>
        </c:ser>
        <c:ser>
          <c:idx val="4"/>
          <c:order val="4"/>
          <c:tx>
            <c:strRef>
              <c:f>General_TABLE!$M$5</c:f>
              <c:strCache>
                <c:ptCount val="1"/>
                <c:pt idx="0">
                  <c:v>LSP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General_TABLE!$C$6:$C$20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General_TABLE!$M$6:$M$20</c:f>
              <c:numCache>
                <c:formatCode>General</c:formatCode>
                <c:ptCount val="15"/>
                <c:pt idx="0">
                  <c:v>-4.689298902458078</c:v>
                </c:pt>
                <c:pt idx="1">
                  <c:v>-2.8145060073855106</c:v>
                </c:pt>
                <c:pt idx="2">
                  <c:v>-1.3145060073855106</c:v>
                </c:pt>
                <c:pt idx="3">
                  <c:v>-1.3145060073855106</c:v>
                </c:pt>
                <c:pt idx="4">
                  <c:v>-0.71250600788037044</c:v>
                </c:pt>
                <c:pt idx="5">
                  <c:v>-0.18929890245807801</c:v>
                </c:pt>
                <c:pt idx="6">
                  <c:v>-0.18929890245807801</c:v>
                </c:pt>
                <c:pt idx="7">
                  <c:v>-0.18929890245807801</c:v>
                </c:pt>
                <c:pt idx="8">
                  <c:v>-0.18929890245807801</c:v>
                </c:pt>
                <c:pt idx="9">
                  <c:v>-0.18929890245807801</c:v>
                </c:pt>
                <c:pt idx="10">
                  <c:v>-0.18929890245807801</c:v>
                </c:pt>
                <c:pt idx="11">
                  <c:v>-0.18929890245807801</c:v>
                </c:pt>
                <c:pt idx="12">
                  <c:v>-0.18929890245807801</c:v>
                </c:pt>
                <c:pt idx="13">
                  <c:v>-0.18929890245807801</c:v>
                </c:pt>
                <c:pt idx="14">
                  <c:v>-0.18929890245807801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F-4116-A484-F5E3D7BD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560"/>
        <c:axId val="1"/>
      </c:scatterChart>
      <c:valAx>
        <c:axId val="193076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X</a:t>
                </a:r>
              </a:p>
            </c:rich>
          </c:tx>
          <c:layout>
            <c:manualLayout>
              <c:xMode val="edge"/>
              <c:yMode val="edge"/>
              <c:x val="0.47796201094697871"/>
              <c:y val="0.932071002972969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Y</a:t>
                </a:r>
              </a:p>
            </c:rich>
          </c:tx>
          <c:layout>
            <c:manualLayout>
              <c:xMode val="edge"/>
              <c:yMode val="edge"/>
              <c:x val="6.8870523415977963E-3"/>
              <c:y val="0.46445563972749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3076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17912120489071"/>
          <c:y val="0.65244965232426511"/>
          <c:w val="0.14738306472021573"/>
          <c:h val="0.20063224324447593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Gráfica de residuos</a:t>
            </a:r>
          </a:p>
        </c:rich>
      </c:tx>
      <c:layout>
        <c:manualLayout>
          <c:xMode val="edge"/>
          <c:yMode val="edge"/>
          <c:x val="0.36251968503937004"/>
          <c:y val="1.1075949367088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0754609426917"/>
          <c:y val="6.0126582278481014E-2"/>
          <c:w val="0.8279582312641478"/>
          <c:h val="0.88924050632911389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General_TABLE!$I$5</c:f>
              <c:strCache>
                <c:ptCount val="1"/>
                <c:pt idx="0">
                  <c:v>ei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FF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654209601076738"/>
                  <c:y val="0.2823058905611483"/>
                </c:manualLayout>
              </c:layout>
              <c:numFmt formatCode="General" sourceLinked="0"/>
              <c:spPr>
                <a:solidFill>
                  <a:srgbClr val="FFFFCC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3399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MX"/>
                </a:p>
              </c:txPr>
            </c:trendlineLbl>
          </c:trendline>
          <c:xVal>
            <c:numRef>
              <c:f>General_TABLE!$C$6:$C$20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General_TABLE!$I$6:$I$20</c:f>
              <c:numCache>
                <c:formatCode>General</c:formatCode>
                <c:ptCount val="15"/>
                <c:pt idx="0">
                  <c:v>0.25</c:v>
                </c:pt>
                <c:pt idx="1">
                  <c:v>-0.25</c:v>
                </c:pt>
                <c:pt idx="2">
                  <c:v>-0.75</c:v>
                </c:pt>
                <c:pt idx="3">
                  <c:v>0.25</c:v>
                </c:pt>
                <c:pt idx="4">
                  <c:v>0.5</c:v>
                </c:pt>
                <c:pt idx="5">
                  <c:v>-2.25</c:v>
                </c:pt>
                <c:pt idx="6">
                  <c:v>-2.25</c:v>
                </c:pt>
                <c:pt idx="7">
                  <c:v>-2.25</c:v>
                </c:pt>
                <c:pt idx="8">
                  <c:v>-2.25</c:v>
                </c:pt>
                <c:pt idx="9">
                  <c:v>-2.25</c:v>
                </c:pt>
                <c:pt idx="10">
                  <c:v>-2.25</c:v>
                </c:pt>
                <c:pt idx="11">
                  <c:v>-2.25</c:v>
                </c:pt>
                <c:pt idx="12">
                  <c:v>-2.25</c:v>
                </c:pt>
                <c:pt idx="13">
                  <c:v>-2.25</c:v>
                </c:pt>
                <c:pt idx="14">
                  <c:v>-2.25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7-402E-92E4-75A8B7EC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8528"/>
        <c:axId val="1"/>
      </c:scatterChart>
      <c:valAx>
        <c:axId val="193078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X</a:t>
                </a:r>
              </a:p>
            </c:rich>
          </c:tx>
          <c:layout>
            <c:manualLayout>
              <c:xMode val="edge"/>
              <c:yMode val="edge"/>
              <c:x val="0.52073813353975917"/>
              <c:y val="0.924050632911392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"/>
        <c:crossesAt val="-8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ei</a:t>
                </a:r>
              </a:p>
            </c:rich>
          </c:tx>
          <c:layout>
            <c:manualLayout>
              <c:xMode val="edge"/>
              <c:yMode val="edge"/>
              <c:x val="7.6804915514592934E-3"/>
              <c:y val="0.48734177215189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3078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06119799541176"/>
          <c:y val="0.28639240506329117"/>
          <c:w val="0.16743503836214024"/>
          <c:h val="7.7531645569620278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57</xdr:row>
      <xdr:rowOff>66675</xdr:rowOff>
    </xdr:from>
    <xdr:to>
      <xdr:col>6</xdr:col>
      <xdr:colOff>800100</xdr:colOff>
      <xdr:row>89</xdr:row>
      <xdr:rowOff>28575</xdr:rowOff>
    </xdr:to>
    <xdr:graphicFrame macro="">
      <xdr:nvGraphicFramePr>
        <xdr:cNvPr id="7183" name="Chart 3">
          <a:extLst>
            <a:ext uri="{FF2B5EF4-FFF2-40B4-BE49-F238E27FC236}">
              <a16:creationId xmlns:a16="http://schemas.microsoft.com/office/drawing/2014/main" id="{00000000-0008-0000-0000-00000F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904875</xdr:colOff>
      <xdr:row>57</xdr:row>
      <xdr:rowOff>47625</xdr:rowOff>
    </xdr:from>
    <xdr:to>
      <xdr:col>14</xdr:col>
      <xdr:colOff>247650</xdr:colOff>
      <xdr:row>89</xdr:row>
      <xdr:rowOff>0</xdr:rowOff>
    </xdr:to>
    <xdr:graphicFrame macro="">
      <xdr:nvGraphicFramePr>
        <xdr:cNvPr id="7184" name="Chart 6">
          <a:extLst>
            <a:ext uri="{FF2B5EF4-FFF2-40B4-BE49-F238E27FC236}">
              <a16:creationId xmlns:a16="http://schemas.microsoft.com/office/drawing/2014/main" id="{00000000-0008-0000-0000-000010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533400</xdr:colOff>
          <xdr:row>43</xdr:row>
          <xdr:rowOff>123825</xdr:rowOff>
        </xdr:from>
        <xdr:to>
          <xdr:col>2</xdr:col>
          <xdr:colOff>0</xdr:colOff>
          <xdr:row>47</xdr:row>
          <xdr:rowOff>28575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43</xdr:row>
          <xdr:rowOff>104775</xdr:rowOff>
        </xdr:from>
        <xdr:to>
          <xdr:col>4</xdr:col>
          <xdr:colOff>304800</xdr:colOff>
          <xdr:row>48</xdr:row>
          <xdr:rowOff>152400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314325</xdr:colOff>
          <xdr:row>52</xdr:row>
          <xdr:rowOff>104775</xdr:rowOff>
        </xdr:from>
        <xdr:to>
          <xdr:col>1</xdr:col>
          <xdr:colOff>1438275</xdr:colOff>
          <xdr:row>56</xdr:row>
          <xdr:rowOff>19050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200025</xdr:colOff>
          <xdr:row>52</xdr:row>
          <xdr:rowOff>66675</xdr:rowOff>
        </xdr:from>
        <xdr:to>
          <xdr:col>4</xdr:col>
          <xdr:colOff>190500</xdr:colOff>
          <xdr:row>56</xdr:row>
          <xdr:rowOff>76200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67"/>
  <sheetViews>
    <sheetView tabSelected="1" zoomScale="90" zoomScaleNormal="90" workbookViewId="0">
      <selection activeCell="E32" sqref="E32"/>
    </sheetView>
  </sheetViews>
  <sheetFormatPr defaultColWidth="11.42578125" defaultRowHeight="12.75"/>
  <cols>
    <col min="1" max="1" width="1.85546875" customWidth="1"/>
    <col min="2" max="2" width="24.85546875" customWidth="1"/>
    <col min="3" max="3" width="14.7109375" customWidth="1"/>
    <col min="4" max="4" width="19.42578125" customWidth="1"/>
    <col min="5" max="7" width="16.42578125" customWidth="1"/>
    <col min="8" max="8" width="13.5703125" customWidth="1"/>
    <col min="9" max="9" width="15.7109375" customWidth="1"/>
    <col min="15" max="15" width="3.85546875" customWidth="1"/>
    <col min="16" max="16" width="1.85546875" customWidth="1"/>
    <col min="17" max="17" width="2.7109375" customWidth="1"/>
  </cols>
  <sheetData>
    <row r="1" spans="2:17" s="14" customFormat="1" ht="18">
      <c r="B1" s="35" t="s">
        <v>48</v>
      </c>
      <c r="Q1" s="36"/>
    </row>
    <row r="2" spans="2:17" s="14" customFormat="1" ht="18">
      <c r="B2" s="37" t="s">
        <v>49</v>
      </c>
      <c r="Q2" s="36"/>
    </row>
    <row r="3" spans="2:17">
      <c r="B3" s="34" t="s">
        <v>50</v>
      </c>
      <c r="Q3" s="38"/>
    </row>
    <row r="4" spans="2:17">
      <c r="C4" s="1" t="s">
        <v>30</v>
      </c>
      <c r="D4" s="1" t="s">
        <v>31</v>
      </c>
      <c r="J4" s="31" t="s">
        <v>38</v>
      </c>
      <c r="K4" s="32"/>
      <c r="L4" s="31" t="s">
        <v>40</v>
      </c>
      <c r="M4" s="32"/>
      <c r="Q4" s="38"/>
    </row>
    <row r="5" spans="2:17" ht="14.25">
      <c r="B5" s="8" t="s">
        <v>26</v>
      </c>
      <c r="C5" s="39" t="s">
        <v>0</v>
      </c>
      <c r="D5" s="39" t="s">
        <v>1</v>
      </c>
      <c r="E5" s="39" t="s">
        <v>23</v>
      </c>
      <c r="F5" s="39" t="s">
        <v>24</v>
      </c>
      <c r="G5" s="39" t="s">
        <v>2</v>
      </c>
      <c r="H5" s="39" t="s">
        <v>33</v>
      </c>
      <c r="I5" s="39" t="s">
        <v>34</v>
      </c>
      <c r="J5" s="39" t="s">
        <v>35</v>
      </c>
      <c r="K5" s="39" t="s">
        <v>36</v>
      </c>
      <c r="L5" s="39" t="s">
        <v>42</v>
      </c>
      <c r="M5" s="39" t="s">
        <v>43</v>
      </c>
      <c r="Q5" s="38"/>
    </row>
    <row r="6" spans="2:17">
      <c r="B6" s="7">
        <v>1</v>
      </c>
      <c r="C6" s="1">
        <v>3</v>
      </c>
      <c r="D6" s="1">
        <v>-2</v>
      </c>
      <c r="E6" s="7">
        <f>C6*C6</f>
        <v>9</v>
      </c>
      <c r="F6" s="7">
        <f t="shared" ref="F6:F18" si="0">D6*D6</f>
        <v>4</v>
      </c>
      <c r="G6" s="7">
        <f t="shared" ref="G6:G18" si="1">C6*D6</f>
        <v>-6</v>
      </c>
      <c r="H6" s="7">
        <f t="shared" ref="H6:H20" si="2">$C$33+$C$34*C6</f>
        <v>-2.25</v>
      </c>
      <c r="I6" s="7">
        <f t="shared" ref="I6:I18" si="3">D6-H6</f>
        <v>0.25</v>
      </c>
      <c r="J6" s="15">
        <f t="shared" ref="J6:J20" si="4">H6-$F$41*SQRT($C$36*((1/$C$24)+((C6-$C$26)^2)/$C$30))</f>
        <v>-0.64557144954082157</v>
      </c>
      <c r="K6" s="15">
        <f t="shared" ref="K6:K20" si="5">H6+$F$41*SQRT($C$36*((1/$C$24)+((C6-$C$26)^2)/$C$30))</f>
        <v>-3.8544285504591782</v>
      </c>
      <c r="L6" s="15">
        <f t="shared" ref="L6:L20" si="6">H6-$F$41*SQRT($C$36*(1+(1/$C$24)+((C6-$C$26)^2)/$C$30))</f>
        <v>0.18929890245807801</v>
      </c>
      <c r="M6" s="15">
        <f t="shared" ref="M6:M20" si="7">H6+$F$41*SQRT($C$36*(1+(1/$C$24)+((C6-$C$26)^2)/$C$30))</f>
        <v>-4.689298902458078</v>
      </c>
      <c r="Q6" s="38"/>
    </row>
    <row r="7" spans="2:17">
      <c r="B7" s="7">
        <v>2</v>
      </c>
      <c r="C7" s="1">
        <v>2</v>
      </c>
      <c r="D7" s="1">
        <v>-1</v>
      </c>
      <c r="E7" s="7">
        <f t="shared" ref="E7:E18" si="8">C7*C7</f>
        <v>4</v>
      </c>
      <c r="F7" s="7">
        <f t="shared" si="0"/>
        <v>1</v>
      </c>
      <c r="G7" s="7">
        <f t="shared" si="1"/>
        <v>-2</v>
      </c>
      <c r="H7" s="7">
        <f t="shared" si="2"/>
        <v>-0.75</v>
      </c>
      <c r="I7" s="7">
        <f t="shared" si="3"/>
        <v>-0.25</v>
      </c>
      <c r="J7" s="15">
        <f t="shared" si="4"/>
        <v>0.19138031237445097</v>
      </c>
      <c r="K7" s="15">
        <f t="shared" si="5"/>
        <v>-1.6913803123744509</v>
      </c>
      <c r="L7" s="15">
        <f t="shared" si="6"/>
        <v>1.3145060073855106</v>
      </c>
      <c r="M7" s="15">
        <f t="shared" si="7"/>
        <v>-2.8145060073855106</v>
      </c>
      <c r="Q7" s="38"/>
    </row>
    <row r="8" spans="2:17">
      <c r="B8" s="7">
        <v>3</v>
      </c>
      <c r="C8" s="1">
        <v>1</v>
      </c>
      <c r="D8" s="1">
        <v>0</v>
      </c>
      <c r="E8" s="7">
        <f t="shared" si="8"/>
        <v>1</v>
      </c>
      <c r="F8" s="7">
        <f t="shared" si="0"/>
        <v>0</v>
      </c>
      <c r="G8" s="7">
        <f t="shared" si="1"/>
        <v>0</v>
      </c>
      <c r="H8" s="7">
        <f t="shared" si="2"/>
        <v>0.75</v>
      </c>
      <c r="I8" s="7">
        <f t="shared" si="3"/>
        <v>-0.75</v>
      </c>
      <c r="J8" s="15">
        <f t="shared" si="4"/>
        <v>1.6913803123744509</v>
      </c>
      <c r="K8" s="15">
        <f t="shared" si="5"/>
        <v>-0.19138031237445097</v>
      </c>
      <c r="L8" s="15">
        <f t="shared" si="6"/>
        <v>2.8145060073855106</v>
      </c>
      <c r="M8" s="15">
        <f t="shared" si="7"/>
        <v>-1.3145060073855106</v>
      </c>
      <c r="Q8" s="38"/>
    </row>
    <row r="9" spans="2:17">
      <c r="B9" s="7">
        <v>4</v>
      </c>
      <c r="C9" s="1">
        <v>1</v>
      </c>
      <c r="D9" s="1">
        <v>1</v>
      </c>
      <c r="E9" s="7">
        <f t="shared" si="8"/>
        <v>1</v>
      </c>
      <c r="F9" s="7">
        <f t="shared" si="0"/>
        <v>1</v>
      </c>
      <c r="G9" s="7">
        <f t="shared" si="1"/>
        <v>1</v>
      </c>
      <c r="H9" s="7">
        <f t="shared" si="2"/>
        <v>0.75</v>
      </c>
      <c r="I9" s="7">
        <f t="shared" si="3"/>
        <v>0.25</v>
      </c>
      <c r="J9" s="15">
        <f t="shared" si="4"/>
        <v>1.6913803123744509</v>
      </c>
      <c r="K9" s="15">
        <f t="shared" si="5"/>
        <v>-0.19138031237445097</v>
      </c>
      <c r="L9" s="15">
        <f t="shared" si="6"/>
        <v>2.8145060073855106</v>
      </c>
      <c r="M9" s="15">
        <f t="shared" si="7"/>
        <v>-1.3145060073855106</v>
      </c>
      <c r="Q9" s="38"/>
    </row>
    <row r="10" spans="2:17">
      <c r="B10" s="7">
        <v>5</v>
      </c>
      <c r="C10" s="1">
        <v>0.5</v>
      </c>
      <c r="D10" s="1">
        <v>2</v>
      </c>
      <c r="E10" s="7">
        <f t="shared" si="8"/>
        <v>0.25</v>
      </c>
      <c r="F10" s="7">
        <f t="shared" si="0"/>
        <v>4</v>
      </c>
      <c r="G10" s="7">
        <f t="shared" si="1"/>
        <v>1</v>
      </c>
      <c r="H10" s="7">
        <f t="shared" si="2"/>
        <v>1.5</v>
      </c>
      <c r="I10" s="7">
        <f t="shared" si="3"/>
        <v>0.5</v>
      </c>
      <c r="J10" s="15">
        <f t="shared" si="4"/>
        <v>2.7325561540563132</v>
      </c>
      <c r="K10" s="15">
        <f t="shared" si="5"/>
        <v>0.26744384594368698</v>
      </c>
      <c r="L10" s="15">
        <f t="shared" si="6"/>
        <v>3.7125060078803704</v>
      </c>
      <c r="M10" s="15">
        <f t="shared" si="7"/>
        <v>-0.71250600788037044</v>
      </c>
      <c r="Q10" s="38"/>
    </row>
    <row r="11" spans="2:17">
      <c r="B11" s="7">
        <v>6</v>
      </c>
      <c r="C11" s="17">
        <v>0</v>
      </c>
      <c r="D11" s="17">
        <v>0</v>
      </c>
      <c r="E11" s="7">
        <f t="shared" si="8"/>
        <v>0</v>
      </c>
      <c r="F11" s="7">
        <f t="shared" si="0"/>
        <v>0</v>
      </c>
      <c r="G11" s="7">
        <f t="shared" si="1"/>
        <v>0</v>
      </c>
      <c r="H11" s="7">
        <f t="shared" si="2"/>
        <v>2.25</v>
      </c>
      <c r="I11" s="7">
        <f t="shared" si="3"/>
        <v>-2.25</v>
      </c>
      <c r="J11" s="15">
        <f t="shared" si="4"/>
        <v>3.8544285504591782</v>
      </c>
      <c r="K11" s="15">
        <f t="shared" si="5"/>
        <v>0.64557144954082157</v>
      </c>
      <c r="L11" s="15">
        <f t="shared" si="6"/>
        <v>4.689298902458078</v>
      </c>
      <c r="M11" s="15">
        <f t="shared" si="7"/>
        <v>-0.18929890245807801</v>
      </c>
      <c r="Q11" s="38"/>
    </row>
    <row r="12" spans="2:17">
      <c r="B12" s="7">
        <v>7</v>
      </c>
      <c r="C12" s="17">
        <v>0</v>
      </c>
      <c r="D12" s="17">
        <v>0</v>
      </c>
      <c r="E12" s="7">
        <f t="shared" si="8"/>
        <v>0</v>
      </c>
      <c r="F12" s="7">
        <f t="shared" si="0"/>
        <v>0</v>
      </c>
      <c r="G12" s="7">
        <f t="shared" si="1"/>
        <v>0</v>
      </c>
      <c r="H12" s="7">
        <f t="shared" si="2"/>
        <v>2.25</v>
      </c>
      <c r="I12" s="7">
        <f t="shared" si="3"/>
        <v>-2.25</v>
      </c>
      <c r="J12" s="15">
        <f t="shared" si="4"/>
        <v>3.8544285504591782</v>
      </c>
      <c r="K12" s="15">
        <f t="shared" si="5"/>
        <v>0.64557144954082157</v>
      </c>
      <c r="L12" s="15">
        <f t="shared" si="6"/>
        <v>4.689298902458078</v>
      </c>
      <c r="M12" s="15">
        <f t="shared" si="7"/>
        <v>-0.18929890245807801</v>
      </c>
      <c r="Q12" s="38"/>
    </row>
    <row r="13" spans="2:17">
      <c r="B13" s="7">
        <v>8</v>
      </c>
      <c r="C13" s="17">
        <v>0</v>
      </c>
      <c r="D13" s="17">
        <v>0</v>
      </c>
      <c r="E13" s="7">
        <f t="shared" si="8"/>
        <v>0</v>
      </c>
      <c r="F13" s="7">
        <f t="shared" si="0"/>
        <v>0</v>
      </c>
      <c r="G13" s="7">
        <f t="shared" si="1"/>
        <v>0</v>
      </c>
      <c r="H13" s="7">
        <f t="shared" si="2"/>
        <v>2.25</v>
      </c>
      <c r="I13" s="7">
        <f t="shared" si="3"/>
        <v>-2.25</v>
      </c>
      <c r="J13" s="15">
        <f t="shared" si="4"/>
        <v>3.8544285504591782</v>
      </c>
      <c r="K13" s="15">
        <f t="shared" si="5"/>
        <v>0.64557144954082157</v>
      </c>
      <c r="L13" s="15">
        <f t="shared" si="6"/>
        <v>4.689298902458078</v>
      </c>
      <c r="M13" s="15">
        <f t="shared" si="7"/>
        <v>-0.18929890245807801</v>
      </c>
      <c r="Q13" s="38"/>
    </row>
    <row r="14" spans="2:17">
      <c r="B14" s="7">
        <v>9</v>
      </c>
      <c r="C14" s="17">
        <v>0</v>
      </c>
      <c r="D14" s="17">
        <v>0</v>
      </c>
      <c r="E14" s="7">
        <f t="shared" si="8"/>
        <v>0</v>
      </c>
      <c r="F14" s="7">
        <f t="shared" si="0"/>
        <v>0</v>
      </c>
      <c r="G14" s="7">
        <f t="shared" si="1"/>
        <v>0</v>
      </c>
      <c r="H14" s="7">
        <f t="shared" si="2"/>
        <v>2.25</v>
      </c>
      <c r="I14" s="7">
        <f t="shared" si="3"/>
        <v>-2.25</v>
      </c>
      <c r="J14" s="15">
        <f t="shared" si="4"/>
        <v>3.8544285504591782</v>
      </c>
      <c r="K14" s="15">
        <f t="shared" si="5"/>
        <v>0.64557144954082157</v>
      </c>
      <c r="L14" s="15">
        <f t="shared" si="6"/>
        <v>4.689298902458078</v>
      </c>
      <c r="M14" s="15">
        <f t="shared" si="7"/>
        <v>-0.18929890245807801</v>
      </c>
      <c r="Q14" s="38"/>
    </row>
    <row r="15" spans="2:17">
      <c r="B15" s="7">
        <v>10</v>
      </c>
      <c r="C15" s="17">
        <v>0</v>
      </c>
      <c r="D15" s="17">
        <v>0</v>
      </c>
      <c r="E15" s="7">
        <f t="shared" si="8"/>
        <v>0</v>
      </c>
      <c r="F15" s="7">
        <f t="shared" si="0"/>
        <v>0</v>
      </c>
      <c r="G15" s="7">
        <f t="shared" si="1"/>
        <v>0</v>
      </c>
      <c r="H15" s="7">
        <f t="shared" si="2"/>
        <v>2.25</v>
      </c>
      <c r="I15" s="7">
        <f t="shared" si="3"/>
        <v>-2.25</v>
      </c>
      <c r="J15" s="15">
        <f t="shared" si="4"/>
        <v>3.8544285504591782</v>
      </c>
      <c r="K15" s="15">
        <f t="shared" si="5"/>
        <v>0.64557144954082157</v>
      </c>
      <c r="L15" s="15">
        <f t="shared" si="6"/>
        <v>4.689298902458078</v>
      </c>
      <c r="M15" s="15">
        <f t="shared" si="7"/>
        <v>-0.18929890245807801</v>
      </c>
      <c r="Q15" s="38"/>
    </row>
    <row r="16" spans="2:17">
      <c r="B16" s="7">
        <v>11</v>
      </c>
      <c r="C16" s="17">
        <v>0</v>
      </c>
      <c r="D16" s="17">
        <v>0</v>
      </c>
      <c r="E16" s="7">
        <f t="shared" si="8"/>
        <v>0</v>
      </c>
      <c r="F16" s="7">
        <f t="shared" si="0"/>
        <v>0</v>
      </c>
      <c r="G16" s="7">
        <f t="shared" si="1"/>
        <v>0</v>
      </c>
      <c r="H16" s="7">
        <f t="shared" si="2"/>
        <v>2.25</v>
      </c>
      <c r="I16" s="7">
        <f t="shared" si="3"/>
        <v>-2.25</v>
      </c>
      <c r="J16" s="15">
        <f t="shared" si="4"/>
        <v>3.8544285504591782</v>
      </c>
      <c r="K16" s="15">
        <f t="shared" si="5"/>
        <v>0.64557144954082157</v>
      </c>
      <c r="L16" s="15">
        <f t="shared" si="6"/>
        <v>4.689298902458078</v>
      </c>
      <c r="M16" s="15">
        <f t="shared" si="7"/>
        <v>-0.18929890245807801</v>
      </c>
      <c r="Q16" s="38"/>
    </row>
    <row r="17" spans="2:24">
      <c r="B17" s="7">
        <v>12</v>
      </c>
      <c r="C17" s="17">
        <v>0</v>
      </c>
      <c r="D17" s="17">
        <v>0</v>
      </c>
      <c r="E17" s="7">
        <f t="shared" si="8"/>
        <v>0</v>
      </c>
      <c r="F17" s="7">
        <f t="shared" si="0"/>
        <v>0</v>
      </c>
      <c r="G17" s="7">
        <f t="shared" si="1"/>
        <v>0</v>
      </c>
      <c r="H17" s="7">
        <f t="shared" si="2"/>
        <v>2.25</v>
      </c>
      <c r="I17" s="7">
        <f t="shared" si="3"/>
        <v>-2.25</v>
      </c>
      <c r="J17" s="15">
        <f t="shared" si="4"/>
        <v>3.8544285504591782</v>
      </c>
      <c r="K17" s="15">
        <f t="shared" si="5"/>
        <v>0.64557144954082157</v>
      </c>
      <c r="L17" s="15">
        <f t="shared" si="6"/>
        <v>4.689298902458078</v>
      </c>
      <c r="M17" s="15">
        <f t="shared" si="7"/>
        <v>-0.18929890245807801</v>
      </c>
      <c r="Q17" s="38"/>
    </row>
    <row r="18" spans="2:24">
      <c r="B18" s="7">
        <v>13</v>
      </c>
      <c r="C18" s="17">
        <v>0</v>
      </c>
      <c r="D18" s="17">
        <v>0</v>
      </c>
      <c r="E18" s="7">
        <f t="shared" si="8"/>
        <v>0</v>
      </c>
      <c r="F18" s="7">
        <f t="shared" si="0"/>
        <v>0</v>
      </c>
      <c r="G18" s="7">
        <f t="shared" si="1"/>
        <v>0</v>
      </c>
      <c r="H18" s="7">
        <f t="shared" si="2"/>
        <v>2.25</v>
      </c>
      <c r="I18" s="7">
        <f t="shared" si="3"/>
        <v>-2.25</v>
      </c>
      <c r="J18" s="15">
        <f t="shared" si="4"/>
        <v>3.8544285504591782</v>
      </c>
      <c r="K18" s="15">
        <f t="shared" si="5"/>
        <v>0.64557144954082157</v>
      </c>
      <c r="L18" s="15">
        <f t="shared" si="6"/>
        <v>4.689298902458078</v>
      </c>
      <c r="M18" s="15">
        <f t="shared" si="7"/>
        <v>-0.18929890245807801</v>
      </c>
      <c r="Q18" s="38"/>
    </row>
    <row r="19" spans="2:24">
      <c r="B19" s="7">
        <v>14</v>
      </c>
      <c r="C19" s="17">
        <v>0</v>
      </c>
      <c r="D19" s="17">
        <v>0</v>
      </c>
      <c r="E19" s="7">
        <f>C19*C19</f>
        <v>0</v>
      </c>
      <c r="F19" s="7">
        <f>D19*D19</f>
        <v>0</v>
      </c>
      <c r="G19" s="7">
        <f>C19*D19</f>
        <v>0</v>
      </c>
      <c r="H19" s="7">
        <f t="shared" si="2"/>
        <v>2.25</v>
      </c>
      <c r="I19" s="7">
        <f>D19-H19</f>
        <v>-2.25</v>
      </c>
      <c r="J19" s="15">
        <f t="shared" si="4"/>
        <v>3.8544285504591782</v>
      </c>
      <c r="K19" s="15">
        <f t="shared" si="5"/>
        <v>0.64557144954082157</v>
      </c>
      <c r="L19" s="15">
        <f t="shared" si="6"/>
        <v>4.689298902458078</v>
      </c>
      <c r="M19" s="15">
        <f t="shared" si="7"/>
        <v>-0.18929890245807801</v>
      </c>
      <c r="Q19" s="38"/>
    </row>
    <row r="20" spans="2:24">
      <c r="B20" s="7">
        <v>15</v>
      </c>
      <c r="C20" s="17">
        <v>0</v>
      </c>
      <c r="D20" s="17">
        <v>0</v>
      </c>
      <c r="E20" s="7">
        <f>C20*C20</f>
        <v>0</v>
      </c>
      <c r="F20" s="7">
        <f>D20*D20</f>
        <v>0</v>
      </c>
      <c r="G20" s="7">
        <f>C20*D20</f>
        <v>0</v>
      </c>
      <c r="H20" s="7">
        <f t="shared" si="2"/>
        <v>2.25</v>
      </c>
      <c r="I20" s="7">
        <f>D20-H20</f>
        <v>-2.25</v>
      </c>
      <c r="J20" s="15">
        <f t="shared" si="4"/>
        <v>3.8544285504591782</v>
      </c>
      <c r="K20" s="15">
        <f t="shared" si="5"/>
        <v>0.64557144954082157</v>
      </c>
      <c r="L20" s="15">
        <f t="shared" si="6"/>
        <v>4.689298902458078</v>
      </c>
      <c r="M20" s="15">
        <f t="shared" si="7"/>
        <v>-0.18929890245807801</v>
      </c>
      <c r="Q20" s="38"/>
    </row>
    <row r="21" spans="2:24">
      <c r="Q21" s="38"/>
    </row>
    <row r="22" spans="2:24">
      <c r="Q22" s="38"/>
    </row>
    <row r="23" spans="2:24">
      <c r="C23" s="1"/>
      <c r="D23" s="1"/>
      <c r="E23" s="1"/>
      <c r="F23" s="1"/>
      <c r="G23" s="1"/>
      <c r="Q23" s="38"/>
    </row>
    <row r="24" spans="2:24" s="3" customFormat="1" ht="15">
      <c r="B24" s="5" t="s">
        <v>10</v>
      </c>
      <c r="C24" s="9">
        <f>COUNT(C6:C10)</f>
        <v>5</v>
      </c>
      <c r="D24" s="4"/>
      <c r="E24" s="4"/>
      <c r="F24" s="4"/>
      <c r="G24" s="4"/>
      <c r="Q24" s="40"/>
    </row>
    <row r="25" spans="2:24" s="3" customFormat="1" ht="15">
      <c r="B25" s="3" t="s">
        <v>3</v>
      </c>
      <c r="C25" s="9">
        <f>SUM(C6:C20)</f>
        <v>7.5</v>
      </c>
      <c r="D25" s="9">
        <f>SUM(D6:D20)</f>
        <v>0</v>
      </c>
      <c r="E25" s="9">
        <f>SUM(E6:E20)</f>
        <v>15.25</v>
      </c>
      <c r="F25" s="9">
        <f>SUM(F6:F20)</f>
        <v>10</v>
      </c>
      <c r="G25" s="9">
        <f>SUM(G6:G20)</f>
        <v>-6</v>
      </c>
      <c r="I25" s="18">
        <f>SUM(I6:I20)</f>
        <v>-22.5</v>
      </c>
      <c r="Q25" s="40"/>
    </row>
    <row r="26" spans="2:24" s="3" customFormat="1" ht="15">
      <c r="B26" s="3" t="s">
        <v>4</v>
      </c>
      <c r="C26" s="9">
        <f>AVERAGE(C6:C10)</f>
        <v>1.5</v>
      </c>
      <c r="D26" s="9">
        <f>AVERAGE(D6:D10)</f>
        <v>0</v>
      </c>
      <c r="E26" s="41"/>
      <c r="F26" s="41"/>
      <c r="G26" s="41"/>
      <c r="Q26" s="40"/>
    </row>
    <row r="27" spans="2:24" s="3" customFormat="1" ht="15">
      <c r="B27" s="2" t="s">
        <v>28</v>
      </c>
      <c r="C27" s="9">
        <f>STDEV(C6:C20)</f>
        <v>0.90632696717496575</v>
      </c>
      <c r="D27" s="9">
        <f>STDEV(D6:D20)</f>
        <v>0.84515425472851657</v>
      </c>
      <c r="E27" s="41"/>
      <c r="F27" s="41"/>
      <c r="G27" s="42"/>
      <c r="Q27" s="40"/>
    </row>
    <row r="28" spans="2:24" s="3" customFormat="1" ht="15">
      <c r="B28" s="2" t="s">
        <v>27</v>
      </c>
      <c r="C28" s="9">
        <f>VAR(C6:C20)</f>
        <v>0.8214285714285714</v>
      </c>
      <c r="D28" s="9">
        <f>VAR(D6:D20)</f>
        <v>0.7142857142857143</v>
      </c>
      <c r="E28" s="41"/>
      <c r="F28" s="41"/>
      <c r="G28" s="42"/>
      <c r="Q28" s="40"/>
    </row>
    <row r="29" spans="2:24" s="3" customFormat="1" ht="18">
      <c r="B29" s="2" t="s">
        <v>11</v>
      </c>
      <c r="C29" s="62" t="s">
        <v>5</v>
      </c>
      <c r="D29" s="62" t="s">
        <v>6</v>
      </c>
      <c r="E29" s="43" t="s">
        <v>51</v>
      </c>
      <c r="F29" s="43" t="s">
        <v>52</v>
      </c>
      <c r="G29" s="62" t="s">
        <v>7</v>
      </c>
      <c r="Q29" s="40"/>
    </row>
    <row r="30" spans="2:24" s="3" customFormat="1" ht="15">
      <c r="C30" s="13">
        <f>E25-C24*C26^2</f>
        <v>4</v>
      </c>
      <c r="D30" s="13">
        <f>F25-C24*D26^2</f>
        <v>10</v>
      </c>
      <c r="E30" s="13">
        <f>SUM(E6:E20)</f>
        <v>15.25</v>
      </c>
      <c r="F30" s="13">
        <f>SUM(F6:F20)</f>
        <v>10</v>
      </c>
      <c r="G30" s="13">
        <f>G25-C24*C26*D26</f>
        <v>-6</v>
      </c>
      <c r="Q30" s="40"/>
    </row>
    <row r="31" spans="2:24" s="3" customFormat="1" ht="16.5" thickBot="1">
      <c r="B31" s="44" t="s">
        <v>53</v>
      </c>
      <c r="C31" s="9">
        <f>G30/SQRT(C30*D30)</f>
        <v>-0.94868329805051377</v>
      </c>
      <c r="J31" s="16" t="s">
        <v>54</v>
      </c>
      <c r="Q31" s="40"/>
      <c r="S31" s="16"/>
    </row>
    <row r="32" spans="2:24" s="3" customFormat="1" ht="26.25" thickTop="1">
      <c r="B32" s="44" t="s">
        <v>55</v>
      </c>
      <c r="C32" s="9">
        <f>C31^2</f>
        <v>0.89999999999999991</v>
      </c>
      <c r="D32" s="3" t="str">
        <f>CONCATENATE("&lt;-  ",ROUND(C32*100,2),"% de la variación de Y está explicada por el modelo de regresión")</f>
        <v>&lt;-  90% de la variación de Y está explicada por el modelo de regresión</v>
      </c>
      <c r="J32" s="20" t="s">
        <v>61</v>
      </c>
      <c r="K32" s="21"/>
      <c r="L32" s="22">
        <v>-1.5</v>
      </c>
      <c r="M32" s="21"/>
      <c r="N32" s="21"/>
      <c r="O32" s="23"/>
      <c r="Q32" s="40"/>
      <c r="S32" s="21"/>
      <c r="T32" s="21"/>
      <c r="U32" s="21"/>
      <c r="V32" s="21"/>
      <c r="W32" s="21"/>
      <c r="X32" s="23"/>
    </row>
    <row r="33" spans="1:24" s="3" customFormat="1" ht="15.75">
      <c r="B33" s="2" t="s">
        <v>9</v>
      </c>
      <c r="C33" s="9">
        <f>D26-C34*C26</f>
        <v>2.25</v>
      </c>
      <c r="D33" s="3" t="s">
        <v>16</v>
      </c>
      <c r="J33" s="24" t="s">
        <v>56</v>
      </c>
      <c r="K33" s="11"/>
      <c r="L33" s="11"/>
      <c r="M33" s="11"/>
      <c r="N33" s="11"/>
      <c r="O33" s="25"/>
      <c r="Q33" s="40"/>
      <c r="S33" s="45" t="s">
        <v>58</v>
      </c>
      <c r="T33" s="11"/>
      <c r="U33" s="11"/>
      <c r="V33" s="11"/>
      <c r="W33" s="11"/>
      <c r="X33" s="25"/>
    </row>
    <row r="34" spans="1:24" s="3" customFormat="1" ht="15">
      <c r="B34" s="2" t="s">
        <v>8</v>
      </c>
      <c r="C34" s="9">
        <f>G30/C30</f>
        <v>-1.5</v>
      </c>
      <c r="D34" s="3" t="s">
        <v>17</v>
      </c>
      <c r="J34" s="24"/>
      <c r="K34" s="11"/>
      <c r="L34" s="11"/>
      <c r="M34" s="11"/>
      <c r="N34" s="30">
        <f>C33+C34*L32</f>
        <v>4.5</v>
      </c>
      <c r="O34" s="25"/>
      <c r="Q34" s="40"/>
      <c r="S34" s="24"/>
      <c r="T34" s="3">
        <f>C34+(F41*SQRT(C36/C30))</f>
        <v>-2.4186931155185398</v>
      </c>
      <c r="U34" s="63" t="s">
        <v>62</v>
      </c>
      <c r="V34" s="63"/>
      <c r="W34" s="19">
        <f>C34-(F41*SQRT(C36/C30))</f>
        <v>-0.5813068844814604</v>
      </c>
      <c r="X34" s="25"/>
    </row>
    <row r="35" spans="1:24" s="3" customFormat="1" ht="15">
      <c r="B35" s="3" t="s">
        <v>12</v>
      </c>
      <c r="C35" s="9">
        <f>D30-C34*G30</f>
        <v>1</v>
      </c>
      <c r="D35" s="2" t="s">
        <v>15</v>
      </c>
      <c r="J35" s="45" t="s">
        <v>57</v>
      </c>
      <c r="K35" s="11"/>
      <c r="L35" s="11"/>
      <c r="M35" s="11"/>
      <c r="N35" s="11"/>
      <c r="O35" s="25"/>
      <c r="Q35" s="40"/>
      <c r="S35" s="24"/>
      <c r="T35" s="11"/>
      <c r="U35" s="11"/>
      <c r="V35" s="11"/>
      <c r="W35" s="11"/>
      <c r="X35" s="25"/>
    </row>
    <row r="36" spans="1:24" s="3" customFormat="1" ht="15">
      <c r="A36" s="11"/>
      <c r="B36" s="2" t="s">
        <v>13</v>
      </c>
      <c r="C36" s="9">
        <f>C35/(C24-2)</f>
        <v>0.33333333333333331</v>
      </c>
      <c r="D36" s="3" t="s">
        <v>14</v>
      </c>
      <c r="J36" s="24"/>
      <c r="K36" s="11"/>
      <c r="L36" s="11"/>
      <c r="M36" s="11"/>
      <c r="N36" s="19">
        <f>SQRT($C$36*((1/$C$24)+((L32-$C$26)^2)/$C$30))</f>
        <v>0.9036961141150639</v>
      </c>
      <c r="O36" s="25"/>
      <c r="Q36" s="46"/>
      <c r="S36" s="24"/>
      <c r="T36" s="11"/>
      <c r="U36" s="11"/>
      <c r="V36" s="11"/>
      <c r="W36" s="11"/>
      <c r="X36" s="25"/>
    </row>
    <row r="37" spans="1:24" s="3" customFormat="1" ht="15.75">
      <c r="A37" s="11"/>
      <c r="J37" s="45" t="s">
        <v>58</v>
      </c>
      <c r="K37" s="11"/>
      <c r="L37" s="11"/>
      <c r="M37" s="11"/>
      <c r="N37" s="11"/>
      <c r="O37" s="25"/>
      <c r="Q37" s="46"/>
      <c r="S37" s="24"/>
      <c r="W37" s="11"/>
      <c r="X37" s="25"/>
    </row>
    <row r="38" spans="1:24" s="3" customFormat="1" ht="18.75">
      <c r="A38" s="11"/>
      <c r="B38" s="47" t="s">
        <v>37</v>
      </c>
      <c r="C38" s="48"/>
      <c r="D38" s="48"/>
      <c r="E38" s="48"/>
      <c r="F38" s="48"/>
      <c r="G38" s="48"/>
      <c r="H38" s="48"/>
      <c r="I38" s="48"/>
      <c r="J38" s="24"/>
      <c r="K38" s="19">
        <f>$N$34-($F$41*$N$36)</f>
        <v>7.3759643594647297</v>
      </c>
      <c r="L38" s="10" t="s">
        <v>39</v>
      </c>
      <c r="M38" s="19">
        <f>$N$34+($F$41*$N$36)</f>
        <v>1.6240356405352698</v>
      </c>
      <c r="N38" s="11"/>
      <c r="O38" s="25"/>
      <c r="Q38" s="46"/>
      <c r="S38" s="24"/>
      <c r="W38" s="11"/>
      <c r="X38" s="25"/>
    </row>
    <row r="39" spans="1:24" s="3" customFormat="1" ht="15.75" thickBot="1">
      <c r="A39" s="11"/>
      <c r="B39" s="11"/>
      <c r="C39" s="11"/>
      <c r="D39" s="11"/>
      <c r="E39" s="11"/>
      <c r="F39" s="11"/>
      <c r="G39" s="11"/>
      <c r="H39" s="11"/>
      <c r="I39" s="11"/>
      <c r="J39" s="26"/>
      <c r="K39" s="27"/>
      <c r="L39" s="27"/>
      <c r="M39" s="27"/>
      <c r="N39" s="27"/>
      <c r="O39" s="28"/>
      <c r="Q39" s="46"/>
      <c r="S39" s="26"/>
      <c r="T39" s="27"/>
      <c r="U39" s="27"/>
      <c r="V39" s="27"/>
      <c r="W39" s="27"/>
      <c r="X39" s="28"/>
    </row>
    <row r="40" spans="1:24" s="3" customFormat="1" ht="16.5" thickTop="1">
      <c r="A40" s="11"/>
      <c r="B40" s="29" t="s">
        <v>19</v>
      </c>
      <c r="C40" s="49">
        <v>0.05</v>
      </c>
      <c r="D40" s="50" t="s">
        <v>21</v>
      </c>
      <c r="E40" s="11">
        <f>C40/2</f>
        <v>2.5000000000000001E-2</v>
      </c>
      <c r="F40" s="11"/>
      <c r="G40" s="11"/>
      <c r="H40" s="61" t="s">
        <v>60</v>
      </c>
      <c r="I40" s="61"/>
      <c r="J40" s="11"/>
      <c r="K40" s="11"/>
      <c r="L40" s="11"/>
      <c r="M40" s="11"/>
      <c r="N40" s="11"/>
      <c r="O40" s="11"/>
      <c r="P40" s="11"/>
      <c r="Q40" s="46"/>
    </row>
    <row r="41" spans="1:24" s="3" customFormat="1" ht="21">
      <c r="A41" s="11"/>
      <c r="B41" s="11"/>
      <c r="C41" s="11"/>
      <c r="D41" s="50" t="s">
        <v>20</v>
      </c>
      <c r="E41" s="51" t="s">
        <v>25</v>
      </c>
      <c r="F41" s="52">
        <f>_xlfn.T.INV(E40,C24-2)</f>
        <v>-3.1824463052837091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46"/>
    </row>
    <row r="42" spans="1:24" s="3" customFormat="1" ht="15">
      <c r="A42" s="11"/>
      <c r="B42" s="53"/>
      <c r="C42" s="53"/>
      <c r="D42" s="53"/>
      <c r="E42" s="53"/>
      <c r="F42" s="53"/>
      <c r="G42" s="53"/>
      <c r="H42" s="53"/>
      <c r="I42" s="53"/>
      <c r="J42" s="11"/>
      <c r="K42" s="11"/>
      <c r="L42" s="11"/>
      <c r="M42" s="11"/>
      <c r="N42" s="11"/>
      <c r="O42" s="11"/>
      <c r="P42" s="11"/>
      <c r="Q42" s="40"/>
    </row>
    <row r="43" spans="1:24" s="3" customFormat="1" ht="19.5" thickBot="1">
      <c r="A43" s="11"/>
      <c r="B43" s="54" t="s">
        <v>32</v>
      </c>
      <c r="C43" s="48"/>
      <c r="D43" s="48" t="s">
        <v>18</v>
      </c>
      <c r="E43" s="48"/>
      <c r="F43" s="48"/>
      <c r="G43" s="48"/>
      <c r="H43" s="48"/>
      <c r="I43" s="48"/>
      <c r="J43" s="55" t="s">
        <v>41</v>
      </c>
      <c r="K43" s="11"/>
      <c r="L43" s="11"/>
      <c r="M43" s="11"/>
      <c r="N43" s="11"/>
      <c r="O43" s="11"/>
      <c r="P43" s="11"/>
      <c r="Q43" s="46"/>
    </row>
    <row r="44" spans="1:24" s="3" customFormat="1" ht="15.75" thickTop="1">
      <c r="A44" s="11"/>
      <c r="B44" s="11"/>
      <c r="C44" s="11"/>
      <c r="D44" s="11"/>
      <c r="E44" s="11"/>
      <c r="F44" s="11"/>
      <c r="G44" s="11"/>
      <c r="H44" s="11"/>
      <c r="I44" s="11"/>
      <c r="J44" s="56" t="s">
        <v>45</v>
      </c>
      <c r="K44" s="21"/>
      <c r="L44" s="22">
        <v>50</v>
      </c>
      <c r="M44" s="21"/>
      <c r="N44" s="21"/>
      <c r="O44" s="23"/>
      <c r="P44" s="11"/>
      <c r="Q44" s="46"/>
    </row>
    <row r="45" spans="1:24" s="3" customFormat="1" ht="15">
      <c r="A45" s="11"/>
      <c r="B45" s="11"/>
      <c r="C45" s="11"/>
      <c r="D45" s="11"/>
      <c r="E45" s="11"/>
      <c r="F45" s="11"/>
      <c r="G45" s="11"/>
      <c r="H45" s="11"/>
      <c r="I45" s="11"/>
      <c r="J45" s="45" t="s">
        <v>46</v>
      </c>
      <c r="K45" s="11"/>
      <c r="L45" s="11"/>
      <c r="M45" s="11"/>
      <c r="N45" s="11"/>
      <c r="O45" s="25"/>
      <c r="P45" s="11"/>
      <c r="Q45" s="46"/>
    </row>
    <row r="46" spans="1:24" s="3" customFormat="1" ht="15.75">
      <c r="A46" s="11"/>
      <c r="B46" s="11"/>
      <c r="C46" s="11"/>
      <c r="D46" s="11"/>
      <c r="E46" s="50" t="s">
        <v>29</v>
      </c>
      <c r="F46" s="52">
        <f>C34/SQRT(C36/C30)</f>
        <v>-5.196152422706632</v>
      </c>
      <c r="G46" s="11"/>
      <c r="H46" s="11"/>
      <c r="I46" s="11"/>
      <c r="J46" s="24"/>
      <c r="K46" s="11"/>
      <c r="L46" s="11"/>
      <c r="M46" s="11"/>
      <c r="N46" s="30">
        <f>C33+C34*L44</f>
        <v>-72.75</v>
      </c>
      <c r="O46" s="25"/>
      <c r="Q46" s="46"/>
    </row>
    <row r="47" spans="1:24" s="3" customFormat="1" ht="15">
      <c r="A47" s="11"/>
      <c r="B47" s="11"/>
      <c r="C47" s="11"/>
      <c r="D47" s="11"/>
      <c r="E47" s="11"/>
      <c r="F47" s="11"/>
      <c r="G47" s="11"/>
      <c r="H47" s="11"/>
      <c r="I47" s="11"/>
      <c r="J47" s="45" t="s">
        <v>59</v>
      </c>
      <c r="K47" s="11"/>
      <c r="L47" s="11"/>
      <c r="M47" s="11"/>
      <c r="N47" s="11"/>
      <c r="O47" s="25"/>
      <c r="Q47" s="46"/>
    </row>
    <row r="48" spans="1:24" s="3" customFormat="1" ht="18">
      <c r="A48" s="11"/>
      <c r="B48" s="11"/>
      <c r="C48" s="11"/>
      <c r="D48" s="11"/>
      <c r="E48" s="11"/>
      <c r="F48" s="29" t="s">
        <v>22</v>
      </c>
      <c r="G48" s="57" t="str">
        <f>IF(F46&gt;$F$41,"Se rechaza Ho","No hay evidencia para rechazar Ho")</f>
        <v>No hay evidencia para rechazar Ho</v>
      </c>
      <c r="H48" s="11"/>
      <c r="I48" s="11"/>
      <c r="J48" s="24"/>
      <c r="K48" s="11"/>
      <c r="L48" s="11"/>
      <c r="M48" s="11"/>
      <c r="N48" s="19">
        <f>SQRT($C$36*(1+(1/$C$24)+((L44-$C$26)^2)/$C$30))</f>
        <v>14.015021702920526</v>
      </c>
      <c r="O48" s="25"/>
      <c r="Q48" s="46"/>
    </row>
    <row r="49" spans="1:17" s="3" customFormat="1" ht="15">
      <c r="A49" s="11"/>
      <c r="B49" s="11"/>
      <c r="C49" s="11"/>
      <c r="D49" s="11"/>
      <c r="E49" s="11"/>
      <c r="F49" s="11"/>
      <c r="G49" s="11"/>
      <c r="H49" s="11"/>
      <c r="I49" s="11"/>
      <c r="J49" s="45" t="s">
        <v>47</v>
      </c>
      <c r="K49" s="11"/>
      <c r="L49" s="11"/>
      <c r="M49" s="11"/>
      <c r="N49" s="11"/>
      <c r="O49" s="25"/>
      <c r="P49" s="11"/>
      <c r="Q49" s="46"/>
    </row>
    <row r="50" spans="1:17" s="3" customFormat="1" ht="15">
      <c r="A50" s="11"/>
      <c r="B50" s="53"/>
      <c r="C50" s="53"/>
      <c r="D50" s="53"/>
      <c r="E50" s="53"/>
      <c r="F50" s="53"/>
      <c r="G50" s="53"/>
      <c r="H50" s="53"/>
      <c r="I50" s="53"/>
      <c r="J50" s="24"/>
      <c r="K50" s="19">
        <f>$N$46-$F$41*$N$48</f>
        <v>-28.147945963069574</v>
      </c>
      <c r="L50" s="10" t="s">
        <v>39</v>
      </c>
      <c r="M50" s="19">
        <f>$N$46+$F$41*$N$48</f>
        <v>-117.35205403693043</v>
      </c>
      <c r="N50" s="11"/>
      <c r="O50" s="25"/>
      <c r="P50" s="11"/>
      <c r="Q50" s="46"/>
    </row>
    <row r="51" spans="1:17" s="3" customFormat="1" ht="16.5" thickBot="1">
      <c r="A51" s="11"/>
      <c r="B51" s="12" t="s">
        <v>44</v>
      </c>
      <c r="J51" s="26"/>
      <c r="K51" s="27"/>
      <c r="L51" s="27"/>
      <c r="M51" s="27"/>
      <c r="N51" s="27"/>
      <c r="O51" s="28"/>
      <c r="P51" s="11"/>
      <c r="Q51" s="46"/>
    </row>
    <row r="52" spans="1:17" s="3" customFormat="1" ht="15.75" thickTop="1">
      <c r="A52" s="11"/>
      <c r="D52" s="3" t="s">
        <v>18</v>
      </c>
      <c r="P52" s="11"/>
      <c r="Q52" s="40"/>
    </row>
    <row r="53" spans="1:17" s="3" customFormat="1" ht="15">
      <c r="A53" s="11"/>
      <c r="K53" s="11"/>
      <c r="L53" s="11"/>
      <c r="M53" s="11"/>
      <c r="O53" s="11"/>
      <c r="P53" s="11"/>
      <c r="Q53" s="40"/>
    </row>
    <row r="54" spans="1:17" s="3" customFormat="1" ht="15">
      <c r="A54" s="11"/>
      <c r="J54" s="11"/>
      <c r="K54" s="11"/>
      <c r="L54" s="11"/>
      <c r="M54" s="11"/>
      <c r="N54" s="11"/>
      <c r="O54" s="11"/>
      <c r="P54" s="11"/>
      <c r="Q54" s="40"/>
    </row>
    <row r="55" spans="1:17" s="3" customFormat="1" ht="15.75">
      <c r="A55" s="11"/>
      <c r="E55" s="5" t="s">
        <v>29</v>
      </c>
      <c r="F55" s="6">
        <f>C31*SQRT($C$24-2)/SQRT(1-$C$32)</f>
        <v>-5.1961524227066294</v>
      </c>
      <c r="Q55" s="40"/>
    </row>
    <row r="56" spans="1:17" s="3" customFormat="1" ht="15">
      <c r="A56" s="11"/>
      <c r="Q56" s="40"/>
    </row>
    <row r="57" spans="1:17" s="3" customFormat="1" ht="18">
      <c r="A57" s="11"/>
      <c r="B57" s="53"/>
      <c r="C57" s="53"/>
      <c r="D57" s="53"/>
      <c r="E57" s="53"/>
      <c r="F57" s="58" t="s">
        <v>22</v>
      </c>
      <c r="G57" s="59" t="str">
        <f>IF(F55&gt;$F$41,"Se rechaza Ho","No hay evidencia para rechazar Ho")</f>
        <v>No hay evidencia para rechazar Ho</v>
      </c>
      <c r="H57" s="53"/>
      <c r="I57" s="53"/>
      <c r="J57" s="53"/>
      <c r="K57" s="53"/>
      <c r="L57" s="53"/>
      <c r="M57" s="53"/>
      <c r="N57" s="53"/>
      <c r="O57" s="53"/>
      <c r="Q57" s="40"/>
    </row>
    <row r="58" spans="1:17">
      <c r="A58" s="33"/>
      <c r="I58" s="60"/>
      <c r="J58" s="60"/>
      <c r="K58" s="60"/>
      <c r="L58" s="60"/>
      <c r="M58" s="60"/>
      <c r="N58" s="60"/>
      <c r="O58" s="60"/>
      <c r="Q58" s="38"/>
    </row>
    <row r="59" spans="1:17" s="3" customFormat="1" ht="15">
      <c r="A59" s="11"/>
      <c r="Q59" s="40"/>
    </row>
    <row r="60" spans="1:17" s="3" customFormat="1" ht="15">
      <c r="A60" s="11"/>
      <c r="Q60" s="40"/>
    </row>
    <row r="61" spans="1:17" s="3" customFormat="1" ht="15">
      <c r="Q61" s="40"/>
    </row>
    <row r="62" spans="1:17" s="3" customFormat="1" ht="15">
      <c r="G62"/>
      <c r="H62"/>
      <c r="I62"/>
      <c r="J62"/>
      <c r="K62"/>
      <c r="Q62" s="40"/>
    </row>
    <row r="63" spans="1:17" s="3" customFormat="1" ht="15">
      <c r="G63"/>
      <c r="H63"/>
      <c r="I63"/>
      <c r="J63"/>
      <c r="K63"/>
      <c r="Q63" s="40"/>
    </row>
    <row r="64" spans="1:17" s="3" customFormat="1" ht="15">
      <c r="G64"/>
      <c r="H64"/>
      <c r="I64"/>
      <c r="J64"/>
      <c r="K64"/>
      <c r="Q64" s="40"/>
    </row>
    <row r="65" spans="7:17" s="3" customFormat="1" ht="15">
      <c r="G65"/>
      <c r="H65"/>
      <c r="I65"/>
      <c r="J65"/>
      <c r="K65"/>
      <c r="Q65" s="40"/>
    </row>
    <row r="66" spans="7:17" s="3" customFormat="1" ht="15">
      <c r="G66"/>
      <c r="H66"/>
      <c r="I66"/>
      <c r="J66"/>
      <c r="K66"/>
      <c r="Q66" s="40"/>
    </row>
    <row r="67" spans="7:17" s="3" customFormat="1" ht="15">
      <c r="Q67" s="40"/>
    </row>
    <row r="68" spans="7:17" s="3" customFormat="1" ht="15">
      <c r="Q68" s="40"/>
    </row>
    <row r="69" spans="7:17" s="3" customFormat="1" ht="15">
      <c r="Q69" s="40"/>
    </row>
    <row r="70" spans="7:17" s="3" customFormat="1" ht="15">
      <c r="Q70" s="40"/>
    </row>
    <row r="71" spans="7:17" s="3" customFormat="1" ht="15">
      <c r="Q71" s="40"/>
    </row>
    <row r="72" spans="7:17" s="3" customFormat="1" ht="15">
      <c r="Q72" s="40"/>
    </row>
    <row r="73" spans="7:17" s="3" customFormat="1" ht="15">
      <c r="Q73" s="40"/>
    </row>
    <row r="74" spans="7:17" s="3" customFormat="1" ht="15">
      <c r="Q74" s="40"/>
    </row>
    <row r="75" spans="7:17" s="3" customFormat="1" ht="15">
      <c r="Q75" s="40"/>
    </row>
    <row r="76" spans="7:17" s="3" customFormat="1" ht="15">
      <c r="Q76" s="40"/>
    </row>
    <row r="77" spans="7:17" s="3" customFormat="1" ht="15">
      <c r="Q77" s="40"/>
    </row>
    <row r="78" spans="7:17" s="3" customFormat="1" ht="15">
      <c r="Q78" s="40"/>
    </row>
    <row r="79" spans="7:17" s="3" customFormat="1" ht="15">
      <c r="Q79" s="40"/>
    </row>
    <row r="80" spans="7:17" s="3" customFormat="1" ht="15">
      <c r="Q80" s="40"/>
    </row>
    <row r="81" spans="1:17" s="3" customFormat="1" ht="15">
      <c r="Q81" s="40"/>
    </row>
    <row r="82" spans="1:17" s="3" customFormat="1" ht="15">
      <c r="Q82" s="40"/>
    </row>
    <row r="83" spans="1:17" s="3" customFormat="1" ht="15">
      <c r="Q83" s="40"/>
    </row>
    <row r="84" spans="1:17" s="3" customFormat="1" ht="15">
      <c r="Q84" s="40"/>
    </row>
    <row r="85" spans="1:17" s="3" customFormat="1" ht="15">
      <c r="Q85" s="40"/>
    </row>
    <row r="86" spans="1:17" s="3" customFormat="1" ht="15">
      <c r="Q86" s="40"/>
    </row>
    <row r="87" spans="1:17" s="3" customFormat="1" ht="15">
      <c r="Q87" s="40"/>
    </row>
    <row r="88" spans="1:17" s="3" customFormat="1" ht="15">
      <c r="Q88" s="40"/>
    </row>
    <row r="89" spans="1:17" s="3" customFormat="1" ht="15">
      <c r="Q89" s="40"/>
    </row>
    <row r="90" spans="1:17" s="3" customFormat="1" ht="9.75" customHeight="1">
      <c r="Q90" s="40"/>
    </row>
    <row r="91" spans="1:17" s="3" customFormat="1" ht="1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</row>
    <row r="92" spans="1:17" s="3" customFormat="1" ht="15"/>
    <row r="93" spans="1:17" s="3" customFormat="1" ht="15"/>
    <row r="94" spans="1:17" s="3" customFormat="1" ht="15"/>
    <row r="95" spans="1:17" s="3" customFormat="1" ht="15"/>
    <row r="96" spans="1:17" s="3" customFormat="1" ht="15"/>
    <row r="97" s="3" customFormat="1" ht="15"/>
    <row r="98" s="3" customFormat="1" ht="15"/>
    <row r="99" s="3" customFormat="1" ht="15"/>
    <row r="100" s="3" customFormat="1" ht="15"/>
    <row r="101" s="3" customFormat="1" ht="15"/>
    <row r="102" s="3" customFormat="1" ht="15"/>
    <row r="103" s="3" customFormat="1" ht="15"/>
    <row r="104" s="3" customFormat="1" ht="15"/>
    <row r="105" s="3" customFormat="1" ht="15"/>
    <row r="106" s="3" customFormat="1" ht="15"/>
    <row r="107" s="3" customFormat="1" ht="15"/>
    <row r="108" s="3" customFormat="1" ht="15"/>
    <row r="109" s="3" customFormat="1" ht="15"/>
    <row r="110" s="3" customFormat="1" ht="15"/>
    <row r="111" s="3" customFormat="1" ht="15"/>
    <row r="112" s="3" customFormat="1" ht="15"/>
    <row r="113" s="3" customFormat="1" ht="15"/>
    <row r="114" s="3" customFormat="1" ht="15"/>
    <row r="115" s="3" customFormat="1" ht="15"/>
    <row r="116" s="3" customFormat="1" ht="15"/>
    <row r="117" s="3" customFormat="1" ht="15"/>
    <row r="118" s="3" customFormat="1" ht="15"/>
    <row r="119" s="3" customFormat="1" ht="15"/>
    <row r="120" s="3" customFormat="1" ht="15"/>
    <row r="121" s="3" customFormat="1" ht="15"/>
    <row r="122" s="3" customFormat="1" ht="15"/>
    <row r="123" s="3" customFormat="1" ht="15"/>
    <row r="124" s="3" customFormat="1" ht="15"/>
    <row r="125" s="3" customFormat="1" ht="15"/>
    <row r="126" s="3" customFormat="1" ht="15"/>
    <row r="127" s="3" customFormat="1" ht="15"/>
    <row r="128" s="3" customFormat="1" ht="15"/>
    <row r="129" s="3" customFormat="1" ht="15"/>
    <row r="130" s="3" customFormat="1" ht="15"/>
    <row r="131" s="3" customFormat="1" ht="15"/>
    <row r="132" s="3" customFormat="1" ht="15"/>
    <row r="133" s="3" customFormat="1" ht="15"/>
    <row r="134" s="3" customFormat="1" ht="15"/>
    <row r="135" s="3" customFormat="1" ht="15"/>
    <row r="136" s="3" customFormat="1" ht="15"/>
    <row r="137" s="3" customFormat="1" ht="15"/>
    <row r="138" s="3" customFormat="1" ht="15"/>
    <row r="139" s="3" customFormat="1" ht="15"/>
    <row r="140" s="3" customFormat="1" ht="15"/>
    <row r="141" s="3" customFormat="1" ht="15"/>
    <row r="142" s="3" customFormat="1" ht="15"/>
    <row r="143" s="3" customFormat="1" ht="15"/>
    <row r="144" s="3" customFormat="1" ht="15"/>
    <row r="145" s="3" customFormat="1" ht="15"/>
    <row r="146" s="3" customFormat="1" ht="15"/>
    <row r="147" s="3" customFormat="1" ht="15"/>
    <row r="148" s="3" customFormat="1" ht="15"/>
    <row r="149" s="3" customFormat="1" ht="15"/>
    <row r="150" s="3" customFormat="1" ht="15"/>
    <row r="151" s="3" customFormat="1" ht="15"/>
    <row r="152" s="3" customFormat="1" ht="15"/>
    <row r="153" s="3" customFormat="1" ht="15"/>
    <row r="154" s="3" customFormat="1" ht="15"/>
    <row r="155" s="3" customFormat="1" ht="15"/>
    <row r="156" s="3" customFormat="1" ht="15"/>
    <row r="157" s="3" customFormat="1" ht="15"/>
    <row r="158" s="3" customFormat="1" ht="15"/>
    <row r="159" s="3" customFormat="1" ht="15"/>
    <row r="160" s="3" customFormat="1" ht="15"/>
    <row r="161" s="3" customFormat="1" ht="15"/>
    <row r="162" s="3" customFormat="1" ht="15"/>
    <row r="163" s="3" customFormat="1" ht="15"/>
    <row r="164" s="3" customFormat="1" ht="15"/>
    <row r="165" s="3" customFormat="1" ht="15"/>
    <row r="166" s="3" customFormat="1" ht="15"/>
    <row r="167" s="3" customFormat="1" ht="15"/>
    <row r="168" s="3" customFormat="1" ht="15"/>
    <row r="169" s="3" customFormat="1" ht="15"/>
    <row r="170" s="3" customFormat="1" ht="15"/>
    <row r="171" s="3" customFormat="1" ht="15"/>
    <row r="172" s="3" customFormat="1" ht="15"/>
    <row r="173" s="3" customFormat="1" ht="15"/>
    <row r="174" s="3" customFormat="1" ht="15"/>
    <row r="175" s="3" customFormat="1" ht="15"/>
    <row r="176" s="3" customFormat="1" ht="15"/>
    <row r="177" s="3" customFormat="1" ht="15"/>
    <row r="178" s="3" customFormat="1" ht="15"/>
    <row r="179" s="3" customFormat="1" ht="15"/>
    <row r="180" s="3" customFormat="1" ht="15"/>
    <row r="181" s="3" customFormat="1" ht="15"/>
    <row r="182" s="3" customFormat="1" ht="15"/>
    <row r="183" s="3" customFormat="1" ht="15"/>
    <row r="184" s="3" customFormat="1" ht="15"/>
    <row r="185" s="3" customFormat="1" ht="15"/>
    <row r="186" s="3" customFormat="1" ht="15"/>
    <row r="187" s="3" customFormat="1" ht="15"/>
    <row r="188" s="3" customFormat="1" ht="15"/>
    <row r="189" s="3" customFormat="1" ht="15"/>
    <row r="190" s="3" customFormat="1" ht="15"/>
    <row r="191" s="3" customFormat="1" ht="15"/>
    <row r="192" s="3" customFormat="1" ht="15"/>
    <row r="193" s="3" customFormat="1" ht="15"/>
    <row r="194" s="3" customFormat="1" ht="15"/>
    <row r="195" s="3" customFormat="1" ht="15"/>
    <row r="196" s="3" customFormat="1" ht="15"/>
    <row r="197" s="3" customFormat="1" ht="15"/>
    <row r="198" s="3" customFormat="1" ht="15"/>
    <row r="199" s="3" customFormat="1" ht="15"/>
    <row r="200" s="3" customFormat="1" ht="15"/>
    <row r="201" s="3" customFormat="1" ht="15"/>
    <row r="202" s="3" customFormat="1" ht="15"/>
    <row r="203" s="3" customFormat="1" ht="15"/>
    <row r="204" s="3" customFormat="1" ht="15"/>
    <row r="205" s="3" customFormat="1" ht="15"/>
    <row r="206" s="3" customFormat="1" ht="15"/>
    <row r="207" s="3" customFormat="1" ht="15"/>
    <row r="208" s="3" customFormat="1" ht="15"/>
    <row r="209" s="3" customFormat="1" ht="15"/>
    <row r="210" s="3" customFormat="1" ht="15"/>
    <row r="211" s="3" customFormat="1" ht="15"/>
    <row r="212" s="3" customFormat="1" ht="15"/>
    <row r="213" s="3" customFormat="1" ht="15"/>
    <row r="214" s="3" customFormat="1" ht="15"/>
    <row r="215" s="3" customFormat="1" ht="15"/>
    <row r="216" s="3" customFormat="1" ht="15"/>
    <row r="217" s="3" customFormat="1" ht="15"/>
    <row r="218" s="3" customFormat="1" ht="15"/>
    <row r="219" s="3" customFormat="1" ht="15"/>
    <row r="220" s="3" customFormat="1" ht="15"/>
    <row r="221" s="3" customFormat="1" ht="15"/>
    <row r="222" s="3" customFormat="1" ht="15"/>
    <row r="223" s="3" customFormat="1" ht="15"/>
    <row r="224" s="3" customFormat="1" ht="15"/>
    <row r="225" s="3" customFormat="1" ht="15"/>
    <row r="226" s="3" customFormat="1" ht="15"/>
    <row r="227" s="3" customFormat="1" ht="15"/>
    <row r="228" s="3" customFormat="1" ht="15"/>
    <row r="229" s="3" customFormat="1" ht="15"/>
    <row r="230" s="3" customFormat="1" ht="15"/>
    <row r="231" s="3" customFormat="1" ht="15"/>
    <row r="232" s="3" customFormat="1" ht="15"/>
    <row r="233" s="3" customFormat="1" ht="15"/>
    <row r="234" s="3" customFormat="1" ht="15"/>
    <row r="235" s="3" customFormat="1" ht="15"/>
    <row r="236" s="3" customFormat="1" ht="15"/>
    <row r="237" s="3" customFormat="1" ht="15"/>
    <row r="238" s="3" customFormat="1" ht="15"/>
    <row r="239" s="3" customFormat="1" ht="15"/>
    <row r="240" s="3" customFormat="1" ht="15"/>
    <row r="241" s="3" customFormat="1" ht="15"/>
    <row r="242" s="3" customFormat="1" ht="15"/>
    <row r="243" s="3" customFormat="1" ht="15"/>
    <row r="244" s="3" customFormat="1" ht="15"/>
    <row r="245" s="3" customFormat="1" ht="15"/>
    <row r="246" s="3" customFormat="1" ht="15"/>
    <row r="247" s="3" customFormat="1" ht="15"/>
    <row r="248" s="3" customFormat="1" ht="15"/>
    <row r="249" s="3" customFormat="1" ht="15"/>
    <row r="250" s="3" customFormat="1" ht="15"/>
    <row r="251" s="3" customFormat="1" ht="15"/>
    <row r="252" s="3" customFormat="1" ht="15"/>
    <row r="253" s="3" customFormat="1" ht="15"/>
    <row r="254" s="3" customFormat="1" ht="15"/>
    <row r="255" s="3" customFormat="1" ht="15"/>
    <row r="256" s="3" customFormat="1" ht="15"/>
    <row r="257" s="3" customFormat="1" ht="15"/>
    <row r="258" s="3" customFormat="1" ht="15"/>
    <row r="259" s="3" customFormat="1" ht="15"/>
    <row r="260" s="3" customFormat="1" ht="15"/>
    <row r="261" s="3" customFormat="1" ht="15"/>
    <row r="262" s="3" customFormat="1" ht="15"/>
    <row r="263" s="3" customFormat="1" ht="15"/>
    <row r="264" s="3" customFormat="1" ht="15"/>
    <row r="265" s="3" customFormat="1" ht="15"/>
    <row r="266" s="3" customFormat="1" ht="15"/>
    <row r="267" s="3" customFormat="1" ht="15"/>
    <row r="268" s="3" customFormat="1" ht="15"/>
    <row r="269" s="3" customFormat="1" ht="15"/>
    <row r="270" s="3" customFormat="1" ht="15"/>
    <row r="271" s="3" customFormat="1" ht="15"/>
    <row r="272" s="3" customFormat="1" ht="15"/>
    <row r="273" s="3" customFormat="1" ht="15"/>
    <row r="274" s="3" customFormat="1" ht="15"/>
    <row r="275" s="3" customFormat="1" ht="15"/>
    <row r="276" s="3" customFormat="1" ht="15"/>
    <row r="277" s="3" customFormat="1" ht="15"/>
    <row r="278" s="3" customFormat="1" ht="15"/>
    <row r="279" s="3" customFormat="1" ht="15"/>
    <row r="280" s="3" customFormat="1" ht="15"/>
    <row r="281" s="3" customFormat="1" ht="15"/>
    <row r="282" s="3" customFormat="1" ht="15"/>
    <row r="283" s="3" customFormat="1" ht="15"/>
    <row r="284" s="3" customFormat="1" ht="15"/>
    <row r="285" s="3" customFormat="1" ht="15"/>
    <row r="286" s="3" customFormat="1" ht="15"/>
    <row r="287" s="3" customFormat="1" ht="15"/>
    <row r="288" s="3" customFormat="1" ht="15"/>
    <row r="289" s="3" customFormat="1" ht="15"/>
    <row r="290" s="3" customFormat="1" ht="15"/>
    <row r="291" s="3" customFormat="1" ht="15"/>
    <row r="292" s="3" customFormat="1" ht="15"/>
    <row r="293" s="3" customFormat="1" ht="15"/>
    <row r="294" s="3" customFormat="1" ht="15"/>
    <row r="295" s="3" customFormat="1" ht="15"/>
    <row r="296" s="3" customFormat="1" ht="15"/>
    <row r="297" s="3" customFormat="1" ht="15"/>
    <row r="298" s="3" customFormat="1" ht="15"/>
    <row r="299" s="3" customFormat="1" ht="15"/>
    <row r="300" s="3" customFormat="1" ht="15"/>
    <row r="301" s="3" customFormat="1" ht="15"/>
    <row r="302" s="3" customFormat="1" ht="15"/>
    <row r="303" s="3" customFormat="1" ht="15"/>
    <row r="304" s="3" customFormat="1" ht="15"/>
    <row r="305" s="3" customFormat="1" ht="15"/>
    <row r="306" s="3" customFormat="1" ht="15"/>
    <row r="307" s="3" customFormat="1" ht="15"/>
    <row r="308" s="3" customFormat="1" ht="15"/>
    <row r="309" s="3" customFormat="1" ht="15"/>
    <row r="310" s="3" customFormat="1" ht="15"/>
    <row r="311" s="3" customFormat="1" ht="15"/>
    <row r="312" s="3" customFormat="1" ht="15"/>
    <row r="313" s="3" customFormat="1" ht="15"/>
    <row r="314" s="3" customFormat="1" ht="15"/>
    <row r="315" s="3" customFormat="1" ht="15"/>
    <row r="316" s="3" customFormat="1" ht="15"/>
    <row r="317" s="3" customFormat="1" ht="15"/>
    <row r="318" s="3" customFormat="1" ht="15"/>
    <row r="319" s="3" customFormat="1" ht="15"/>
    <row r="320" s="3" customFormat="1" ht="15"/>
    <row r="321" s="3" customFormat="1" ht="15"/>
    <row r="322" s="3" customFormat="1" ht="15"/>
    <row r="323" s="3" customFormat="1" ht="15"/>
    <row r="324" s="3" customFormat="1" ht="15"/>
    <row r="325" s="3" customFormat="1" ht="15"/>
    <row r="326" s="3" customFormat="1" ht="15"/>
    <row r="327" s="3" customFormat="1" ht="15"/>
    <row r="328" s="3" customFormat="1" ht="15"/>
    <row r="329" s="3" customFormat="1" ht="15"/>
    <row r="330" s="3" customFormat="1" ht="15"/>
    <row r="331" s="3" customFormat="1" ht="15"/>
    <row r="332" s="3" customFormat="1" ht="15"/>
    <row r="333" s="3" customFormat="1" ht="15"/>
    <row r="334" s="3" customFormat="1" ht="15"/>
    <row r="335" s="3" customFormat="1" ht="15"/>
    <row r="336" s="3" customFormat="1" ht="15"/>
    <row r="337" s="3" customFormat="1" ht="15"/>
    <row r="338" s="3" customFormat="1" ht="15"/>
    <row r="339" s="3" customFormat="1" ht="15"/>
    <row r="340" s="3" customFormat="1" ht="15"/>
    <row r="341" s="3" customFormat="1" ht="15"/>
    <row r="342" s="3" customFormat="1" ht="15"/>
    <row r="343" s="3" customFormat="1" ht="15"/>
    <row r="344" s="3" customFormat="1" ht="15"/>
    <row r="345" s="3" customFormat="1" ht="15"/>
    <row r="346" s="3" customFormat="1" ht="15"/>
    <row r="347" s="3" customFormat="1" ht="15"/>
    <row r="348" s="3" customFormat="1" ht="15"/>
    <row r="349" s="3" customFormat="1" ht="15"/>
    <row r="350" s="3" customFormat="1" ht="15"/>
    <row r="351" s="3" customFormat="1" ht="15"/>
    <row r="352" s="3" customFormat="1" ht="15"/>
    <row r="353" s="3" customFormat="1" ht="15"/>
    <row r="354" s="3" customFormat="1" ht="15"/>
    <row r="355" s="3" customFormat="1" ht="15"/>
    <row r="356" s="3" customFormat="1" ht="15"/>
    <row r="357" s="3" customFormat="1" ht="15"/>
    <row r="358" s="3" customFormat="1" ht="15"/>
    <row r="359" s="3" customFormat="1" ht="15"/>
    <row r="360" s="3" customFormat="1" ht="15"/>
    <row r="361" s="3" customFormat="1" ht="15"/>
    <row r="362" s="3" customFormat="1" ht="15"/>
    <row r="363" s="3" customFormat="1" ht="15"/>
    <row r="364" s="3" customFormat="1" ht="15"/>
    <row r="365" s="3" customFormat="1" ht="15"/>
    <row r="366" s="3" customFormat="1" ht="15"/>
    <row r="367" s="3" customFormat="1" ht="15"/>
  </sheetData>
  <mergeCells count="2">
    <mergeCell ref="H40:I40"/>
    <mergeCell ref="U34:V34"/>
  </mergeCells>
  <phoneticPr fontId="0" type="noConversion"/>
  <printOptions horizontalCentered="1"/>
  <pageMargins left="0.27559055118110237" right="0.75" top="0.35433070866141736" bottom="1" header="0" footer="0"/>
  <pageSetup scale="51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</xdr:col>
                <xdr:colOff>533400</xdr:colOff>
                <xdr:row>43</xdr:row>
                <xdr:rowOff>123825</xdr:rowOff>
              </from>
              <to>
                <xdr:col>2</xdr:col>
                <xdr:colOff>0</xdr:colOff>
                <xdr:row>47</xdr:row>
                <xdr:rowOff>28575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3</xdr:col>
                <xdr:colOff>9525</xdr:colOff>
                <xdr:row>43</xdr:row>
                <xdr:rowOff>104775</xdr:rowOff>
              </from>
              <to>
                <xdr:col>4</xdr:col>
                <xdr:colOff>304800</xdr:colOff>
                <xdr:row>48</xdr:row>
                <xdr:rowOff>152400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autoPict="0" r:id="rId9">
            <anchor moveWithCells="1" sizeWithCells="1">
              <from>
                <xdr:col>1</xdr:col>
                <xdr:colOff>314325</xdr:colOff>
                <xdr:row>52</xdr:row>
                <xdr:rowOff>104775</xdr:rowOff>
              </from>
              <to>
                <xdr:col>1</xdr:col>
                <xdr:colOff>1438275</xdr:colOff>
                <xdr:row>56</xdr:row>
                <xdr:rowOff>19050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10">
          <objectPr defaultSize="0" autoPict="0" r:id="rId11">
            <anchor moveWithCells="1" sizeWithCells="1">
              <from>
                <xdr:col>3</xdr:col>
                <xdr:colOff>200025</xdr:colOff>
                <xdr:row>52</xdr:row>
                <xdr:rowOff>66675</xdr:rowOff>
              </from>
              <to>
                <xdr:col>4</xdr:col>
                <xdr:colOff>190500</xdr:colOff>
                <xdr:row>56</xdr:row>
                <xdr:rowOff>76200</xdr:rowOff>
              </to>
            </anchor>
          </objectPr>
        </oleObject>
      </mc:Choice>
      <mc:Fallback>
        <oleObject progId="Equation.3" shapeId="7173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General_TABLE</vt:lpstr>
      <vt:lpstr>General_TABLE!Print_Area</vt:lpstr>
    </vt:vector>
  </TitlesOfParts>
  <Company>UNAM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Facultad de Ingeniería</dc:creator>
  <cp:lastModifiedBy>Alfonso Murrieta</cp:lastModifiedBy>
  <cp:lastPrinted>2007-11-07T19:55:51Z</cp:lastPrinted>
  <dcterms:created xsi:type="dcterms:W3CDTF">2004-12-09T20:57:56Z</dcterms:created>
  <dcterms:modified xsi:type="dcterms:W3CDTF">2019-05-21T13:11:25Z</dcterms:modified>
</cp:coreProperties>
</file>