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730" windowHeight="11760" activeTab="3"/>
  </bookViews>
  <sheets>
    <sheet name="Lambda-UP" sheetId="1" r:id="rId1"/>
    <sheet name="Lambda-RAM" sheetId="5" r:id="rId2"/>
    <sheet name="Lambda-CC" sheetId="3" r:id="rId3"/>
    <sheet name="Lambda-Unsafe" sheetId="6" r:id="rId4"/>
  </sheets>
  <calcPr calcId="145621"/>
</workbook>
</file>

<file path=xl/calcChain.xml><?xml version="1.0" encoding="utf-8"?>
<calcChain xmlns="http://schemas.openxmlformats.org/spreadsheetml/2006/main">
  <c r="B18" i="6" l="1"/>
  <c r="B17" i="6"/>
  <c r="B16" i="6"/>
  <c r="C20" i="3" l="1"/>
  <c r="C21" i="3"/>
  <c r="C19" i="3"/>
  <c r="C37" i="5"/>
  <c r="C36" i="5"/>
  <c r="C35" i="5"/>
  <c r="C34" i="5"/>
  <c r="C35" i="1"/>
  <c r="C36" i="1"/>
  <c r="C37" i="1"/>
  <c r="C38" i="1"/>
  <c r="C34" i="1"/>
  <c r="B16" i="3" l="1"/>
  <c r="B14" i="3"/>
  <c r="B9" i="3"/>
  <c r="B3" i="3"/>
  <c r="B4" i="3" s="1"/>
  <c r="B28" i="5"/>
  <c r="B26" i="5"/>
  <c r="B24" i="5"/>
  <c r="B20" i="5"/>
  <c r="B13" i="5"/>
  <c r="B7" i="5"/>
  <c r="B16" i="5" s="1"/>
  <c r="B5" i="5"/>
  <c r="B9" i="5" l="1"/>
  <c r="B30" i="5" s="1"/>
  <c r="B31" i="5" s="1"/>
  <c r="B28" i="1" l="1"/>
  <c r="B26" i="1"/>
  <c r="B24" i="1"/>
  <c r="B20" i="1"/>
  <c r="B16" i="1"/>
  <c r="B13" i="1"/>
  <c r="B9" i="1"/>
  <c r="B7" i="1"/>
  <c r="B5" i="1"/>
  <c r="B30" i="1" l="1"/>
  <c r="B31" i="1" s="1"/>
</calcChain>
</file>

<file path=xl/sharedStrings.xml><?xml version="1.0" encoding="utf-8"?>
<sst xmlns="http://schemas.openxmlformats.org/spreadsheetml/2006/main" count="228" uniqueCount="88">
  <si>
    <t>RIAC-HDBK-217Plus</t>
  </si>
  <si>
    <t>Pi-G</t>
  </si>
  <si>
    <t>Y</t>
  </si>
  <si>
    <t>Beta</t>
  </si>
  <si>
    <t>Lambda-OB</t>
  </si>
  <si>
    <t>Pi-DCO</t>
  </si>
  <si>
    <t>DC</t>
  </si>
  <si>
    <t>Justification</t>
  </si>
  <si>
    <t>Component</t>
  </si>
  <si>
    <t>Failure Rate Model</t>
  </si>
  <si>
    <t>Intel i5-10800</t>
  </si>
  <si>
    <t>https://ark.intel.com/content/www/us/en/ark/products/199311/intel-core-i510600k-processor-12m-cache-up-to-4-80-ghz.html</t>
  </si>
  <si>
    <t>RIAC-HDBK-217Plus Table 2.2.4-1</t>
  </si>
  <si>
    <t>RIAC-HDBK-217Plus Section 2.2.4</t>
  </si>
  <si>
    <t>Hypothesis that a PC is used 10 hours per day.</t>
  </si>
  <si>
    <t>Ea-op</t>
  </si>
  <si>
    <t>DC-1op</t>
  </si>
  <si>
    <t>T-AO</t>
  </si>
  <si>
    <t>T-R</t>
  </si>
  <si>
    <t>RIAC-HDBK-217Plus Table 2.2.4-1 (TR-Default)</t>
  </si>
  <si>
    <t>Pi-TO</t>
  </si>
  <si>
    <t>Lambda-EB</t>
  </si>
  <si>
    <t>DC-1nonop</t>
  </si>
  <si>
    <t>Pi-DCN</t>
  </si>
  <si>
    <t>RH</t>
  </si>
  <si>
    <t>Assumed the hypothesis of an average of 70% humidity during the operation.</t>
  </si>
  <si>
    <t>Pi-RHT</t>
  </si>
  <si>
    <t>Ea-nonop</t>
  </si>
  <si>
    <t>T-AE</t>
  </si>
  <si>
    <t>Lambda-TCB</t>
  </si>
  <si>
    <t>CR</t>
  </si>
  <si>
    <t>Pi-CR</t>
  </si>
  <si>
    <t>CR1</t>
  </si>
  <si>
    <t>Pi-DT</t>
  </si>
  <si>
    <t>DT1</t>
  </si>
  <si>
    <t>Lambda-SJB</t>
  </si>
  <si>
    <t>Pi-SJDT</t>
  </si>
  <si>
    <t>Lambda-IND</t>
  </si>
  <si>
    <t>Lambda-P (FIT)</t>
  </si>
  <si>
    <t>Lambda-P (1/h)</t>
  </si>
  <si>
    <t>Assumed 70°C as the operational temperature of the processor.</t>
  </si>
  <si>
    <t>Assumed 20°C as the non-operational temperature of the processor (average environmental temperature).</t>
  </si>
  <si>
    <t>Assumed that the processor is turned on twice per day.</t>
  </si>
  <si>
    <t>General RAM</t>
  </si>
  <si>
    <t>Assumed 60°C as the operational temperature of the RAM.</t>
  </si>
  <si>
    <t>Assumed 20°C as the non-operational temperature of the RAM (average environmental temperature).</t>
  </si>
  <si>
    <t>Assumed that the RAM is turned on twice per day.</t>
  </si>
  <si>
    <t>General-Purpose RAM</t>
  </si>
  <si>
    <t>Edge Card Connector (2 un.)</t>
  </si>
  <si>
    <t>2 connectors for RAM units</t>
  </si>
  <si>
    <t>RIAC-HDBK-217Plus Table 2.3-2</t>
  </si>
  <si>
    <t>RIAC-HDBK-217Plus Table 2.3-2 (multiplied by two)</t>
  </si>
  <si>
    <t>PCB Connector</t>
  </si>
  <si>
    <t>Socket for Processor</t>
  </si>
  <si>
    <t>Lambda-P (FIT) / 1000000</t>
  </si>
  <si>
    <t>Rectangular Connector</t>
  </si>
  <si>
    <t>Connection with Hard Drive</t>
  </si>
  <si>
    <t>Lambda Total (1/h)</t>
  </si>
  <si>
    <t>Sum of Lambda-P for all connectors.</t>
  </si>
  <si>
    <t>Perda de alimentação</t>
  </si>
  <si>
    <t>Saídas em aberto</t>
  </si>
  <si>
    <t>Saídas fixadas em nível ‘0’</t>
  </si>
  <si>
    <t>Saídas fixadas em nível ‘1’</t>
  </si>
  <si>
    <t>Entradas em aberto</t>
  </si>
  <si>
    <t>Failure Mode</t>
  </si>
  <si>
    <t>Probability</t>
  </si>
  <si>
    <t>Failure Rate - Failure Mode</t>
  </si>
  <si>
    <t>Perda de integridade de dados</t>
  </si>
  <si>
    <t>Lentidão de acesso</t>
  </si>
  <si>
    <t>Abertura de pinos</t>
  </si>
  <si>
    <t>Curto-circuito entre pinos</t>
  </si>
  <si>
    <t>Abertura ou aumento de resistência</t>
  </si>
  <si>
    <t>Curto-circuito ou diminuição de resistência</t>
  </si>
  <si>
    <t>Perda intermitente de contato</t>
  </si>
  <si>
    <t>Failure Mode Lambda</t>
  </si>
  <si>
    <t>Safe/Unsafe</t>
  </si>
  <si>
    <t>CPU</t>
  </si>
  <si>
    <t>Safe</t>
  </si>
  <si>
    <t>Unsafe</t>
  </si>
  <si>
    <t>RAM</t>
  </si>
  <si>
    <t>PDSU</t>
  </si>
  <si>
    <t>Detectable/Undetectable</t>
  </si>
  <si>
    <t>Detectable</t>
  </si>
  <si>
    <t>Undetectable</t>
  </si>
  <si>
    <t>CC</t>
  </si>
  <si>
    <t>-</t>
  </si>
  <si>
    <t xml:space="preserve">Detectable (c = 0.9) </t>
  </si>
  <si>
    <t>Detectable (c=0.9)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</si>
</sst>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1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k.intel.com/content/www/us/en/ark/products/199311/intel-core-i510600k-processor-12m-cache-up-to-4-80-ghz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5" workbookViewId="0">
      <selection activeCell="A33" sqref="A33:C38"/>
    </sheetView>
  </sheetViews>
  <sheetFormatPr defaultRowHeight="15" x14ac:dyDescent="0.25"/>
  <cols>
    <col min="1" max="1" width="24.140625" bestFit="1" customWidth="1"/>
    <col min="2" max="2" width="18.42578125" bestFit="1" customWidth="1"/>
    <col min="3" max="3" width="117.28515625" bestFit="1" customWidth="1"/>
  </cols>
  <sheetData>
    <row r="1" spans="1:3" x14ac:dyDescent="0.25">
      <c r="A1" s="11" t="s">
        <v>9</v>
      </c>
      <c r="B1" s="11" t="s">
        <v>0</v>
      </c>
      <c r="C1" s="12" t="s">
        <v>7</v>
      </c>
    </row>
    <row r="2" spans="1:3" x14ac:dyDescent="0.25">
      <c r="A2" s="11" t="s">
        <v>8</v>
      </c>
      <c r="B2" s="11" t="s">
        <v>10</v>
      </c>
      <c r="C2" s="13" t="s">
        <v>11</v>
      </c>
    </row>
    <row r="3" spans="1:3" x14ac:dyDescent="0.25">
      <c r="A3" s="11" t="s">
        <v>2</v>
      </c>
      <c r="B3" s="11">
        <v>2020</v>
      </c>
      <c r="C3" s="13"/>
    </row>
    <row r="4" spans="1:3" x14ac:dyDescent="0.25">
      <c r="A4" s="11" t="s">
        <v>3</v>
      </c>
      <c r="B4" s="11">
        <v>0.47899999999999998</v>
      </c>
      <c r="C4" s="12" t="s">
        <v>12</v>
      </c>
    </row>
    <row r="5" spans="1:3" x14ac:dyDescent="0.25">
      <c r="A5" s="11" t="s">
        <v>1</v>
      </c>
      <c r="B5" s="11">
        <f>EXP(-B4*(B3-1993))</f>
        <v>2.4169600140699174E-6</v>
      </c>
      <c r="C5" s="12" t="s">
        <v>13</v>
      </c>
    </row>
    <row r="6" spans="1:3" x14ac:dyDescent="0.25">
      <c r="A6" s="11" t="s">
        <v>4</v>
      </c>
      <c r="B6" s="11">
        <v>7.9999999999999996E-6</v>
      </c>
      <c r="C6" s="12" t="s">
        <v>12</v>
      </c>
    </row>
    <row r="7" spans="1:3" x14ac:dyDescent="0.25">
      <c r="A7" s="11" t="s">
        <v>6</v>
      </c>
      <c r="B7" s="11">
        <f>10/24</f>
        <v>0.41666666666666669</v>
      </c>
      <c r="C7" s="12" t="s">
        <v>14</v>
      </c>
    </row>
    <row r="8" spans="1:3" x14ac:dyDescent="0.25">
      <c r="A8" s="11" t="s">
        <v>16</v>
      </c>
      <c r="B8" s="11">
        <v>0.28000000000000003</v>
      </c>
      <c r="C8" s="12" t="s">
        <v>12</v>
      </c>
    </row>
    <row r="9" spans="1:3" x14ac:dyDescent="0.25">
      <c r="A9" s="11" t="s">
        <v>5</v>
      </c>
      <c r="B9" s="11">
        <f>B7/B8</f>
        <v>1.4880952380952379</v>
      </c>
      <c r="C9" s="12" t="s">
        <v>13</v>
      </c>
    </row>
    <row r="10" spans="1:3" x14ac:dyDescent="0.25">
      <c r="A10" s="11" t="s">
        <v>15</v>
      </c>
      <c r="B10" s="11">
        <v>0.8</v>
      </c>
      <c r="C10" s="12" t="s">
        <v>12</v>
      </c>
    </row>
    <row r="11" spans="1:3" x14ac:dyDescent="0.25">
      <c r="A11" s="11" t="s">
        <v>17</v>
      </c>
      <c r="B11" s="11">
        <v>70</v>
      </c>
      <c r="C11" s="12" t="s">
        <v>40</v>
      </c>
    </row>
    <row r="12" spans="1:3" x14ac:dyDescent="0.25">
      <c r="A12" s="11" t="s">
        <v>18</v>
      </c>
      <c r="B12" s="11">
        <v>20</v>
      </c>
      <c r="C12" s="12" t="s">
        <v>19</v>
      </c>
    </row>
    <row r="13" spans="1:3" x14ac:dyDescent="0.25">
      <c r="A13" s="11" t="s">
        <v>20</v>
      </c>
      <c r="B13" s="11">
        <f>EXP((-B10/0.00008617)*((1/(B11+B12+273))-(1/298)))</f>
        <v>264.69783797582897</v>
      </c>
      <c r="C13" s="12" t="s">
        <v>13</v>
      </c>
    </row>
    <row r="14" spans="1:3" x14ac:dyDescent="0.25">
      <c r="A14" s="11" t="s">
        <v>21</v>
      </c>
      <c r="B14" s="11">
        <v>6.3400000000000001E-4</v>
      </c>
      <c r="C14" s="12" t="s">
        <v>12</v>
      </c>
    </row>
    <row r="15" spans="1:3" x14ac:dyDescent="0.25">
      <c r="A15" s="11" t="s">
        <v>22</v>
      </c>
      <c r="B15" s="11">
        <v>0.72</v>
      </c>
      <c r="C15" s="12" t="s">
        <v>12</v>
      </c>
    </row>
    <row r="16" spans="1:3" x14ac:dyDescent="0.25">
      <c r="A16" s="11" t="s">
        <v>23</v>
      </c>
      <c r="B16" s="11">
        <f>(1-B7)/B15</f>
        <v>0.81018518518518512</v>
      </c>
      <c r="C16" s="12" t="s">
        <v>13</v>
      </c>
    </row>
    <row r="17" spans="1:3" x14ac:dyDescent="0.25">
      <c r="A17" s="11" t="s">
        <v>24</v>
      </c>
      <c r="B17" s="11">
        <v>0.7</v>
      </c>
      <c r="C17" s="12" t="s">
        <v>25</v>
      </c>
    </row>
    <row r="18" spans="1:3" x14ac:dyDescent="0.25">
      <c r="A18" s="11" t="s">
        <v>27</v>
      </c>
      <c r="B18" s="11">
        <v>0.3</v>
      </c>
      <c r="C18" s="12" t="s">
        <v>12</v>
      </c>
    </row>
    <row r="19" spans="1:3" x14ac:dyDescent="0.25">
      <c r="A19" s="11" t="s">
        <v>28</v>
      </c>
      <c r="B19" s="11">
        <v>20</v>
      </c>
      <c r="C19" s="12" t="s">
        <v>41</v>
      </c>
    </row>
    <row r="20" spans="1:3" x14ac:dyDescent="0.25">
      <c r="A20" s="11" t="s">
        <v>26</v>
      </c>
      <c r="B20" s="14">
        <f>EXP((-B18/0.00008617)*((1/(B19+273))-(1/298)))*POWER((B17/0.5), 3)</f>
        <v>2.2480217884833098</v>
      </c>
      <c r="C20" s="12" t="s">
        <v>13</v>
      </c>
    </row>
    <row r="21" spans="1:3" x14ac:dyDescent="0.25">
      <c r="A21" s="11" t="s">
        <v>29</v>
      </c>
      <c r="B21" s="11">
        <v>2.5000000000000001E-5</v>
      </c>
      <c r="C21" s="12" t="s">
        <v>12</v>
      </c>
    </row>
    <row r="22" spans="1:3" x14ac:dyDescent="0.25">
      <c r="A22" s="11" t="s">
        <v>30</v>
      </c>
      <c r="B22" s="11">
        <v>730</v>
      </c>
      <c r="C22" s="12" t="s">
        <v>42</v>
      </c>
    </row>
    <row r="23" spans="1:3" x14ac:dyDescent="0.25">
      <c r="A23" s="11" t="s">
        <v>32</v>
      </c>
      <c r="B23" s="14">
        <v>482.46</v>
      </c>
      <c r="C23" s="12" t="s">
        <v>12</v>
      </c>
    </row>
    <row r="24" spans="1:3" x14ac:dyDescent="0.25">
      <c r="A24" s="11" t="s">
        <v>31</v>
      </c>
      <c r="B24" s="14">
        <f>B22/B23</f>
        <v>1.5130788044604735</v>
      </c>
      <c r="C24" s="12" t="s">
        <v>13</v>
      </c>
    </row>
    <row r="25" spans="1:3" x14ac:dyDescent="0.25">
      <c r="A25" s="11" t="s">
        <v>34</v>
      </c>
      <c r="B25" s="14">
        <v>26.5</v>
      </c>
      <c r="C25" s="12" t="s">
        <v>12</v>
      </c>
    </row>
    <row r="26" spans="1:3" x14ac:dyDescent="0.25">
      <c r="A26" s="11" t="s">
        <v>33</v>
      </c>
      <c r="B26" s="14">
        <f>POWER((B11+B12-B19)/B25,4)</f>
        <v>48.686512267122865</v>
      </c>
      <c r="C26" s="12" t="s">
        <v>13</v>
      </c>
    </row>
    <row r="27" spans="1:3" x14ac:dyDescent="0.25">
      <c r="A27" s="11" t="s">
        <v>35</v>
      </c>
      <c r="B27" s="14">
        <v>4.8500000000000001E-3</v>
      </c>
      <c r="C27" s="12" t="s">
        <v>12</v>
      </c>
    </row>
    <row r="28" spans="1:3" x14ac:dyDescent="0.25">
      <c r="A28" s="11" t="s">
        <v>36</v>
      </c>
      <c r="B28" s="14">
        <f>POWER((B11+B12-B19)/44,2.26)</f>
        <v>2.8557390589126692</v>
      </c>
      <c r="C28" s="12" t="s">
        <v>13</v>
      </c>
    </row>
    <row r="29" spans="1:3" x14ac:dyDescent="0.25">
      <c r="A29" s="11" t="s">
        <v>37</v>
      </c>
      <c r="B29" s="14">
        <v>5.5199999999999997E-4</v>
      </c>
      <c r="C29" s="12" t="s">
        <v>12</v>
      </c>
    </row>
    <row r="30" spans="1:3" x14ac:dyDescent="0.25">
      <c r="A30" s="11" t="s">
        <v>38</v>
      </c>
      <c r="B30" s="14">
        <f>(B5*((B6*B9*B13)+(B14*B16*B20)+(B21*B24*B26)))+B27*B28+B29</f>
        <v>1.4402349294087291E-2</v>
      </c>
      <c r="C30" s="12" t="s">
        <v>13</v>
      </c>
    </row>
    <row r="31" spans="1:3" x14ac:dyDescent="0.25">
      <c r="A31" s="11" t="s">
        <v>39</v>
      </c>
      <c r="B31" s="14">
        <f>B30/1000000</f>
        <v>1.4402349294087291E-8</v>
      </c>
      <c r="C31" s="12" t="s">
        <v>54</v>
      </c>
    </row>
    <row r="33" spans="1:3" x14ac:dyDescent="0.25">
      <c r="A33" s="11" t="s">
        <v>64</v>
      </c>
      <c r="B33" s="14" t="s">
        <v>65</v>
      </c>
      <c r="C33" s="12" t="s">
        <v>66</v>
      </c>
    </row>
    <row r="34" spans="1:3" x14ac:dyDescent="0.25">
      <c r="A34" s="11" t="s">
        <v>59</v>
      </c>
      <c r="B34" s="14">
        <v>0.12</v>
      </c>
      <c r="C34" s="12">
        <f>B34*$B$31</f>
        <v>1.7282819152904749E-9</v>
      </c>
    </row>
    <row r="35" spans="1:3" x14ac:dyDescent="0.25">
      <c r="A35" s="11" t="s">
        <v>60</v>
      </c>
      <c r="B35" s="14">
        <v>0.36</v>
      </c>
      <c r="C35" s="12">
        <f t="shared" ref="C35:C38" si="0">B35*$B$31</f>
        <v>5.1848457458714243E-9</v>
      </c>
    </row>
    <row r="36" spans="1:3" x14ac:dyDescent="0.25">
      <c r="A36" s="11" t="s">
        <v>61</v>
      </c>
      <c r="B36" s="14">
        <v>0.09</v>
      </c>
      <c r="C36" s="12">
        <f t="shared" si="0"/>
        <v>1.2962114364678561E-9</v>
      </c>
    </row>
    <row r="37" spans="1:3" x14ac:dyDescent="0.25">
      <c r="A37" s="11" t="s">
        <v>62</v>
      </c>
      <c r="B37" s="14">
        <v>0.08</v>
      </c>
      <c r="C37" s="12">
        <f t="shared" si="0"/>
        <v>1.1521879435269832E-9</v>
      </c>
    </row>
    <row r="38" spans="1:3" x14ac:dyDescent="0.25">
      <c r="A38" s="11" t="s">
        <v>63</v>
      </c>
      <c r="B38" s="14">
        <v>0.36</v>
      </c>
      <c r="C38" s="12">
        <f t="shared" si="0"/>
        <v>5.1848457458714243E-9</v>
      </c>
    </row>
  </sheetData>
  <mergeCells count="1">
    <mergeCell ref="C2:C3"/>
  </mergeCells>
  <hyperlinks>
    <hyperlink ref="C2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22" workbookViewId="0">
      <selection activeCell="A33" sqref="A33:C37"/>
    </sheetView>
  </sheetViews>
  <sheetFormatPr defaultRowHeight="15" x14ac:dyDescent="0.25"/>
  <cols>
    <col min="1" max="1" width="28.5703125" bestFit="1" customWidth="1"/>
    <col min="2" max="2" width="18.42578125" bestFit="1" customWidth="1"/>
    <col min="3" max="3" width="71.140625" bestFit="1" customWidth="1"/>
  </cols>
  <sheetData>
    <row r="1" spans="1:3" x14ac:dyDescent="0.25">
      <c r="A1" s="11" t="s">
        <v>9</v>
      </c>
      <c r="B1" s="11" t="s">
        <v>0</v>
      </c>
      <c r="C1" s="12" t="s">
        <v>7</v>
      </c>
    </row>
    <row r="2" spans="1:3" x14ac:dyDescent="0.25">
      <c r="A2" s="11" t="s">
        <v>8</v>
      </c>
      <c r="B2" s="11" t="s">
        <v>43</v>
      </c>
      <c r="C2" s="15" t="s">
        <v>47</v>
      </c>
    </row>
    <row r="3" spans="1:3" x14ac:dyDescent="0.25">
      <c r="A3" s="11" t="s">
        <v>2</v>
      </c>
      <c r="B3" s="11">
        <v>2020</v>
      </c>
      <c r="C3" s="15"/>
    </row>
    <row r="4" spans="1:3" x14ac:dyDescent="0.25">
      <c r="A4" s="11" t="s">
        <v>3</v>
      </c>
      <c r="B4" s="11">
        <v>0.47899999999999998</v>
      </c>
      <c r="C4" s="12" t="s">
        <v>12</v>
      </c>
    </row>
    <row r="5" spans="1:3" x14ac:dyDescent="0.25">
      <c r="A5" s="11" t="s">
        <v>1</v>
      </c>
      <c r="B5" s="11">
        <f>EXP(-B4*(B3-1993))</f>
        <v>2.4169600140699174E-6</v>
      </c>
      <c r="C5" s="12" t="s">
        <v>13</v>
      </c>
    </row>
    <row r="6" spans="1:3" x14ac:dyDescent="0.25">
      <c r="A6" s="11" t="s">
        <v>4</v>
      </c>
      <c r="B6" s="11">
        <v>7.9999999999999996E-6</v>
      </c>
      <c r="C6" s="12" t="s">
        <v>12</v>
      </c>
    </row>
    <row r="7" spans="1:3" x14ac:dyDescent="0.25">
      <c r="A7" s="11" t="s">
        <v>6</v>
      </c>
      <c r="B7" s="11">
        <f>10/24</f>
        <v>0.41666666666666669</v>
      </c>
      <c r="C7" s="12" t="s">
        <v>14</v>
      </c>
    </row>
    <row r="8" spans="1:3" x14ac:dyDescent="0.25">
      <c r="A8" s="11" t="s">
        <v>16</v>
      </c>
      <c r="B8" s="11">
        <v>0.28000000000000003</v>
      </c>
      <c r="C8" s="12" t="s">
        <v>12</v>
      </c>
    </row>
    <row r="9" spans="1:3" x14ac:dyDescent="0.25">
      <c r="A9" s="11" t="s">
        <v>5</v>
      </c>
      <c r="B9" s="11">
        <f>B7/B8</f>
        <v>1.4880952380952379</v>
      </c>
      <c r="C9" s="12" t="s">
        <v>13</v>
      </c>
    </row>
    <row r="10" spans="1:3" x14ac:dyDescent="0.25">
      <c r="A10" s="11" t="s">
        <v>15</v>
      </c>
      <c r="B10" s="11">
        <v>0.8</v>
      </c>
      <c r="C10" s="12" t="s">
        <v>12</v>
      </c>
    </row>
    <row r="11" spans="1:3" x14ac:dyDescent="0.25">
      <c r="A11" s="11" t="s">
        <v>17</v>
      </c>
      <c r="B11" s="11">
        <v>60</v>
      </c>
      <c r="C11" s="12" t="s">
        <v>44</v>
      </c>
    </row>
    <row r="12" spans="1:3" x14ac:dyDescent="0.25">
      <c r="A12" s="11" t="s">
        <v>18</v>
      </c>
      <c r="B12" s="11">
        <v>20</v>
      </c>
      <c r="C12" s="12" t="s">
        <v>19</v>
      </c>
    </row>
    <row r="13" spans="1:3" x14ac:dyDescent="0.25">
      <c r="A13" s="11" t="s">
        <v>20</v>
      </c>
      <c r="B13" s="11">
        <f>EXP((-B10/0.00008617)*((1/(B11+B12+273))-(1/298)))</f>
        <v>128.26074932039964</v>
      </c>
      <c r="C13" s="12" t="s">
        <v>13</v>
      </c>
    </row>
    <row r="14" spans="1:3" x14ac:dyDescent="0.25">
      <c r="A14" s="11" t="s">
        <v>21</v>
      </c>
      <c r="B14" s="11">
        <v>6.3400000000000001E-4</v>
      </c>
      <c r="C14" s="12" t="s">
        <v>12</v>
      </c>
    </row>
    <row r="15" spans="1:3" x14ac:dyDescent="0.25">
      <c r="A15" s="11" t="s">
        <v>22</v>
      </c>
      <c r="B15" s="11">
        <v>0.72</v>
      </c>
      <c r="C15" s="12" t="s">
        <v>12</v>
      </c>
    </row>
    <row r="16" spans="1:3" x14ac:dyDescent="0.25">
      <c r="A16" s="11" t="s">
        <v>23</v>
      </c>
      <c r="B16" s="11">
        <f>(1-B7)/B15</f>
        <v>0.81018518518518512</v>
      </c>
      <c r="C16" s="12" t="s">
        <v>13</v>
      </c>
    </row>
    <row r="17" spans="1:3" x14ac:dyDescent="0.25">
      <c r="A17" s="11" t="s">
        <v>24</v>
      </c>
      <c r="B17" s="11">
        <v>0.7</v>
      </c>
      <c r="C17" s="12" t="s">
        <v>25</v>
      </c>
    </row>
    <row r="18" spans="1:3" x14ac:dyDescent="0.25">
      <c r="A18" s="11" t="s">
        <v>27</v>
      </c>
      <c r="B18" s="11">
        <v>0.3</v>
      </c>
      <c r="C18" s="12" t="s">
        <v>12</v>
      </c>
    </row>
    <row r="19" spans="1:3" ht="30" x14ac:dyDescent="0.25">
      <c r="A19" s="11" t="s">
        <v>28</v>
      </c>
      <c r="B19" s="11">
        <v>20</v>
      </c>
      <c r="C19" s="12" t="s">
        <v>45</v>
      </c>
    </row>
    <row r="20" spans="1:3" x14ac:dyDescent="0.25">
      <c r="A20" s="11" t="s">
        <v>26</v>
      </c>
      <c r="B20" s="14">
        <f>EXP((-B18/0.00008617)*((1/(B19+273))-(1/298)))*POWER((B17/0.5), 3)</f>
        <v>2.2480217884833098</v>
      </c>
      <c r="C20" s="12" t="s">
        <v>13</v>
      </c>
    </row>
    <row r="21" spans="1:3" x14ac:dyDescent="0.25">
      <c r="A21" s="11" t="s">
        <v>29</v>
      </c>
      <c r="B21" s="11">
        <v>2.5000000000000001E-5</v>
      </c>
      <c r="C21" s="12" t="s">
        <v>12</v>
      </c>
    </row>
    <row r="22" spans="1:3" x14ac:dyDescent="0.25">
      <c r="A22" s="11" t="s">
        <v>30</v>
      </c>
      <c r="B22" s="11">
        <v>730</v>
      </c>
      <c r="C22" s="12" t="s">
        <v>46</v>
      </c>
    </row>
    <row r="23" spans="1:3" x14ac:dyDescent="0.25">
      <c r="A23" s="11" t="s">
        <v>32</v>
      </c>
      <c r="B23" s="14">
        <v>482.46</v>
      </c>
      <c r="C23" s="12" t="s">
        <v>12</v>
      </c>
    </row>
    <row r="24" spans="1:3" x14ac:dyDescent="0.25">
      <c r="A24" s="11" t="s">
        <v>31</v>
      </c>
      <c r="B24" s="14">
        <f>B22/B23</f>
        <v>1.5130788044604735</v>
      </c>
      <c r="C24" s="12" t="s">
        <v>13</v>
      </c>
    </row>
    <row r="25" spans="1:3" x14ac:dyDescent="0.25">
      <c r="A25" s="11" t="s">
        <v>34</v>
      </c>
      <c r="B25" s="14">
        <v>26.5</v>
      </c>
      <c r="C25" s="12" t="s">
        <v>12</v>
      </c>
    </row>
    <row r="26" spans="1:3" x14ac:dyDescent="0.25">
      <c r="A26" s="11" t="s">
        <v>33</v>
      </c>
      <c r="B26" s="14">
        <f>POWER((B11+B12-B19)/B25,4)</f>
        <v>26.279766721445746</v>
      </c>
      <c r="C26" s="12" t="s">
        <v>13</v>
      </c>
    </row>
    <row r="27" spans="1:3" x14ac:dyDescent="0.25">
      <c r="A27" s="11" t="s">
        <v>35</v>
      </c>
      <c r="B27" s="14">
        <v>4.8500000000000001E-3</v>
      </c>
      <c r="C27" s="12" t="s">
        <v>12</v>
      </c>
    </row>
    <row r="28" spans="1:3" x14ac:dyDescent="0.25">
      <c r="A28" s="11" t="s">
        <v>36</v>
      </c>
      <c r="B28" s="14">
        <f>POWER((B11+B12-B19)/44,2.26)</f>
        <v>2.0156669596311612</v>
      </c>
      <c r="C28" s="12" t="s">
        <v>13</v>
      </c>
    </row>
    <row r="29" spans="1:3" x14ac:dyDescent="0.25">
      <c r="A29" s="11" t="s">
        <v>37</v>
      </c>
      <c r="B29" s="14">
        <v>5.5199999999999997E-4</v>
      </c>
      <c r="C29" s="12" t="s">
        <v>12</v>
      </c>
    </row>
    <row r="30" spans="1:3" x14ac:dyDescent="0.25">
      <c r="A30" s="11" t="s">
        <v>38</v>
      </c>
      <c r="B30" s="14">
        <f>(B5*((B6*B9*B13)+(B14*B16*B20)+(B21*B24*B26)))+B27*B28+B29</f>
        <v>1.0327993638256861E-2</v>
      </c>
      <c r="C30" s="12" t="s">
        <v>13</v>
      </c>
    </row>
    <row r="31" spans="1:3" x14ac:dyDescent="0.25">
      <c r="A31" s="11" t="s">
        <v>39</v>
      </c>
      <c r="B31" s="14">
        <f>B30/1000000</f>
        <v>1.0327993638256861E-8</v>
      </c>
      <c r="C31" s="12" t="s">
        <v>54</v>
      </c>
    </row>
    <row r="33" spans="1:3" x14ac:dyDescent="0.25">
      <c r="A33" s="11" t="s">
        <v>64</v>
      </c>
      <c r="B33" s="14" t="s">
        <v>65</v>
      </c>
      <c r="C33" s="12" t="s">
        <v>66</v>
      </c>
    </row>
    <row r="34" spans="1:3" x14ac:dyDescent="0.25">
      <c r="A34" s="11" t="s">
        <v>67</v>
      </c>
      <c r="B34" s="14">
        <v>0.34</v>
      </c>
      <c r="C34" s="12">
        <f>B34*$B$31</f>
        <v>3.5115178370073331E-9</v>
      </c>
    </row>
    <row r="35" spans="1:3" x14ac:dyDescent="0.25">
      <c r="A35" s="11" t="s">
        <v>68</v>
      </c>
      <c r="B35" s="14">
        <v>0.17</v>
      </c>
      <c r="C35" s="12">
        <f t="shared" ref="C35:C37" si="0">B35*$B$31</f>
        <v>1.7557589185036666E-9</v>
      </c>
    </row>
    <row r="36" spans="1:3" x14ac:dyDescent="0.25">
      <c r="A36" s="11" t="s">
        <v>69</v>
      </c>
      <c r="B36" s="14">
        <v>0.23</v>
      </c>
      <c r="C36" s="12">
        <f t="shared" si="0"/>
        <v>2.3754385367990781E-9</v>
      </c>
    </row>
    <row r="37" spans="1:3" x14ac:dyDescent="0.25">
      <c r="A37" s="11" t="s">
        <v>70</v>
      </c>
      <c r="B37" s="14">
        <v>0.26</v>
      </c>
      <c r="C37" s="12">
        <f t="shared" si="0"/>
        <v>2.6852783459467839E-9</v>
      </c>
    </row>
  </sheetData>
  <mergeCells count="1">
    <mergeCell ref="C2:C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"/>
    </sheetView>
  </sheetViews>
  <sheetFormatPr defaultRowHeight="15" x14ac:dyDescent="0.25"/>
  <cols>
    <col min="1" max="1" width="39.85546875" bestFit="1" customWidth="1"/>
    <col min="2" max="2" width="26" bestFit="1" customWidth="1"/>
    <col min="3" max="3" width="47" bestFit="1" customWidth="1"/>
  </cols>
  <sheetData>
    <row r="1" spans="1:3" x14ac:dyDescent="0.25">
      <c r="A1" s="11" t="s">
        <v>9</v>
      </c>
      <c r="B1" s="11" t="s">
        <v>0</v>
      </c>
      <c r="C1" s="12" t="s">
        <v>7</v>
      </c>
    </row>
    <row r="2" spans="1:3" x14ac:dyDescent="0.25">
      <c r="A2" s="11" t="s">
        <v>8</v>
      </c>
      <c r="B2" s="11" t="s">
        <v>48</v>
      </c>
      <c r="C2" s="16" t="s">
        <v>49</v>
      </c>
    </row>
    <row r="3" spans="1:3" x14ac:dyDescent="0.25">
      <c r="A3" s="11" t="s">
        <v>38</v>
      </c>
      <c r="B3" s="14">
        <f>2*0.00153</f>
        <v>3.0599999999999998E-3</v>
      </c>
      <c r="C3" s="12" t="s">
        <v>51</v>
      </c>
    </row>
    <row r="4" spans="1:3" x14ac:dyDescent="0.25">
      <c r="A4" s="11" t="s">
        <v>39</v>
      </c>
      <c r="B4" s="14">
        <f>B3/1000000</f>
        <v>3.0599999999999998E-9</v>
      </c>
      <c r="C4" s="12" t="s">
        <v>54</v>
      </c>
    </row>
    <row r="6" spans="1:3" x14ac:dyDescent="0.25">
      <c r="A6" s="11" t="s">
        <v>9</v>
      </c>
      <c r="B6" s="11" t="s">
        <v>0</v>
      </c>
      <c r="C6" s="12" t="s">
        <v>7</v>
      </c>
    </row>
    <row r="7" spans="1:3" x14ac:dyDescent="0.25">
      <c r="A7" s="11" t="s">
        <v>8</v>
      </c>
      <c r="B7" s="11" t="s">
        <v>52</v>
      </c>
      <c r="C7" s="16" t="s">
        <v>53</v>
      </c>
    </row>
    <row r="8" spans="1:3" x14ac:dyDescent="0.25">
      <c r="A8" s="11" t="s">
        <v>38</v>
      </c>
      <c r="B8" s="14">
        <v>1.6799999999999999E-4</v>
      </c>
      <c r="C8" s="12" t="s">
        <v>50</v>
      </c>
    </row>
    <row r="9" spans="1:3" x14ac:dyDescent="0.25">
      <c r="A9" s="11" t="s">
        <v>39</v>
      </c>
      <c r="B9" s="14">
        <f>B8/1000000</f>
        <v>1.6799999999999999E-10</v>
      </c>
      <c r="C9" s="12" t="s">
        <v>54</v>
      </c>
    </row>
    <row r="11" spans="1:3" x14ac:dyDescent="0.25">
      <c r="A11" s="11" t="s">
        <v>9</v>
      </c>
      <c r="B11" s="11" t="s">
        <v>0</v>
      </c>
      <c r="C11" s="12" t="s">
        <v>7</v>
      </c>
    </row>
    <row r="12" spans="1:3" x14ac:dyDescent="0.25">
      <c r="A12" s="11" t="s">
        <v>8</v>
      </c>
      <c r="B12" s="11" t="s">
        <v>55</v>
      </c>
      <c r="C12" s="16" t="s">
        <v>56</v>
      </c>
    </row>
    <row r="13" spans="1:3" x14ac:dyDescent="0.25">
      <c r="A13" s="11" t="s">
        <v>38</v>
      </c>
      <c r="B13" s="14">
        <v>2.0470000000000002E-3</v>
      </c>
      <c r="C13" s="12" t="s">
        <v>50</v>
      </c>
    </row>
    <row r="14" spans="1:3" x14ac:dyDescent="0.25">
      <c r="A14" s="11" t="s">
        <v>39</v>
      </c>
      <c r="B14" s="14">
        <f>B13/1000000</f>
        <v>2.0470000000000001E-9</v>
      </c>
      <c r="C14" s="12" t="s">
        <v>54</v>
      </c>
    </row>
    <row r="16" spans="1:3" x14ac:dyDescent="0.25">
      <c r="A16" s="11" t="s">
        <v>57</v>
      </c>
      <c r="B16" s="14">
        <f>B4+B9+B14</f>
        <v>5.2749999999999993E-9</v>
      </c>
      <c r="C16" s="12" t="s">
        <v>58</v>
      </c>
    </row>
    <row r="18" spans="1:3" x14ac:dyDescent="0.25">
      <c r="A18" s="11" t="s">
        <v>64</v>
      </c>
      <c r="B18" s="14" t="s">
        <v>65</v>
      </c>
      <c r="C18" s="12" t="s">
        <v>66</v>
      </c>
    </row>
    <row r="19" spans="1:3" x14ac:dyDescent="0.25">
      <c r="A19" s="11" t="s">
        <v>71</v>
      </c>
      <c r="B19" s="14">
        <v>0.61</v>
      </c>
      <c r="C19" s="12">
        <f>B19*$B$16</f>
        <v>3.2177499999999996E-9</v>
      </c>
    </row>
    <row r="20" spans="1:3" x14ac:dyDescent="0.25">
      <c r="A20" s="11" t="s">
        <v>72</v>
      </c>
      <c r="B20" s="14">
        <v>0.16</v>
      </c>
      <c r="C20" s="12">
        <f t="shared" ref="C20:C21" si="0">B20*$B$16</f>
        <v>8.4399999999999988E-10</v>
      </c>
    </row>
    <row r="21" spans="1:3" x14ac:dyDescent="0.25">
      <c r="A21" s="11" t="s">
        <v>73</v>
      </c>
      <c r="B21" s="14">
        <v>0.23</v>
      </c>
      <c r="C21" s="12">
        <f t="shared" si="0"/>
        <v>1.2132499999999999E-9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6" sqref="B16"/>
    </sheetView>
  </sheetViews>
  <sheetFormatPr defaultRowHeight="15" x14ac:dyDescent="0.25"/>
  <cols>
    <col min="1" max="1" width="11.5703125" bestFit="1" customWidth="1"/>
    <col min="2" max="2" width="21.42578125" bestFit="1" customWidth="1"/>
    <col min="3" max="3" width="12.42578125" bestFit="1" customWidth="1"/>
    <col min="4" max="4" width="24.85546875" bestFit="1" customWidth="1"/>
  </cols>
  <sheetData>
    <row r="1" spans="1:4" ht="15.75" x14ac:dyDescent="0.25">
      <c r="A1" s="1" t="s">
        <v>8</v>
      </c>
      <c r="B1" s="1" t="s">
        <v>74</v>
      </c>
      <c r="C1" s="1" t="s">
        <v>75</v>
      </c>
      <c r="D1" s="1" t="s">
        <v>81</v>
      </c>
    </row>
    <row r="2" spans="1:4" ht="15.75" x14ac:dyDescent="0.25">
      <c r="A2" s="1" t="s">
        <v>76</v>
      </c>
      <c r="B2" s="6">
        <v>1.7282999999999999E-9</v>
      </c>
      <c r="C2" s="2" t="s">
        <v>77</v>
      </c>
      <c r="D2" s="2" t="s">
        <v>82</v>
      </c>
    </row>
    <row r="3" spans="1:4" ht="15.75" x14ac:dyDescent="0.25">
      <c r="A3" s="1" t="s">
        <v>76</v>
      </c>
      <c r="B3" s="6">
        <v>5.1849000000000002E-9</v>
      </c>
      <c r="C3" s="3" t="s">
        <v>78</v>
      </c>
      <c r="D3" s="2" t="s">
        <v>83</v>
      </c>
    </row>
    <row r="4" spans="1:4" ht="15.75" x14ac:dyDescent="0.25">
      <c r="A4" s="1" t="s">
        <v>76</v>
      </c>
      <c r="B4" s="6">
        <v>1.2961999999999999E-9</v>
      </c>
      <c r="C4" s="3" t="s">
        <v>78</v>
      </c>
      <c r="D4" s="2" t="s">
        <v>83</v>
      </c>
    </row>
    <row r="5" spans="1:4" ht="15.75" x14ac:dyDescent="0.25">
      <c r="A5" s="1" t="s">
        <v>76</v>
      </c>
      <c r="B5" s="6">
        <v>1.1522E-9</v>
      </c>
      <c r="C5" s="3" t="s">
        <v>78</v>
      </c>
      <c r="D5" s="2" t="s">
        <v>83</v>
      </c>
    </row>
    <row r="6" spans="1:4" ht="15.75" x14ac:dyDescent="0.25">
      <c r="A6" s="1" t="s">
        <v>76</v>
      </c>
      <c r="B6" s="6">
        <v>5.1849000000000002E-9</v>
      </c>
      <c r="C6" s="3" t="s">
        <v>78</v>
      </c>
      <c r="D6" s="2" t="s">
        <v>83</v>
      </c>
    </row>
    <row r="7" spans="1:4" ht="15.75" x14ac:dyDescent="0.25">
      <c r="A7" s="1" t="s">
        <v>79</v>
      </c>
      <c r="B7" s="6">
        <v>3.5115000000000001E-9</v>
      </c>
      <c r="C7" s="4" t="s">
        <v>77</v>
      </c>
      <c r="D7" s="2" t="s">
        <v>82</v>
      </c>
    </row>
    <row r="8" spans="1:4" ht="15.75" x14ac:dyDescent="0.25">
      <c r="A8" s="1" t="s">
        <v>79</v>
      </c>
      <c r="B8" s="6">
        <v>1.7558000000000001E-9</v>
      </c>
      <c r="C8" s="3" t="s">
        <v>78</v>
      </c>
      <c r="D8" s="2" t="s">
        <v>83</v>
      </c>
    </row>
    <row r="9" spans="1:4" ht="15.75" x14ac:dyDescent="0.25">
      <c r="A9" s="1" t="s">
        <v>79</v>
      </c>
      <c r="B9" s="6">
        <v>2.3753999999999999E-9</v>
      </c>
      <c r="C9" s="3" t="s">
        <v>78</v>
      </c>
      <c r="D9" s="2" t="s">
        <v>83</v>
      </c>
    </row>
    <row r="10" spans="1:4" ht="15.75" x14ac:dyDescent="0.25">
      <c r="A10" s="1" t="s">
        <v>79</v>
      </c>
      <c r="B10" s="6">
        <v>2.6852999999999998E-9</v>
      </c>
      <c r="C10" s="3" t="s">
        <v>78</v>
      </c>
      <c r="D10" s="2" t="s">
        <v>83</v>
      </c>
    </row>
    <row r="11" spans="1:4" ht="15.75" x14ac:dyDescent="0.25">
      <c r="A11" s="1" t="s">
        <v>80</v>
      </c>
      <c r="B11" s="7">
        <v>6.6667000000000003E-7</v>
      </c>
      <c r="C11" s="3" t="s">
        <v>78</v>
      </c>
      <c r="D11" s="2" t="s">
        <v>87</v>
      </c>
    </row>
    <row r="12" spans="1:4" ht="15.75" x14ac:dyDescent="0.25">
      <c r="A12" s="1" t="s">
        <v>84</v>
      </c>
      <c r="B12" s="6">
        <v>3.2178000000000002E-9</v>
      </c>
      <c r="C12" s="3" t="s">
        <v>78</v>
      </c>
      <c r="D12" s="2" t="s">
        <v>83</v>
      </c>
    </row>
    <row r="13" spans="1:4" ht="15.75" x14ac:dyDescent="0.25">
      <c r="A13" s="1" t="s">
        <v>84</v>
      </c>
      <c r="B13" s="6">
        <v>8.4399999999999998E-10</v>
      </c>
      <c r="C13" s="3" t="s">
        <v>78</v>
      </c>
      <c r="D13" s="2" t="s">
        <v>83</v>
      </c>
    </row>
    <row r="14" spans="1:4" ht="15.75" x14ac:dyDescent="0.25">
      <c r="A14" s="1" t="s">
        <v>84</v>
      </c>
      <c r="B14" s="6">
        <v>1.2132999999999999E-9</v>
      </c>
      <c r="C14" s="3" t="s">
        <v>78</v>
      </c>
      <c r="D14" s="2" t="s">
        <v>83</v>
      </c>
    </row>
    <row r="15" spans="1:4" ht="15.75" x14ac:dyDescent="0.25">
      <c r="A15" s="5"/>
      <c r="B15" s="5"/>
      <c r="C15" s="5"/>
      <c r="D15" s="5"/>
    </row>
    <row r="16" spans="1:4" ht="15.75" x14ac:dyDescent="0.25">
      <c r="B16" s="8">
        <f>B2+B7</f>
        <v>5.2398E-9</v>
      </c>
      <c r="C16" s="9" t="s">
        <v>77</v>
      </c>
      <c r="D16" s="10" t="s">
        <v>85</v>
      </c>
    </row>
    <row r="17" spans="2:4" ht="15.75" x14ac:dyDescent="0.25">
      <c r="B17" s="8">
        <f>B3+B4+B5+B6+B8+B9+B10+B11*0.1+B12+B13+B14</f>
        <v>9.1576800000000016E-8</v>
      </c>
      <c r="C17" s="9" t="s">
        <v>78</v>
      </c>
      <c r="D17" s="10" t="s">
        <v>83</v>
      </c>
    </row>
    <row r="18" spans="2:4" ht="15.75" x14ac:dyDescent="0.25">
      <c r="B18" s="8">
        <f>B11*0.9</f>
        <v>6.0000300000000006E-7</v>
      </c>
      <c r="C18" s="9" t="s">
        <v>78</v>
      </c>
      <c r="D18" s="10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Lambda-UP</vt:lpstr>
      <vt:lpstr>Lambda-RAM</vt:lpstr>
      <vt:lpstr>Lambda-CC</vt:lpstr>
      <vt:lpstr>Lambda-Unsafe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</dc:creator>
  <cp:lastModifiedBy>GAS-Admin</cp:lastModifiedBy>
  <dcterms:created xsi:type="dcterms:W3CDTF">2022-11-03T18:45:52Z</dcterms:created>
  <dcterms:modified xsi:type="dcterms:W3CDTF">2015-11-28T14:36:49Z</dcterms:modified>
</cp:coreProperties>
</file>