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rnaldo\Documents\Documentos Toti\Escola Politécnica - USP\Pós-Graduação\Doutorado\safetyartist\EC1-ECG_Analysis\ecg_oversampling\safetyArtist\Quantitative Models\"/>
    </mc:Choice>
  </mc:AlternateContent>
  <bookViews>
    <workbookView xWindow="120" yWindow="30" windowWidth="20730" windowHeight="10050" activeTab="2"/>
  </bookViews>
  <sheets>
    <sheet name="Safety Prob. Systematic Faults" sheetId="8" r:id="rId1"/>
    <sheet name="Safety Sys. Faults F. Rates" sheetId="9" r:id="rId2"/>
    <sheet name="Global Unsafe Failure Rate" sheetId="10" r:id="rId3"/>
  </sheets>
  <calcPr calcId="152511"/>
</workbook>
</file>

<file path=xl/calcChain.xml><?xml version="1.0" encoding="utf-8"?>
<calcChain xmlns="http://schemas.openxmlformats.org/spreadsheetml/2006/main">
  <c r="H64" i="10" l="1"/>
  <c r="H63" i="10"/>
  <c r="H62" i="10"/>
  <c r="H61" i="10"/>
  <c r="H60" i="10"/>
  <c r="E64" i="10"/>
  <c r="E63" i="10"/>
  <c r="E62" i="10"/>
  <c r="E61" i="10"/>
  <c r="E60" i="10"/>
  <c r="B64" i="10"/>
  <c r="B63" i="10"/>
  <c r="B62" i="10"/>
  <c r="B61" i="10"/>
  <c r="B60" i="10"/>
  <c r="H57" i="10"/>
  <c r="H56" i="10"/>
  <c r="H55" i="10"/>
  <c r="H54" i="10"/>
  <c r="H53" i="10"/>
  <c r="E57" i="10"/>
  <c r="E56" i="10"/>
  <c r="E55" i="10"/>
  <c r="E54" i="10"/>
  <c r="E53" i="10"/>
  <c r="B57" i="10"/>
  <c r="B56" i="10"/>
  <c r="B55" i="10"/>
  <c r="B54" i="10"/>
  <c r="B53" i="10"/>
  <c r="H50" i="10"/>
  <c r="H49" i="10"/>
  <c r="H48" i="10"/>
  <c r="H47" i="10"/>
  <c r="H46" i="10"/>
  <c r="E50" i="10"/>
  <c r="E49" i="10"/>
  <c r="E48" i="10"/>
  <c r="E47" i="10"/>
  <c r="E46" i="10"/>
  <c r="B50" i="10"/>
  <c r="B49" i="10"/>
  <c r="B48" i="10"/>
  <c r="B47" i="10"/>
  <c r="B46" i="10"/>
  <c r="H43" i="10"/>
  <c r="H42" i="10"/>
  <c r="H41" i="10"/>
  <c r="H40" i="10"/>
  <c r="H39" i="10"/>
  <c r="E43" i="10"/>
  <c r="E42" i="10"/>
  <c r="E41" i="10"/>
  <c r="E40" i="10"/>
  <c r="E39" i="10"/>
  <c r="B43" i="10"/>
  <c r="B42" i="10"/>
  <c r="B41" i="10"/>
  <c r="B40" i="10"/>
  <c r="B39" i="10"/>
  <c r="H36" i="10"/>
  <c r="H35" i="10"/>
  <c r="H34" i="10"/>
  <c r="H33" i="10"/>
  <c r="H32" i="10"/>
  <c r="E36" i="10"/>
  <c r="E35" i="10"/>
  <c r="E34" i="10"/>
  <c r="E33" i="10"/>
  <c r="E32" i="10"/>
  <c r="B36" i="10"/>
  <c r="B35" i="10"/>
  <c r="B34" i="10"/>
  <c r="B33" i="10"/>
  <c r="B32" i="10"/>
  <c r="H29" i="10"/>
  <c r="H28" i="10"/>
  <c r="H27" i="10"/>
  <c r="H26" i="10"/>
  <c r="H25" i="10"/>
  <c r="E29" i="10"/>
  <c r="E28" i="10"/>
  <c r="E27" i="10"/>
  <c r="E26" i="10"/>
  <c r="E25" i="10"/>
  <c r="B29" i="10"/>
  <c r="B28" i="10"/>
  <c r="B27" i="10"/>
  <c r="B26" i="10"/>
  <c r="B25" i="10"/>
  <c r="H22" i="10"/>
  <c r="H21" i="10"/>
  <c r="H20" i="10"/>
  <c r="H19" i="10"/>
  <c r="H18" i="10"/>
  <c r="E22" i="10"/>
  <c r="E21" i="10"/>
  <c r="E20" i="10"/>
  <c r="E19" i="10"/>
  <c r="E18" i="10"/>
  <c r="B22" i="10"/>
  <c r="B21" i="10"/>
  <c r="B20" i="10"/>
  <c r="B19" i="10"/>
  <c r="B18" i="10"/>
  <c r="H15" i="10"/>
  <c r="H14" i="10"/>
  <c r="H13" i="10"/>
  <c r="H12" i="10"/>
  <c r="H11" i="10"/>
  <c r="E15" i="10"/>
  <c r="E14" i="10"/>
  <c r="E13" i="10"/>
  <c r="E12" i="10"/>
  <c r="E11" i="10"/>
  <c r="B15" i="10"/>
  <c r="B14" i="10"/>
  <c r="B13" i="10"/>
  <c r="B12" i="10"/>
  <c r="B11" i="10"/>
  <c r="H8" i="10"/>
  <c r="H7" i="10"/>
  <c r="H6" i="10"/>
  <c r="H5" i="10"/>
  <c r="H4" i="10"/>
  <c r="E8" i="10"/>
  <c r="E7" i="10"/>
  <c r="E6" i="10"/>
  <c r="E5" i="10"/>
  <c r="E4" i="10"/>
  <c r="B5" i="10"/>
  <c r="B6" i="10"/>
  <c r="B7" i="10"/>
  <c r="B8" i="10"/>
  <c r="B4" i="10"/>
  <c r="B16" i="9" l="1"/>
  <c r="B20" i="9"/>
  <c r="B19" i="9"/>
  <c r="B18" i="9"/>
  <c r="B17" i="9"/>
  <c r="H76" i="9"/>
  <c r="H75" i="9"/>
  <c r="H74" i="9"/>
  <c r="H73" i="9"/>
  <c r="H72" i="9"/>
  <c r="H69" i="9"/>
  <c r="H68" i="9"/>
  <c r="H67" i="9"/>
  <c r="H66" i="9"/>
  <c r="H65" i="9"/>
  <c r="H62" i="9"/>
  <c r="H61" i="9"/>
  <c r="H60" i="9"/>
  <c r="H59" i="9"/>
  <c r="H58" i="9"/>
  <c r="H55" i="9"/>
  <c r="H54" i="9"/>
  <c r="H53" i="9"/>
  <c r="H52" i="9"/>
  <c r="H51" i="9"/>
  <c r="H48" i="9"/>
  <c r="H47" i="9"/>
  <c r="H46" i="9"/>
  <c r="H45" i="9"/>
  <c r="H44" i="9"/>
  <c r="H41" i="9"/>
  <c r="H40" i="9"/>
  <c r="H39" i="9"/>
  <c r="H38" i="9"/>
  <c r="H37" i="9"/>
  <c r="H34" i="9"/>
  <c r="H33" i="9"/>
  <c r="H32" i="9"/>
  <c r="H31" i="9"/>
  <c r="H30" i="9"/>
  <c r="H27" i="9"/>
  <c r="H26" i="9"/>
  <c r="H25" i="9"/>
  <c r="H24" i="9"/>
  <c r="H23" i="9"/>
  <c r="H20" i="9"/>
  <c r="H19" i="9"/>
  <c r="H18" i="9"/>
  <c r="H17" i="9"/>
  <c r="H16" i="9"/>
  <c r="E76" i="9"/>
  <c r="E75" i="9"/>
  <c r="E74" i="9"/>
  <c r="E73" i="9"/>
  <c r="E72" i="9"/>
  <c r="E69" i="9"/>
  <c r="E68" i="9"/>
  <c r="E67" i="9"/>
  <c r="E66" i="9"/>
  <c r="E65" i="9"/>
  <c r="E62" i="9"/>
  <c r="E61" i="9"/>
  <c r="E60" i="9"/>
  <c r="E59" i="9"/>
  <c r="E58" i="9"/>
  <c r="E55" i="9"/>
  <c r="E54" i="9"/>
  <c r="E53" i="9"/>
  <c r="E52" i="9"/>
  <c r="E51" i="9"/>
  <c r="E48" i="9"/>
  <c r="E47" i="9"/>
  <c r="E46" i="9"/>
  <c r="E45" i="9"/>
  <c r="E44" i="9"/>
  <c r="E41" i="9"/>
  <c r="E40" i="9"/>
  <c r="E39" i="9"/>
  <c r="E38" i="9"/>
  <c r="E37" i="9"/>
  <c r="E34" i="9"/>
  <c r="E33" i="9"/>
  <c r="E32" i="9"/>
  <c r="E31" i="9"/>
  <c r="E30" i="9"/>
  <c r="E27" i="9"/>
  <c r="E26" i="9"/>
  <c r="E25" i="9"/>
  <c r="E24" i="9"/>
  <c r="E23" i="9"/>
  <c r="E20" i="9"/>
  <c r="E19" i="9"/>
  <c r="E18" i="9"/>
  <c r="E17" i="9"/>
  <c r="E16" i="9"/>
  <c r="B13" i="9"/>
  <c r="B76" i="9"/>
  <c r="B75" i="9"/>
  <c r="B74" i="9"/>
  <c r="B73" i="9"/>
  <c r="B72" i="9"/>
  <c r="B69" i="9"/>
  <c r="B68" i="9"/>
  <c r="B67" i="9"/>
  <c r="B66" i="9"/>
  <c r="B65" i="9"/>
  <c r="B62" i="9"/>
  <c r="B61" i="9"/>
  <c r="B60" i="9"/>
  <c r="B59" i="9"/>
  <c r="B58" i="9"/>
  <c r="B55" i="9"/>
  <c r="B54" i="9"/>
  <c r="B53" i="9"/>
  <c r="B52" i="9"/>
  <c r="B51" i="9"/>
  <c r="B48" i="9"/>
  <c r="B47" i="9"/>
  <c r="B46" i="9"/>
  <c r="B45" i="9"/>
  <c r="B44" i="9"/>
  <c r="B41" i="9"/>
  <c r="B40" i="9"/>
  <c r="B39" i="9"/>
  <c r="B38" i="9"/>
  <c r="B37" i="9"/>
  <c r="B34" i="9"/>
  <c r="B33" i="9"/>
  <c r="B32" i="9"/>
  <c r="B31" i="9"/>
  <c r="B30" i="9"/>
  <c r="B27" i="9"/>
  <c r="B26" i="9"/>
  <c r="B25" i="9"/>
  <c r="B24" i="9"/>
  <c r="B23" i="9"/>
  <c r="L9" i="9"/>
  <c r="L8" i="9"/>
  <c r="L7" i="9"/>
  <c r="L6" i="9"/>
  <c r="L5" i="9"/>
  <c r="L4" i="9"/>
  <c r="L3" i="9"/>
  <c r="L2" i="9"/>
  <c r="L1" i="9"/>
  <c r="J9" i="9"/>
  <c r="J8" i="9"/>
  <c r="J7" i="9"/>
  <c r="J6" i="9"/>
  <c r="J5" i="9"/>
  <c r="J4" i="9"/>
  <c r="J3" i="9"/>
  <c r="J2" i="9"/>
  <c r="J1" i="9"/>
  <c r="H1" i="9"/>
  <c r="H9" i="9"/>
  <c r="H8" i="9"/>
  <c r="H7" i="9"/>
  <c r="H6" i="9"/>
  <c r="H5" i="9"/>
  <c r="H4" i="9"/>
  <c r="H3" i="9"/>
  <c r="H2" i="9"/>
  <c r="K2" i="9"/>
  <c r="K3" i="9"/>
  <c r="K4" i="9"/>
  <c r="K5" i="9"/>
  <c r="K6" i="9"/>
  <c r="K7" i="9"/>
  <c r="K8" i="9"/>
  <c r="K9" i="9"/>
  <c r="K1" i="9"/>
  <c r="I2" i="9"/>
  <c r="I3" i="9"/>
  <c r="I4" i="9"/>
  <c r="I5" i="9"/>
  <c r="I6" i="9"/>
  <c r="I7" i="9"/>
  <c r="I8" i="9"/>
  <c r="I9" i="9"/>
  <c r="I1" i="9"/>
  <c r="G2" i="9"/>
  <c r="G3" i="9"/>
  <c r="G4" i="9"/>
  <c r="G5" i="9"/>
  <c r="G6" i="9"/>
  <c r="G7" i="9"/>
  <c r="G8" i="9"/>
  <c r="G9" i="9"/>
  <c r="G1" i="9"/>
  <c r="B11" i="9"/>
  <c r="B10" i="9"/>
  <c r="B8" i="9"/>
  <c r="B12" i="9"/>
  <c r="B3" i="9"/>
  <c r="B9" i="9"/>
  <c r="D23" i="8" l="1"/>
  <c r="D22" i="8"/>
  <c r="D21" i="8"/>
  <c r="D20" i="8"/>
  <c r="D19" i="8"/>
  <c r="D15" i="8"/>
  <c r="D14" i="8"/>
  <c r="D13" i="8"/>
  <c r="D12" i="8"/>
  <c r="D11" i="8"/>
  <c r="D4" i="8"/>
  <c r="D5" i="8"/>
  <c r="D6" i="8"/>
  <c r="D7" i="8"/>
  <c r="D3" i="8"/>
  <c r="F23" i="8"/>
  <c r="E23" i="8"/>
  <c r="F22" i="8"/>
  <c r="E22" i="8"/>
  <c r="F21" i="8"/>
  <c r="E21" i="8"/>
  <c r="F20" i="8"/>
  <c r="E20" i="8"/>
  <c r="F19" i="8"/>
  <c r="E19" i="8"/>
  <c r="F15" i="8"/>
  <c r="E15" i="8"/>
  <c r="F14" i="8"/>
  <c r="E14" i="8"/>
  <c r="F13" i="8"/>
  <c r="E13" i="8"/>
  <c r="F12" i="8"/>
  <c r="E12" i="8"/>
  <c r="F11" i="8"/>
  <c r="E11" i="8"/>
  <c r="F4" i="8"/>
  <c r="F5" i="8"/>
  <c r="F6" i="8"/>
  <c r="F7" i="8"/>
  <c r="F3" i="8"/>
  <c r="E4" i="8"/>
  <c r="E5" i="8"/>
  <c r="E6" i="8"/>
  <c r="E7" i="8"/>
  <c r="E3" i="8"/>
</calcChain>
</file>

<file path=xl/sharedStrings.xml><?xml version="1.0" encoding="utf-8"?>
<sst xmlns="http://schemas.openxmlformats.org/spreadsheetml/2006/main" count="385" uniqueCount="56">
  <si>
    <t>ResNet</t>
  </si>
  <si>
    <t>SMOTE</t>
  </si>
  <si>
    <t>SMOTE_Aug</t>
  </si>
  <si>
    <t>UMCE</t>
  </si>
  <si>
    <t>Safe</t>
  </si>
  <si>
    <t>Unsafe</t>
  </si>
  <si>
    <t>Not Applicable</t>
  </si>
  <si>
    <t>Overall Safety</t>
  </si>
  <si>
    <t>Maj. Voting</t>
  </si>
  <si>
    <t>Bayesian Network Results</t>
  </si>
  <si>
    <t>Normalized Results (without Not Applicable)</t>
  </si>
  <si>
    <t>RS1.1</t>
  </si>
  <si>
    <t>RS1.2</t>
  </si>
  <si>
    <t>RS1.3</t>
  </si>
  <si>
    <t>Operational Context</t>
  </si>
  <si>
    <t>Specification</t>
  </si>
  <si>
    <t>Number of Short ECGs per Hour</t>
  </si>
  <si>
    <t>Number of Holter ECGs per Day</t>
  </si>
  <si>
    <t>Laboratory Working Hours for Short ECGs</t>
  </si>
  <si>
    <t>Total Heartbeats Analyzed per Day</t>
  </si>
  <si>
    <t>Overall Failure Rates (failures per hour) - 2 Wrong Heartbeats per Short ECG</t>
  </si>
  <si>
    <t>Overall Failure Rates (failures per hour) - 5 Wrong Heartbeats per Holter ECG</t>
  </si>
  <si>
    <t>Overall Failure Rates (failures per hour) - 3 Wrong Heartbeats per Short ECG</t>
  </si>
  <si>
    <t>Overall Failure Rates (failures per hour) - 3 Wrong Heartbeats per Holter ECG</t>
  </si>
  <si>
    <t>Overall Failure Rates (failures per hour) - 2 Wrong Heartbeats per Holter ECG</t>
  </si>
  <si>
    <t>Overall Failure Rates (failures per hour) - 1 Overall Wrong Heartbeat</t>
  </si>
  <si>
    <t>Number of Heartbeats for Unsafe Diagnose</t>
  </si>
  <si>
    <t>Overall Failure Rates (failures per hour) - 1 Wrong Heartbeat per Short ECG</t>
  </si>
  <si>
    <t>Overall Failure Rates (failures per hour) - 1 Wrong Heartbeat per Holter ECG</t>
  </si>
  <si>
    <t>Overall Failure Rates (failures per hour) - 2 Overall Wrong Heartbeats</t>
  </si>
  <si>
    <t>Overall Failure Rates (failures per hour) - 3 Overall Wrong Heartbeats</t>
  </si>
  <si>
    <t>Overall Failure Rates (failures per hour) - 4 Overall Wrong Heartbeats</t>
  </si>
  <si>
    <t>Overall Failure Rates (failures per hour) - 4 Wrong Heartbeats per Short ECG</t>
  </si>
  <si>
    <t>Overall Failure Rates (failures per hour) - 4 Wrong Heartbeats per Holter ECG</t>
  </si>
  <si>
    <t>Overall Failure Rates (failures per hour) - 5 Overall Wrong Heartbeats</t>
  </si>
  <si>
    <t>Overall Failure Rates (failures per hour) - 5 Wrong Heartbeats per Short ECG</t>
  </si>
  <si>
    <t>Average Heartbeat Rate (bpm)</t>
  </si>
  <si>
    <t>Short ECG Duration (min)</t>
  </si>
  <si>
    <t>Holter ECG Duration (min)</t>
  </si>
  <si>
    <t>Overall Failure Rates (failures per hour) - 6 Overall Wrong Heartbeats</t>
  </si>
  <si>
    <t>Overall Failure Rates (failures per hour) - 6 Wrong Heartbeats per Short ECG</t>
  </si>
  <si>
    <t>Overall Failure Rates (failures per hour) - 6 Wrong Heartbeats per Holter ECG</t>
  </si>
  <si>
    <t>Overall Failure Rates (failures per hour) - 7 Overall Wrong Heartbeats</t>
  </si>
  <si>
    <t>Overall Failure Rates (failures per hour) - 7 Wrong Heartbeats per Short ECG</t>
  </si>
  <si>
    <t>Overall Failure Rates (failures per hour) - 7 Wrong Heartbeats per Holter ECG</t>
  </si>
  <si>
    <t>Overall Failure Rates (failures per hour) - 8 Overall Wrong Heartbeats</t>
  </si>
  <si>
    <t>Overall Failure Rates (failures per hour) - 8 Wrong Heartbeats per Short ECG</t>
  </si>
  <si>
    <t>Overall Failure Rates (failures per hour) - 8 Wrong Heartbeats per Holter ECG</t>
  </si>
  <si>
    <t>Overall Failure Rates (failures per hour) - 9 Overall Wrong Heartbeats</t>
  </si>
  <si>
    <t>Overall Failure Rates (failures per hour) - 9 Wrong Heartbeats per Short ECG</t>
  </si>
  <si>
    <t>Overall Failure Rates (failures per hour) - 9 Wrong Heartbeats per Holter ECG</t>
  </si>
  <si>
    <t>Total Heartbeats Analyzed per Hour</t>
  </si>
  <si>
    <t>Total Short ECG Heartbeats Analyzed per Day</t>
  </si>
  <si>
    <t>Total Holter ECG Heartbeats Analyzed per Day</t>
  </si>
  <si>
    <t>Total Holter ECG Heartbeats Analyzed per Hour</t>
  </si>
  <si>
    <t>HW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</si>
</sst>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5" sqref="A25:B25"/>
    </sheetView>
  </sheetViews>
  <sheetFormatPr defaultRowHeight="15" x14ac:dyDescent="0.25"/>
  <cols>
    <col min="1" max="1" width="13.140625" customWidth="1"/>
    <col min="2" max="4" width="15.7109375" customWidth="1"/>
    <col min="5" max="6" width="21.7109375" customWidth="1"/>
  </cols>
  <sheetData>
    <row r="1" spans="1:6" x14ac:dyDescent="0.25">
      <c r="A1" s="29" t="s">
        <v>11</v>
      </c>
      <c r="B1" s="31" t="s">
        <v>9</v>
      </c>
      <c r="C1" s="32"/>
      <c r="D1" s="33"/>
      <c r="E1" s="31" t="s">
        <v>10</v>
      </c>
      <c r="F1" s="33"/>
    </row>
    <row r="2" spans="1:6" ht="15.75" thickBot="1" x14ac:dyDescent="0.3">
      <c r="A2" s="30"/>
      <c r="B2" s="14" t="s">
        <v>4</v>
      </c>
      <c r="C2" s="15" t="s">
        <v>5</v>
      </c>
      <c r="D2" s="16" t="s">
        <v>6</v>
      </c>
      <c r="E2" s="14" t="s">
        <v>4</v>
      </c>
      <c r="F2" s="16" t="s">
        <v>5</v>
      </c>
    </row>
    <row r="3" spans="1:6" x14ac:dyDescent="0.25">
      <c r="A3" s="7" t="s">
        <v>0</v>
      </c>
      <c r="B3" s="11">
        <v>0.81370359999999997</v>
      </c>
      <c r="C3" s="12">
        <v>4.96464E-2</v>
      </c>
      <c r="D3" s="13">
        <f>1-B3-C3</f>
        <v>0.13665000000000002</v>
      </c>
      <c r="E3" s="11">
        <f>B3/(B3+C3)</f>
        <v>0.94249562749753868</v>
      </c>
      <c r="F3" s="13">
        <f>C3/(B3+C3)</f>
        <v>5.7504372502461348E-2</v>
      </c>
    </row>
    <row r="4" spans="1:6" x14ac:dyDescent="0.25">
      <c r="A4" s="17" t="s">
        <v>1</v>
      </c>
      <c r="B4" s="3">
        <v>0.86317489999999997</v>
      </c>
      <c r="C4" s="1">
        <v>1.7510000000000001E-2</v>
      </c>
      <c r="D4" s="13">
        <f t="shared" ref="D4:D7" si="0">1-B4-C4</f>
        <v>0.11931510000000004</v>
      </c>
      <c r="E4" s="3">
        <f t="shared" ref="E4:E7" si="1">B4/(B4+C4)</f>
        <v>0.98011774699441312</v>
      </c>
      <c r="F4" s="10">
        <f t="shared" ref="F4:F7" si="2">C4/(B4+C4)</f>
        <v>1.9882253005586905E-2</v>
      </c>
    </row>
    <row r="5" spans="1:6" x14ac:dyDescent="0.25">
      <c r="A5" s="17" t="s">
        <v>2</v>
      </c>
      <c r="B5" s="3">
        <v>0.86280860000000004</v>
      </c>
      <c r="C5" s="1">
        <v>5.4140000000000004E-4</v>
      </c>
      <c r="D5" s="13">
        <f t="shared" si="0"/>
        <v>0.13664999999999997</v>
      </c>
      <c r="E5" s="3">
        <f t="shared" si="1"/>
        <v>0.99937290785892163</v>
      </c>
      <c r="F5" s="10">
        <f t="shared" si="2"/>
        <v>6.2709214107835754E-4</v>
      </c>
    </row>
    <row r="6" spans="1:6" x14ac:dyDescent="0.25">
      <c r="A6" s="17" t="s">
        <v>3</v>
      </c>
      <c r="B6" s="3">
        <v>0.81909609999999999</v>
      </c>
      <c r="C6" s="1">
        <v>4.2539E-2</v>
      </c>
      <c r="D6" s="13">
        <f t="shared" si="0"/>
        <v>0.13836490000000001</v>
      </c>
      <c r="E6" s="3">
        <f t="shared" si="1"/>
        <v>0.95062991282504627</v>
      </c>
      <c r="F6" s="10">
        <f t="shared" si="2"/>
        <v>4.937008717495376E-2</v>
      </c>
    </row>
    <row r="7" spans="1:6" ht="15.75" thickBot="1" x14ac:dyDescent="0.3">
      <c r="A7" s="18" t="s">
        <v>8</v>
      </c>
      <c r="B7" s="6">
        <v>0.85854140000000001</v>
      </c>
      <c r="C7" s="4">
        <v>4.8085999999999997E-3</v>
      </c>
      <c r="D7" s="9">
        <f t="shared" si="0"/>
        <v>0.13664999999999999</v>
      </c>
      <c r="E7" s="6">
        <f t="shared" si="1"/>
        <v>0.99443030057334791</v>
      </c>
      <c r="F7" s="8">
        <f t="shared" si="2"/>
        <v>5.5696994266519941E-3</v>
      </c>
    </row>
    <row r="8" spans="1:6" ht="15.75" thickBot="1" x14ac:dyDescent="0.3"/>
    <row r="9" spans="1:6" x14ac:dyDescent="0.25">
      <c r="A9" s="29" t="s">
        <v>12</v>
      </c>
      <c r="B9" s="31" t="s">
        <v>9</v>
      </c>
      <c r="C9" s="32"/>
      <c r="D9" s="33"/>
      <c r="E9" s="31" t="s">
        <v>10</v>
      </c>
      <c r="F9" s="33"/>
    </row>
    <row r="10" spans="1:6" ht="15.75" thickBot="1" x14ac:dyDescent="0.3">
      <c r="A10" s="30"/>
      <c r="B10" s="14" t="s">
        <v>4</v>
      </c>
      <c r="C10" s="15" t="s">
        <v>5</v>
      </c>
      <c r="D10" s="16" t="s">
        <v>6</v>
      </c>
      <c r="E10" s="14" t="s">
        <v>4</v>
      </c>
      <c r="F10" s="16" t="s">
        <v>5</v>
      </c>
    </row>
    <row r="11" spans="1:6" x14ac:dyDescent="0.25">
      <c r="A11" s="7" t="s">
        <v>0</v>
      </c>
      <c r="B11" s="11">
        <v>0.12904409999999999</v>
      </c>
      <c r="C11" s="12">
        <v>6.1357E-3</v>
      </c>
      <c r="D11" s="13">
        <f>1-B11-C11</f>
        <v>0.86482020000000004</v>
      </c>
      <c r="E11" s="11">
        <f>B11/(B11+C11)</f>
        <v>0.95461082203110237</v>
      </c>
      <c r="F11" s="13">
        <f>C11/(B11+C11)</f>
        <v>4.5389177968897722E-2</v>
      </c>
    </row>
    <row r="12" spans="1:6" x14ac:dyDescent="0.25">
      <c r="A12" s="17" t="s">
        <v>1</v>
      </c>
      <c r="B12" s="3">
        <v>0.13657040000000001</v>
      </c>
      <c r="C12" s="1">
        <v>6.3700000000000003E-5</v>
      </c>
      <c r="D12" s="13">
        <f t="shared" ref="D12:D15" si="3">1-B12-C12</f>
        <v>0.86336590000000002</v>
      </c>
      <c r="E12" s="3">
        <f t="shared" ref="E12:E15" si="4">B12/(B12+C12)</f>
        <v>0.99953379134491316</v>
      </c>
      <c r="F12" s="10">
        <f t="shared" ref="F12:F15" si="5">C12/(B12+C12)</f>
        <v>4.6620865508683408E-4</v>
      </c>
    </row>
    <row r="13" spans="1:6" x14ac:dyDescent="0.25">
      <c r="A13" s="17" t="s">
        <v>2</v>
      </c>
      <c r="B13" s="3">
        <v>0.13516909999999999</v>
      </c>
      <c r="C13" s="1">
        <v>7.9619999999999995E-4</v>
      </c>
      <c r="D13" s="13">
        <f t="shared" si="3"/>
        <v>0.86403470000000004</v>
      </c>
      <c r="E13" s="3">
        <f t="shared" si="4"/>
        <v>0.99414409411813165</v>
      </c>
      <c r="F13" s="10">
        <f t="shared" si="5"/>
        <v>5.8559058818683889E-3</v>
      </c>
    </row>
    <row r="14" spans="1:6" x14ac:dyDescent="0.25">
      <c r="A14" s="17" t="s">
        <v>3</v>
      </c>
      <c r="B14" s="3">
        <v>0.12945280000000001</v>
      </c>
      <c r="C14" s="1">
        <v>5.7004999999999998E-3</v>
      </c>
      <c r="D14" s="13">
        <f t="shared" si="3"/>
        <v>0.86484669999999997</v>
      </c>
      <c r="E14" s="3">
        <f t="shared" si="4"/>
        <v>0.95782196957085031</v>
      </c>
      <c r="F14" s="10">
        <f t="shared" si="5"/>
        <v>4.2178030429149714E-2</v>
      </c>
    </row>
    <row r="15" spans="1:6" ht="15.75" thickBot="1" x14ac:dyDescent="0.3">
      <c r="A15" s="18" t="s">
        <v>8</v>
      </c>
      <c r="B15" s="6">
        <v>0.1337998</v>
      </c>
      <c r="C15" s="4">
        <v>2.4202999999999998E-3</v>
      </c>
      <c r="D15" s="9">
        <f t="shared" si="3"/>
        <v>0.86377989999999993</v>
      </c>
      <c r="E15" s="6">
        <f t="shared" si="4"/>
        <v>0.98223243119040449</v>
      </c>
      <c r="F15" s="8">
        <f t="shared" si="5"/>
        <v>1.7767568809595648E-2</v>
      </c>
    </row>
    <row r="16" spans="1:6" ht="15.75" thickBot="1" x14ac:dyDescent="0.3"/>
    <row r="17" spans="1:6" x14ac:dyDescent="0.25">
      <c r="A17" s="29" t="s">
        <v>13</v>
      </c>
      <c r="B17" s="31" t="s">
        <v>9</v>
      </c>
      <c r="C17" s="32"/>
      <c r="D17" s="33"/>
      <c r="E17" s="31" t="s">
        <v>10</v>
      </c>
      <c r="F17" s="33"/>
    </row>
    <row r="18" spans="1:6" ht="15.75" thickBot="1" x14ac:dyDescent="0.3">
      <c r="A18" s="30"/>
      <c r="B18" s="14" t="s">
        <v>4</v>
      </c>
      <c r="C18" s="15" t="s">
        <v>5</v>
      </c>
      <c r="D18" s="16" t="s">
        <v>6</v>
      </c>
      <c r="E18" s="14" t="s">
        <v>4</v>
      </c>
      <c r="F18" s="16" t="s">
        <v>5</v>
      </c>
    </row>
    <row r="19" spans="1:6" x14ac:dyDescent="0.25">
      <c r="A19" s="7" t="s">
        <v>0</v>
      </c>
      <c r="B19" s="11">
        <v>0.1279285</v>
      </c>
      <c r="C19" s="12">
        <v>1.4702000000000001E-3</v>
      </c>
      <c r="D19" s="13">
        <f>1-B19-C19</f>
        <v>0.87060130000000002</v>
      </c>
      <c r="E19" s="11">
        <f>B19/(B19+C19)</f>
        <v>0.98863821661268614</v>
      </c>
      <c r="F19" s="13">
        <f>C19/(B19+C19)</f>
        <v>1.1361783387313784E-2</v>
      </c>
    </row>
    <row r="20" spans="1:6" x14ac:dyDescent="0.25">
      <c r="A20" s="17" t="s">
        <v>1</v>
      </c>
      <c r="B20" s="3">
        <v>0.1350404</v>
      </c>
      <c r="C20" s="1">
        <v>1.59E-5</v>
      </c>
      <c r="D20" s="13">
        <f t="shared" ref="D20:D23" si="6">1-B20-C20</f>
        <v>0.86494369999999998</v>
      </c>
      <c r="E20" s="3">
        <f t="shared" ref="E20:E23" si="7">B20/(B20+C20)</f>
        <v>0.99988227131944218</v>
      </c>
      <c r="F20" s="10">
        <f t="shared" ref="F20:F23" si="8">C20/(B20+C20)</f>
        <v>1.1772868055766371E-4</v>
      </c>
    </row>
    <row r="21" spans="1:6" x14ac:dyDescent="0.25">
      <c r="A21" s="17" t="s">
        <v>2</v>
      </c>
      <c r="B21" s="3">
        <v>0.13376660000000001</v>
      </c>
      <c r="C21" s="1">
        <v>6.847E-4</v>
      </c>
      <c r="D21" s="13">
        <f t="shared" si="6"/>
        <v>0.86554870000000006</v>
      </c>
      <c r="E21" s="3">
        <f t="shared" si="7"/>
        <v>0.99490744976061962</v>
      </c>
      <c r="F21" s="10">
        <f t="shared" si="8"/>
        <v>5.0925502393803545E-3</v>
      </c>
    </row>
    <row r="22" spans="1:6" x14ac:dyDescent="0.25">
      <c r="A22" s="17" t="s">
        <v>3</v>
      </c>
      <c r="B22" s="3">
        <v>0.12833710000000001</v>
      </c>
      <c r="C22" s="1">
        <v>1.4966999999999999E-3</v>
      </c>
      <c r="D22" s="13">
        <f t="shared" si="6"/>
        <v>0.8701662</v>
      </c>
      <c r="E22" s="3">
        <f t="shared" si="7"/>
        <v>0.98847218520909041</v>
      </c>
      <c r="F22" s="10">
        <f t="shared" si="8"/>
        <v>1.1527814790909608E-2</v>
      </c>
    </row>
    <row r="23" spans="1:6" ht="15.75" thickBot="1" x14ac:dyDescent="0.3">
      <c r="A23" s="18" t="s">
        <v>8</v>
      </c>
      <c r="B23" s="6">
        <v>0.1323973</v>
      </c>
      <c r="C23" s="4">
        <v>4.2989999999999999E-4</v>
      </c>
      <c r="D23" s="9">
        <f t="shared" si="6"/>
        <v>0.86717279999999997</v>
      </c>
      <c r="E23" s="6">
        <f t="shared" si="7"/>
        <v>0.99676346410976058</v>
      </c>
      <c r="F23" s="8">
        <f t="shared" si="8"/>
        <v>3.2365358902393484E-3</v>
      </c>
    </row>
    <row r="24" spans="1:6" ht="15.75" thickBot="1" x14ac:dyDescent="0.3"/>
    <row r="25" spans="1:6" ht="18.75" x14ac:dyDescent="0.3">
      <c r="A25" s="34" t="s">
        <v>7</v>
      </c>
      <c r="B25" s="35"/>
    </row>
    <row r="26" spans="1:6" x14ac:dyDescent="0.25">
      <c r="A26" s="19" t="s">
        <v>0</v>
      </c>
      <c r="B26" s="10">
        <v>0.94274769999999997</v>
      </c>
    </row>
    <row r="27" spans="1:6" x14ac:dyDescent="0.25">
      <c r="A27" s="19" t="s">
        <v>1</v>
      </c>
      <c r="B27" s="10">
        <v>0.9997452</v>
      </c>
    </row>
    <row r="28" spans="1:6" x14ac:dyDescent="0.25">
      <c r="A28" s="19" t="s">
        <v>2</v>
      </c>
      <c r="B28" s="10">
        <v>0.99797780000000003</v>
      </c>
    </row>
    <row r="29" spans="1:6" x14ac:dyDescent="0.25">
      <c r="A29" s="19" t="s">
        <v>3</v>
      </c>
      <c r="B29" s="10">
        <v>0.94854879999999997</v>
      </c>
    </row>
    <row r="30" spans="1:6" ht="15.75" thickBot="1" x14ac:dyDescent="0.3">
      <c r="A30" s="20" t="s">
        <v>8</v>
      </c>
      <c r="B30" s="8">
        <v>0.99234120000000003</v>
      </c>
    </row>
  </sheetData>
  <mergeCells count="10">
    <mergeCell ref="A17:A18"/>
    <mergeCell ref="B17:D17"/>
    <mergeCell ref="E17:F17"/>
    <mergeCell ref="A25:B25"/>
    <mergeCell ref="B1:D1"/>
    <mergeCell ref="E1:F1"/>
    <mergeCell ref="A1:A2"/>
    <mergeCell ref="A9:A10"/>
    <mergeCell ref="B9:D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E10" sqref="E10"/>
    </sheetView>
  </sheetViews>
  <sheetFormatPr defaultRowHeight="15" x14ac:dyDescent="0.25"/>
  <cols>
    <col min="1" max="1" width="57.5703125" bestFit="1" customWidth="1"/>
    <col min="2" max="2" width="21.7109375" customWidth="1"/>
    <col min="3" max="3" width="2.140625" customWidth="1"/>
    <col min="4" max="4" width="39" customWidth="1"/>
    <col min="5" max="5" width="51.28515625" customWidth="1"/>
    <col min="6" max="6" width="2.5703125" customWidth="1"/>
    <col min="7" max="7" width="39" customWidth="1"/>
    <col min="8" max="8" width="51.28515625" customWidth="1"/>
    <col min="10" max="10" width="21.7109375" customWidth="1"/>
    <col min="11" max="11" width="11.140625" bestFit="1" customWidth="1"/>
    <col min="12" max="12" width="18.42578125" customWidth="1"/>
  </cols>
  <sheetData>
    <row r="1" spans="1:12" x14ac:dyDescent="0.25">
      <c r="A1" s="21" t="s">
        <v>14</v>
      </c>
      <c r="B1" s="5" t="s">
        <v>15</v>
      </c>
      <c r="D1" s="37" t="s">
        <v>26</v>
      </c>
      <c r="E1" s="23">
        <v>1</v>
      </c>
      <c r="G1" t="str">
        <f>CONCATENATE("C(",$B$12,",",$E1,")")</f>
        <v>C(289380,1)</v>
      </c>
      <c r="H1">
        <f>$B$12</f>
        <v>289380</v>
      </c>
      <c r="I1" t="str">
        <f>CONCATENATE("C(",$B$8,",",$E1,")")</f>
        <v>C(8580,1)</v>
      </c>
      <c r="J1">
        <f>$B$8</f>
        <v>8580</v>
      </c>
      <c r="K1" t="str">
        <f>CONCATENATE("C(",$B$10,",",$E1,")")</f>
        <v>C(280800,1)</v>
      </c>
      <c r="L1">
        <f>$B$10</f>
        <v>280800</v>
      </c>
    </row>
    <row r="2" spans="1:12" x14ac:dyDescent="0.25">
      <c r="A2" s="22" t="s">
        <v>37</v>
      </c>
      <c r="B2" s="1">
        <v>2</v>
      </c>
      <c r="D2" s="37"/>
      <c r="E2" s="23">
        <v>2</v>
      </c>
      <c r="G2" t="str">
        <f t="shared" ref="G2:G9" si="0">CONCATENATE("C(",$B$12,",",$E2,")")</f>
        <v>C(289380,2)</v>
      </c>
      <c r="H2">
        <f>($B$12*($B$12-1))/$E2</f>
        <v>41870247510</v>
      </c>
      <c r="I2" t="str">
        <f t="shared" ref="I2:I9" si="1">CONCATENATE("C(",$B$8,",",$E2,")")</f>
        <v>C(8580,2)</v>
      </c>
      <c r="J2">
        <f>($B$8*($B$8-1))/$E2</f>
        <v>36803910</v>
      </c>
      <c r="K2" t="str">
        <f t="shared" ref="K2:K9" si="2">CONCATENATE("C(",$B$10,",",$E2,")")</f>
        <v>C(280800,2)</v>
      </c>
      <c r="L2">
        <f>($B$10*($B$10-1))/$E2</f>
        <v>39424179600</v>
      </c>
    </row>
    <row r="3" spans="1:12" x14ac:dyDescent="0.25">
      <c r="A3" s="2" t="s">
        <v>38</v>
      </c>
      <c r="B3" s="1">
        <f>24*60</f>
        <v>1440</v>
      </c>
      <c r="D3" s="37"/>
      <c r="E3" s="23">
        <v>3</v>
      </c>
      <c r="G3" t="str">
        <f t="shared" si="0"/>
        <v>C(289380,3)</v>
      </c>
      <c r="H3">
        <f>($B$12*($B$12-1)*($B$12-2))/FACT($E3)</f>
        <v>4038776161316260</v>
      </c>
      <c r="I3" t="str">
        <f t="shared" si="1"/>
        <v>C(8580,3)</v>
      </c>
      <c r="J3">
        <f>($B$8*($B$8-1)*($B$8-2))/FACT($E3)</f>
        <v>105234646660</v>
      </c>
      <c r="K3" t="str">
        <f t="shared" si="2"/>
        <v>C(280800,3)</v>
      </c>
      <c r="L3">
        <f>($B$10*($B$10-1)*($B$10-2))/FACT($E3)</f>
        <v>3690076927773600</v>
      </c>
    </row>
    <row r="4" spans="1:12" x14ac:dyDescent="0.25">
      <c r="A4" s="2" t="s">
        <v>16</v>
      </c>
      <c r="B4" s="1">
        <v>6</v>
      </c>
      <c r="D4" s="37"/>
      <c r="E4" s="23">
        <v>4</v>
      </c>
      <c r="G4" t="str">
        <f t="shared" si="0"/>
        <v>C(289380,4)</v>
      </c>
      <c r="H4">
        <f>($B$12*($B$12-1)*($B$12-2)*($B$12-3))/FACT($E4)</f>
        <v>2.9218223230830382E+20</v>
      </c>
      <c r="I4" t="str">
        <f t="shared" si="1"/>
        <v>C(8580,4)</v>
      </c>
      <c r="J4">
        <f>($B$8*($B$8-1)*($B$8-2)*($B$8-3))/FACT($E4)</f>
        <v>225649391100705</v>
      </c>
      <c r="K4" t="str">
        <f t="shared" si="2"/>
        <v>C(280800,4)</v>
      </c>
      <c r="L4">
        <f>($B$10*($B$10-1)*($B$10-2)*($B$10-3))/FACT($E4)</f>
        <v>2.5904063277201087E+20</v>
      </c>
    </row>
    <row r="5" spans="1:12" x14ac:dyDescent="0.25">
      <c r="A5" s="2" t="s">
        <v>17</v>
      </c>
      <c r="B5" s="1">
        <v>3</v>
      </c>
      <c r="D5" s="37"/>
      <c r="E5" s="23">
        <v>5</v>
      </c>
      <c r="G5" t="str">
        <f t="shared" si="0"/>
        <v>C(289380,5)</v>
      </c>
      <c r="H5">
        <f>($B$12*($B$12-1)*($B$12-2)*($B$12-3)*($B12-4))/FACT($E5)</f>
        <v>1.6910105131289548E+25</v>
      </c>
      <c r="I5" t="str">
        <f t="shared" si="1"/>
        <v>C(8580,5)</v>
      </c>
      <c r="J5">
        <f>($B$8*($B$8-1)*($B$8-2)*($B$8-3)*($B12-4))/FACT($E5)</f>
        <v>1.3059503639831521E+19</v>
      </c>
      <c r="K5" t="str">
        <f t="shared" si="2"/>
        <v>C(280800,5)</v>
      </c>
      <c r="L5">
        <f>($B$10*($B$10-1)*($B$10-2)*($B$10-3)*($B12-4))/FACT($E5)</f>
        <v>1.4992028429806683E+25</v>
      </c>
    </row>
    <row r="6" spans="1:12" x14ac:dyDescent="0.25">
      <c r="A6" s="2" t="s">
        <v>18</v>
      </c>
      <c r="B6" s="1">
        <v>11</v>
      </c>
      <c r="D6" s="37"/>
      <c r="E6" s="23">
        <v>6</v>
      </c>
      <c r="G6" t="str">
        <f t="shared" si="0"/>
        <v>C(289380,6)</v>
      </c>
      <c r="H6">
        <f>($B$12*($B$12-1)*($B$12-2)*($B$12-3)*($B12-4)*($B$12-5))/FACT($E6)</f>
        <v>8.1556027872781879E+29</v>
      </c>
      <c r="I6" t="str">
        <f t="shared" si="1"/>
        <v>C(8580,6)</v>
      </c>
      <c r="J6">
        <f>($B$8*($B$8-1)*($B$8-2)*($B$8-3)*($B12-4)*($B$8-5))/FACT($E6)</f>
        <v>1.8664207285259216E+22</v>
      </c>
      <c r="K6" t="str">
        <f t="shared" si="2"/>
        <v>C(280800,6)</v>
      </c>
      <c r="L6">
        <f>($B$10*($B$10-1)*($B$10-2)*($B$10-3)*($B12-4)*($B$10-5))/FACT($E6)</f>
        <v>7.0161443715792807E+29</v>
      </c>
    </row>
    <row r="7" spans="1:12" x14ac:dyDescent="0.25">
      <c r="A7" s="2" t="s">
        <v>36</v>
      </c>
      <c r="B7" s="1">
        <v>65</v>
      </c>
      <c r="D7" s="37"/>
      <c r="E7" s="23">
        <v>7</v>
      </c>
      <c r="G7" t="str">
        <f t="shared" si="0"/>
        <v>C(289380,7)</v>
      </c>
      <c r="H7">
        <f>($B$12*($B$12-1)*($B$12-2)*($B$12-3)*($B12-4)*($B$12-5)*($B$12-6))/FACT($E7)</f>
        <v>3.371456287094055E+34</v>
      </c>
      <c r="I7" t="str">
        <f t="shared" si="1"/>
        <v>C(8580,7)</v>
      </c>
      <c r="J7">
        <f>($B$8*($B$8-1)*($B$8-2)*($B$8-3)*($B12-4)*($B$8-5)*($B$8-6))/FACT($E7)</f>
        <v>2.2860987609116075E+25</v>
      </c>
      <c r="K7" t="str">
        <f t="shared" si="2"/>
        <v>C(280800,7)</v>
      </c>
      <c r="L7">
        <f>($B$10*($B$10-1)*($B$10-2)*($B$10-3)*($B12-4)*($B$10-5)*($B$10-6))/FACT($E7)</f>
        <v>2.8144160609617609E+34</v>
      </c>
    </row>
    <row r="8" spans="1:12" x14ac:dyDescent="0.25">
      <c r="A8" s="2" t="s">
        <v>52</v>
      </c>
      <c r="B8" s="1">
        <f>(B4*B6*B2*B7)</f>
        <v>8580</v>
      </c>
      <c r="D8" s="37"/>
      <c r="E8" s="23">
        <v>8</v>
      </c>
      <c r="G8" t="str">
        <f t="shared" si="0"/>
        <v>C(289380,8)</v>
      </c>
      <c r="H8">
        <f>($B$12*($B$12-1)*($B$12-2)*($B$12-3)*($B12-4)*($B$12-5)*($B$12-6)*($B$12-7))/FACT($E8)</f>
        <v>1.219510525206585E+39</v>
      </c>
      <c r="I8" t="str">
        <f t="shared" si="1"/>
        <v>C(8580,8)</v>
      </c>
      <c r="J8">
        <f>($B$8*($B$8-1)*($B$8-2)*($B$8-3)*($B12-4)*($B$8-5)*($B$8-6)*($B$8-7))/FACT($E8)</f>
        <v>2.4498405846619012E+28</v>
      </c>
      <c r="K8" t="str">
        <f t="shared" si="2"/>
        <v>C(280800,8)</v>
      </c>
      <c r="L8">
        <f>($B$10*($B$10-1)*($B$10-2)*($B$10-3)*($B12-4)*($B$10-5)*($B$10-6)*($B$10-7))/FACT($E8)</f>
        <v>9.8783541125704456E+38</v>
      </c>
    </row>
    <row r="9" spans="1:12" x14ac:dyDescent="0.25">
      <c r="A9" s="2" t="s">
        <v>51</v>
      </c>
      <c r="B9" s="1">
        <f>ROUNDUP(B8/24, 0)</f>
        <v>358</v>
      </c>
      <c r="D9" s="37"/>
      <c r="E9" s="23">
        <v>9</v>
      </c>
      <c r="G9" t="str">
        <f t="shared" si="0"/>
        <v>C(289380,9)</v>
      </c>
      <c r="H9">
        <f>($B$12*($B$12-1)*($B$12-2)*($B$12-3)*($B12-4)*($B$12-5)*($B$12-6)*($B$12-7)*($B$12-8))/FACT($E9)</f>
        <v>3.921024441111999E+43</v>
      </c>
      <c r="I9" t="str">
        <f t="shared" si="1"/>
        <v>C(8580,9)</v>
      </c>
      <c r="J9">
        <f>($B$8*($B$8-1)*($B$8-2)*($B$8-3)*($B12-4)*($B$8-5)*($B$8-6)*($B$8-7)*($B$8-8))/FACT($E9)</f>
        <v>2.3333370546357577E+31</v>
      </c>
      <c r="K9" t="str">
        <f t="shared" si="2"/>
        <v>C(280800,9)</v>
      </c>
      <c r="L9">
        <f>($B$10*($B$10-1)*($B$10-2)*($B$10-3)*($B12-4)*($B$10-5)*($B$10-6)*($B$10-7)*($B$10-8))/FACT($E9)</f>
        <v>3.0819586755298674E+43</v>
      </c>
    </row>
    <row r="10" spans="1:12" x14ac:dyDescent="0.25">
      <c r="A10" s="2" t="s">
        <v>53</v>
      </c>
      <c r="B10" s="1">
        <f>(B3*B5*B7)</f>
        <v>280800</v>
      </c>
      <c r="D10" s="27"/>
      <c r="E10" s="24"/>
    </row>
    <row r="11" spans="1:12" x14ac:dyDescent="0.25">
      <c r="A11" s="2" t="s">
        <v>54</v>
      </c>
      <c r="B11" s="1">
        <f>ROUNDUP(B10/24, 0)</f>
        <v>11700</v>
      </c>
      <c r="D11" s="27"/>
      <c r="E11" s="24"/>
    </row>
    <row r="12" spans="1:12" x14ac:dyDescent="0.25">
      <c r="A12" s="2" t="s">
        <v>19</v>
      </c>
      <c r="B12" s="1">
        <f>(B4*B6*B2*B7)+(B3*B5*B7)</f>
        <v>289380</v>
      </c>
      <c r="D12" s="27"/>
      <c r="E12" s="24"/>
    </row>
    <row r="13" spans="1:12" x14ac:dyDescent="0.25">
      <c r="A13" s="2" t="s">
        <v>51</v>
      </c>
      <c r="B13" s="1">
        <f>ROUNDUP(B12/24, 0)</f>
        <v>12058</v>
      </c>
      <c r="D13" s="27"/>
      <c r="E13" s="24"/>
    </row>
    <row r="14" spans="1:12" x14ac:dyDescent="0.25">
      <c r="A14" s="25"/>
      <c r="B14" s="25"/>
      <c r="C14" s="26"/>
      <c r="D14" s="27"/>
      <c r="E14" s="28"/>
    </row>
    <row r="15" spans="1:12" ht="18.75" x14ac:dyDescent="0.25">
      <c r="A15" s="36" t="s">
        <v>25</v>
      </c>
      <c r="B15" s="36"/>
      <c r="C15" s="26"/>
      <c r="D15" s="36" t="s">
        <v>27</v>
      </c>
      <c r="E15" s="36"/>
      <c r="G15" s="36" t="s">
        <v>28</v>
      </c>
      <c r="H15" s="36"/>
    </row>
    <row r="16" spans="1:12" x14ac:dyDescent="0.25">
      <c r="A16" s="5" t="s">
        <v>0</v>
      </c>
      <c r="B16" s="1">
        <f>(B$13)*POWER((1-'Safety Prob. Systematic Faults'!$B$26), E$1)</f>
        <v>690.34823340000037</v>
      </c>
      <c r="C16" s="26"/>
      <c r="D16" s="5" t="s">
        <v>0</v>
      </c>
      <c r="E16" s="1">
        <f>$B$9*POWER((1-'Safety Prob. Systematic Faults'!$B$26), $E$1)</f>
        <v>20.496323400000012</v>
      </c>
      <c r="G16" s="5" t="s">
        <v>0</v>
      </c>
      <c r="H16" s="1">
        <f>$B$11*POWER((1-'Safety Prob. Systematic Faults'!$B$26), $E$1)</f>
        <v>669.85191000000043</v>
      </c>
    </row>
    <row r="17" spans="1:8" x14ac:dyDescent="0.25">
      <c r="A17" s="5" t="s">
        <v>1</v>
      </c>
      <c r="B17" s="1">
        <f>(B$13)*POWER((1-'Safety Prob. Systematic Faults'!$B$27), E$1)</f>
        <v>3.0723783999999936</v>
      </c>
      <c r="C17" s="26"/>
      <c r="D17" s="5" t="s">
        <v>1</v>
      </c>
      <c r="E17" s="1">
        <f>$B$9*POWER((1-'Safety Prob. Systematic Faults'!$B$27), $E$1)</f>
        <v>9.1218399999999811E-2</v>
      </c>
      <c r="G17" s="5" t="s">
        <v>1</v>
      </c>
      <c r="H17" s="1">
        <f>$B$11*POWER((1-'Safety Prob. Systematic Faults'!$B$27), $E$1)</f>
        <v>2.9811599999999938</v>
      </c>
    </row>
    <row r="18" spans="1:8" x14ac:dyDescent="0.25">
      <c r="A18" s="5" t="s">
        <v>2</v>
      </c>
      <c r="B18" s="1">
        <f>(B$13)*POWER((1-'Safety Prob. Systematic Faults'!$B$28), E$1)</f>
        <v>24.383687599999686</v>
      </c>
      <c r="C18" s="26"/>
      <c r="D18" s="5" t="s">
        <v>2</v>
      </c>
      <c r="E18" s="1">
        <f>$B$9*POWER((1-'Safety Prob. Systematic Faults'!$B$28), $E$1)</f>
        <v>0.7239475999999907</v>
      </c>
      <c r="G18" s="5" t="s">
        <v>2</v>
      </c>
      <c r="H18" s="1">
        <f>$B$11*POWER((1-'Safety Prob. Systematic Faults'!$B$28), $E$1)</f>
        <v>23.659739999999697</v>
      </c>
    </row>
    <row r="19" spans="1:8" x14ac:dyDescent="0.25">
      <c r="A19" s="5" t="s">
        <v>3</v>
      </c>
      <c r="B19" s="1">
        <f>(B$13)*POWER((1-'Safety Prob. Systematic Faults'!$B$29), E$1)</f>
        <v>620.39856960000031</v>
      </c>
      <c r="C19" s="26"/>
      <c r="D19" s="5" t="s">
        <v>3</v>
      </c>
      <c r="E19" s="1">
        <f>$B$9*POWER((1-'Safety Prob. Systematic Faults'!$B$29), $E$1)</f>
        <v>18.419529600000011</v>
      </c>
      <c r="G19" s="5" t="s">
        <v>3</v>
      </c>
      <c r="H19" s="1">
        <f>$B$11*POWER((1-'Safety Prob. Systematic Faults'!$B$29), $E$1)</f>
        <v>601.9790400000004</v>
      </c>
    </row>
    <row r="20" spans="1:8" x14ac:dyDescent="0.25">
      <c r="A20" s="5" t="s">
        <v>8</v>
      </c>
      <c r="B20" s="1">
        <f>(B$13)*POWER((1-'Safety Prob. Systematic Faults'!$B$30), E$1)</f>
        <v>92.349810399999583</v>
      </c>
      <c r="C20" s="26"/>
      <c r="D20" s="5" t="s">
        <v>8</v>
      </c>
      <c r="E20" s="1">
        <f>$B$9*POWER((1-'Safety Prob. Systematic Faults'!$B$30), $E$1)</f>
        <v>2.7418503999999877</v>
      </c>
      <c r="G20" s="5" t="s">
        <v>8</v>
      </c>
      <c r="H20" s="1">
        <f>$B$11*POWER((1-'Safety Prob. Systematic Faults'!$B$30), $E$1)</f>
        <v>89.607959999999593</v>
      </c>
    </row>
    <row r="21" spans="1:8" x14ac:dyDescent="0.25">
      <c r="A21" s="26"/>
      <c r="B21" s="26"/>
      <c r="C21" s="26"/>
      <c r="D21" s="26"/>
      <c r="E21" s="26"/>
    </row>
    <row r="22" spans="1:8" ht="18.75" x14ac:dyDescent="0.25">
      <c r="A22" s="36" t="s">
        <v>29</v>
      </c>
      <c r="B22" s="36"/>
      <c r="D22" s="36" t="s">
        <v>20</v>
      </c>
      <c r="E22" s="36"/>
      <c r="G22" s="36" t="s">
        <v>24</v>
      </c>
      <c r="H22" s="36"/>
    </row>
    <row r="23" spans="1:8" x14ac:dyDescent="0.25">
      <c r="A23" s="5" t="s">
        <v>0</v>
      </c>
      <c r="B23" s="1">
        <f>(B$13)*POWER((1-'Safety Prob. Systematic Faults'!$B$26), E$2)</f>
        <v>39.524024163086871</v>
      </c>
      <c r="D23" s="5" t="s">
        <v>0</v>
      </c>
      <c r="E23" s="1">
        <f>$B$9*POWER((1-'Safety Prob. Systematic Faults'!$B$26), $E$2)</f>
        <v>1.1734616561938214</v>
      </c>
      <c r="G23" s="5" t="s">
        <v>0</v>
      </c>
      <c r="H23" s="1">
        <f>$B$11*POWER((1-'Safety Prob. Systematic Faults'!$B$26), $E$2)</f>
        <v>38.350562506893048</v>
      </c>
    </row>
    <row r="24" spans="1:8" x14ac:dyDescent="0.25">
      <c r="A24" s="5" t="s">
        <v>1</v>
      </c>
      <c r="B24" s="1">
        <f>(B$13)*POWER((1-'Safety Prob. Systematic Faults'!$B$27), E$2)</f>
        <v>7.8284201631999674E-4</v>
      </c>
      <c r="D24" s="5" t="s">
        <v>1</v>
      </c>
      <c r="E24" s="1">
        <f>$B$9*POWER((1-'Safety Prob. Systematic Faults'!$B$27), $E$2)</f>
        <v>2.3242448319999904E-5</v>
      </c>
      <c r="G24" s="5" t="s">
        <v>1</v>
      </c>
      <c r="H24" s="1">
        <f>$B$11*POWER((1-'Safety Prob. Systematic Faults'!$B$27), $E$2)</f>
        <v>7.5959956799999677E-4</v>
      </c>
    </row>
    <row r="25" spans="1:8" x14ac:dyDescent="0.25">
      <c r="A25" s="5" t="s">
        <v>2</v>
      </c>
      <c r="B25" s="1">
        <f>(B$13)*POWER((1-'Safety Prob. Systematic Faults'!$B$28), E$2)</f>
        <v>4.9308693064718738E-2</v>
      </c>
      <c r="D25" s="5" t="s">
        <v>2</v>
      </c>
      <c r="E25" s="1">
        <f>$B$9*POWER((1-'Safety Prob. Systematic Faults'!$B$28), $E$2)</f>
        <v>1.4639668367199626E-3</v>
      </c>
      <c r="G25" s="5" t="s">
        <v>2</v>
      </c>
      <c r="H25" s="1">
        <f>$B$11*POWER((1-'Safety Prob. Systematic Faults'!$B$28), $E$2)</f>
        <v>4.7844726227998777E-2</v>
      </c>
    </row>
    <row r="26" spans="1:8" x14ac:dyDescent="0.25">
      <c r="A26" s="5" t="s">
        <v>3</v>
      </c>
      <c r="B26" s="1">
        <f>(B$13)*POWER((1-'Safety Prob. Systematic Faults'!$B$29), E$2)</f>
        <v>31.920250884203558</v>
      </c>
      <c r="D26" s="5" t="s">
        <v>3</v>
      </c>
      <c r="E26" s="1">
        <f>$B$9*POWER((1-'Safety Prob. Systematic Faults'!$B$29), $E$2)</f>
        <v>0.94770690135552105</v>
      </c>
      <c r="G26" s="5" t="s">
        <v>3</v>
      </c>
      <c r="H26" s="1">
        <f>$B$11*POWER((1-'Safety Prob. Systematic Faults'!$B$29), $E$2)</f>
        <v>30.972543982848038</v>
      </c>
    </row>
    <row r="27" spans="1:8" x14ac:dyDescent="0.25">
      <c r="A27" s="5" t="s">
        <v>8</v>
      </c>
      <c r="B27" s="1">
        <f>(B$13)*POWER((1-'Safety Prob. Systematic Faults'!$B$30), E$2)</f>
        <v>0.70728872789151365</v>
      </c>
      <c r="D27" s="5" t="s">
        <v>8</v>
      </c>
      <c r="E27" s="1">
        <f>$B$9*POWER((1-'Safety Prob. Systematic Faults'!$B$30), $E$2)</f>
        <v>2.0999283843519814E-2</v>
      </c>
      <c r="G27" s="5" t="s">
        <v>8</v>
      </c>
      <c r="H27" s="1">
        <f>$B$11*POWER((1-'Safety Prob. Systematic Faults'!$B$30), $E$2)</f>
        <v>0.68628944404799386</v>
      </c>
    </row>
    <row r="29" spans="1:8" ht="18.75" x14ac:dyDescent="0.25">
      <c r="A29" s="36" t="s">
        <v>30</v>
      </c>
      <c r="B29" s="36"/>
      <c r="D29" s="36" t="s">
        <v>22</v>
      </c>
      <c r="E29" s="36"/>
      <c r="G29" s="36" t="s">
        <v>23</v>
      </c>
      <c r="H29" s="36"/>
    </row>
    <row r="30" spans="1:8" x14ac:dyDescent="0.25">
      <c r="A30" s="5" t="s">
        <v>0</v>
      </c>
      <c r="B30" s="1">
        <f>(B$13)*POWER((1-'Safety Prob. Systematic Faults'!$B$26), E$3)</f>
        <v>2.2628412885922997</v>
      </c>
      <c r="D30" s="5" t="s">
        <v>0</v>
      </c>
      <c r="E30" s="1">
        <f>$B$9*POWER((1-'Safety Prob. Systematic Faults'!$B$26), $E$3)</f>
        <v>6.7183378778905567E-2</v>
      </c>
      <c r="G30" s="5" t="s">
        <v>0</v>
      </c>
      <c r="H30" s="1">
        <f>$B$11*POWER((1-'Safety Prob. Systematic Faults'!$B$26), $E$3)</f>
        <v>2.1956579098133941</v>
      </c>
    </row>
    <row r="31" spans="1:8" x14ac:dyDescent="0.25">
      <c r="A31" s="5" t="s">
        <v>1</v>
      </c>
      <c r="B31" s="1">
        <f>(B$13)*POWER((1-'Safety Prob. Systematic Faults'!$B$27), E$3)</f>
        <v>1.9946814575833475E-7</v>
      </c>
      <c r="D31" s="5" t="s">
        <v>1</v>
      </c>
      <c r="E31" s="1">
        <f>$B$9*POWER((1-'Safety Prob. Systematic Faults'!$B$27), $E$3)</f>
        <v>5.9221758319359626E-9</v>
      </c>
      <c r="G31" s="5" t="s">
        <v>1</v>
      </c>
      <c r="H31" s="1">
        <f>$B$11*POWER((1-'Safety Prob. Systematic Faults'!$B$27), $E$3)</f>
        <v>1.9354596992639877E-7</v>
      </c>
    </row>
    <row r="32" spans="1:8" x14ac:dyDescent="0.25">
      <c r="A32" s="5" t="s">
        <v>2</v>
      </c>
      <c r="B32" s="1">
        <f>(B$13)*POWER((1-'Safety Prob. Systematic Faults'!$B$28), E$3)</f>
        <v>9.9712039115472942E-5</v>
      </c>
      <c r="D32" s="5" t="s">
        <v>2</v>
      </c>
      <c r="E32" s="1">
        <f>$B$9*POWER((1-'Safety Prob. Systematic Faults'!$B$28), $E$3)</f>
        <v>2.9604337372150701E-6</v>
      </c>
      <c r="G32" s="5" t="s">
        <v>2</v>
      </c>
      <c r="H32" s="1">
        <f>$B$11*POWER((1-'Safety Prob. Systematic Faults'!$B$28), $E$3)</f>
        <v>9.6751605378257881E-5</v>
      </c>
    </row>
    <row r="33" spans="1:8" x14ac:dyDescent="0.25">
      <c r="A33" s="5" t="s">
        <v>3</v>
      </c>
      <c r="B33" s="1">
        <f>(B$13)*POWER((1-'Safety Prob. Systematic Faults'!$B$29), E$3)</f>
        <v>1.6423352122933352</v>
      </c>
      <c r="D33" s="5" t="s">
        <v>3</v>
      </c>
      <c r="E33" s="1">
        <f>$B$9*POWER((1-'Safety Prob. Systematic Faults'!$B$29), $E$3)</f>
        <v>4.8760657323023218E-2</v>
      </c>
      <c r="G33" s="5" t="s">
        <v>3</v>
      </c>
      <c r="H33" s="1">
        <f>$B$11*POWER((1-'Safety Prob. Systematic Faults'!$B$29), $E$3)</f>
        <v>1.593574554970312</v>
      </c>
    </row>
    <row r="34" spans="1:8" x14ac:dyDescent="0.25">
      <c r="A34" s="5" t="s">
        <v>8</v>
      </c>
      <c r="B34" s="1">
        <f>(B$13)*POWER((1-'Safety Prob. Systematic Faults'!$B$30), E$3)</f>
        <v>5.4169829091755004E-3</v>
      </c>
      <c r="D34" s="5" t="s">
        <v>8</v>
      </c>
      <c r="E34" s="1">
        <f>$B$9*POWER((1-'Safety Prob. Systematic Faults'!$B$30), $E$3)</f>
        <v>1.608293151007488E-4</v>
      </c>
      <c r="G34" s="5" t="s">
        <v>8</v>
      </c>
      <c r="H34" s="1">
        <f>$B$11*POWER((1-'Safety Prob. Systematic Faults'!$B$30), $E$3)</f>
        <v>5.2561535940747516E-3</v>
      </c>
    </row>
    <row r="36" spans="1:8" ht="18.75" x14ac:dyDescent="0.25">
      <c r="A36" s="36" t="s">
        <v>31</v>
      </c>
      <c r="B36" s="36"/>
      <c r="D36" s="36" t="s">
        <v>32</v>
      </c>
      <c r="E36" s="36"/>
      <c r="G36" s="36" t="s">
        <v>33</v>
      </c>
      <c r="H36" s="36"/>
    </row>
    <row r="37" spans="1:8" x14ac:dyDescent="0.25">
      <c r="A37" s="5" t="s">
        <v>0</v>
      </c>
      <c r="B37" s="1">
        <f>(B$13)*POWER((1-'Safety Prob. Systematic Faults'!$B$26), E$4)</f>
        <v>0.12955286830687301</v>
      </c>
      <c r="D37" s="5" t="s">
        <v>0</v>
      </c>
      <c r="E37" s="1">
        <f>$B$9*POWER((1-'Safety Prob. Systematic Faults'!$B$26), $E$4)</f>
        <v>3.8464029568635377E-3</v>
      </c>
      <c r="G37" s="5" t="s">
        <v>0</v>
      </c>
      <c r="H37" s="1">
        <f>$B$11*POWER((1-'Safety Prob. Systematic Faults'!$B$26), $E$4)</f>
        <v>0.12570646535000948</v>
      </c>
    </row>
    <row r="38" spans="1:8" x14ac:dyDescent="0.25">
      <c r="A38" s="5" t="s">
        <v>1</v>
      </c>
      <c r="B38" s="1">
        <f>(B$13)*POWER((1-'Safety Prob. Systematic Faults'!$B$27), E$4)</f>
        <v>5.0824483539223585E-11</v>
      </c>
      <c r="D38" s="5" t="s">
        <v>1</v>
      </c>
      <c r="E38" s="1">
        <f>$B$9*POWER((1-'Safety Prob. Systematic Faults'!$B$27), $E$4)</f>
        <v>1.5089704019772801E-12</v>
      </c>
      <c r="G38" s="5" t="s">
        <v>1</v>
      </c>
      <c r="H38" s="1">
        <f>$B$11*POWER((1-'Safety Prob. Systematic Faults'!$B$27), $E$4)</f>
        <v>4.9315513137246303E-11</v>
      </c>
    </row>
    <row r="39" spans="1:8" x14ac:dyDescent="0.25">
      <c r="A39" s="5" t="s">
        <v>2</v>
      </c>
      <c r="B39" s="1">
        <f>(B$13)*POWER((1-'Safety Prob. Systematic Faults'!$B$28), E$4)</f>
        <v>2.016376854993068E-7</v>
      </c>
      <c r="D39" s="5" t="s">
        <v>2</v>
      </c>
      <c r="E39" s="1">
        <f>$B$9*POWER((1-'Safety Prob. Systematic Faults'!$B$28), $E$4)</f>
        <v>5.986589103396238E-9</v>
      </c>
      <c r="G39" s="5" t="s">
        <v>2</v>
      </c>
      <c r="H39" s="1">
        <f>$B$11*POWER((1-'Safety Prob. Systematic Faults'!$B$28), $E$4)</f>
        <v>1.9565109639591057E-7</v>
      </c>
    </row>
    <row r="40" spans="1:8" x14ac:dyDescent="0.25">
      <c r="A40" s="5" t="s">
        <v>3</v>
      </c>
      <c r="B40" s="1">
        <f>(B$13)*POWER((1-'Safety Prob. Systematic Faults'!$B$29), E$4)</f>
        <v>8.450011747474688E-2</v>
      </c>
      <c r="D40" s="5" t="s">
        <v>3</v>
      </c>
      <c r="E40" s="1">
        <f>$B$9*POWER((1-'Safety Prob. Systematic Faults'!$B$29), $E$4)</f>
        <v>2.5087943320583335E-3</v>
      </c>
      <c r="G40" s="5" t="s">
        <v>3</v>
      </c>
      <c r="H40" s="1">
        <f>$B$11*POWER((1-'Safety Prob. Systematic Faults'!$B$29), $E$4)</f>
        <v>8.1991323142688546E-2</v>
      </c>
    </row>
    <row r="41" spans="1:8" x14ac:dyDescent="0.25">
      <c r="A41" s="5" t="s">
        <v>8</v>
      </c>
      <c r="B41" s="1">
        <f>(B$13)*POWER((1-'Safety Prob. Systematic Faults'!$B$30), E$4)</f>
        <v>4.1487588704793143E-5</v>
      </c>
      <c r="D41" s="5" t="s">
        <v>8</v>
      </c>
      <c r="E41" s="1">
        <f>$B$9*POWER((1-'Safety Prob. Systematic Faults'!$B$30), $E$4)</f>
        <v>1.2317595584936096E-6</v>
      </c>
      <c r="G41" s="5" t="s">
        <v>8</v>
      </c>
      <c r="H41" s="1">
        <f>$B$11*POWER((1-'Safety Prob. Systematic Faults'!$B$30), $E$4)</f>
        <v>4.0255829146299532E-5</v>
      </c>
    </row>
    <row r="43" spans="1:8" ht="18.75" x14ac:dyDescent="0.25">
      <c r="A43" s="36" t="s">
        <v>34</v>
      </c>
      <c r="B43" s="36"/>
      <c r="D43" s="36" t="s">
        <v>35</v>
      </c>
      <c r="E43" s="36"/>
      <c r="G43" s="36" t="s">
        <v>21</v>
      </c>
      <c r="H43" s="36"/>
    </row>
    <row r="44" spans="1:8" x14ac:dyDescent="0.25">
      <c r="A44" s="5" t="s">
        <v>0</v>
      </c>
      <c r="B44" s="1">
        <f>(B$13)*POWER((1-'Safety Prob. Systematic Faults'!$B$26), E$5)</f>
        <v>7.4171996821655898E-3</v>
      </c>
      <c r="D44" s="5" t="s">
        <v>0</v>
      </c>
      <c r="E44" s="1">
        <f>$B$9*POWER((1-'Safety Prob. Systematic Faults'!$B$26), $E$5)</f>
        <v>2.2021541600723846E-4</v>
      </c>
      <c r="G44" s="5" t="s">
        <v>0</v>
      </c>
      <c r="H44" s="1">
        <f>$B$11*POWER((1-'Safety Prob. Systematic Faults'!$B$26), $E$5)</f>
        <v>7.1969842661583515E-3</v>
      </c>
    </row>
    <row r="45" spans="1:8" x14ac:dyDescent="0.25">
      <c r="A45" s="5" t="s">
        <v>1</v>
      </c>
      <c r="B45" s="1">
        <f>(B$13)*POWER((1-'Safety Prob. Systematic Faults'!$B$27), E$5)</f>
        <v>1.2950078405794142E-14</v>
      </c>
      <c r="D45" s="5" t="s">
        <v>1</v>
      </c>
      <c r="E45" s="1">
        <f>$B$9*POWER((1-'Safety Prob. Systematic Faults'!$B$27), $E$5)</f>
        <v>3.8448565842381016E-16</v>
      </c>
      <c r="G45" s="5" t="s">
        <v>1</v>
      </c>
      <c r="H45" s="1">
        <f>$B$11*POWER((1-'Safety Prob. Systematic Faults'!$B$27), $E$5)</f>
        <v>1.2565592747370332E-14</v>
      </c>
    </row>
    <row r="46" spans="1:8" x14ac:dyDescent="0.25">
      <c r="A46" s="5" t="s">
        <v>2</v>
      </c>
      <c r="B46" s="1">
        <f>(B$13)*POWER((1-'Safety Prob. Systematic Faults'!$B$28), E$5)</f>
        <v>4.0775172761669296E-10</v>
      </c>
      <c r="D46" s="5" t="s">
        <v>2</v>
      </c>
      <c r="E46" s="1">
        <f>$B$9*POWER((1-'Safety Prob. Systematic Faults'!$B$28), $E$5)</f>
        <v>1.2106080484887715E-11</v>
      </c>
      <c r="G46" s="5" t="s">
        <v>2</v>
      </c>
      <c r="H46" s="1">
        <f>$B$11*POWER((1-'Safety Prob. Systematic Faults'!$B$28), $E$5)</f>
        <v>3.9564564713180523E-10</v>
      </c>
    </row>
    <row r="47" spans="1:8" x14ac:dyDescent="0.25">
      <c r="A47" s="5" t="s">
        <v>3</v>
      </c>
      <c r="B47" s="1">
        <f>(B$13)*POWER((1-'Safety Prob. Systematic Faults'!$B$29), E$5)</f>
        <v>4.3476324442166996E-3</v>
      </c>
      <c r="D47" s="5" t="s">
        <v>3</v>
      </c>
      <c r="E47" s="1">
        <f>$B$9*POWER((1-'Safety Prob. Systematic Faults'!$B$29), $E$5)</f>
        <v>1.2908047893759982E-4</v>
      </c>
      <c r="G47" s="5" t="s">
        <v>3</v>
      </c>
      <c r="H47" s="1">
        <f>$B$11*POWER((1-'Safety Prob. Systematic Faults'!$B$29), $E$5)</f>
        <v>4.2185519652790998E-3</v>
      </c>
    </row>
    <row r="48" spans="1:8" x14ac:dyDescent="0.25">
      <c r="A48" s="5" t="s">
        <v>8</v>
      </c>
      <c r="B48" s="1">
        <f>(B$13)*POWER((1-'Safety Prob. Systematic Faults'!$B$30), E$5)</f>
        <v>3.1774514437226829E-7</v>
      </c>
      <c r="D48" s="5" t="s">
        <v>8</v>
      </c>
      <c r="E48" s="1">
        <f>$B$9*POWER((1-'Safety Prob. Systematic Faults'!$B$30), $E$5)</f>
        <v>9.4338001065908141E-9</v>
      </c>
      <c r="G48" s="5" t="s">
        <v>8</v>
      </c>
      <c r="H48" s="1">
        <f>$B$11*POWER((1-'Safety Prob. Systematic Faults'!$B$30), $E$5)</f>
        <v>3.0831134426567749E-7</v>
      </c>
    </row>
    <row r="50" spans="1:8" ht="18.75" x14ac:dyDescent="0.25">
      <c r="A50" s="36" t="s">
        <v>39</v>
      </c>
      <c r="B50" s="36"/>
      <c r="D50" s="36" t="s">
        <v>40</v>
      </c>
      <c r="E50" s="36"/>
      <c r="G50" s="36" t="s">
        <v>41</v>
      </c>
      <c r="H50" s="36"/>
    </row>
    <row r="51" spans="1:8" x14ac:dyDescent="0.25">
      <c r="A51" s="5" t="s">
        <v>0</v>
      </c>
      <c r="B51" s="1">
        <f>(B$13)*POWER((1-'Safety Prob. Systematic Faults'!$B$26), E$6)</f>
        <v>4.2465174136324928E-4</v>
      </c>
      <c r="D51" s="5" t="s">
        <v>0</v>
      </c>
      <c r="E51" s="1">
        <f>$B$9*POWER((1-'Safety Prob. Systematic Faults'!$B$26), $E$6)</f>
        <v>1.2607839061871227E-5</v>
      </c>
      <c r="G51" s="5" t="s">
        <v>0</v>
      </c>
      <c r="H51" s="1">
        <f>$B$11*POWER((1-'Safety Prob. Systematic Faults'!$B$26), $E$6)</f>
        <v>4.120439023013781E-4</v>
      </c>
    </row>
    <row r="52" spans="1:8" x14ac:dyDescent="0.25">
      <c r="A52" s="5" t="s">
        <v>1</v>
      </c>
      <c r="B52" s="1">
        <f>(B$13)*POWER((1-'Safety Prob. Systematic Faults'!$B$27), E$6)</f>
        <v>3.29967997779634E-18</v>
      </c>
      <c r="D52" s="5" t="s">
        <v>1</v>
      </c>
      <c r="E52" s="1">
        <f>$B$9*POWER((1-'Safety Prob. Systematic Faults'!$B$27), $E$6)</f>
        <v>9.7966945766386617E-20</v>
      </c>
      <c r="G52" s="5" t="s">
        <v>1</v>
      </c>
      <c r="H52" s="1">
        <f>$B$11*POWER((1-'Safety Prob. Systematic Faults'!$B$27), $E$6)</f>
        <v>3.2017130320299536E-18</v>
      </c>
    </row>
    <row r="53" spans="1:8" x14ac:dyDescent="0.25">
      <c r="A53" s="5" t="s">
        <v>2</v>
      </c>
      <c r="B53" s="1">
        <f>(B$13)*POWER((1-'Safety Prob. Systematic Faults'!$B$28), E$6)</f>
        <v>8.2455554358646595E-13</v>
      </c>
      <c r="D53" s="5" t="s">
        <v>2</v>
      </c>
      <c r="E53" s="1">
        <f>$B$9*POWER((1-'Safety Prob. Systematic Faults'!$B$28), $E$6)</f>
        <v>2.4480915956539626E-14</v>
      </c>
      <c r="G53" s="5" t="s">
        <v>2</v>
      </c>
      <c r="H53" s="1">
        <f>$B$11*POWER((1-'Safety Prob. Systematic Faults'!$B$28), $E$6)</f>
        <v>8.0007462762992633E-13</v>
      </c>
    </row>
    <row r="54" spans="1:8" x14ac:dyDescent="0.25">
      <c r="A54" s="5" t="s">
        <v>3</v>
      </c>
      <c r="B54" s="1">
        <f>(B$13)*POWER((1-'Safety Prob. Systematic Faults'!$B$29), E$6)</f>
        <v>2.2369090641388237E-4</v>
      </c>
      <c r="D54" s="5" t="s">
        <v>3</v>
      </c>
      <c r="E54" s="1">
        <f>$B$9*POWER((1-'Safety Prob. Systematic Faults'!$B$29), $E$6)</f>
        <v>6.641345537914238E-6</v>
      </c>
      <c r="G54" s="5" t="s">
        <v>3</v>
      </c>
      <c r="H54" s="1">
        <f>$B$11*POWER((1-'Safety Prob. Systematic Faults'!$B$29), $E$6)</f>
        <v>2.1704956087596812E-4</v>
      </c>
    </row>
    <row r="55" spans="1:8" x14ac:dyDescent="0.25">
      <c r="A55" s="5" t="s">
        <v>8</v>
      </c>
      <c r="B55" s="1">
        <f>(B$13)*POWER((1-'Safety Prob. Systematic Faults'!$B$30), E$6)</f>
        <v>2.4335465117183173E-9</v>
      </c>
      <c r="D55" s="5" t="s">
        <v>8</v>
      </c>
      <c r="E55" s="1">
        <f>$B$9*POWER((1-'Safety Prob. Systematic Faults'!$B$30), $E$6)</f>
        <v>7.2251588256357407E-11</v>
      </c>
      <c r="G55" s="5" t="s">
        <v>8</v>
      </c>
      <c r="H55" s="1">
        <f>$B$11*POWER((1-'Safety Prob. Systematic Faults'!$B$30), $E$6)</f>
        <v>2.36129492346196E-9</v>
      </c>
    </row>
    <row r="57" spans="1:8" ht="18.75" x14ac:dyDescent="0.25">
      <c r="A57" s="36" t="s">
        <v>42</v>
      </c>
      <c r="B57" s="36"/>
      <c r="D57" s="36" t="s">
        <v>43</v>
      </c>
      <c r="E57" s="36"/>
      <c r="G57" s="36" t="s">
        <v>44</v>
      </c>
      <c r="H57" s="36"/>
    </row>
    <row r="58" spans="1:8" x14ac:dyDescent="0.25">
      <c r="A58" s="5" t="s">
        <v>0</v>
      </c>
      <c r="B58" s="1">
        <f>(B$13)*POWER((1-'Safety Prob. Systematic Faults'!$B$26), E$7)</f>
        <v>2.4312288892051171E-5</v>
      </c>
      <c r="D58" s="5" t="s">
        <v>0</v>
      </c>
      <c r="E58" s="1">
        <f>$B$9*POWER((1-'Safety Prob. Systematic Faults'!$B$26), $E$7)</f>
        <v>7.2182778432197047E-7</v>
      </c>
      <c r="G58" s="5" t="s">
        <v>0</v>
      </c>
      <c r="H58" s="1">
        <f>$B$11*POWER((1-'Safety Prob. Systematic Faults'!$B$26), $E$7)</f>
        <v>2.3590461107729202E-5</v>
      </c>
    </row>
    <row r="59" spans="1:8" x14ac:dyDescent="0.25">
      <c r="A59" s="5" t="s">
        <v>1</v>
      </c>
      <c r="B59" s="1">
        <f>(B$13)*POWER((1-'Safety Prob. Systematic Faults'!$B$27), E$7)</f>
        <v>8.4075845834250586E-22</v>
      </c>
      <c r="D59" s="5" t="s">
        <v>1</v>
      </c>
      <c r="E59" s="1">
        <f>$B$9*POWER((1-'Safety Prob. Systematic Faults'!$B$27), $E$7)</f>
        <v>2.4961977781275259E-23</v>
      </c>
      <c r="G59" s="5" t="s">
        <v>1</v>
      </c>
      <c r="H59" s="1">
        <f>$B$11*POWER((1-'Safety Prob. Systematic Faults'!$B$27), $E$7)</f>
        <v>8.1579648056123059E-22</v>
      </c>
    </row>
    <row r="60" spans="1:8" x14ac:dyDescent="0.25">
      <c r="A60" s="5" t="s">
        <v>2</v>
      </c>
      <c r="B60" s="1">
        <f>(B$13)*POWER((1-'Safety Prob. Systematic Faults'!$B$28), E$7)</f>
        <v>1.6674162202405301E-15</v>
      </c>
      <c r="D60" s="5" t="s">
        <v>2</v>
      </c>
      <c r="E60" s="1">
        <f>$B$9*POWER((1-'Safety Prob. Systematic Faults'!$B$28), $E$7)</f>
        <v>4.9505308247313798E-17</v>
      </c>
      <c r="G60" s="5" t="s">
        <v>2</v>
      </c>
      <c r="H60" s="1">
        <f>$B$11*POWER((1-'Safety Prob. Systematic Faults'!$B$28), $E$7)</f>
        <v>1.6179109119932164E-15</v>
      </c>
    </row>
    <row r="61" spans="1:8" x14ac:dyDescent="0.25">
      <c r="A61" s="5" t="s">
        <v>3</v>
      </c>
      <c r="B61" s="1">
        <f>(B$13)*POWER((1-'Safety Prob. Systematic Faults'!$B$29), E$7)</f>
        <v>1.1509165564081951E-5</v>
      </c>
      <c r="D61" s="5" t="s">
        <v>3</v>
      </c>
      <c r="E61" s="1">
        <f>$B$9*POWER((1-'Safety Prob. Systematic Faults'!$B$29), $E$7)</f>
        <v>3.4170519754033328E-7</v>
      </c>
      <c r="G61" s="5" t="s">
        <v>3</v>
      </c>
      <c r="H61" s="1">
        <f>$B$11*POWER((1-'Safety Prob. Systematic Faults'!$B$29), $E$7)</f>
        <v>1.1167460366541619E-5</v>
      </c>
    </row>
    <row r="62" spans="1:8" x14ac:dyDescent="0.25">
      <c r="A62" s="5" t="s">
        <v>8</v>
      </c>
      <c r="B62" s="1">
        <f>(B$13)*POWER((1-'Safety Prob. Systematic Faults'!$B$30), E$7)</f>
        <v>1.8638046023948164E-11</v>
      </c>
      <c r="D62" s="5" t="s">
        <v>8</v>
      </c>
      <c r="E62" s="1">
        <f>$B$9*POWER((1-'Safety Prob. Systematic Faults'!$B$30), $E$7)</f>
        <v>5.5336046413778767E-13</v>
      </c>
      <c r="G62" s="5" t="s">
        <v>8</v>
      </c>
      <c r="H62" s="1">
        <f>$B$11*POWER((1-'Safety Prob. Systematic Faults'!$B$30), $E$7)</f>
        <v>1.8084685559810377E-11</v>
      </c>
    </row>
    <row r="64" spans="1:8" ht="18.75" x14ac:dyDescent="0.25">
      <c r="A64" s="36" t="s">
        <v>45</v>
      </c>
      <c r="B64" s="36"/>
      <c r="D64" s="36" t="s">
        <v>46</v>
      </c>
      <c r="E64" s="36"/>
      <c r="G64" s="36" t="s">
        <v>47</v>
      </c>
      <c r="H64" s="36"/>
    </row>
    <row r="65" spans="1:8" x14ac:dyDescent="0.25">
      <c r="A65" s="5" t="s">
        <v>0</v>
      </c>
      <c r="B65" s="1">
        <f>(B$13)*POWER((1-'Safety Prob. Systematic Faults'!$B$26), E$8)</f>
        <v>1.3919344573343821E-6</v>
      </c>
      <c r="D65" s="5" t="s">
        <v>0</v>
      </c>
      <c r="E65" s="1">
        <f>$B$9*POWER((1-'Safety Prob. Systematic Faults'!$B$26), $E$8)</f>
        <v>4.1326300856336776E-8</v>
      </c>
      <c r="G65" s="5" t="s">
        <v>0</v>
      </c>
      <c r="H65" s="1">
        <f>$B$11*POWER((1-'Safety Prob. Systematic Faults'!$B$26), $E$8)</f>
        <v>1.3506081564780453E-6</v>
      </c>
    </row>
    <row r="66" spans="1:8" x14ac:dyDescent="0.25">
      <c r="A66" s="5" t="s">
        <v>1</v>
      </c>
      <c r="B66" s="1">
        <f>(B$13)*POWER((1-'Safety Prob. Systematic Faults'!$B$27), E$8)</f>
        <v>2.1422525518566998E-25</v>
      </c>
      <c r="D66" s="5" t="s">
        <v>1</v>
      </c>
      <c r="E66" s="1">
        <f>$B$9*POWER((1-'Safety Prob. Systematic Faults'!$B$27), $E$8)</f>
        <v>6.3603119386689216E-27</v>
      </c>
      <c r="G66" s="5" t="s">
        <v>1</v>
      </c>
      <c r="H66" s="1">
        <f>$B$11*POWER((1-'Safety Prob. Systematic Faults'!$B$27), $E$8)</f>
        <v>2.0786494324700105E-25</v>
      </c>
    </row>
    <row r="67" spans="1:8" x14ac:dyDescent="0.25">
      <c r="A67" s="5" t="s">
        <v>2</v>
      </c>
      <c r="B67" s="1">
        <f>(B$13)*POWER((1-'Safety Prob. Systematic Faults'!$B$28), E$8)</f>
        <v>3.3718490805703563E-18</v>
      </c>
      <c r="D67" s="5" t="s">
        <v>2</v>
      </c>
      <c r="E67" s="1">
        <f>$B$9*POWER((1-'Safety Prob. Systematic Faults'!$B$28), $E$8)</f>
        <v>1.0010963433771667E-19</v>
      </c>
      <c r="G67" s="5" t="s">
        <v>2</v>
      </c>
      <c r="H67" s="1">
        <f>$B$11*POWER((1-'Safety Prob. Systematic Faults'!$B$28), $E$8)</f>
        <v>3.2717394462326398E-18</v>
      </c>
    </row>
    <row r="68" spans="1:8" x14ac:dyDescent="0.25">
      <c r="A68" s="5" t="s">
        <v>3</v>
      </c>
      <c r="B68" s="1">
        <f>(B$13)*POWER((1-'Safety Prob. Systematic Faults'!$B$29), E$8)</f>
        <v>5.921603792706936E-7</v>
      </c>
      <c r="D68" s="5" t="s">
        <v>3</v>
      </c>
      <c r="E68" s="1">
        <f>$B$9*POWER((1-'Safety Prob. Systematic Faults'!$B$29), $E$8)</f>
        <v>1.7581142459687205E-8</v>
      </c>
      <c r="G68" s="5" t="s">
        <v>3</v>
      </c>
      <c r="H68" s="1">
        <f>$B$11*POWER((1-'Safety Prob. Systematic Faults'!$B$29), $E$8)</f>
        <v>5.7457923681100634E-7</v>
      </c>
    </row>
    <row r="69" spans="1:8" x14ac:dyDescent="0.25">
      <c r="A69" s="5" t="s">
        <v>8</v>
      </c>
      <c r="B69" s="1">
        <f>(B$13)*POWER((1-'Safety Prob. Systematic Faults'!$B$30), E$8)</f>
        <v>1.4274506688821357E-13</v>
      </c>
      <c r="D69" s="5" t="s">
        <v>8</v>
      </c>
      <c r="E69" s="1">
        <f>$B$9*POWER((1-'Safety Prob. Systematic Faults'!$B$30), $E$8)</f>
        <v>4.2380771227384693E-15</v>
      </c>
      <c r="G69" s="5" t="s">
        <v>8</v>
      </c>
      <c r="H69" s="1">
        <f>$B$11*POWER((1-'Safety Prob. Systematic Faults'!$B$30), $E$8)</f>
        <v>1.3850698976547512E-13</v>
      </c>
    </row>
    <row r="71" spans="1:8" ht="18.75" x14ac:dyDescent="0.25">
      <c r="A71" s="36" t="s">
        <v>48</v>
      </c>
      <c r="B71" s="36"/>
      <c r="D71" s="36" t="s">
        <v>49</v>
      </c>
      <c r="E71" s="36"/>
      <c r="G71" s="36" t="s">
        <v>50</v>
      </c>
      <c r="H71" s="36"/>
    </row>
    <row r="72" spans="1:8" x14ac:dyDescent="0.25">
      <c r="A72" s="5" t="s">
        <v>0</v>
      </c>
      <c r="B72" s="1">
        <f>(B$13)*POWER((1-'Safety Prob. Systematic Faults'!$B$26), E$9)</f>
        <v>7.9691449131645301E-8</v>
      </c>
      <c r="D72" s="5" t="s">
        <v>0</v>
      </c>
      <c r="E72" s="1">
        <f>$B$9*POWER((1-'Safety Prob. Systematic Faults'!$B$26), $E$9)</f>
        <v>2.3660257745172514E-9</v>
      </c>
      <c r="G72" s="5" t="s">
        <v>0</v>
      </c>
      <c r="H72" s="1">
        <f>$B$11*POWER((1-'Safety Prob. Systematic Faults'!$B$26), $E$9)</f>
        <v>7.7325423357128041E-8</v>
      </c>
    </row>
    <row r="73" spans="1:8" x14ac:dyDescent="0.25">
      <c r="A73" s="5" t="s">
        <v>1</v>
      </c>
      <c r="B73" s="1">
        <f>(B$13)*POWER((1-'Safety Prob. Systematic Faults'!$B$27), E$9)</f>
        <v>5.4584595021308597E-29</v>
      </c>
      <c r="D73" s="5" t="s">
        <v>1</v>
      </c>
      <c r="E73" s="1">
        <f>$B$9*POWER((1-'Safety Prob. Systematic Faults'!$B$27), $E$9)</f>
        <v>1.620607481972838E-30</v>
      </c>
      <c r="G73" s="5" t="s">
        <v>1</v>
      </c>
      <c r="H73" s="1">
        <f>$B$11*POWER((1-'Safety Prob. Systematic Faults'!$B$27), $E$9)</f>
        <v>5.2963987539335762E-29</v>
      </c>
    </row>
    <row r="74" spans="1:8" x14ac:dyDescent="0.25">
      <c r="A74" s="5" t="s">
        <v>2</v>
      </c>
      <c r="B74" s="1">
        <f>(B$13)*POWER((1-'Safety Prob. Systematic Faults'!$B$28), E$9)</f>
        <v>6.8185532107292875E-21</v>
      </c>
      <c r="D74" s="5" t="s">
        <v>2</v>
      </c>
      <c r="E74" s="1">
        <f>$B$9*POWER((1-'Safety Prob. Systematic Faults'!$B$28), $E$9)</f>
        <v>2.0244170255772805E-22</v>
      </c>
      <c r="G74" s="5" t="s">
        <v>2</v>
      </c>
      <c r="H74" s="1">
        <f>$B$11*POWER((1-'Safety Prob. Systematic Faults'!$B$28), $E$9)</f>
        <v>6.6161115081715594E-21</v>
      </c>
    </row>
    <row r="75" spans="1:8" x14ac:dyDescent="0.25">
      <c r="A75" s="5" t="s">
        <v>3</v>
      </c>
      <c r="B75" s="1">
        <f>(B$13)*POWER((1-'Safety Prob. Systematic Faults'!$B$29), E$9)</f>
        <v>3.046736210593233E-8</v>
      </c>
      <c r="D75" s="5" t="s">
        <v>3</v>
      </c>
      <c r="E75" s="1">
        <f>$B$9*POWER((1-'Safety Prob. Systematic Faults'!$B$29), $E$9)</f>
        <v>9.045708769218588E-10</v>
      </c>
      <c r="G75" s="5" t="s">
        <v>3</v>
      </c>
      <c r="H75" s="1">
        <f>$B$11*POWER((1-'Safety Prob. Systematic Faults'!$B$29), $E$9)</f>
        <v>2.9562791229010469E-8</v>
      </c>
    </row>
    <row r="76" spans="1:8" x14ac:dyDescent="0.25">
      <c r="A76" s="5" t="s">
        <v>8</v>
      </c>
      <c r="B76" s="1">
        <f>(B$13)*POWER((1-'Safety Prob. Systematic Faults'!$B$30), E$9)</f>
        <v>1.0932559182834453E-15</v>
      </c>
      <c r="D76" s="5" t="s">
        <v>8</v>
      </c>
      <c r="E76" s="1">
        <f>$B$9*POWER((1-'Safety Prob. Systematic Faults'!$B$30), $E$9)</f>
        <v>3.2458585067629246E-17</v>
      </c>
      <c r="G76" s="5" t="s">
        <v>8</v>
      </c>
      <c r="H76" s="1">
        <f>$B$11*POWER((1-'Safety Prob. Systematic Faults'!$B$30), $E$9)</f>
        <v>1.060797333215816E-15</v>
      </c>
    </row>
  </sheetData>
  <mergeCells count="28">
    <mergeCell ref="D1:D9"/>
    <mergeCell ref="A36:B36"/>
    <mergeCell ref="D15:E15"/>
    <mergeCell ref="G15:H15"/>
    <mergeCell ref="D36:E36"/>
    <mergeCell ref="G36:H36"/>
    <mergeCell ref="A15:B15"/>
    <mergeCell ref="A22:B22"/>
    <mergeCell ref="A29:B29"/>
    <mergeCell ref="D22:E22"/>
    <mergeCell ref="D29:E29"/>
    <mergeCell ref="G22:H22"/>
    <mergeCell ref="G29:H29"/>
    <mergeCell ref="A43:B43"/>
    <mergeCell ref="D43:E43"/>
    <mergeCell ref="G43:H43"/>
    <mergeCell ref="A50:B50"/>
    <mergeCell ref="D50:E50"/>
    <mergeCell ref="G50:H50"/>
    <mergeCell ref="A71:B71"/>
    <mergeCell ref="D71:E71"/>
    <mergeCell ref="G71:H71"/>
    <mergeCell ref="A57:B57"/>
    <mergeCell ref="D57:E57"/>
    <mergeCell ref="G57:H57"/>
    <mergeCell ref="A64:B64"/>
    <mergeCell ref="D64:E64"/>
    <mergeCell ref="G64:H64"/>
  </mergeCells>
  <conditionalFormatting sqref="B16:B20 B23:B27 E16:E20 E23:E27 H23:H27 H16:H20 E30:E34 H30:H34 B30:B34 B37:B41 B44:B48 B51:B55 E37:E41 E44:E48 E51:E55 H37:H41 H44:H48 H51:H55 B58:B62 B65:B69 B72:B76 E58:E62 E65:E69 E72:E76 H58:H62 H65:H69 H72:H76">
    <cfRule type="cellIs" dxfId="61" priority="1" operator="greaterThanOrEqual">
      <formula>0.0000001</formula>
    </cfRule>
    <cfRule type="cellIs" dxfId="60" priority="2" operator="lessThan">
      <formula>0.0000001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E57" sqref="E57"/>
    </sheetView>
  </sheetViews>
  <sheetFormatPr defaultRowHeight="15" x14ac:dyDescent="0.25"/>
  <cols>
    <col min="1" max="1" width="33.28515625" customWidth="1"/>
    <col min="2" max="2" width="54.28515625" customWidth="1"/>
    <col min="3" max="3" width="2.5703125" customWidth="1"/>
    <col min="4" max="4" width="33.28515625" customWidth="1"/>
    <col min="5" max="5" width="54.28515625" customWidth="1"/>
    <col min="6" max="6" width="2" customWidth="1"/>
    <col min="7" max="7" width="33.28515625" customWidth="1"/>
    <col min="8" max="8" width="54.28515625" customWidth="1"/>
  </cols>
  <sheetData>
    <row r="1" spans="1:8" x14ac:dyDescent="0.25">
      <c r="A1" s="5" t="s">
        <v>55</v>
      </c>
      <c r="B1" s="1">
        <v>1.7488800000000001E-8</v>
      </c>
    </row>
    <row r="3" spans="1:8" ht="18.75" x14ac:dyDescent="0.25">
      <c r="A3" s="36" t="s">
        <v>25</v>
      </c>
      <c r="B3" s="36"/>
      <c r="C3" s="26"/>
      <c r="D3" s="36" t="s">
        <v>27</v>
      </c>
      <c r="E3" s="36"/>
      <c r="G3" s="36" t="s">
        <v>28</v>
      </c>
      <c r="H3" s="36"/>
    </row>
    <row r="4" spans="1:8" x14ac:dyDescent="0.25">
      <c r="A4" s="5" t="s">
        <v>0</v>
      </c>
      <c r="B4" s="1">
        <f>$B$1+'Safety Sys. Faults F. Rates'!B16</f>
        <v>690.34823341748915</v>
      </c>
      <c r="C4" s="26"/>
      <c r="D4" s="5" t="s">
        <v>0</v>
      </c>
      <c r="E4" s="1">
        <f>$B$1+'Safety Sys. Faults F. Rates'!E16</f>
        <v>20.496323417488814</v>
      </c>
      <c r="G4" s="5" t="s">
        <v>0</v>
      </c>
      <c r="H4" s="1">
        <f>$B$1+'Safety Sys. Faults F. Rates'!H16</f>
        <v>669.85191001748922</v>
      </c>
    </row>
    <row r="5" spans="1:8" x14ac:dyDescent="0.25">
      <c r="A5" s="5" t="s">
        <v>1</v>
      </c>
      <c r="B5" s="1">
        <f>$B$1+'Safety Sys. Faults F. Rates'!B17</f>
        <v>3.0723784174887938</v>
      </c>
      <c r="C5" s="26"/>
      <c r="D5" s="5" t="s">
        <v>1</v>
      </c>
      <c r="E5" s="1">
        <f>$B$1+'Safety Sys. Faults F. Rates'!E17</f>
        <v>9.1218417488799816E-2</v>
      </c>
      <c r="G5" s="5" t="s">
        <v>1</v>
      </c>
      <c r="H5" s="1">
        <f>$B$1+'Safety Sys. Faults F. Rates'!H17</f>
        <v>2.981160017488794</v>
      </c>
    </row>
    <row r="6" spans="1:8" x14ac:dyDescent="0.25">
      <c r="A6" s="5" t="s">
        <v>2</v>
      </c>
      <c r="B6" s="1">
        <f>$B$1+'Safety Sys. Faults F. Rates'!B18</f>
        <v>24.383687617488487</v>
      </c>
      <c r="C6" s="26"/>
      <c r="D6" s="5" t="s">
        <v>2</v>
      </c>
      <c r="E6" s="1">
        <f>$B$1+'Safety Sys. Faults F. Rates'!E18</f>
        <v>0.72394761748879066</v>
      </c>
      <c r="G6" s="5" t="s">
        <v>2</v>
      </c>
      <c r="H6" s="1">
        <f>$B$1+'Safety Sys. Faults F. Rates'!H18</f>
        <v>23.659740017488499</v>
      </c>
    </row>
    <row r="7" spans="1:8" x14ac:dyDescent="0.25">
      <c r="A7" s="5" t="s">
        <v>3</v>
      </c>
      <c r="B7" s="1">
        <f>$B$1+'Safety Sys. Faults F. Rates'!B19</f>
        <v>620.3985696174891</v>
      </c>
      <c r="C7" s="26"/>
      <c r="D7" s="5" t="s">
        <v>3</v>
      </c>
      <c r="E7" s="1">
        <f>$B$1+'Safety Sys. Faults F. Rates'!E19</f>
        <v>18.419529617488813</v>
      </c>
      <c r="G7" s="5" t="s">
        <v>3</v>
      </c>
      <c r="H7" s="1">
        <f>$B$1+'Safety Sys. Faults F. Rates'!H19</f>
        <v>601.97904001748918</v>
      </c>
    </row>
    <row r="8" spans="1:8" x14ac:dyDescent="0.25">
      <c r="A8" s="5" t="s">
        <v>8</v>
      </c>
      <c r="B8" s="1">
        <f>$B$1+'Safety Sys. Faults F. Rates'!B20</f>
        <v>92.349810417488385</v>
      </c>
      <c r="C8" s="26"/>
      <c r="D8" s="5" t="s">
        <v>8</v>
      </c>
      <c r="E8" s="1">
        <f>$B$1+'Safety Sys. Faults F. Rates'!E20</f>
        <v>2.7418504174887879</v>
      </c>
      <c r="G8" s="5" t="s">
        <v>8</v>
      </c>
      <c r="H8" s="1">
        <f>$B$1+'Safety Sys. Faults F. Rates'!H20</f>
        <v>89.607960017488395</v>
      </c>
    </row>
    <row r="9" spans="1:8" x14ac:dyDescent="0.25">
      <c r="A9" s="26"/>
      <c r="B9" s="26"/>
      <c r="C9" s="26"/>
      <c r="D9" s="26"/>
      <c r="E9" s="26"/>
    </row>
    <row r="10" spans="1:8" ht="18.75" x14ac:dyDescent="0.25">
      <c r="A10" s="36" t="s">
        <v>29</v>
      </c>
      <c r="B10" s="36"/>
      <c r="D10" s="36" t="s">
        <v>20</v>
      </c>
      <c r="E10" s="36"/>
      <c r="G10" s="36" t="s">
        <v>24</v>
      </c>
      <c r="H10" s="36"/>
    </row>
    <row r="11" spans="1:8" x14ac:dyDescent="0.25">
      <c r="A11" s="5" t="s">
        <v>0</v>
      </c>
      <c r="B11" s="1">
        <f>$B$1+'Safety Sys. Faults F. Rates'!B23</f>
        <v>39.524024180575672</v>
      </c>
      <c r="D11" s="5" t="s">
        <v>0</v>
      </c>
      <c r="E11" s="1">
        <f>$B$1+'Safety Sys. Faults F. Rates'!E23</f>
        <v>1.1734616736826213</v>
      </c>
      <c r="G11" s="5" t="s">
        <v>0</v>
      </c>
      <c r="H11" s="1">
        <f>$B$1+'Safety Sys. Faults F. Rates'!H23</f>
        <v>38.35056252438185</v>
      </c>
    </row>
    <row r="12" spans="1:8" x14ac:dyDescent="0.25">
      <c r="A12" s="5" t="s">
        <v>1</v>
      </c>
      <c r="B12" s="1">
        <f>$B$1+'Safety Sys. Faults F. Rates'!B24</f>
        <v>7.8285950511999673E-4</v>
      </c>
      <c r="D12" s="5" t="s">
        <v>1</v>
      </c>
      <c r="E12" s="1">
        <f>$B$1+'Safety Sys. Faults F. Rates'!E24</f>
        <v>2.3259937119999905E-5</v>
      </c>
      <c r="G12" s="5" t="s">
        <v>1</v>
      </c>
      <c r="H12" s="1">
        <f>$B$1+'Safety Sys. Faults F. Rates'!H24</f>
        <v>7.5961705679999676E-4</v>
      </c>
    </row>
    <row r="13" spans="1:8" x14ac:dyDescent="0.25">
      <c r="A13" s="5" t="s">
        <v>2</v>
      </c>
      <c r="B13" s="1">
        <f>$B$1+'Safety Sys. Faults F. Rates'!B25</f>
        <v>4.9308710553518736E-2</v>
      </c>
      <c r="D13" s="5" t="s">
        <v>2</v>
      </c>
      <c r="E13" s="1">
        <f>$B$1+'Safety Sys. Faults F. Rates'!E25</f>
        <v>1.4639843255199625E-3</v>
      </c>
      <c r="G13" s="5" t="s">
        <v>2</v>
      </c>
      <c r="H13" s="1">
        <f>$B$1+'Safety Sys. Faults F. Rates'!H25</f>
        <v>4.7844743716798775E-2</v>
      </c>
    </row>
    <row r="14" spans="1:8" x14ac:dyDescent="0.25">
      <c r="A14" s="5" t="s">
        <v>3</v>
      </c>
      <c r="B14" s="1">
        <f>$B$1+'Safety Sys. Faults F. Rates'!B26</f>
        <v>31.920250901692359</v>
      </c>
      <c r="D14" s="5" t="s">
        <v>3</v>
      </c>
      <c r="E14" s="1">
        <f>$B$1+'Safety Sys. Faults F. Rates'!E26</f>
        <v>0.94770691884432101</v>
      </c>
      <c r="G14" s="5" t="s">
        <v>3</v>
      </c>
      <c r="H14" s="1">
        <f>$B$1+'Safety Sys. Faults F. Rates'!H26</f>
        <v>30.972544000336839</v>
      </c>
    </row>
    <row r="15" spans="1:8" x14ac:dyDescent="0.25">
      <c r="A15" s="5" t="s">
        <v>8</v>
      </c>
      <c r="B15" s="1">
        <f>$B$1+'Safety Sys. Faults F. Rates'!B27</f>
        <v>0.70728874538031361</v>
      </c>
      <c r="D15" s="5" t="s">
        <v>8</v>
      </c>
      <c r="E15" s="1">
        <f>$B$1+'Safety Sys. Faults F. Rates'!E27</f>
        <v>2.0999301332319812E-2</v>
      </c>
      <c r="G15" s="5" t="s">
        <v>8</v>
      </c>
      <c r="H15" s="1">
        <f>$B$1+'Safety Sys. Faults F. Rates'!H27</f>
        <v>0.68628946153679382</v>
      </c>
    </row>
    <row r="17" spans="1:8" ht="18.75" x14ac:dyDescent="0.25">
      <c r="A17" s="36" t="s">
        <v>30</v>
      </c>
      <c r="B17" s="36"/>
      <c r="D17" s="36" t="s">
        <v>22</v>
      </c>
      <c r="E17" s="36"/>
      <c r="G17" s="36" t="s">
        <v>23</v>
      </c>
      <c r="H17" s="36"/>
    </row>
    <row r="18" spans="1:8" x14ac:dyDescent="0.25">
      <c r="A18" s="5" t="s">
        <v>0</v>
      </c>
      <c r="B18" s="1">
        <f>$B$1+'Safety Sys. Faults F. Rates'!B30</f>
        <v>2.2628413060810999</v>
      </c>
      <c r="D18" s="5" t="s">
        <v>0</v>
      </c>
      <c r="E18" s="1">
        <f>$B$1+'Safety Sys. Faults F. Rates'!E30</f>
        <v>6.7183396267705572E-2</v>
      </c>
      <c r="G18" s="5" t="s">
        <v>0</v>
      </c>
      <c r="H18" s="1">
        <f>$B$1+'Safety Sys. Faults F. Rates'!H30</f>
        <v>2.1956579273021943</v>
      </c>
    </row>
    <row r="19" spans="1:8" x14ac:dyDescent="0.25">
      <c r="A19" s="5" t="s">
        <v>1</v>
      </c>
      <c r="B19" s="1">
        <f>$B$1+'Safety Sys. Faults F. Rates'!B31</f>
        <v>2.1695694575833474E-7</v>
      </c>
      <c r="D19" s="5" t="s">
        <v>1</v>
      </c>
      <c r="E19" s="1">
        <f>$B$1+'Safety Sys. Faults F. Rates'!E31</f>
        <v>2.3410975831935964E-8</v>
      </c>
      <c r="G19" s="5" t="s">
        <v>1</v>
      </c>
      <c r="H19" s="1">
        <f>$B$1+'Safety Sys. Faults F. Rates'!H31</f>
        <v>2.1103476992639876E-7</v>
      </c>
    </row>
    <row r="20" spans="1:8" x14ac:dyDescent="0.25">
      <c r="A20" s="5" t="s">
        <v>2</v>
      </c>
      <c r="B20" s="1">
        <f>$B$1+'Safety Sys. Faults F. Rates'!B32</f>
        <v>9.972952791547294E-5</v>
      </c>
      <c r="D20" s="5" t="s">
        <v>2</v>
      </c>
      <c r="E20" s="1">
        <f>$B$1+'Safety Sys. Faults F. Rates'!E32</f>
        <v>2.9779225372150699E-6</v>
      </c>
      <c r="G20" s="5" t="s">
        <v>2</v>
      </c>
      <c r="H20" s="1">
        <f>$B$1+'Safety Sys. Faults F. Rates'!H32</f>
        <v>9.6769094178257879E-5</v>
      </c>
    </row>
    <row r="21" spans="1:8" x14ac:dyDescent="0.25">
      <c r="A21" s="5" t="s">
        <v>3</v>
      </c>
      <c r="B21" s="1">
        <f>$B$1+'Safety Sys. Faults F. Rates'!B33</f>
        <v>1.6423352297821352</v>
      </c>
      <c r="D21" s="5" t="s">
        <v>3</v>
      </c>
      <c r="E21" s="1">
        <f>$B$1+'Safety Sys. Faults F. Rates'!E33</f>
        <v>4.8760674811823217E-2</v>
      </c>
      <c r="G21" s="5" t="s">
        <v>3</v>
      </c>
      <c r="H21" s="1">
        <f>$B$1+'Safety Sys. Faults F. Rates'!H33</f>
        <v>1.5935745724591119</v>
      </c>
    </row>
    <row r="22" spans="1:8" x14ac:dyDescent="0.25">
      <c r="A22" s="5" t="s">
        <v>8</v>
      </c>
      <c r="B22" s="1">
        <f>$B$1+'Safety Sys. Faults F. Rates'!B34</f>
        <v>5.4170003979755006E-3</v>
      </c>
      <c r="D22" s="5" t="s">
        <v>8</v>
      </c>
      <c r="E22" s="1">
        <f>$B$1+'Safety Sys. Faults F. Rates'!E34</f>
        <v>1.6084680390074881E-4</v>
      </c>
      <c r="G22" s="5" t="s">
        <v>8</v>
      </c>
      <c r="H22" s="1">
        <f>$B$1+'Safety Sys. Faults F. Rates'!H34</f>
        <v>5.2561710828747518E-3</v>
      </c>
    </row>
    <row r="24" spans="1:8" ht="18.75" x14ac:dyDescent="0.25">
      <c r="A24" s="36" t="s">
        <v>31</v>
      </c>
      <c r="B24" s="36"/>
      <c r="D24" s="36" t="s">
        <v>32</v>
      </c>
      <c r="E24" s="36"/>
      <c r="G24" s="36" t="s">
        <v>33</v>
      </c>
      <c r="H24" s="36"/>
    </row>
    <row r="25" spans="1:8" x14ac:dyDescent="0.25">
      <c r="A25" s="5" t="s">
        <v>0</v>
      </c>
      <c r="B25" s="1">
        <f>$B$1+'Safety Sys. Faults F. Rates'!B37</f>
        <v>0.12955288579567301</v>
      </c>
      <c r="D25" s="5" t="s">
        <v>0</v>
      </c>
      <c r="E25" s="1">
        <f>$B$1+'Safety Sys. Faults F. Rates'!E37</f>
        <v>3.8464204456635379E-3</v>
      </c>
      <c r="G25" s="5" t="s">
        <v>0</v>
      </c>
      <c r="H25" s="1">
        <f>$B$1+'Safety Sys. Faults F. Rates'!H37</f>
        <v>0.12570648283880947</v>
      </c>
    </row>
    <row r="26" spans="1:8" x14ac:dyDescent="0.25">
      <c r="A26" s="5" t="s">
        <v>1</v>
      </c>
      <c r="B26" s="1">
        <f>$B$1+'Safety Sys. Faults F. Rates'!B38</f>
        <v>1.7539624483539226E-8</v>
      </c>
      <c r="D26" s="5" t="s">
        <v>1</v>
      </c>
      <c r="E26" s="1">
        <f>$B$1+'Safety Sys. Faults F. Rates'!E38</f>
        <v>1.7490308970401978E-8</v>
      </c>
      <c r="G26" s="5" t="s">
        <v>1</v>
      </c>
      <c r="H26" s="1">
        <f>$B$1+'Safety Sys. Faults F. Rates'!H38</f>
        <v>1.7538115513137246E-8</v>
      </c>
    </row>
    <row r="27" spans="1:8" x14ac:dyDescent="0.25">
      <c r="A27" s="5" t="s">
        <v>2</v>
      </c>
      <c r="B27" s="1">
        <f>$B$1+'Safety Sys. Faults F. Rates'!B39</f>
        <v>2.191264854993068E-7</v>
      </c>
      <c r="D27" s="5" t="s">
        <v>2</v>
      </c>
      <c r="E27" s="1">
        <f>$B$1+'Safety Sys. Faults F. Rates'!E39</f>
        <v>2.3475389103396238E-8</v>
      </c>
      <c r="G27" s="5" t="s">
        <v>2</v>
      </c>
      <c r="H27" s="1">
        <f>$B$1+'Safety Sys. Faults F. Rates'!H39</f>
        <v>2.1313989639591057E-7</v>
      </c>
    </row>
    <row r="28" spans="1:8" x14ac:dyDescent="0.25">
      <c r="A28" s="5" t="s">
        <v>3</v>
      </c>
      <c r="B28" s="1">
        <f>$B$1+'Safety Sys. Faults F. Rates'!B40</f>
        <v>8.4500134963546886E-2</v>
      </c>
      <c r="D28" s="5" t="s">
        <v>3</v>
      </c>
      <c r="E28" s="1">
        <f>$B$1+'Safety Sys. Faults F. Rates'!E40</f>
        <v>2.5088118208583337E-3</v>
      </c>
      <c r="G28" s="5" t="s">
        <v>3</v>
      </c>
      <c r="H28" s="1">
        <f>$B$1+'Safety Sys. Faults F. Rates'!H40</f>
        <v>8.1991340631488552E-2</v>
      </c>
    </row>
    <row r="29" spans="1:8" x14ac:dyDescent="0.25">
      <c r="A29" s="5" t="s">
        <v>8</v>
      </c>
      <c r="B29" s="1">
        <f>$B$1+'Safety Sys. Faults F. Rates'!B41</f>
        <v>4.1505077504793141E-5</v>
      </c>
      <c r="D29" s="5" t="s">
        <v>8</v>
      </c>
      <c r="E29" s="1">
        <f>$B$1+'Safety Sys. Faults F. Rates'!E41</f>
        <v>1.2492483584936096E-6</v>
      </c>
      <c r="G29" s="5" t="s">
        <v>8</v>
      </c>
      <c r="H29" s="1">
        <f>$B$1+'Safety Sys. Faults F. Rates'!H41</f>
        <v>4.0273317946299529E-5</v>
      </c>
    </row>
    <row r="31" spans="1:8" ht="18.75" x14ac:dyDescent="0.25">
      <c r="A31" s="36" t="s">
        <v>34</v>
      </c>
      <c r="B31" s="36"/>
      <c r="D31" s="36" t="s">
        <v>35</v>
      </c>
      <c r="E31" s="36"/>
      <c r="G31" s="36" t="s">
        <v>21</v>
      </c>
      <c r="H31" s="36"/>
    </row>
    <row r="32" spans="1:8" x14ac:dyDescent="0.25">
      <c r="A32" s="5" t="s">
        <v>0</v>
      </c>
      <c r="B32" s="1">
        <f>$B$1+'Safety Sys. Faults F. Rates'!B44</f>
        <v>7.41721717096559E-3</v>
      </c>
      <c r="D32" s="5" t="s">
        <v>0</v>
      </c>
      <c r="E32" s="1">
        <f>$B$1+'Safety Sys. Faults F. Rates'!E44</f>
        <v>2.2023290480723847E-4</v>
      </c>
      <c r="G32" s="5" t="s">
        <v>0</v>
      </c>
      <c r="H32" s="1">
        <f>$B$1+'Safety Sys. Faults F. Rates'!H44</f>
        <v>7.1970017549583517E-3</v>
      </c>
    </row>
    <row r="33" spans="1:8" x14ac:dyDescent="0.25">
      <c r="A33" s="5" t="s">
        <v>1</v>
      </c>
      <c r="B33" s="1">
        <f>$B$1+'Safety Sys. Faults F. Rates'!B45</f>
        <v>1.7488812950078408E-8</v>
      </c>
      <c r="D33" s="5" t="s">
        <v>1</v>
      </c>
      <c r="E33" s="1">
        <f>$B$1+'Safety Sys. Faults F. Rates'!E45</f>
        <v>1.748880038448566E-8</v>
      </c>
      <c r="G33" s="5" t="s">
        <v>1</v>
      </c>
      <c r="H33" s="1">
        <f>$B$1+'Safety Sys. Faults F. Rates'!H45</f>
        <v>1.7488812565592749E-8</v>
      </c>
    </row>
    <row r="34" spans="1:8" x14ac:dyDescent="0.25">
      <c r="A34" s="5" t="s">
        <v>2</v>
      </c>
      <c r="B34" s="1">
        <f>$B$1+'Safety Sys. Faults F. Rates'!B46</f>
        <v>1.7896551727616694E-8</v>
      </c>
      <c r="D34" s="5" t="s">
        <v>2</v>
      </c>
      <c r="E34" s="1">
        <f>$B$1+'Safety Sys. Faults F. Rates'!E46</f>
        <v>1.7500906080484888E-8</v>
      </c>
      <c r="G34" s="5" t="s">
        <v>2</v>
      </c>
      <c r="H34" s="1">
        <f>$B$1+'Safety Sys. Faults F. Rates'!H46</f>
        <v>1.7884445647131805E-8</v>
      </c>
    </row>
    <row r="35" spans="1:8" x14ac:dyDescent="0.25">
      <c r="A35" s="5" t="s">
        <v>3</v>
      </c>
      <c r="B35" s="1">
        <f>$B$1+'Safety Sys. Faults F. Rates'!B47</f>
        <v>4.3476499330166998E-3</v>
      </c>
      <c r="D35" s="5" t="s">
        <v>3</v>
      </c>
      <c r="E35" s="1">
        <f>$B$1+'Safety Sys. Faults F. Rates'!E47</f>
        <v>1.2909796773759983E-4</v>
      </c>
      <c r="G35" s="5" t="s">
        <v>3</v>
      </c>
      <c r="H35" s="1">
        <f>$B$1+'Safety Sys. Faults F. Rates'!H47</f>
        <v>4.2185694540791E-3</v>
      </c>
    </row>
    <row r="36" spans="1:8" x14ac:dyDescent="0.25">
      <c r="A36" s="5" t="s">
        <v>8</v>
      </c>
      <c r="B36" s="1">
        <f>$B$1+'Safety Sys. Faults F. Rates'!B48</f>
        <v>3.3523394437226831E-7</v>
      </c>
      <c r="D36" s="5" t="s">
        <v>8</v>
      </c>
      <c r="E36" s="1">
        <f>$B$1+'Safety Sys. Faults F. Rates'!E48</f>
        <v>2.6922600106590815E-8</v>
      </c>
      <c r="G36" s="5" t="s">
        <v>8</v>
      </c>
      <c r="H36" s="1">
        <f>$B$1+'Safety Sys. Faults F. Rates'!H48</f>
        <v>3.2580014426567751E-7</v>
      </c>
    </row>
    <row r="38" spans="1:8" ht="18.75" x14ac:dyDescent="0.25">
      <c r="A38" s="36" t="s">
        <v>39</v>
      </c>
      <c r="B38" s="36"/>
      <c r="D38" s="36" t="s">
        <v>40</v>
      </c>
      <c r="E38" s="36"/>
      <c r="G38" s="36" t="s">
        <v>41</v>
      </c>
      <c r="H38" s="36"/>
    </row>
    <row r="39" spans="1:8" x14ac:dyDescent="0.25">
      <c r="A39" s="5" t="s">
        <v>0</v>
      </c>
      <c r="B39" s="1">
        <f>$B$1+'Safety Sys. Faults F. Rates'!B51</f>
        <v>4.2466923016324927E-4</v>
      </c>
      <c r="D39" s="5" t="s">
        <v>0</v>
      </c>
      <c r="E39" s="1">
        <f>$B$1+'Safety Sys. Faults F. Rates'!E51</f>
        <v>1.2625327861871226E-5</v>
      </c>
      <c r="G39" s="5" t="s">
        <v>0</v>
      </c>
      <c r="H39" s="1">
        <f>$B$1+'Safety Sys. Faults F. Rates'!H51</f>
        <v>4.1206139110137809E-4</v>
      </c>
    </row>
    <row r="40" spans="1:8" x14ac:dyDescent="0.25">
      <c r="A40" s="5" t="s">
        <v>1</v>
      </c>
      <c r="B40" s="1">
        <f>$B$1+'Safety Sys. Faults F. Rates'!B52</f>
        <v>1.7488800003299681E-8</v>
      </c>
      <c r="D40" s="5" t="s">
        <v>1</v>
      </c>
      <c r="E40" s="1">
        <f>$B$1+'Safety Sys. Faults F. Rates'!E52</f>
        <v>1.7488800000097969E-8</v>
      </c>
      <c r="G40" s="5" t="s">
        <v>1</v>
      </c>
      <c r="H40" s="1">
        <f>$B$1+'Safety Sys. Faults F. Rates'!H52</f>
        <v>1.7488800003201713E-8</v>
      </c>
    </row>
    <row r="41" spans="1:8" x14ac:dyDescent="0.25">
      <c r="A41" s="5" t="s">
        <v>2</v>
      </c>
      <c r="B41" s="1">
        <f>$B$1+'Safety Sys. Faults F. Rates'!B53</f>
        <v>1.7489624555543587E-8</v>
      </c>
      <c r="D41" s="5" t="s">
        <v>2</v>
      </c>
      <c r="E41" s="1">
        <f>$B$1+'Safety Sys. Faults F. Rates'!E53</f>
        <v>1.7488824480915958E-8</v>
      </c>
      <c r="G41" s="5" t="s">
        <v>2</v>
      </c>
      <c r="H41" s="1">
        <f>$B$1+'Safety Sys. Faults F. Rates'!H53</f>
        <v>1.7489600074627631E-8</v>
      </c>
    </row>
    <row r="42" spans="1:8" x14ac:dyDescent="0.25">
      <c r="A42" s="5" t="s">
        <v>3</v>
      </c>
      <c r="B42" s="1">
        <f>$B$1+'Safety Sys. Faults F. Rates'!B54</f>
        <v>2.2370839521388238E-4</v>
      </c>
      <c r="D42" s="5" t="s">
        <v>3</v>
      </c>
      <c r="E42" s="1">
        <f>$B$1+'Safety Sys. Faults F. Rates'!E54</f>
        <v>6.6588343379142383E-6</v>
      </c>
      <c r="G42" s="5" t="s">
        <v>3</v>
      </c>
      <c r="H42" s="1">
        <f>$B$1+'Safety Sys. Faults F. Rates'!H54</f>
        <v>2.1706704967596813E-4</v>
      </c>
    </row>
    <row r="43" spans="1:8" x14ac:dyDescent="0.25">
      <c r="A43" s="5" t="s">
        <v>8</v>
      </c>
      <c r="B43" s="1">
        <f>$B$1+'Safety Sys. Faults F. Rates'!B55</f>
        <v>1.9922346511718318E-8</v>
      </c>
      <c r="D43" s="5" t="s">
        <v>8</v>
      </c>
      <c r="E43" s="1">
        <f>$B$1+'Safety Sys. Faults F. Rates'!E55</f>
        <v>1.7561051588256359E-8</v>
      </c>
      <c r="G43" s="5" t="s">
        <v>8</v>
      </c>
      <c r="H43" s="1">
        <f>$B$1+'Safety Sys. Faults F. Rates'!H55</f>
        <v>1.985009492346196E-8</v>
      </c>
    </row>
    <row r="45" spans="1:8" ht="18.75" x14ac:dyDescent="0.25">
      <c r="A45" s="36" t="s">
        <v>42</v>
      </c>
      <c r="B45" s="36"/>
      <c r="D45" s="36" t="s">
        <v>43</v>
      </c>
      <c r="E45" s="36"/>
      <c r="G45" s="36" t="s">
        <v>44</v>
      </c>
      <c r="H45" s="36"/>
    </row>
    <row r="46" spans="1:8" x14ac:dyDescent="0.25">
      <c r="A46" s="5" t="s">
        <v>0</v>
      </c>
      <c r="B46" s="1">
        <f>$B$1+'Safety Sys. Faults F. Rates'!B58</f>
        <v>2.4329777692051172E-5</v>
      </c>
      <c r="D46" s="5" t="s">
        <v>0</v>
      </c>
      <c r="E46" s="1">
        <f>$B$1+'Safety Sys. Faults F. Rates'!E58</f>
        <v>7.3931658432197043E-7</v>
      </c>
      <c r="G46" s="5" t="s">
        <v>0</v>
      </c>
      <c r="H46" s="1">
        <f>$B$1+'Safety Sys. Faults F. Rates'!H58</f>
        <v>2.3607949907729203E-5</v>
      </c>
    </row>
    <row r="47" spans="1:8" x14ac:dyDescent="0.25">
      <c r="A47" s="5" t="s">
        <v>1</v>
      </c>
      <c r="B47" s="1">
        <f>$B$1+'Safety Sys. Faults F. Rates'!B59</f>
        <v>1.7488800000000841E-8</v>
      </c>
      <c r="D47" s="5" t="s">
        <v>1</v>
      </c>
      <c r="E47" s="1">
        <f>$B$1+'Safety Sys. Faults F. Rates'!E59</f>
        <v>1.7488800000000028E-8</v>
      </c>
      <c r="G47" s="5" t="s">
        <v>1</v>
      </c>
      <c r="H47" s="1">
        <f>$B$1+'Safety Sys. Faults F. Rates'!H59</f>
        <v>1.7488800000000818E-8</v>
      </c>
    </row>
    <row r="48" spans="1:8" x14ac:dyDescent="0.25">
      <c r="A48" s="5" t="s">
        <v>2</v>
      </c>
      <c r="B48" s="1">
        <f>$B$1+'Safety Sys. Faults F. Rates'!B60</f>
        <v>1.7488801667416221E-8</v>
      </c>
      <c r="D48" s="5" t="s">
        <v>2</v>
      </c>
      <c r="E48" s="1">
        <f>$B$1+'Safety Sys. Faults F. Rates'!E60</f>
        <v>1.7488800049505308E-8</v>
      </c>
      <c r="G48" s="5" t="s">
        <v>2</v>
      </c>
      <c r="H48" s="1">
        <f>$B$1+'Safety Sys. Faults F. Rates'!H60</f>
        <v>1.7488801617910914E-8</v>
      </c>
    </row>
    <row r="49" spans="1:8" x14ac:dyDescent="0.25">
      <c r="A49" s="5" t="s">
        <v>3</v>
      </c>
      <c r="B49" s="1">
        <f>$B$1+'Safety Sys. Faults F. Rates'!B61</f>
        <v>1.1526654364081951E-5</v>
      </c>
      <c r="D49" s="5" t="s">
        <v>3</v>
      </c>
      <c r="E49" s="1">
        <f>$B$1+'Safety Sys. Faults F. Rates'!E61</f>
        <v>3.591939975403333E-7</v>
      </c>
      <c r="G49" s="5" t="s">
        <v>3</v>
      </c>
      <c r="H49" s="1">
        <f>$B$1+'Safety Sys. Faults F. Rates'!H61</f>
        <v>1.1184949166541618E-5</v>
      </c>
    </row>
    <row r="50" spans="1:8" x14ac:dyDescent="0.25">
      <c r="A50" s="5" t="s">
        <v>8</v>
      </c>
      <c r="B50" s="1">
        <f>$B$1+'Safety Sys. Faults F. Rates'!B62</f>
        <v>1.7507438046023949E-8</v>
      </c>
      <c r="D50" s="5" t="s">
        <v>8</v>
      </c>
      <c r="E50" s="1">
        <f>$B$1+'Safety Sys. Faults F. Rates'!E62</f>
        <v>1.748935336046414E-8</v>
      </c>
      <c r="G50" s="5" t="s">
        <v>8</v>
      </c>
      <c r="H50" s="1">
        <f>$B$1+'Safety Sys. Faults F. Rates'!H62</f>
        <v>1.7506884685559813E-8</v>
      </c>
    </row>
    <row r="52" spans="1:8" ht="18.75" x14ac:dyDescent="0.25">
      <c r="A52" s="36" t="s">
        <v>45</v>
      </c>
      <c r="B52" s="36"/>
      <c r="D52" s="36" t="s">
        <v>46</v>
      </c>
      <c r="E52" s="36"/>
      <c r="G52" s="36" t="s">
        <v>47</v>
      </c>
      <c r="H52" s="36"/>
    </row>
    <row r="53" spans="1:8" x14ac:dyDescent="0.25">
      <c r="A53" s="5" t="s">
        <v>0</v>
      </c>
      <c r="B53" s="1">
        <f>$B$1+'Safety Sys. Faults F. Rates'!B65</f>
        <v>1.4094232573343821E-6</v>
      </c>
      <c r="D53" s="5" t="s">
        <v>0</v>
      </c>
      <c r="E53" s="1">
        <f>$B$1+'Safety Sys. Faults F. Rates'!E65</f>
        <v>5.8815100856336777E-8</v>
      </c>
      <c r="G53" s="5" t="s">
        <v>0</v>
      </c>
      <c r="H53" s="1">
        <f>$B$1+'Safety Sys. Faults F. Rates'!H65</f>
        <v>1.3680969564780453E-6</v>
      </c>
    </row>
    <row r="54" spans="1:8" x14ac:dyDescent="0.25">
      <c r="A54" s="5" t="s">
        <v>1</v>
      </c>
      <c r="B54" s="1">
        <f>$B$1+'Safety Sys. Faults F. Rates'!B66</f>
        <v>1.7488800000000001E-8</v>
      </c>
      <c r="D54" s="5" t="s">
        <v>1</v>
      </c>
      <c r="E54" s="1">
        <f>$B$1+'Safety Sys. Faults F. Rates'!E66</f>
        <v>1.7488800000000001E-8</v>
      </c>
      <c r="G54" s="5" t="s">
        <v>1</v>
      </c>
      <c r="H54" s="1">
        <f>$B$1+'Safety Sys. Faults F. Rates'!H66</f>
        <v>1.7488800000000001E-8</v>
      </c>
    </row>
    <row r="55" spans="1:8" x14ac:dyDescent="0.25">
      <c r="A55" s="5" t="s">
        <v>2</v>
      </c>
      <c r="B55" s="1">
        <f>$B$1+'Safety Sys. Faults F. Rates'!B67</f>
        <v>1.7488800003371851E-8</v>
      </c>
      <c r="D55" s="5" t="s">
        <v>2</v>
      </c>
      <c r="E55" s="1">
        <f>$B$1+'Safety Sys. Faults F. Rates'!E67</f>
        <v>1.748880000010011E-8</v>
      </c>
      <c r="G55" s="5" t="s">
        <v>2</v>
      </c>
      <c r="H55" s="1">
        <f>$B$1+'Safety Sys. Faults F. Rates'!H67</f>
        <v>1.7488800003271742E-8</v>
      </c>
    </row>
    <row r="56" spans="1:8" x14ac:dyDescent="0.25">
      <c r="A56" s="5" t="s">
        <v>3</v>
      </c>
      <c r="B56" s="1">
        <f>$B$1+'Safety Sys. Faults F. Rates'!B68</f>
        <v>6.0964917927069357E-7</v>
      </c>
      <c r="D56" s="5" t="s">
        <v>3</v>
      </c>
      <c r="E56" s="1">
        <f>$B$1+'Safety Sys. Faults F. Rates'!E68</f>
        <v>3.5069942459687206E-8</v>
      </c>
      <c r="G56" s="5" t="s">
        <v>3</v>
      </c>
      <c r="H56" s="1">
        <f>$B$1+'Safety Sys. Faults F. Rates'!H68</f>
        <v>5.9206803681100631E-7</v>
      </c>
    </row>
    <row r="57" spans="1:8" x14ac:dyDescent="0.25">
      <c r="A57" s="5" t="s">
        <v>8</v>
      </c>
      <c r="B57" s="1">
        <f>$B$1+'Safety Sys. Faults F. Rates'!B69</f>
        <v>1.7488942745066889E-8</v>
      </c>
      <c r="D57" s="5" t="s">
        <v>8</v>
      </c>
      <c r="E57" s="1">
        <f>$B$1+'Safety Sys. Faults F. Rates'!E69</f>
        <v>1.7488804238077124E-8</v>
      </c>
      <c r="G57" s="5" t="s">
        <v>8</v>
      </c>
      <c r="H57" s="1">
        <f>$B$1+'Safety Sys. Faults F. Rates'!H69</f>
        <v>1.7488938506989766E-8</v>
      </c>
    </row>
    <row r="59" spans="1:8" ht="18.75" x14ac:dyDescent="0.25">
      <c r="A59" s="36" t="s">
        <v>48</v>
      </c>
      <c r="B59" s="36"/>
      <c r="D59" s="36" t="s">
        <v>49</v>
      </c>
      <c r="E59" s="36"/>
      <c r="G59" s="36" t="s">
        <v>50</v>
      </c>
      <c r="H59" s="36"/>
    </row>
    <row r="60" spans="1:8" x14ac:dyDescent="0.25">
      <c r="A60" s="5" t="s">
        <v>0</v>
      </c>
      <c r="B60" s="1">
        <f>$B$1+'Safety Sys. Faults F. Rates'!B72</f>
        <v>9.7180249131645309E-8</v>
      </c>
      <c r="D60" s="5" t="s">
        <v>0</v>
      </c>
      <c r="E60" s="1">
        <f>$B$1+'Safety Sys. Faults F. Rates'!E72</f>
        <v>1.9854825774517254E-8</v>
      </c>
      <c r="G60" s="5" t="s">
        <v>0</v>
      </c>
      <c r="H60" s="1">
        <f>$B$1+'Safety Sys. Faults F. Rates'!H72</f>
        <v>9.4814223357128049E-8</v>
      </c>
    </row>
    <row r="61" spans="1:8" x14ac:dyDescent="0.25">
      <c r="A61" s="5" t="s">
        <v>1</v>
      </c>
      <c r="B61" s="1">
        <f>$B$1+'Safety Sys. Faults F. Rates'!B73</f>
        <v>1.7488800000000001E-8</v>
      </c>
      <c r="D61" s="5" t="s">
        <v>1</v>
      </c>
      <c r="E61" s="1">
        <f>$B$1+'Safety Sys. Faults F. Rates'!E73</f>
        <v>1.7488800000000001E-8</v>
      </c>
      <c r="G61" s="5" t="s">
        <v>1</v>
      </c>
      <c r="H61" s="1">
        <f>$B$1+'Safety Sys. Faults F. Rates'!H73</f>
        <v>1.7488800000000001E-8</v>
      </c>
    </row>
    <row r="62" spans="1:8" x14ac:dyDescent="0.25">
      <c r="A62" s="5" t="s">
        <v>2</v>
      </c>
      <c r="B62" s="1">
        <f>$B$1+'Safety Sys. Faults F. Rates'!B74</f>
        <v>1.748880000000682E-8</v>
      </c>
      <c r="D62" s="5" t="s">
        <v>2</v>
      </c>
      <c r="E62" s="1">
        <f>$B$1+'Safety Sys. Faults F. Rates'!E74</f>
        <v>1.7488800000000203E-8</v>
      </c>
      <c r="G62" s="5" t="s">
        <v>2</v>
      </c>
      <c r="H62" s="1">
        <f>$B$1+'Safety Sys. Faults F. Rates'!H74</f>
        <v>1.7488800000006619E-8</v>
      </c>
    </row>
    <row r="63" spans="1:8" x14ac:dyDescent="0.25">
      <c r="A63" s="5" t="s">
        <v>3</v>
      </c>
      <c r="B63" s="1">
        <f>$B$1+'Safety Sys. Faults F. Rates'!B75</f>
        <v>4.7956162105932331E-8</v>
      </c>
      <c r="D63" s="5" t="s">
        <v>3</v>
      </c>
      <c r="E63" s="1">
        <f>$B$1+'Safety Sys. Faults F. Rates'!E75</f>
        <v>1.8393370876921858E-8</v>
      </c>
      <c r="G63" s="5" t="s">
        <v>3</v>
      </c>
      <c r="H63" s="1">
        <f>$B$1+'Safety Sys. Faults F. Rates'!H75</f>
        <v>4.7051591229010474E-8</v>
      </c>
    </row>
    <row r="64" spans="1:8" x14ac:dyDescent="0.25">
      <c r="A64" s="5" t="s">
        <v>8</v>
      </c>
      <c r="B64" s="1">
        <f>$B$1+'Safety Sys. Faults F. Rates'!B76</f>
        <v>1.748880109325592E-8</v>
      </c>
      <c r="D64" s="5" t="s">
        <v>8</v>
      </c>
      <c r="E64" s="1">
        <f>$B$1+'Safety Sys. Faults F. Rates'!E76</f>
        <v>1.7488800032458585E-8</v>
      </c>
      <c r="G64" s="5" t="s">
        <v>8</v>
      </c>
      <c r="H64" s="1">
        <f>$B$1+'Safety Sys. Faults F. Rates'!H76</f>
        <v>1.7488801060797333E-8</v>
      </c>
    </row>
  </sheetData>
  <mergeCells count="27">
    <mergeCell ref="A59:B59"/>
    <mergeCell ref="D59:E59"/>
    <mergeCell ref="G59:H59"/>
    <mergeCell ref="A45:B45"/>
    <mergeCell ref="D45:E45"/>
    <mergeCell ref="G45:H45"/>
    <mergeCell ref="A52:B52"/>
    <mergeCell ref="D52:E52"/>
    <mergeCell ref="G52:H52"/>
    <mergeCell ref="A31:B31"/>
    <mergeCell ref="D31:E31"/>
    <mergeCell ref="G31:H31"/>
    <mergeCell ref="A38:B38"/>
    <mergeCell ref="D38:E38"/>
    <mergeCell ref="G38:H38"/>
    <mergeCell ref="A17:B17"/>
    <mergeCell ref="D17:E17"/>
    <mergeCell ref="G17:H17"/>
    <mergeCell ref="A24:B24"/>
    <mergeCell ref="D24:E24"/>
    <mergeCell ref="G24:H24"/>
    <mergeCell ref="A3:B3"/>
    <mergeCell ref="D3:E3"/>
    <mergeCell ref="G3:H3"/>
    <mergeCell ref="A10:B10"/>
    <mergeCell ref="D10:E10"/>
    <mergeCell ref="G10:H10"/>
  </mergeCells>
  <conditionalFormatting sqref="B4:B8 E4:E8 H4:H8 B11:B15 E11:E15 H11:H15 B18:B22 E18:E22 H18:H22 B25:B29 E25:E29 H25:H29 B32:B36 E32:E36 H32:H36 B39:B43 E39:E43 H39:H43 B46:B50 E46:E50 H46:H50 B53:B57 E53:E57 H53:H57 B60:B64 E60:E64 H60:H64">
    <cfRule type="cellIs" dxfId="59" priority="3" operator="greaterThanOrEqual">
      <formula>0.0000001</formula>
    </cfRule>
    <cfRule type="cellIs" dxfId="58" priority="4" operator="lessThan">
      <formula>0.0000001</formula>
    </cfRule>
  </conditionalFormatting>
  <conditionalFormatting sqref="B1">
    <cfRule type="cellIs" dxfId="57" priority="1" operator="greaterThanOrEqual">
      <formula>0.0000001</formula>
    </cfRule>
    <cfRule type="cellIs" dxfId="56" priority="2" operator="lessThan">
      <formula>0.0000001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Safety Prob. Systematic Faults</vt:lpstr>
      <vt:lpstr>Safety Sys. Faults F. Rates</vt:lpstr>
      <vt:lpstr>Global Unsafe Failure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Arnaldo</cp:lastModifiedBy>
  <dcterms:created xsi:type="dcterms:W3CDTF">2022-08-21T23:33:56Z</dcterms:created>
  <dcterms:modified xsi:type="dcterms:W3CDTF">2023-06-10T19:37:50Z</dcterms:modified>
</cp:coreProperties>
</file>