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4-30 (Apr23) Excel 2007\"/>
    </mc:Choice>
  </mc:AlternateContent>
  <xr:revisionPtr revIDLastSave="0" documentId="13_ncr:1_{28AFA056-E65D-4366-B4C2-F60DF22165E3}" xr6:coauthVersionLast="47" xr6:coauthVersionMax="47" xr10:uidLastSave="{00000000-0000-0000-0000-000000000000}"/>
  <bookViews>
    <workbookView xWindow="-120" yWindow="-120" windowWidth="20730" windowHeight="11160" tabRatio="909" xr2:uid="{00000000-000D-0000-FFFF-FFFF00000000}"/>
  </bookViews>
  <sheets>
    <sheet name="Employee" sheetId="25" r:id="rId1"/>
    <sheet name="Apr22" sheetId="12" r:id="rId2"/>
    <sheet name="May22" sheetId="11" r:id="rId3"/>
    <sheet name="Jun22" sheetId="10" r:id="rId4"/>
    <sheet name="Jul22" sheetId="9" r:id="rId5"/>
    <sheet name="Aug22" sheetId="8" r:id="rId6"/>
    <sheet name="Sep22" sheetId="17" r:id="rId7"/>
    <sheet name="Oct22" sheetId="16" r:id="rId8"/>
    <sheet name="Nov22" sheetId="15" r:id="rId9"/>
    <sheet name="Dec22" sheetId="14" r:id="rId10"/>
    <sheet name="Jan23" sheetId="13" r:id="rId11"/>
    <sheet name="Feb23" sheetId="19" r:id="rId12"/>
    <sheet name="Mar23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'Apr22'!$E:$F,'Apr22'!$1:$6</definedName>
    <definedName name="_xlnm.Print_Titles" localSheetId="5">'Aug22'!$A:$D,'Aug22'!$1:$6</definedName>
    <definedName name="_xlnm.Print_Titles" localSheetId="9">'Dec22'!$A:$D,'Dec22'!$1:$6</definedName>
    <definedName name="_xlnm.Print_Titles" localSheetId="11">'Feb23'!$A:$D,'Feb23'!$1:$6</definedName>
    <definedName name="_xlnm.Print_Titles" localSheetId="10">'Jan23'!$A:$D,'Jan23'!$1:$6</definedName>
    <definedName name="_xlnm.Print_Titles" localSheetId="4">'Jul22'!$A:$D,'Jul22'!$1:$6</definedName>
    <definedName name="_xlnm.Print_Titles" localSheetId="3">'Jun22'!$A:$D,'Jun22'!$1:$6</definedName>
    <definedName name="_xlnm.Print_Titles" localSheetId="12">'Mar23'!$A:$D,'Mar23'!$1:$6</definedName>
    <definedName name="_xlnm.Print_Titles" localSheetId="2">'May22'!$A:$D,'May22'!$1:$6</definedName>
    <definedName name="_xlnm.Print_Titles" localSheetId="8">'Nov22'!$A:$D,'Nov22'!$1:$6</definedName>
    <definedName name="_xlnm.Print_Titles" localSheetId="7">'Oct22'!$A:$D,'Oct22'!$1:$6</definedName>
    <definedName name="_xlnm.Print_Titles" localSheetId="6">'Sep22'!$A:$D,'Sep22'!$1:$6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3" i="16" l="1"/>
  <c r="AC24" i="16"/>
  <c r="AC25" i="16"/>
  <c r="AC22" i="16"/>
  <c r="AC21" i="16"/>
  <c r="AA23" i="16"/>
  <c r="AA24" i="16"/>
  <c r="AA25" i="16"/>
  <c r="AA22" i="16"/>
  <c r="AA21" i="16"/>
  <c r="Z23" i="16"/>
  <c r="Z24" i="16"/>
  <c r="Z25" i="16"/>
  <c r="Z22" i="16"/>
  <c r="Z21" i="16"/>
  <c r="Y23" i="16"/>
  <c r="Y24" i="16"/>
  <c r="Y25" i="16"/>
  <c r="Y22" i="16"/>
  <c r="Y21" i="16"/>
  <c r="X23" i="16"/>
  <c r="X24" i="16"/>
  <c r="X25" i="16"/>
  <c r="X22" i="16"/>
  <c r="X21" i="16"/>
  <c r="W25" i="16"/>
  <c r="W24" i="16"/>
  <c r="W23" i="16"/>
  <c r="W22" i="16"/>
  <c r="W21" i="16"/>
  <c r="V25" i="16"/>
  <c r="V24" i="16"/>
  <c r="V23" i="16"/>
  <c r="V22" i="16"/>
  <c r="V21" i="16"/>
  <c r="M9" i="16"/>
  <c r="K9" i="16"/>
  <c r="K9" i="15"/>
  <c r="N1" i="16"/>
  <c r="AC12" i="16"/>
  <c r="AC13" i="16"/>
  <c r="AC14" i="16"/>
  <c r="AC15" i="16"/>
  <c r="AC11" i="16"/>
  <c r="AA12" i="16"/>
  <c r="AA13" i="16"/>
  <c r="AA14" i="16"/>
  <c r="AA15" i="16"/>
  <c r="AA11" i="16"/>
  <c r="Z12" i="16"/>
  <c r="Z13" i="16"/>
  <c r="Z14" i="16"/>
  <c r="Z15" i="16"/>
  <c r="Z11" i="16"/>
  <c r="Y12" i="16"/>
  <c r="Y13" i="16"/>
  <c r="Y14" i="16"/>
  <c r="Y15" i="16"/>
  <c r="Y11" i="16"/>
  <c r="X12" i="16"/>
  <c r="X13" i="16"/>
  <c r="X14" i="16"/>
  <c r="X15" i="16"/>
  <c r="X11" i="16"/>
  <c r="W15" i="16"/>
  <c r="W14" i="16"/>
  <c r="W13" i="16"/>
  <c r="W12" i="16"/>
  <c r="W11" i="16"/>
  <c r="V15" i="16"/>
  <c r="V14" i="16"/>
  <c r="V13" i="16"/>
  <c r="V12" i="16"/>
  <c r="V11" i="16"/>
  <c r="M49" i="17"/>
  <c r="K49" i="17"/>
  <c r="AC12" i="8"/>
  <c r="AC13" i="8"/>
  <c r="AC14" i="8"/>
  <c r="AC15" i="8"/>
  <c r="AC11" i="8"/>
  <c r="AA12" i="8"/>
  <c r="AA13" i="8"/>
  <c r="AA14" i="8"/>
  <c r="AA15" i="8"/>
  <c r="AA11" i="8"/>
  <c r="Z12" i="8"/>
  <c r="Z13" i="8"/>
  <c r="Z14" i="8"/>
  <c r="Z15" i="8"/>
  <c r="Z11" i="8"/>
  <c r="Y12" i="8"/>
  <c r="Y13" i="8"/>
  <c r="Y14" i="8"/>
  <c r="Y15" i="8"/>
  <c r="Y11" i="8"/>
  <c r="X12" i="8"/>
  <c r="X13" i="8"/>
  <c r="X14" i="8"/>
  <c r="X15" i="8"/>
  <c r="X11" i="8"/>
  <c r="W15" i="8"/>
  <c r="W14" i="8"/>
  <c r="W13" i="8"/>
  <c r="W12" i="8"/>
  <c r="W11" i="8"/>
  <c r="V15" i="8"/>
  <c r="V14" i="8"/>
  <c r="V13" i="8"/>
  <c r="V12" i="8"/>
  <c r="V11" i="8"/>
  <c r="K9" i="8"/>
  <c r="AC22" i="9"/>
  <c r="AC23" i="9"/>
  <c r="AC24" i="9"/>
  <c r="AC25" i="9"/>
  <c r="AC21" i="9"/>
  <c r="AA22" i="9"/>
  <c r="AA23" i="9"/>
  <c r="AA24" i="9"/>
  <c r="AA25" i="9"/>
  <c r="AA21" i="9"/>
  <c r="Z22" i="9"/>
  <c r="Z23" i="9"/>
  <c r="Z24" i="9"/>
  <c r="Z25" i="9"/>
  <c r="Z21" i="9"/>
  <c r="Y22" i="9"/>
  <c r="Y23" i="9"/>
  <c r="Y24" i="9"/>
  <c r="Y25" i="9"/>
  <c r="Y21" i="9"/>
  <c r="X22" i="9"/>
  <c r="X23" i="9"/>
  <c r="X24" i="9"/>
  <c r="X25" i="9"/>
  <c r="X21" i="9"/>
  <c r="W25" i="9"/>
  <c r="W24" i="9"/>
  <c r="W23" i="9"/>
  <c r="W22" i="9"/>
  <c r="W21" i="9"/>
  <c r="V25" i="9"/>
  <c r="V24" i="9"/>
  <c r="V23" i="9"/>
  <c r="V22" i="9"/>
  <c r="V21" i="9"/>
  <c r="AC12" i="9"/>
  <c r="AC13" i="9"/>
  <c r="AC14" i="9"/>
  <c r="AC15" i="9"/>
  <c r="AC11" i="9"/>
  <c r="AA12" i="9"/>
  <c r="AA13" i="9"/>
  <c r="AA14" i="9"/>
  <c r="AA15" i="9"/>
  <c r="AA11" i="9"/>
  <c r="Z12" i="9"/>
  <c r="Z13" i="9"/>
  <c r="Z14" i="9"/>
  <c r="Z15" i="9"/>
  <c r="Z11" i="9"/>
  <c r="Y12" i="9"/>
  <c r="Y13" i="9"/>
  <c r="Y14" i="9"/>
  <c r="Y15" i="9"/>
  <c r="Y11" i="9"/>
  <c r="X12" i="9"/>
  <c r="X13" i="9"/>
  <c r="X14" i="9"/>
  <c r="X15" i="9"/>
  <c r="X11" i="9"/>
  <c r="W15" i="9"/>
  <c r="W14" i="9"/>
  <c r="W13" i="9"/>
  <c r="W12" i="9"/>
  <c r="W11" i="9"/>
  <c r="V15" i="9"/>
  <c r="V14" i="9"/>
  <c r="V13" i="9"/>
  <c r="V12" i="9"/>
  <c r="V11" i="9"/>
  <c r="E15" i="9"/>
  <c r="B15" i="9" s="1"/>
  <c r="E14" i="9"/>
  <c r="B14" i="9" s="1"/>
  <c r="E13" i="9"/>
  <c r="B13" i="9" s="1"/>
  <c r="E12" i="9"/>
  <c r="B12" i="9" s="1"/>
  <c r="E11" i="9"/>
  <c r="B11" i="9" s="1"/>
  <c r="T1" i="9"/>
  <c r="Q1" i="9"/>
  <c r="P1" i="9"/>
  <c r="O1" i="9"/>
  <c r="N1" i="9"/>
  <c r="K9" i="9"/>
  <c r="X51" i="10"/>
  <c r="W55" i="10"/>
  <c r="W54" i="10"/>
  <c r="W53" i="10"/>
  <c r="W52" i="10"/>
  <c r="W51" i="10"/>
  <c r="V55" i="10"/>
  <c r="V54" i="10"/>
  <c r="V53" i="10"/>
  <c r="V52" i="10"/>
  <c r="V51" i="10"/>
  <c r="AG55" i="10"/>
  <c r="AF55" i="10"/>
  <c r="AE55" i="10"/>
  <c r="AD55" i="10"/>
  <c r="AC55" i="10"/>
  <c r="AA55" i="10"/>
  <c r="Z55" i="10"/>
  <c r="Y55" i="10"/>
  <c r="X55" i="10"/>
  <c r="AG54" i="10"/>
  <c r="AF54" i="10"/>
  <c r="AE54" i="10"/>
  <c r="AD54" i="10"/>
  <c r="AC54" i="10"/>
  <c r="AA54" i="10"/>
  <c r="Z54" i="10"/>
  <c r="Y54" i="10"/>
  <c r="X54" i="10"/>
  <c r="AG53" i="10"/>
  <c r="AF53" i="10"/>
  <c r="AE53" i="10"/>
  <c r="AD53" i="10"/>
  <c r="AC53" i="10"/>
  <c r="AA53" i="10"/>
  <c r="Z53" i="10"/>
  <c r="Y53" i="10"/>
  <c r="X53" i="10"/>
  <c r="AG52" i="10"/>
  <c r="AF52" i="10"/>
  <c r="AE52" i="10"/>
  <c r="AD52" i="10"/>
  <c r="AC52" i="10"/>
  <c r="AA52" i="10"/>
  <c r="Z52" i="10"/>
  <c r="Y52" i="10"/>
  <c r="X52" i="10"/>
  <c r="AG51" i="10"/>
  <c r="AF51" i="10"/>
  <c r="AE51" i="10"/>
  <c r="AD51" i="10"/>
  <c r="AC51" i="10"/>
  <c r="AA51" i="10"/>
  <c r="Z51" i="10"/>
  <c r="Y51" i="10"/>
  <c r="T1" i="10"/>
  <c r="R1" i="10"/>
  <c r="Q1" i="10"/>
  <c r="P1" i="10"/>
  <c r="O1" i="10"/>
  <c r="N1" i="10"/>
  <c r="M1" i="10"/>
  <c r="T56" i="10"/>
  <c r="Q56" i="10"/>
  <c r="P56" i="10"/>
  <c r="O56" i="10"/>
  <c r="N56" i="10"/>
  <c r="L55" i="10"/>
  <c r="J55" i="10"/>
  <c r="I55" i="10"/>
  <c r="K55" i="10" s="1"/>
  <c r="H55" i="10"/>
  <c r="E55" i="10"/>
  <c r="M55" i="10" s="1"/>
  <c r="R55" i="10" s="1"/>
  <c r="L54" i="10"/>
  <c r="J54" i="10"/>
  <c r="I54" i="10"/>
  <c r="K54" i="10" s="1"/>
  <c r="H54" i="10"/>
  <c r="E54" i="10"/>
  <c r="F54" i="10" s="1"/>
  <c r="L53" i="10"/>
  <c r="J53" i="10"/>
  <c r="I53" i="10"/>
  <c r="K53" i="10" s="1"/>
  <c r="H53" i="10"/>
  <c r="E53" i="10"/>
  <c r="M53" i="10" s="1"/>
  <c r="R53" i="10" s="1"/>
  <c r="L52" i="10"/>
  <c r="J52" i="10"/>
  <c r="K52" i="10" s="1"/>
  <c r="I52" i="10"/>
  <c r="H52" i="10"/>
  <c r="E52" i="10"/>
  <c r="F52" i="10" s="1"/>
  <c r="L51" i="10"/>
  <c r="J51" i="10"/>
  <c r="I51" i="10"/>
  <c r="K51" i="10" s="1"/>
  <c r="H51" i="10"/>
  <c r="E51" i="10"/>
  <c r="M51" i="10" s="1"/>
  <c r="M49" i="10"/>
  <c r="K49" i="10"/>
  <c r="M9" i="12"/>
  <c r="R51" i="10" l="1"/>
  <c r="F51" i="10"/>
  <c r="B52" i="10"/>
  <c r="M52" i="10"/>
  <c r="R52" i="10" s="1"/>
  <c r="F53" i="10"/>
  <c r="B54" i="10"/>
  <c r="M54" i="10"/>
  <c r="R54" i="10" s="1"/>
  <c r="F55" i="10"/>
  <c r="B51" i="10"/>
  <c r="B53" i="10"/>
  <c r="B55" i="10"/>
  <c r="L13" i="15"/>
  <c r="L14" i="15"/>
  <c r="L15" i="15"/>
  <c r="L12" i="15"/>
  <c r="L11" i="15"/>
  <c r="J13" i="15"/>
  <c r="J14" i="15"/>
  <c r="J15" i="15"/>
  <c r="J12" i="15"/>
  <c r="J11" i="15"/>
  <c r="I13" i="15"/>
  <c r="I14" i="15"/>
  <c r="I15" i="15"/>
  <c r="I12" i="15"/>
  <c r="I11" i="15"/>
  <c r="H13" i="15"/>
  <c r="H14" i="15"/>
  <c r="H15" i="15"/>
  <c r="H12" i="15"/>
  <c r="H11" i="15"/>
  <c r="L23" i="16"/>
  <c r="L24" i="16"/>
  <c r="L25" i="16"/>
  <c r="L22" i="16"/>
  <c r="L21" i="16"/>
  <c r="J23" i="16"/>
  <c r="J24" i="16"/>
  <c r="J25" i="16"/>
  <c r="J22" i="16"/>
  <c r="J21" i="16"/>
  <c r="I23" i="16"/>
  <c r="I24" i="16"/>
  <c r="I25" i="16"/>
  <c r="I22" i="16"/>
  <c r="I21" i="16"/>
  <c r="H23" i="16"/>
  <c r="H24" i="16"/>
  <c r="H25" i="16"/>
  <c r="H22" i="16"/>
  <c r="H21" i="16"/>
  <c r="T1" i="16"/>
  <c r="Q1" i="16"/>
  <c r="P1" i="16"/>
  <c r="O1" i="16"/>
  <c r="L13" i="16"/>
  <c r="L14" i="16"/>
  <c r="L15" i="16"/>
  <c r="L12" i="16"/>
  <c r="L11" i="16"/>
  <c r="J13" i="16"/>
  <c r="J14" i="16"/>
  <c r="J15" i="16"/>
  <c r="J12" i="16"/>
  <c r="J11" i="16"/>
  <c r="I13" i="16"/>
  <c r="I14" i="16"/>
  <c r="I15" i="16"/>
  <c r="I12" i="16"/>
  <c r="I11" i="16"/>
  <c r="H13" i="16"/>
  <c r="H14" i="16"/>
  <c r="H15" i="16"/>
  <c r="H12" i="16"/>
  <c r="H11" i="16"/>
  <c r="L23" i="9"/>
  <c r="L24" i="9"/>
  <c r="L25" i="9"/>
  <c r="L22" i="9"/>
  <c r="L21" i="9"/>
  <c r="J23" i="9"/>
  <c r="J24" i="9"/>
  <c r="J25" i="9"/>
  <c r="J22" i="9"/>
  <c r="J21" i="9"/>
  <c r="I23" i="9"/>
  <c r="I24" i="9"/>
  <c r="K24" i="9" s="1"/>
  <c r="I25" i="9"/>
  <c r="I22" i="9"/>
  <c r="I21" i="9"/>
  <c r="H23" i="9"/>
  <c r="H24" i="9"/>
  <c r="H25" i="9"/>
  <c r="H22" i="9"/>
  <c r="H21" i="9"/>
  <c r="L13" i="9"/>
  <c r="L14" i="9"/>
  <c r="L15" i="9"/>
  <c r="L12" i="9"/>
  <c r="L11" i="9"/>
  <c r="J13" i="9"/>
  <c r="J14" i="9"/>
  <c r="J15" i="9"/>
  <c r="J12" i="9"/>
  <c r="J11" i="9"/>
  <c r="I13" i="9"/>
  <c r="I14" i="9"/>
  <c r="K14" i="9" s="1"/>
  <c r="I15" i="9"/>
  <c r="I12" i="9"/>
  <c r="I11" i="9"/>
  <c r="H15" i="9"/>
  <c r="H14" i="9"/>
  <c r="H13" i="9"/>
  <c r="H12" i="9"/>
  <c r="H11" i="9"/>
  <c r="K15" i="9" l="1"/>
  <c r="K22" i="16"/>
  <c r="K12" i="15"/>
  <c r="K22" i="9"/>
  <c r="K12" i="16"/>
  <c r="R56" i="10"/>
  <c r="M56" i="10"/>
  <c r="K11" i="9"/>
  <c r="K13" i="9"/>
  <c r="K21" i="9"/>
  <c r="K11" i="16"/>
  <c r="K13" i="16"/>
  <c r="K25" i="16"/>
  <c r="K15" i="15"/>
  <c r="K12" i="9"/>
  <c r="K24" i="16"/>
  <c r="K25" i="9"/>
  <c r="K15" i="16"/>
  <c r="K11" i="15"/>
  <c r="K13" i="15"/>
  <c r="K23" i="9"/>
  <c r="K14" i="16"/>
  <c r="K21" i="16"/>
  <c r="K23" i="16"/>
  <c r="K14" i="15"/>
  <c r="H4" i="40"/>
  <c r="T16" i="16" l="1"/>
  <c r="Q16" i="16"/>
  <c r="P16" i="16"/>
  <c r="O16" i="16"/>
  <c r="N16" i="16"/>
  <c r="AG15" i="16"/>
  <c r="AF15" i="16"/>
  <c r="AE15" i="16"/>
  <c r="AD15" i="16"/>
  <c r="AG14" i="16"/>
  <c r="AF14" i="16"/>
  <c r="AE14" i="16"/>
  <c r="AD14" i="16"/>
  <c r="AG13" i="16"/>
  <c r="AF13" i="16"/>
  <c r="AE13" i="16"/>
  <c r="AD13" i="16"/>
  <c r="AG12" i="16"/>
  <c r="AF12" i="16"/>
  <c r="AE12" i="16"/>
  <c r="AD12" i="16"/>
  <c r="AG11" i="16"/>
  <c r="AF11" i="16"/>
  <c r="AE11" i="16"/>
  <c r="AD11" i="16"/>
  <c r="T16" i="9"/>
  <c r="Q16" i="9"/>
  <c r="P16" i="9"/>
  <c r="O16" i="9"/>
  <c r="N16" i="9"/>
  <c r="AG15" i="9"/>
  <c r="AF15" i="9"/>
  <c r="AE15" i="9"/>
  <c r="AD15" i="9"/>
  <c r="AG14" i="9"/>
  <c r="AF14" i="9"/>
  <c r="AE14" i="9"/>
  <c r="AD14" i="9"/>
  <c r="AG13" i="9"/>
  <c r="AF13" i="9"/>
  <c r="AE13" i="9"/>
  <c r="AD13" i="9"/>
  <c r="AG12" i="9"/>
  <c r="AF12" i="9"/>
  <c r="AE12" i="9"/>
  <c r="AD12" i="9"/>
  <c r="AG11" i="9"/>
  <c r="AF11" i="9"/>
  <c r="AE11" i="9"/>
  <c r="AD11" i="9"/>
  <c r="J11" i="8" l="1"/>
  <c r="I11" i="8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27" i="24"/>
  <c r="K49" i="12" l="1"/>
  <c r="M4" i="39" l="1"/>
  <c r="M5" i="39" s="1"/>
  <c r="M6" i="39" s="1"/>
  <c r="M7" i="39" s="1"/>
  <c r="M8" i="39" s="1"/>
  <c r="M9" i="39" s="1"/>
  <c r="M10" i="39" s="1"/>
  <c r="M11" i="39" s="1"/>
  <c r="M12" i="39" s="1"/>
  <c r="M13" i="39" s="1"/>
  <c r="M14" i="39" s="1"/>
  <c r="M15" i="39" s="1"/>
  <c r="T46" i="14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M49" i="12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B27" i="24" l="1"/>
  <c r="K49" i="11" s="1"/>
  <c r="J22" i="12"/>
  <c r="I22" i="12"/>
  <c r="B28" i="24" l="1"/>
  <c r="B4" i="39"/>
  <c r="L16" i="39"/>
  <c r="B29" i="24" l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K59" i="10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B5" i="39" l="1"/>
  <c r="M49" i="11"/>
  <c r="C4" i="39"/>
  <c r="B59" i="24"/>
  <c r="H3" i="40"/>
  <c r="M3" i="40" s="1"/>
  <c r="I4" i="40" s="1"/>
  <c r="F50" i="25"/>
  <c r="E12" i="16" s="1"/>
  <c r="F52" i="25"/>
  <c r="F24" i="25"/>
  <c r="E11" i="16" s="1"/>
  <c r="F26" i="25"/>
  <c r="Q27" i="25"/>
  <c r="S27" i="25" s="1"/>
  <c r="H11" i="18"/>
  <c r="I11" i="18"/>
  <c r="J11" i="18"/>
  <c r="L11" i="18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61" i="18"/>
  <c r="I61" i="18"/>
  <c r="J61" i="18"/>
  <c r="L6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11" i="13"/>
  <c r="I11" i="13"/>
  <c r="J11" i="13"/>
  <c r="L11" i="13"/>
  <c r="H21" i="13"/>
  <c r="I21" i="13"/>
  <c r="J21" i="13"/>
  <c r="L21" i="13"/>
  <c r="H31" i="13"/>
  <c r="I31" i="13"/>
  <c r="J31" i="13"/>
  <c r="L31" i="13"/>
  <c r="H41" i="13"/>
  <c r="I41" i="13"/>
  <c r="J41" i="13"/>
  <c r="L41" i="13"/>
  <c r="H11" i="14"/>
  <c r="I11" i="14"/>
  <c r="J11" i="14"/>
  <c r="L11" i="14"/>
  <c r="H21" i="14"/>
  <c r="I21" i="14"/>
  <c r="J21" i="14"/>
  <c r="L21" i="14"/>
  <c r="H31" i="14"/>
  <c r="I31" i="14"/>
  <c r="J31" i="14"/>
  <c r="L31" i="14"/>
  <c r="H41" i="14"/>
  <c r="I41" i="14"/>
  <c r="J41" i="14"/>
  <c r="L41" i="14"/>
  <c r="H51" i="14"/>
  <c r="I51" i="14"/>
  <c r="J51" i="14"/>
  <c r="L51" i="14"/>
  <c r="H21" i="15"/>
  <c r="I21" i="15"/>
  <c r="J21" i="15"/>
  <c r="L21" i="15"/>
  <c r="H31" i="15"/>
  <c r="I31" i="15"/>
  <c r="J31" i="15"/>
  <c r="L31" i="15"/>
  <c r="H41" i="15"/>
  <c r="I41" i="15"/>
  <c r="J41" i="15"/>
  <c r="L41" i="15"/>
  <c r="H31" i="16"/>
  <c r="I31" i="16"/>
  <c r="J31" i="16"/>
  <c r="L31" i="16"/>
  <c r="H41" i="16"/>
  <c r="I41" i="16"/>
  <c r="J41" i="16"/>
  <c r="L41" i="16"/>
  <c r="H11" i="17"/>
  <c r="I11" i="17"/>
  <c r="J11" i="17"/>
  <c r="L11" i="17"/>
  <c r="H21" i="17"/>
  <c r="I21" i="17"/>
  <c r="J21" i="17"/>
  <c r="L21" i="17"/>
  <c r="H31" i="17"/>
  <c r="I31" i="17"/>
  <c r="J31" i="17"/>
  <c r="L31" i="17"/>
  <c r="H41" i="17"/>
  <c r="I41" i="17"/>
  <c r="J41" i="17"/>
  <c r="L41" i="17"/>
  <c r="H51" i="17"/>
  <c r="I51" i="17"/>
  <c r="J51" i="17"/>
  <c r="L51" i="17"/>
  <c r="H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31" i="9"/>
  <c r="I31" i="9"/>
  <c r="J31" i="9"/>
  <c r="L31" i="9"/>
  <c r="H41" i="9"/>
  <c r="I41" i="9"/>
  <c r="J41" i="9"/>
  <c r="L4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E15" i="16" s="1"/>
  <c r="F102" i="25"/>
  <c r="E14" i="16" s="1"/>
  <c r="F76" i="25"/>
  <c r="E13" i="16" s="1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71" i="18"/>
  <c r="AG72" i="18"/>
  <c r="AG73" i="18"/>
  <c r="AG74" i="18"/>
  <c r="AG7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51" i="19"/>
  <c r="AG52" i="19"/>
  <c r="AG53" i="19"/>
  <c r="AG54" i="19"/>
  <c r="AG5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61" i="14"/>
  <c r="AG62" i="14"/>
  <c r="AG63" i="14"/>
  <c r="AG64" i="14"/>
  <c r="AG6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51" i="15"/>
  <c r="AG52" i="15"/>
  <c r="AG53" i="15"/>
  <c r="AG54" i="15"/>
  <c r="AG55" i="15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61" i="17"/>
  <c r="AG62" i="17"/>
  <c r="AG63" i="17"/>
  <c r="AG64" i="17"/>
  <c r="AG6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51" i="8"/>
  <c r="AG52" i="8"/>
  <c r="AG53" i="8"/>
  <c r="AG54" i="8"/>
  <c r="AG55" i="8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61" i="10"/>
  <c r="AG62" i="10"/>
  <c r="AG63" i="10"/>
  <c r="AG64" i="10"/>
  <c r="AG6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71" i="18"/>
  <c r="AF72" i="18"/>
  <c r="AF73" i="18"/>
  <c r="AF74" i="18"/>
  <c r="AF7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51" i="19"/>
  <c r="AF52" i="19"/>
  <c r="AF53" i="19"/>
  <c r="AF54" i="19"/>
  <c r="AF5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61" i="14"/>
  <c r="AF62" i="14"/>
  <c r="AF63" i="14"/>
  <c r="AF64" i="14"/>
  <c r="AF6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51" i="15"/>
  <c r="AF52" i="15"/>
  <c r="AF53" i="15"/>
  <c r="AF54" i="15"/>
  <c r="AF55" i="15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61" i="17"/>
  <c r="AF62" i="17"/>
  <c r="AF63" i="17"/>
  <c r="AF64" i="17"/>
  <c r="AF6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51" i="8"/>
  <c r="AF52" i="8"/>
  <c r="AF53" i="8"/>
  <c r="AF54" i="8"/>
  <c r="AF55" i="8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61" i="10"/>
  <c r="AF62" i="10"/>
  <c r="AF63" i="10"/>
  <c r="AF64" i="10"/>
  <c r="AF6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71" i="18"/>
  <c r="AE72" i="18"/>
  <c r="AE73" i="18"/>
  <c r="AE74" i="18"/>
  <c r="AE7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51" i="19"/>
  <c r="AE52" i="19"/>
  <c r="AE53" i="19"/>
  <c r="AE54" i="19"/>
  <c r="AE5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61" i="14"/>
  <c r="AE62" i="14"/>
  <c r="AE63" i="14"/>
  <c r="AE64" i="14"/>
  <c r="AE6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51" i="15"/>
  <c r="AE52" i="15"/>
  <c r="AE53" i="15"/>
  <c r="AE54" i="15"/>
  <c r="AE55" i="15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61" i="17"/>
  <c r="AE62" i="17"/>
  <c r="AE63" i="17"/>
  <c r="AE64" i="17"/>
  <c r="AE6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51" i="8"/>
  <c r="AE52" i="8"/>
  <c r="AE53" i="8"/>
  <c r="AE54" i="8"/>
  <c r="AE55" i="8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61" i="10"/>
  <c r="AE62" i="10"/>
  <c r="AE63" i="10"/>
  <c r="AE64" i="10"/>
  <c r="AE6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71" i="18"/>
  <c r="AD72" i="18"/>
  <c r="AD73" i="18"/>
  <c r="AD74" i="18"/>
  <c r="AD7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51" i="19"/>
  <c r="AD52" i="19"/>
  <c r="AD53" i="19"/>
  <c r="AD54" i="19"/>
  <c r="AD5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61" i="14"/>
  <c r="AD62" i="14"/>
  <c r="AD63" i="14"/>
  <c r="AD64" i="14"/>
  <c r="AD6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51" i="15"/>
  <c r="AD52" i="15"/>
  <c r="AD53" i="15"/>
  <c r="AD54" i="15"/>
  <c r="AD55" i="15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61" i="17"/>
  <c r="AD62" i="17"/>
  <c r="AD63" i="17"/>
  <c r="AD64" i="17"/>
  <c r="AD6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51" i="8"/>
  <c r="AD52" i="8"/>
  <c r="AD53" i="8"/>
  <c r="AD54" i="8"/>
  <c r="AD55" i="8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61" i="10"/>
  <c r="AD62" i="10"/>
  <c r="AD63" i="10"/>
  <c r="AD64" i="10"/>
  <c r="AD6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2" i="24"/>
  <c r="K9" i="12"/>
  <c r="Q28" i="25"/>
  <c r="S28" i="25" s="1"/>
  <c r="H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56" i="19"/>
  <c r="P16" i="19"/>
  <c r="P26" i="19"/>
  <c r="P36" i="19"/>
  <c r="P46" i="19"/>
  <c r="P5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56" i="15"/>
  <c r="P16" i="15"/>
  <c r="P26" i="15"/>
  <c r="P36" i="15"/>
  <c r="P46" i="15"/>
  <c r="P56" i="15"/>
  <c r="S2" i="16"/>
  <c r="Q26" i="16"/>
  <c r="Q36" i="16"/>
  <c r="Q46" i="16"/>
  <c r="Q56" i="16"/>
  <c r="P26" i="16"/>
  <c r="P36" i="16"/>
  <c r="P46" i="16"/>
  <c r="P56" i="16"/>
  <c r="S2" i="8"/>
  <c r="Q16" i="8"/>
  <c r="Q26" i="8"/>
  <c r="Q36" i="8"/>
  <c r="Q46" i="8"/>
  <c r="Q56" i="8"/>
  <c r="P16" i="8"/>
  <c r="P26" i="8"/>
  <c r="P36" i="8"/>
  <c r="P46" i="8"/>
  <c r="P56" i="8"/>
  <c r="S2" i="9"/>
  <c r="Q26" i="9"/>
  <c r="Q36" i="9"/>
  <c r="Q46" i="9"/>
  <c r="Q56" i="9"/>
  <c r="P26" i="9"/>
  <c r="P36" i="9"/>
  <c r="P46" i="9"/>
  <c r="P56" i="9"/>
  <c r="P16" i="10"/>
  <c r="P26" i="10"/>
  <c r="P36" i="10"/>
  <c r="P46" i="10"/>
  <c r="P66" i="10"/>
  <c r="Q16" i="10"/>
  <c r="Q26" i="10"/>
  <c r="Q36" i="10"/>
  <c r="Q46" i="10"/>
  <c r="Q6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7"/>
  <c r="L14" i="17"/>
  <c r="L13" i="17"/>
  <c r="L12" i="17"/>
  <c r="L15" i="8"/>
  <c r="L14" i="8"/>
  <c r="L13" i="8"/>
  <c r="L12" i="8"/>
  <c r="L15" i="10"/>
  <c r="L14" i="10"/>
  <c r="L13" i="10"/>
  <c r="L12" i="10"/>
  <c r="L15" i="11"/>
  <c r="L14" i="11"/>
  <c r="L13" i="11"/>
  <c r="L12" i="11"/>
  <c r="K11" i="12"/>
  <c r="F130" i="25"/>
  <c r="F104" i="25"/>
  <c r="F78" i="25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15" i="13"/>
  <c r="I15" i="13"/>
  <c r="J15" i="13"/>
  <c r="H14" i="13"/>
  <c r="I14" i="13"/>
  <c r="J14" i="13"/>
  <c r="H13" i="13"/>
  <c r="I13" i="13"/>
  <c r="J13" i="13"/>
  <c r="H12" i="13"/>
  <c r="I12" i="13"/>
  <c r="J12" i="13"/>
  <c r="H15" i="18"/>
  <c r="I15" i="18"/>
  <c r="J15" i="18"/>
  <c r="H14" i="18"/>
  <c r="I14" i="18"/>
  <c r="J14" i="18"/>
  <c r="H13" i="18"/>
  <c r="I13" i="18"/>
  <c r="J13" i="18"/>
  <c r="H12" i="18"/>
  <c r="I12" i="18"/>
  <c r="J12" i="18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14"/>
  <c r="I15" i="14"/>
  <c r="J15" i="14"/>
  <c r="H14" i="14"/>
  <c r="I14" i="14"/>
  <c r="J14" i="14"/>
  <c r="H13" i="14"/>
  <c r="I13" i="14"/>
  <c r="J13" i="14"/>
  <c r="H12" i="14"/>
  <c r="I12" i="14"/>
  <c r="J12" i="14"/>
  <c r="H15" i="17"/>
  <c r="I15" i="17"/>
  <c r="J15" i="17"/>
  <c r="H14" i="17"/>
  <c r="I14" i="17"/>
  <c r="J14" i="17"/>
  <c r="H13" i="17"/>
  <c r="I13" i="17"/>
  <c r="J13" i="17"/>
  <c r="H12" i="17"/>
  <c r="I12" i="17"/>
  <c r="J12" i="17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55" i="14"/>
  <c r="I55" i="14"/>
  <c r="J55" i="14"/>
  <c r="L55" i="14"/>
  <c r="H54" i="14"/>
  <c r="I54" i="14"/>
  <c r="J54" i="14"/>
  <c r="L54" i="14"/>
  <c r="H53" i="14"/>
  <c r="I53" i="14"/>
  <c r="J53" i="14"/>
  <c r="L53" i="14"/>
  <c r="H52" i="14"/>
  <c r="I52" i="14"/>
  <c r="J52" i="14"/>
  <c r="L52" i="14"/>
  <c r="H55" i="17"/>
  <c r="I55" i="17"/>
  <c r="J55" i="17"/>
  <c r="L55" i="17"/>
  <c r="H54" i="17"/>
  <c r="I54" i="17"/>
  <c r="J54" i="17"/>
  <c r="L54" i="17"/>
  <c r="H53" i="17"/>
  <c r="I53" i="17"/>
  <c r="J53" i="17"/>
  <c r="L53" i="17"/>
  <c r="H52" i="17"/>
  <c r="I52" i="17"/>
  <c r="J52" i="17"/>
  <c r="L52" i="17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P16" i="14"/>
  <c r="P26" i="14"/>
  <c r="P36" i="14"/>
  <c r="P46" i="14"/>
  <c r="P56" i="14"/>
  <c r="P66" i="14"/>
  <c r="Q16" i="17"/>
  <c r="Q26" i="17"/>
  <c r="Q36" i="17"/>
  <c r="Q46" i="17"/>
  <c r="Q56" i="17"/>
  <c r="Q66" i="17"/>
  <c r="P16" i="17"/>
  <c r="P26" i="17"/>
  <c r="P36" i="17"/>
  <c r="P46" i="17"/>
  <c r="P56" i="17"/>
  <c r="P6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51" i="19"/>
  <c r="I51" i="19"/>
  <c r="J51" i="19"/>
  <c r="L51" i="19"/>
  <c r="H52" i="19"/>
  <c r="I52" i="19"/>
  <c r="J52" i="19"/>
  <c r="L52" i="19"/>
  <c r="H53" i="19"/>
  <c r="I53" i="19"/>
  <c r="J53" i="19"/>
  <c r="L53" i="19"/>
  <c r="H54" i="19"/>
  <c r="I54" i="19"/>
  <c r="J54" i="19"/>
  <c r="L54" i="19"/>
  <c r="H55" i="19"/>
  <c r="I55" i="19"/>
  <c r="J55" i="19"/>
  <c r="L5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61" i="14"/>
  <c r="I61" i="14"/>
  <c r="J61" i="14"/>
  <c r="L61" i="14"/>
  <c r="H62" i="14"/>
  <c r="I62" i="14"/>
  <c r="J62" i="14"/>
  <c r="L62" i="14"/>
  <c r="H63" i="14"/>
  <c r="I63" i="14"/>
  <c r="J63" i="14"/>
  <c r="L63" i="14"/>
  <c r="H64" i="14"/>
  <c r="I64" i="14"/>
  <c r="J64" i="14"/>
  <c r="L64" i="14"/>
  <c r="H65" i="14"/>
  <c r="I65" i="14"/>
  <c r="J65" i="14"/>
  <c r="L65" i="14"/>
  <c r="H51" i="15"/>
  <c r="I51" i="15"/>
  <c r="J51" i="15"/>
  <c r="L51" i="15"/>
  <c r="H52" i="15"/>
  <c r="I52" i="15"/>
  <c r="J52" i="15"/>
  <c r="L52" i="15"/>
  <c r="H53" i="15"/>
  <c r="I53" i="15"/>
  <c r="J53" i="15"/>
  <c r="L53" i="15"/>
  <c r="H54" i="15"/>
  <c r="I54" i="15"/>
  <c r="J54" i="15"/>
  <c r="L54" i="15"/>
  <c r="H55" i="15"/>
  <c r="I55" i="15"/>
  <c r="J55" i="15"/>
  <c r="L5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61" i="17"/>
  <c r="I61" i="17"/>
  <c r="J61" i="17"/>
  <c r="L61" i="17"/>
  <c r="H62" i="17"/>
  <c r="I62" i="17"/>
  <c r="J62" i="17"/>
  <c r="L62" i="17"/>
  <c r="H63" i="17"/>
  <c r="I63" i="17"/>
  <c r="J63" i="17"/>
  <c r="L63" i="17"/>
  <c r="H64" i="17"/>
  <c r="I64" i="17"/>
  <c r="J64" i="17"/>
  <c r="L64" i="17"/>
  <c r="H65" i="17"/>
  <c r="I65" i="17"/>
  <c r="J65" i="17"/>
  <c r="L65" i="17"/>
  <c r="H51" i="8"/>
  <c r="I51" i="8"/>
  <c r="J51" i="8"/>
  <c r="L51" i="8"/>
  <c r="H52" i="8"/>
  <c r="I52" i="8"/>
  <c r="J52" i="8"/>
  <c r="L52" i="8"/>
  <c r="H53" i="8"/>
  <c r="I53" i="8"/>
  <c r="J53" i="8"/>
  <c r="L53" i="8"/>
  <c r="H54" i="8"/>
  <c r="I54" i="8"/>
  <c r="J54" i="8"/>
  <c r="L54" i="8"/>
  <c r="H55" i="8"/>
  <c r="I55" i="8"/>
  <c r="J55" i="8"/>
  <c r="L55" i="8"/>
  <c r="H51" i="9"/>
  <c r="I51" i="9"/>
  <c r="J51" i="9"/>
  <c r="L51" i="9"/>
  <c r="H52" i="9"/>
  <c r="I52" i="9"/>
  <c r="J52" i="9"/>
  <c r="L52" i="9"/>
  <c r="H53" i="9"/>
  <c r="I53" i="9"/>
  <c r="J53" i="9"/>
  <c r="L53" i="9"/>
  <c r="H54" i="9"/>
  <c r="I54" i="9"/>
  <c r="J54" i="9"/>
  <c r="L54" i="9"/>
  <c r="H55" i="9"/>
  <c r="I55" i="9"/>
  <c r="J55" i="9"/>
  <c r="L55" i="9"/>
  <c r="H61" i="10"/>
  <c r="I61" i="10"/>
  <c r="J61" i="10"/>
  <c r="L61" i="10"/>
  <c r="H62" i="10"/>
  <c r="I62" i="10"/>
  <c r="J62" i="10"/>
  <c r="L62" i="10"/>
  <c r="H63" i="10"/>
  <c r="I63" i="10"/>
  <c r="J63" i="10"/>
  <c r="L63" i="10"/>
  <c r="H64" i="10"/>
  <c r="I64" i="10"/>
  <c r="J64" i="10"/>
  <c r="L64" i="10"/>
  <c r="H65" i="10"/>
  <c r="I65" i="10"/>
  <c r="J65" i="10"/>
  <c r="L6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Y11" i="12"/>
  <c r="Y52" i="12"/>
  <c r="Y52" i="11" s="1"/>
  <c r="Y62" i="10" s="1"/>
  <c r="Y52" i="9" s="1"/>
  <c r="Y52" i="8" s="1"/>
  <c r="Y62" i="17" s="1"/>
  <c r="Y52" i="16" s="1"/>
  <c r="Y52" i="15" s="1"/>
  <c r="Y62" i="14" s="1"/>
  <c r="Y52" i="13" s="1"/>
  <c r="Y52" i="19" s="1"/>
  <c r="Y72" i="18" s="1"/>
  <c r="Z52" i="12"/>
  <c r="Z52" i="11" s="1"/>
  <c r="Z62" i="10" s="1"/>
  <c r="Z52" i="9" s="1"/>
  <c r="Z52" i="8" s="1"/>
  <c r="Z62" i="17" s="1"/>
  <c r="Z52" i="16" s="1"/>
  <c r="Z52" i="15" s="1"/>
  <c r="Z62" i="14" s="1"/>
  <c r="Z52" i="13" s="1"/>
  <c r="Z52" i="19" s="1"/>
  <c r="Z72" i="18" s="1"/>
  <c r="Y53" i="12"/>
  <c r="Y53" i="11" s="1"/>
  <c r="Y63" i="10" s="1"/>
  <c r="Y53" i="9" s="1"/>
  <c r="Y53" i="8" s="1"/>
  <c r="Y63" i="17" s="1"/>
  <c r="Y53" i="16" s="1"/>
  <c r="Y53" i="15" s="1"/>
  <c r="Y63" i="14" s="1"/>
  <c r="Y53" i="13" s="1"/>
  <c r="Y53" i="19" s="1"/>
  <c r="Y73" i="18" s="1"/>
  <c r="Z53" i="12"/>
  <c r="Z53" i="11" s="1"/>
  <c r="Z63" i="10" s="1"/>
  <c r="Z53" i="9" s="1"/>
  <c r="Z53" i="8" s="1"/>
  <c r="Z63" i="17" s="1"/>
  <c r="Z53" i="16" s="1"/>
  <c r="Z53" i="15" s="1"/>
  <c r="Z63" i="14" s="1"/>
  <c r="Z53" i="13" s="1"/>
  <c r="Z53" i="19" s="1"/>
  <c r="Z73" i="18" s="1"/>
  <c r="Y54" i="12"/>
  <c r="Y54" i="11" s="1"/>
  <c r="Y64" i="10" s="1"/>
  <c r="Y54" i="9" s="1"/>
  <c r="Y54" i="8" s="1"/>
  <c r="Y64" i="17" s="1"/>
  <c r="Y54" i="16" s="1"/>
  <c r="Y54" i="15" s="1"/>
  <c r="Y64" i="14" s="1"/>
  <c r="Y54" i="13" s="1"/>
  <c r="Y54" i="19" s="1"/>
  <c r="Y74" i="18" s="1"/>
  <c r="Z54" i="12"/>
  <c r="Z54" i="11" s="1"/>
  <c r="Z64" i="10" s="1"/>
  <c r="Z54" i="9" s="1"/>
  <c r="Z54" i="8" s="1"/>
  <c r="Z64" i="17" s="1"/>
  <c r="Z54" i="16" s="1"/>
  <c r="Z54" i="15" s="1"/>
  <c r="Z64" i="14" s="1"/>
  <c r="Z54" i="13" s="1"/>
  <c r="Z54" i="19" s="1"/>
  <c r="Z74" i="18" s="1"/>
  <c r="Y55" i="12"/>
  <c r="Y55" i="11" s="1"/>
  <c r="Y65" i="10" s="1"/>
  <c r="Y55" i="9" s="1"/>
  <c r="Y55" i="8" s="1"/>
  <c r="Y65" i="17" s="1"/>
  <c r="Y55" i="16" s="1"/>
  <c r="Y55" i="15" s="1"/>
  <c r="Y65" i="14" s="1"/>
  <c r="Y55" i="13" s="1"/>
  <c r="Y55" i="19" s="1"/>
  <c r="Y75" i="18" s="1"/>
  <c r="Z55" i="12"/>
  <c r="Z55" i="11" s="1"/>
  <c r="Z65" i="10" s="1"/>
  <c r="Z55" i="9" s="1"/>
  <c r="Z55" i="8" s="1"/>
  <c r="Z65" i="17" s="1"/>
  <c r="Z55" i="16" s="1"/>
  <c r="Z55" i="15" s="1"/>
  <c r="Z65" i="14" s="1"/>
  <c r="Z55" i="13" s="1"/>
  <c r="Z55" i="19" s="1"/>
  <c r="Z75" i="18" s="1"/>
  <c r="Z51" i="12"/>
  <c r="Z51" i="11" s="1"/>
  <c r="Z61" i="10" s="1"/>
  <c r="Z51" i="9" s="1"/>
  <c r="Z51" i="8" s="1"/>
  <c r="Z61" i="17" s="1"/>
  <c r="Z51" i="16" s="1"/>
  <c r="Z51" i="15" s="1"/>
  <c r="Z61" i="14" s="1"/>
  <c r="Z51" i="13" s="1"/>
  <c r="Z51" i="19" s="1"/>
  <c r="Z71" i="18" s="1"/>
  <c r="Y51" i="12"/>
  <c r="Y51" i="11" s="1"/>
  <c r="Y61" i="10" s="1"/>
  <c r="Y51" i="9" s="1"/>
  <c r="Y51" i="8" s="1"/>
  <c r="Y61" i="17" s="1"/>
  <c r="Y51" i="16" s="1"/>
  <c r="Y51" i="15" s="1"/>
  <c r="Y61" i="14" s="1"/>
  <c r="Y51" i="13" s="1"/>
  <c r="Y51" i="19" s="1"/>
  <c r="Y7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I10" i="40"/>
  <c r="I9" i="40"/>
  <c r="L7" i="40"/>
  <c r="M12" i="16" l="1"/>
  <c r="F12" i="16"/>
  <c r="B12" i="16"/>
  <c r="B11" i="16"/>
  <c r="F11" i="16"/>
  <c r="M11" i="16"/>
  <c r="B60" i="24"/>
  <c r="M14" i="16"/>
  <c r="F14" i="16"/>
  <c r="B14" i="16"/>
  <c r="M15" i="16"/>
  <c r="B15" i="16"/>
  <c r="F15" i="16"/>
  <c r="M13" i="16"/>
  <c r="F13" i="16"/>
  <c r="B13" i="16"/>
  <c r="M15" i="9"/>
  <c r="M11" i="9"/>
  <c r="E43" i="12"/>
  <c r="M43" i="12" s="1"/>
  <c r="M13" i="9"/>
  <c r="M14" i="9"/>
  <c r="M12" i="9"/>
  <c r="Y34" i="9"/>
  <c r="Y44" i="9" s="1"/>
  <c r="Y24" i="8" s="1"/>
  <c r="Y34" i="8" s="1"/>
  <c r="Y44" i="8" s="1"/>
  <c r="Y14" i="17" s="1"/>
  <c r="Y24" i="17" s="1"/>
  <c r="Y34" i="17" s="1"/>
  <c r="Y44" i="17" s="1"/>
  <c r="Y54" i="17" s="1"/>
  <c r="Y34" i="16" s="1"/>
  <c r="Y44" i="16" s="1"/>
  <c r="Z31" i="9"/>
  <c r="Z41" i="9" s="1"/>
  <c r="Z21" i="8" s="1"/>
  <c r="Z31" i="8" s="1"/>
  <c r="Z41" i="8" s="1"/>
  <c r="Z11" i="17" s="1"/>
  <c r="Z21" i="17" s="1"/>
  <c r="Z31" i="17" s="1"/>
  <c r="Z41" i="17" s="1"/>
  <c r="Z51" i="17" s="1"/>
  <c r="Z31" i="16" s="1"/>
  <c r="Z41" i="16" s="1"/>
  <c r="Z35" i="9"/>
  <c r="Z45" i="9" s="1"/>
  <c r="Z25" i="8" s="1"/>
  <c r="Z35" i="8" s="1"/>
  <c r="Z45" i="8" s="1"/>
  <c r="Z15" i="17" s="1"/>
  <c r="Z25" i="17" s="1"/>
  <c r="Z35" i="17" s="1"/>
  <c r="Z45" i="17" s="1"/>
  <c r="Z55" i="17" s="1"/>
  <c r="Z35" i="16" s="1"/>
  <c r="Z45" i="16" s="1"/>
  <c r="Z33" i="9"/>
  <c r="Z43" i="9" s="1"/>
  <c r="Z23" i="8" s="1"/>
  <c r="Z33" i="8" s="1"/>
  <c r="Z43" i="8" s="1"/>
  <c r="Z13" i="17" s="1"/>
  <c r="Z23" i="17" s="1"/>
  <c r="Z33" i="17" s="1"/>
  <c r="Z43" i="17" s="1"/>
  <c r="Z53" i="17" s="1"/>
  <c r="Z33" i="16" s="1"/>
  <c r="Z43" i="16" s="1"/>
  <c r="Y35" i="9"/>
  <c r="Y45" i="9" s="1"/>
  <c r="Y25" i="8" s="1"/>
  <c r="Y35" i="8" s="1"/>
  <c r="Y45" i="8" s="1"/>
  <c r="Y15" i="17" s="1"/>
  <c r="Y25" i="17" s="1"/>
  <c r="Y35" i="17" s="1"/>
  <c r="Y45" i="17" s="1"/>
  <c r="Y55" i="17" s="1"/>
  <c r="Y35" i="16" s="1"/>
  <c r="Y45" i="16" s="1"/>
  <c r="Y33" i="9"/>
  <c r="Y43" i="9" s="1"/>
  <c r="Y23" i="8" s="1"/>
  <c r="Y33" i="8" s="1"/>
  <c r="Y43" i="8" s="1"/>
  <c r="Y13" i="17" s="1"/>
  <c r="Y23" i="17" s="1"/>
  <c r="Y33" i="17" s="1"/>
  <c r="Y43" i="17" s="1"/>
  <c r="Y53" i="17" s="1"/>
  <c r="Y33" i="16" s="1"/>
  <c r="Y43" i="16" s="1"/>
  <c r="Z34" i="9"/>
  <c r="Z44" i="9" s="1"/>
  <c r="Z24" i="8" s="1"/>
  <c r="Z34" i="8" s="1"/>
  <c r="Z44" i="8" s="1"/>
  <c r="Z14" i="17" s="1"/>
  <c r="Z24" i="17" s="1"/>
  <c r="Z34" i="17" s="1"/>
  <c r="Z44" i="17" s="1"/>
  <c r="Z54" i="17" s="1"/>
  <c r="Z34" i="16" s="1"/>
  <c r="Z44" i="16" s="1"/>
  <c r="Z32" i="9"/>
  <c r="Z42" i="9" s="1"/>
  <c r="Z22" i="8" s="1"/>
  <c r="Z32" i="8" s="1"/>
  <c r="Z42" i="8" s="1"/>
  <c r="Z12" i="17" s="1"/>
  <c r="Z22" i="17" s="1"/>
  <c r="Z32" i="17" s="1"/>
  <c r="Z42" i="17" s="1"/>
  <c r="Z52" i="17" s="1"/>
  <c r="Z32" i="16" s="1"/>
  <c r="Z42" i="16" s="1"/>
  <c r="K19" i="12"/>
  <c r="M19" i="12" s="1"/>
  <c r="K29" i="12" s="1"/>
  <c r="M29" i="12" s="1"/>
  <c r="K39" i="12" s="1"/>
  <c r="M39" i="12" s="1"/>
  <c r="K9" i="11" s="1"/>
  <c r="M9" i="11" s="1"/>
  <c r="K19" i="11" s="1"/>
  <c r="M19" i="11" s="1"/>
  <c r="K29" i="11" s="1"/>
  <c r="M29" i="11" s="1"/>
  <c r="K39" i="11" s="1"/>
  <c r="M39" i="11" s="1"/>
  <c r="K9" i="10" s="1"/>
  <c r="M9" i="10" s="1"/>
  <c r="K19" i="10" s="1"/>
  <c r="M19" i="10" s="1"/>
  <c r="K29" i="10" s="1"/>
  <c r="M29" i="10" s="1"/>
  <c r="K39" i="10" s="1"/>
  <c r="M39" i="10" s="1"/>
  <c r="K25" i="12"/>
  <c r="I3" i="40"/>
  <c r="K63" i="10"/>
  <c r="K13" i="19"/>
  <c r="K33" i="15"/>
  <c r="K53" i="15"/>
  <c r="K51" i="19"/>
  <c r="K74" i="18"/>
  <c r="K7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43" i="9"/>
  <c r="K45" i="16"/>
  <c r="K61" i="10"/>
  <c r="K54" i="9"/>
  <c r="K64" i="18"/>
  <c r="Q1" i="15"/>
  <c r="K51" i="8"/>
  <c r="K53" i="16"/>
  <c r="K52" i="15"/>
  <c r="K65" i="14"/>
  <c r="K64" i="14"/>
  <c r="K23" i="11"/>
  <c r="K25" i="17"/>
  <c r="K35" i="16"/>
  <c r="K25" i="15"/>
  <c r="K23" i="13"/>
  <c r="K53" i="14"/>
  <c r="K14" i="11"/>
  <c r="K14" i="14"/>
  <c r="K13" i="18"/>
  <c r="K15" i="18"/>
  <c r="K52" i="9"/>
  <c r="K54" i="8"/>
  <c r="K52" i="8"/>
  <c r="K64" i="17"/>
  <c r="K62" i="17"/>
  <c r="K61" i="14"/>
  <c r="K45" i="12"/>
  <c r="K25" i="11"/>
  <c r="K23" i="10"/>
  <c r="K33" i="9"/>
  <c r="K35" i="9"/>
  <c r="K23" i="8"/>
  <c r="K24" i="8"/>
  <c r="K23" i="18"/>
  <c r="K24" i="18"/>
  <c r="K34" i="10"/>
  <c r="K45" i="9"/>
  <c r="K33" i="8"/>
  <c r="K35" i="8"/>
  <c r="K33" i="17"/>
  <c r="K35" i="17"/>
  <c r="K33" i="14"/>
  <c r="K34" i="19"/>
  <c r="K43" i="10"/>
  <c r="K44" i="17"/>
  <c r="K43" i="15"/>
  <c r="K43" i="13"/>
  <c r="K45" i="13"/>
  <c r="K43" i="19"/>
  <c r="K43" i="18"/>
  <c r="K51" i="11"/>
  <c r="K55" i="9"/>
  <c r="K51" i="9"/>
  <c r="K61" i="17"/>
  <c r="K54" i="13"/>
  <c r="K52" i="19"/>
  <c r="K75" i="18"/>
  <c r="K73" i="18"/>
  <c r="K34" i="12"/>
  <c r="K34" i="9"/>
  <c r="K24" i="17"/>
  <c r="K3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44" i="15"/>
  <c r="K43" i="14"/>
  <c r="K44" i="13"/>
  <c r="K44" i="18"/>
  <c r="K53" i="18"/>
  <c r="K15" i="11"/>
  <c r="K13" i="10"/>
  <c r="K15" i="10"/>
  <c r="K13" i="8"/>
  <c r="K15" i="8"/>
  <c r="K13" i="13"/>
  <c r="K15" i="13"/>
  <c r="P1" i="15"/>
  <c r="H11" i="39" s="1"/>
  <c r="B76" i="25"/>
  <c r="B128" i="25"/>
  <c r="AF58" i="12"/>
  <c r="AF60" i="12" s="1"/>
  <c r="B50" i="25"/>
  <c r="E53" i="14"/>
  <c r="M53" i="14" s="1"/>
  <c r="E33" i="19"/>
  <c r="B33" i="19" s="1"/>
  <c r="E23" i="15"/>
  <c r="E33" i="16"/>
  <c r="M33" i="16" s="1"/>
  <c r="E13" i="10"/>
  <c r="E33" i="18"/>
  <c r="F33" i="18" s="1"/>
  <c r="E13" i="19"/>
  <c r="E23" i="19"/>
  <c r="E33" i="15"/>
  <c r="E33" i="11"/>
  <c r="E43" i="19"/>
  <c r="E53" i="19"/>
  <c r="E53" i="17"/>
  <c r="E13" i="14"/>
  <c r="E33" i="8"/>
  <c r="E13" i="17"/>
  <c r="E23" i="18"/>
  <c r="E23" i="14"/>
  <c r="E33" i="9"/>
  <c r="E55" i="13"/>
  <c r="E45" i="17"/>
  <c r="E55" i="8"/>
  <c r="K42" i="18"/>
  <c r="K22" i="17"/>
  <c r="K22" i="12"/>
  <c r="K42" i="16"/>
  <c r="Y21" i="12"/>
  <c r="Y32" i="12"/>
  <c r="K22" i="18"/>
  <c r="K52" i="17"/>
  <c r="K12" i="11"/>
  <c r="K12" i="8"/>
  <c r="K12" i="19"/>
  <c r="K32" i="12"/>
  <c r="K22" i="10"/>
  <c r="K42" i="8"/>
  <c r="K32" i="8"/>
  <c r="K62" i="18"/>
  <c r="K52" i="18"/>
  <c r="K12" i="17"/>
  <c r="K12" i="14"/>
  <c r="E22" i="15"/>
  <c r="E15" i="15"/>
  <c r="M15" i="15" s="1"/>
  <c r="E45" i="13"/>
  <c r="E35" i="15"/>
  <c r="E55" i="9"/>
  <c r="E55" i="15"/>
  <c r="E25" i="9"/>
  <c r="M25" i="9" s="1"/>
  <c r="E35" i="11"/>
  <c r="E15" i="19"/>
  <c r="E15" i="14"/>
  <c r="E55" i="16"/>
  <c r="E35" i="9"/>
  <c r="E25" i="19"/>
  <c r="E25" i="17"/>
  <c r="E65" i="10"/>
  <c r="E45" i="18"/>
  <c r="E45" i="19"/>
  <c r="E45" i="14"/>
  <c r="E15" i="8"/>
  <c r="E55" i="11"/>
  <c r="E65" i="18"/>
  <c r="E45" i="16"/>
  <c r="E24" i="10"/>
  <c r="E15" i="13"/>
  <c r="E65" i="14"/>
  <c r="E35" i="8"/>
  <c r="E25" i="10"/>
  <c r="E64" i="18"/>
  <c r="E54" i="15"/>
  <c r="E24" i="13"/>
  <c r="E44" i="16"/>
  <c r="E44" i="9"/>
  <c r="E54" i="8"/>
  <c r="E24" i="17"/>
  <c r="E44" i="19"/>
  <c r="E64" i="17"/>
  <c r="E34" i="14"/>
  <c r="E34" i="13"/>
  <c r="E14" i="12"/>
  <c r="E34" i="10"/>
  <c r="E44" i="8"/>
  <c r="E74" i="18"/>
  <c r="E14" i="11"/>
  <c r="E64" i="10"/>
  <c r="E44" i="11"/>
  <c r="E34" i="17"/>
  <c r="E44" i="15"/>
  <c r="E54" i="18"/>
  <c r="E14" i="19"/>
  <c r="E14" i="8"/>
  <c r="E54" i="11"/>
  <c r="E55" i="18"/>
  <c r="E55" i="19"/>
  <c r="E55" i="14"/>
  <c r="E45" i="15"/>
  <c r="E35" i="17"/>
  <c r="E25" i="8"/>
  <c r="E15" i="10"/>
  <c r="E45" i="11"/>
  <c r="E25" i="18"/>
  <c r="E35" i="19"/>
  <c r="E25" i="13"/>
  <c r="E25" i="14"/>
  <c r="E25" i="16"/>
  <c r="M25" i="16" s="1"/>
  <c r="E55" i="17"/>
  <c r="E45" i="9"/>
  <c r="E15" i="11"/>
  <c r="E75" i="18"/>
  <c r="E25" i="15"/>
  <c r="E15" i="17"/>
  <c r="E45" i="8"/>
  <c r="E35" i="10"/>
  <c r="E25" i="11"/>
  <c r="E35" i="18"/>
  <c r="E35" i="13"/>
  <c r="E35" i="14"/>
  <c r="E35" i="16"/>
  <c r="E65" i="17"/>
  <c r="E45" i="10"/>
  <c r="E32" i="8"/>
  <c r="E32" i="18"/>
  <c r="E42" i="19"/>
  <c r="E22" i="14"/>
  <c r="E42" i="15"/>
  <c r="E22" i="17"/>
  <c r="E52" i="8"/>
  <c r="E32" i="10"/>
  <c r="E52" i="11"/>
  <c r="E22" i="12"/>
  <c r="E42" i="18"/>
  <c r="E52" i="19"/>
  <c r="E32" i="14"/>
  <c r="E52" i="15"/>
  <c r="E32" i="17"/>
  <c r="E22" i="9"/>
  <c r="M22" i="9" s="1"/>
  <c r="E42" i="10"/>
  <c r="E32" i="12"/>
  <c r="E12" i="12"/>
  <c r="E72" i="18"/>
  <c r="E32" i="13"/>
  <c r="E62" i="14"/>
  <c r="E42" i="16"/>
  <c r="E12" i="8"/>
  <c r="E12" i="11"/>
  <c r="E62" i="17"/>
  <c r="E12" i="19"/>
  <c r="E42" i="13"/>
  <c r="E12" i="15"/>
  <c r="M12" i="15" s="1"/>
  <c r="E22" i="8"/>
  <c r="E52" i="9"/>
  <c r="E22" i="11"/>
  <c r="E32" i="19"/>
  <c r="E32" i="15"/>
  <c r="E42" i="8"/>
  <c r="E42" i="11"/>
  <c r="E12" i="13"/>
  <c r="E22" i="16"/>
  <c r="M22" i="16" s="1"/>
  <c r="E32" i="9"/>
  <c r="E42" i="12"/>
  <c r="E22" i="13"/>
  <c r="E32" i="16"/>
  <c r="E42" i="9"/>
  <c r="E52" i="12"/>
  <c r="E12" i="18"/>
  <c r="E52" i="13"/>
  <c r="E52" i="16"/>
  <c r="E12" i="10"/>
  <c r="E22" i="18"/>
  <c r="E12" i="14"/>
  <c r="E12" i="17"/>
  <c r="E22" i="10"/>
  <c r="E52" i="18"/>
  <c r="E42" i="14"/>
  <c r="E42" i="17"/>
  <c r="E62" i="18"/>
  <c r="E52" i="14"/>
  <c r="E52" i="17"/>
  <c r="E62" i="10"/>
  <c r="E22" i="19"/>
  <c r="E13" i="18"/>
  <c r="E53" i="12"/>
  <c r="E13" i="11"/>
  <c r="E13" i="8"/>
  <c r="E13" i="15"/>
  <c r="M13" i="15" s="1"/>
  <c r="E43" i="13"/>
  <c r="E13" i="12"/>
  <c r="E43" i="10"/>
  <c r="E23" i="9"/>
  <c r="M23" i="9" s="1"/>
  <c r="E43" i="17"/>
  <c r="E23" i="16"/>
  <c r="M23" i="16" s="1"/>
  <c r="E43" i="14"/>
  <c r="E13" i="13"/>
  <c r="E53" i="11"/>
  <c r="E33" i="10"/>
  <c r="E53" i="8"/>
  <c r="E33" i="17"/>
  <c r="E53" i="15"/>
  <c r="E33" i="14"/>
  <c r="E33" i="12"/>
  <c r="E23" i="11"/>
  <c r="E53" i="9"/>
  <c r="E23" i="8"/>
  <c r="E53" i="16"/>
  <c r="E53" i="13"/>
  <c r="E23" i="13"/>
  <c r="E53" i="18"/>
  <c r="E23" i="12"/>
  <c r="E43" i="11"/>
  <c r="E63" i="10"/>
  <c r="E23" i="10"/>
  <c r="E43" i="9"/>
  <c r="E43" i="8"/>
  <c r="E63" i="17"/>
  <c r="E23" i="17"/>
  <c r="E43" i="16"/>
  <c r="E43" i="15"/>
  <c r="E73" i="18"/>
  <c r="E63" i="14"/>
  <c r="E43" i="18"/>
  <c r="E33" i="13"/>
  <c r="E63" i="18"/>
  <c r="E44" i="10"/>
  <c r="E24" i="9"/>
  <c r="M24" i="9" s="1"/>
  <c r="E44" i="17"/>
  <c r="E24" i="16"/>
  <c r="M24" i="16" s="1"/>
  <c r="E44" i="14"/>
  <c r="E14" i="13"/>
  <c r="E34" i="11"/>
  <c r="E14" i="10"/>
  <c r="E34" i="8"/>
  <c r="E14" i="17"/>
  <c r="E34" i="15"/>
  <c r="E14" i="14"/>
  <c r="E34" i="19"/>
  <c r="E24" i="12"/>
  <c r="E24" i="11"/>
  <c r="E54" i="9"/>
  <c r="E24" i="8"/>
  <c r="E54" i="16"/>
  <c r="E24" i="15"/>
  <c r="E54" i="13"/>
  <c r="E34" i="9"/>
  <c r="E54" i="17"/>
  <c r="E34" i="16"/>
  <c r="E14" i="15"/>
  <c r="M14" i="15" s="1"/>
  <c r="E24" i="18"/>
  <c r="E64" i="14"/>
  <c r="E44" i="13"/>
  <c r="E44" i="18"/>
  <c r="E34" i="12"/>
  <c r="E24" i="14"/>
  <c r="E54" i="19"/>
  <c r="E24" i="19"/>
  <c r="E54" i="14"/>
  <c r="E34" i="18"/>
  <c r="E32" i="11"/>
  <c r="K31" i="8"/>
  <c r="K51" i="14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41" i="16"/>
  <c r="K31" i="15"/>
  <c r="K41" i="14"/>
  <c r="K31" i="12"/>
  <c r="K31" i="11"/>
  <c r="K11" i="18"/>
  <c r="AF65" i="12"/>
  <c r="AF62" i="12"/>
  <c r="AF67" i="12" s="1"/>
  <c r="K55" i="17"/>
  <c r="K35" i="12"/>
  <c r="K43" i="16"/>
  <c r="K53" i="17"/>
  <c r="K33" i="12"/>
  <c r="K32" i="19"/>
  <c r="K42" i="17"/>
  <c r="K55" i="16"/>
  <c r="P1" i="18"/>
  <c r="H15" i="39" s="1"/>
  <c r="K43" i="12"/>
  <c r="K22" i="13"/>
  <c r="K54" i="11"/>
  <c r="K52" i="11"/>
  <c r="K65" i="10"/>
  <c r="K32" i="9"/>
  <c r="K45" i="18"/>
  <c r="AD68" i="17"/>
  <c r="Q1" i="18"/>
  <c r="K25" i="8"/>
  <c r="K32" i="10"/>
  <c r="K42" i="9"/>
  <c r="K62" i="10"/>
  <c r="K63" i="14"/>
  <c r="K35" i="15"/>
  <c r="K55" i="19"/>
  <c r="K53" i="19"/>
  <c r="K23" i="19"/>
  <c r="K25" i="19"/>
  <c r="K23" i="12"/>
  <c r="K22" i="11"/>
  <c r="K24" i="11"/>
  <c r="K23" i="17"/>
  <c r="K22" i="19"/>
  <c r="K32" i="14"/>
  <c r="K34" i="14"/>
  <c r="K43" i="8"/>
  <c r="K54" i="18"/>
  <c r="K13" i="17"/>
  <c r="K63" i="18"/>
  <c r="K55" i="11"/>
  <c r="K55" i="8"/>
  <c r="K53" i="8"/>
  <c r="K51" i="15"/>
  <c r="K25" i="10"/>
  <c r="K22" i="15"/>
  <c r="K32" i="17"/>
  <c r="K42" i="15"/>
  <c r="K42" i="13"/>
  <c r="K42" i="19"/>
  <c r="K55" i="13"/>
  <c r="K53" i="13"/>
  <c r="P1" i="12"/>
  <c r="H4" i="39" s="1"/>
  <c r="Q1" i="14"/>
  <c r="K24" i="15"/>
  <c r="P1" i="8"/>
  <c r="H8" i="39" s="1"/>
  <c r="Q1" i="13"/>
  <c r="AD58" i="12"/>
  <c r="AE58" i="11"/>
  <c r="AE60" i="11" s="1"/>
  <c r="AE62" i="11" s="1"/>
  <c r="K51" i="16"/>
  <c r="K54" i="15"/>
  <c r="K33" i="10"/>
  <c r="K42" i="11"/>
  <c r="K44" i="11"/>
  <c r="K43" i="17"/>
  <c r="K45" i="17"/>
  <c r="K55" i="18"/>
  <c r="AE68" i="10"/>
  <c r="AE70" i="10" s="1"/>
  <c r="AE72" i="10" s="1"/>
  <c r="K53" i="11"/>
  <c r="K54" i="16"/>
  <c r="Q1" i="12"/>
  <c r="K44" i="12"/>
  <c r="K23" i="14"/>
  <c r="K25" i="14"/>
  <c r="K32" i="11"/>
  <c r="K32" i="15"/>
  <c r="K33" i="19"/>
  <c r="K45" i="14"/>
  <c r="K14" i="8"/>
  <c r="K15" i="17"/>
  <c r="K15" i="14"/>
  <c r="AF68" i="14"/>
  <c r="AF70" i="14" s="1"/>
  <c r="AF72" i="14" s="1"/>
  <c r="K35" i="10"/>
  <c r="K44" i="16"/>
  <c r="K32" i="18"/>
  <c r="K45" i="10"/>
  <c r="K55" i="14"/>
  <c r="K13" i="11"/>
  <c r="K14" i="10"/>
  <c r="K14" i="19"/>
  <c r="K12" i="18"/>
  <c r="Q1" i="19"/>
  <c r="AG68" i="14"/>
  <c r="AG70" i="14" s="1"/>
  <c r="AG72" i="14" s="1"/>
  <c r="K45" i="8"/>
  <c r="K42" i="14"/>
  <c r="K45" i="19"/>
  <c r="K54" i="17"/>
  <c r="K12" i="10"/>
  <c r="K14" i="17"/>
  <c r="K21" i="12"/>
  <c r="AD78" i="18"/>
  <c r="AF78" i="18"/>
  <c r="AF80" i="18" s="1"/>
  <c r="AF82" i="18" s="1"/>
  <c r="K31" i="9"/>
  <c r="K31" i="16"/>
  <c r="K21" i="15"/>
  <c r="AD58" i="19"/>
  <c r="K21" i="18"/>
  <c r="E14" i="18"/>
  <c r="E54" i="12"/>
  <c r="K11" i="17"/>
  <c r="E44" i="12"/>
  <c r="K41" i="9"/>
  <c r="K41" i="8"/>
  <c r="K21" i="14"/>
  <c r="K21" i="13"/>
  <c r="K41" i="19"/>
  <c r="K61" i="18"/>
  <c r="K11" i="14"/>
  <c r="K31" i="13"/>
  <c r="K41" i="10"/>
  <c r="K51" i="18"/>
  <c r="K31" i="18"/>
  <c r="AD58" i="9"/>
  <c r="AF68" i="17"/>
  <c r="AF70" i="17" s="1"/>
  <c r="AF72" i="17" s="1"/>
  <c r="K41" i="17"/>
  <c r="E11" i="18"/>
  <c r="E51" i="18"/>
  <c r="E11" i="19"/>
  <c r="E11" i="13"/>
  <c r="E11" i="14"/>
  <c r="E51" i="14"/>
  <c r="E11" i="15"/>
  <c r="M11" i="15" s="1"/>
  <c r="E21" i="16"/>
  <c r="M21" i="16" s="1"/>
  <c r="E11" i="17"/>
  <c r="B11" i="17" s="1"/>
  <c r="E51" i="17"/>
  <c r="E31" i="8"/>
  <c r="E41" i="9"/>
  <c r="E31" i="10"/>
  <c r="E31" i="11"/>
  <c r="E31" i="12"/>
  <c r="E61" i="14"/>
  <c r="E11" i="12"/>
  <c r="E41" i="18"/>
  <c r="E41" i="19"/>
  <c r="E21" i="12"/>
  <c r="E61" i="17"/>
  <c r="E21" i="18"/>
  <c r="E61" i="18"/>
  <c r="E21" i="19"/>
  <c r="E21" i="13"/>
  <c r="E21" i="14"/>
  <c r="E21" i="15"/>
  <c r="E51" i="15"/>
  <c r="E21" i="17"/>
  <c r="E31" i="9"/>
  <c r="E21" i="10"/>
  <c r="E61" i="10"/>
  <c r="E51" i="16"/>
  <c r="E41" i="17"/>
  <c r="E21" i="8"/>
  <c r="E41" i="12"/>
  <c r="E41" i="13"/>
  <c r="E51" i="13"/>
  <c r="E51" i="9"/>
  <c r="E21" i="11"/>
  <c r="E51" i="19"/>
  <c r="E31" i="18"/>
  <c r="E31" i="19"/>
  <c r="E41" i="10"/>
  <c r="E31" i="14"/>
  <c r="E41" i="11"/>
  <c r="E51" i="12"/>
  <c r="E41" i="15"/>
  <c r="E31" i="16"/>
  <c r="E31" i="15"/>
  <c r="E71" i="18"/>
  <c r="E51" i="8"/>
  <c r="E11" i="11"/>
  <c r="E31" i="13"/>
  <c r="E11" i="8"/>
  <c r="M11" i="8" s="1"/>
  <c r="E41" i="8"/>
  <c r="E21" i="9"/>
  <c r="M21" i="9" s="1"/>
  <c r="E51" i="11"/>
  <c r="E41" i="16"/>
  <c r="E31" i="17"/>
  <c r="E11" i="10"/>
  <c r="E41" i="14"/>
  <c r="K45" i="15"/>
  <c r="K14" i="13"/>
  <c r="AG58" i="12"/>
  <c r="AG60" i="12" s="1"/>
  <c r="K25" i="13"/>
  <c r="K42" i="10"/>
  <c r="K52" i="16"/>
  <c r="K55" i="15"/>
  <c r="K52" i="13"/>
  <c r="P1" i="14"/>
  <c r="H12" i="39" s="1"/>
  <c r="K22" i="14"/>
  <c r="K24" i="14"/>
  <c r="K13" i="14"/>
  <c r="K12" i="13"/>
  <c r="K71" i="18"/>
  <c r="K32" i="13"/>
  <c r="K52" i="14"/>
  <c r="P1" i="17"/>
  <c r="H9" i="39" s="1"/>
  <c r="K53" i="9"/>
  <c r="K62" i="14"/>
  <c r="K24" i="12"/>
  <c r="K22" i="8"/>
  <c r="K24" i="19"/>
  <c r="K44" i="9"/>
  <c r="K34" i="15"/>
  <c r="K34" i="18"/>
  <c r="K44" i="8"/>
  <c r="K44" i="14"/>
  <c r="K14" i="18"/>
  <c r="K65" i="18"/>
  <c r="K64" i="10"/>
  <c r="K51" i="13"/>
  <c r="Q1" i="17"/>
  <c r="K24" i="10"/>
  <c r="K34" i="11"/>
  <c r="K34" i="17"/>
  <c r="K34" i="13"/>
  <c r="K44" i="10"/>
  <c r="K44" i="19"/>
  <c r="K54" i="14"/>
  <c r="P1" i="13"/>
  <c r="H13" i="39" s="1"/>
  <c r="K65" i="17"/>
  <c r="K54" i="19"/>
  <c r="K32" i="16"/>
  <c r="H10" i="39"/>
  <c r="K63" i="17"/>
  <c r="K42" i="12"/>
  <c r="K34" i="16"/>
  <c r="AE58" i="12"/>
  <c r="AE60" i="12" s="1"/>
  <c r="H7" i="39"/>
  <c r="Q1" i="11"/>
  <c r="P1" i="19"/>
  <c r="H14" i="39" s="1"/>
  <c r="AG58" i="9"/>
  <c r="AG60" i="9" s="1"/>
  <c r="H6" i="39"/>
  <c r="Q1" i="8"/>
  <c r="K41" i="12"/>
  <c r="AG58" i="8"/>
  <c r="AG60" i="8" s="1"/>
  <c r="AG58" i="16"/>
  <c r="AG60" i="16" s="1"/>
  <c r="AG58" i="19"/>
  <c r="AG60" i="19" s="1"/>
  <c r="AF58" i="16"/>
  <c r="AF60" i="16" s="1"/>
  <c r="AE58" i="9"/>
  <c r="AE60" i="9" s="1"/>
  <c r="AG58" i="13"/>
  <c r="AG60" i="13" s="1"/>
  <c r="E25" i="12"/>
  <c r="E45" i="12"/>
  <c r="E15" i="18"/>
  <c r="E15" i="12"/>
  <c r="E35" i="12"/>
  <c r="E55" i="12"/>
  <c r="AD58" i="8"/>
  <c r="AD58" i="15"/>
  <c r="AD68" i="14"/>
  <c r="AE68" i="14"/>
  <c r="AE70" i="14" s="1"/>
  <c r="AG58" i="11"/>
  <c r="AG60" i="11" s="1"/>
  <c r="AG78" i="18"/>
  <c r="AG80" i="18" s="1"/>
  <c r="AF58" i="8"/>
  <c r="AF60" i="8" s="1"/>
  <c r="AD58" i="13"/>
  <c r="AE58" i="15"/>
  <c r="AE60" i="15" s="1"/>
  <c r="AF58" i="9"/>
  <c r="AF60" i="9" s="1"/>
  <c r="AF58" i="13"/>
  <c r="AF60" i="13" s="1"/>
  <c r="AE58" i="19"/>
  <c r="AE60" i="19" s="1"/>
  <c r="AG58" i="15"/>
  <c r="AG60" i="15" s="1"/>
  <c r="K51" i="17"/>
  <c r="AD68" i="10"/>
  <c r="AE68" i="17"/>
  <c r="AE70" i="17" s="1"/>
  <c r="AE58" i="16"/>
  <c r="AE60" i="16" s="1"/>
  <c r="AF68" i="10"/>
  <c r="AF70" i="10" s="1"/>
  <c r="AF58" i="19"/>
  <c r="AF60" i="19" s="1"/>
  <c r="AE58" i="8"/>
  <c r="AE60" i="8" s="1"/>
  <c r="AE78" i="18"/>
  <c r="AE80" i="18" s="1"/>
  <c r="AF58" i="11"/>
  <c r="AF60" i="11" s="1"/>
  <c r="K11" i="13"/>
  <c r="AD58" i="11"/>
  <c r="AG68" i="10"/>
  <c r="AG70" i="10" s="1"/>
  <c r="K21" i="17"/>
  <c r="AF58" i="15"/>
  <c r="AF60" i="15" s="1"/>
  <c r="AE58" i="13"/>
  <c r="AE60" i="13" s="1"/>
  <c r="AG68" i="17"/>
  <c r="AG70" i="17" s="1"/>
  <c r="K41" i="15"/>
  <c r="K11" i="19"/>
  <c r="M51" i="40"/>
  <c r="M8" i="40"/>
  <c r="M37" i="40"/>
  <c r="M22" i="40"/>
  <c r="M66" i="40"/>
  <c r="Z13" i="15" l="1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Z14" i="15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Z15" i="15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Z12" i="15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Z21" i="15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Z11" i="15"/>
  <c r="Y14" i="15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Y13" i="15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Y15" i="15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M33" i="18"/>
  <c r="F43" i="12"/>
  <c r="B61" i="24"/>
  <c r="W60" i="25"/>
  <c r="B43" i="12"/>
  <c r="B33" i="18"/>
  <c r="F12" i="9"/>
  <c r="F14" i="9"/>
  <c r="F15" i="9"/>
  <c r="F13" i="9"/>
  <c r="F11" i="9"/>
  <c r="B53" i="14"/>
  <c r="M33" i="19"/>
  <c r="R33" i="19" s="1"/>
  <c r="F53" i="14"/>
  <c r="F33" i="19"/>
  <c r="M9" i="40"/>
  <c r="M38" i="40"/>
  <c r="M23" i="40"/>
  <c r="M52" i="40"/>
  <c r="M67" i="40"/>
  <c r="F33" i="16"/>
  <c r="F64" i="14"/>
  <c r="B34" i="16"/>
  <c r="F14" i="14"/>
  <c r="M44" i="10"/>
  <c r="R44" i="10" s="1"/>
  <c r="M63" i="18"/>
  <c r="B23" i="13"/>
  <c r="F13" i="12"/>
  <c r="F13" i="15"/>
  <c r="M13" i="11"/>
  <c r="F15" i="17"/>
  <c r="F45" i="15"/>
  <c r="B34" i="17"/>
  <c r="B64" i="10"/>
  <c r="R73" i="10" s="1"/>
  <c r="B45" i="16"/>
  <c r="M55" i="11"/>
  <c r="R55" i="11" s="1"/>
  <c r="F35" i="11"/>
  <c r="F45" i="13"/>
  <c r="M45" i="17"/>
  <c r="B43" i="19"/>
  <c r="M13" i="10"/>
  <c r="R13" i="10" s="1"/>
  <c r="M24" i="19"/>
  <c r="M34" i="12"/>
  <c r="R34" i="12" s="1"/>
  <c r="B24" i="8"/>
  <c r="M34" i="15"/>
  <c r="M63" i="14"/>
  <c r="B63" i="10"/>
  <c r="R72" i="10" s="1"/>
  <c r="M53" i="13"/>
  <c r="F35" i="18"/>
  <c r="M55" i="18"/>
  <c r="R55" i="18" s="1"/>
  <c r="M14" i="8"/>
  <c r="R14" i="8" s="1"/>
  <c r="F44" i="8"/>
  <c r="B14" i="12"/>
  <c r="F54" i="15"/>
  <c r="F15" i="13"/>
  <c r="F65" i="18"/>
  <c r="B55" i="16"/>
  <c r="N64" i="16" s="1"/>
  <c r="M15" i="19"/>
  <c r="R15" i="19" s="1"/>
  <c r="B23" i="14"/>
  <c r="H16" i="39"/>
  <c r="M52" i="16"/>
  <c r="R52" i="16" s="1"/>
  <c r="F33" i="8"/>
  <c r="M44" i="12"/>
  <c r="F53" i="19"/>
  <c r="F23" i="15"/>
  <c r="B35" i="9"/>
  <c r="M33" i="8"/>
  <c r="B33" i="16"/>
  <c r="F24" i="13"/>
  <c r="B13" i="19"/>
  <c r="B55" i="15"/>
  <c r="Q64" i="15" s="1"/>
  <c r="F13" i="19"/>
  <c r="M55" i="15"/>
  <c r="F23" i="14"/>
  <c r="F55" i="15"/>
  <c r="M25" i="19"/>
  <c r="M23" i="14"/>
  <c r="F25" i="19"/>
  <c r="M13" i="19"/>
  <c r="M53" i="17"/>
  <c r="B23" i="15"/>
  <c r="M33" i="11"/>
  <c r="F13" i="17"/>
  <c r="B53" i="17"/>
  <c r="M23" i="15"/>
  <c r="F33" i="11"/>
  <c r="B33" i="11"/>
  <c r="F24" i="16"/>
  <c r="F23" i="19"/>
  <c r="F53" i="17"/>
  <c r="M13" i="17"/>
  <c r="B33" i="15"/>
  <c r="M35" i="16"/>
  <c r="F33" i="9"/>
  <c r="B15" i="13"/>
  <c r="M33" i="9"/>
  <c r="B13" i="17"/>
  <c r="M23" i="19"/>
  <c r="B24" i="15"/>
  <c r="B23" i="19"/>
  <c r="M55" i="13"/>
  <c r="B15" i="11"/>
  <c r="M44" i="8"/>
  <c r="F55" i="13"/>
  <c r="M33" i="15"/>
  <c r="B33" i="8"/>
  <c r="B55" i="13"/>
  <c r="R64" i="13" s="1"/>
  <c r="M43" i="19"/>
  <c r="B13" i="10"/>
  <c r="F13" i="10"/>
  <c r="F23" i="17"/>
  <c r="M34" i="19"/>
  <c r="F43" i="19"/>
  <c r="F12" i="11"/>
  <c r="F35" i="16"/>
  <c r="F44" i="10"/>
  <c r="M53" i="19"/>
  <c r="F44" i="14"/>
  <c r="M64" i="17"/>
  <c r="M45" i="14"/>
  <c r="F13" i="14"/>
  <c r="B53" i="19"/>
  <c r="T62" i="19" s="1"/>
  <c r="M25" i="18"/>
  <c r="B25" i="18"/>
  <c r="M44" i="14"/>
  <c r="M13" i="14"/>
  <c r="F24" i="19"/>
  <c r="B33" i="9"/>
  <c r="B13" i="14"/>
  <c r="F23" i="18"/>
  <c r="M23" i="18"/>
  <c r="F33" i="15"/>
  <c r="B23" i="18"/>
  <c r="M15" i="17"/>
  <c r="M73" i="18"/>
  <c r="M14" i="11"/>
  <c r="B55" i="18"/>
  <c r="B43" i="15"/>
  <c r="B34" i="14"/>
  <c r="F22" i="15"/>
  <c r="B54" i="16"/>
  <c r="F63" i="16" s="1"/>
  <c r="M35" i="15"/>
  <c r="F14" i="13"/>
  <c r="B53" i="16"/>
  <c r="N62" i="16" s="1"/>
  <c r="F34" i="16"/>
  <c r="B15" i="19"/>
  <c r="M24" i="8"/>
  <c r="B45" i="17"/>
  <c r="F34" i="13"/>
  <c r="B53" i="18"/>
  <c r="B35" i="15"/>
  <c r="F24" i="15"/>
  <c r="F13" i="11"/>
  <c r="M14" i="13"/>
  <c r="F53" i="16"/>
  <c r="M34" i="16"/>
  <c r="F34" i="19"/>
  <c r="B33" i="14"/>
  <c r="F35" i="15"/>
  <c r="B14" i="13"/>
  <c r="B43" i="18"/>
  <c r="M53" i="16"/>
  <c r="F15" i="19"/>
  <c r="B34" i="13"/>
  <c r="M24" i="15"/>
  <c r="F54" i="16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F24" i="9"/>
  <c r="F72" i="18"/>
  <c r="F75" i="18"/>
  <c r="F13" i="18"/>
  <c r="F15" i="10"/>
  <c r="M15" i="10"/>
  <c r="F54" i="8"/>
  <c r="M75" i="18"/>
  <c r="F63" i="18"/>
  <c r="B63" i="18"/>
  <c r="M43" i="18"/>
  <c r="F43" i="18"/>
  <c r="F43" i="15"/>
  <c r="F43" i="11"/>
  <c r="M23" i="13"/>
  <c r="M62" i="10"/>
  <c r="B35" i="16"/>
  <c r="B25" i="19"/>
  <c r="M35" i="9"/>
  <c r="F35" i="9"/>
  <c r="B25" i="9"/>
  <c r="F25" i="9"/>
  <c r="F52" i="8"/>
  <c r="M33" i="13"/>
  <c r="F33" i="13"/>
  <c r="F13" i="13"/>
  <c r="M15" i="13"/>
  <c r="F55" i="9"/>
  <c r="M55" i="9"/>
  <c r="B55" i="9"/>
  <c r="R64" i="9" s="1"/>
  <c r="B55" i="8"/>
  <c r="F55" i="8"/>
  <c r="M55" i="8"/>
  <c r="B44" i="17"/>
  <c r="F55" i="17"/>
  <c r="M55" i="17"/>
  <c r="M52" i="9"/>
  <c r="M35" i="19"/>
  <c r="F35" i="19"/>
  <c r="M35" i="17"/>
  <c r="F35" i="17"/>
  <c r="M25" i="17"/>
  <c r="M43" i="11"/>
  <c r="F54" i="17"/>
  <c r="M54" i="17"/>
  <c r="B34" i="15"/>
  <c r="B33" i="17"/>
  <c r="F33" i="17"/>
  <c r="F43" i="14"/>
  <c r="B13" i="12"/>
  <c r="F55" i="19"/>
  <c r="B44" i="11"/>
  <c r="F14" i="11"/>
  <c r="M34" i="13"/>
  <c r="B44" i="9"/>
  <c r="B54" i="15"/>
  <c r="M63" i="15" s="1"/>
  <c r="M54" i="15"/>
  <c r="B63" i="17"/>
  <c r="T72" i="17" s="1"/>
  <c r="M43" i="13"/>
  <c r="B32" i="8"/>
  <c r="M23" i="12"/>
  <c r="M15" i="11"/>
  <c r="M45" i="19"/>
  <c r="M32" i="10"/>
  <c r="M32" i="15"/>
  <c r="M32" i="11"/>
  <c r="M12" i="14"/>
  <c r="M52" i="18"/>
  <c r="M32" i="14"/>
  <c r="M12" i="8"/>
  <c r="M22" i="14"/>
  <c r="M42" i="10"/>
  <c r="M22" i="15"/>
  <c r="Y42" i="12"/>
  <c r="Y31" i="12"/>
  <c r="M42" i="15"/>
  <c r="M42" i="11"/>
  <c r="M32" i="17"/>
  <c r="B52" i="13"/>
  <c r="P61" i="13" s="1"/>
  <c r="M32" i="8"/>
  <c r="B42" i="16"/>
  <c r="B35" i="8"/>
  <c r="F35" i="8"/>
  <c r="M65" i="18"/>
  <c r="M45" i="13"/>
  <c r="F32" i="8"/>
  <c r="M55" i="16"/>
  <c r="M25" i="15"/>
  <c r="B45" i="14"/>
  <c r="M12" i="11"/>
  <c r="B53" i="9"/>
  <c r="Q6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B54" i="17"/>
  <c r="F34" i="15"/>
  <c r="M23" i="10"/>
  <c r="M22" i="11"/>
  <c r="B25" i="15"/>
  <c r="B15" i="15"/>
  <c r="F15" i="15"/>
  <c r="F25" i="8"/>
  <c r="B54" i="13"/>
  <c r="F63" i="13" s="1"/>
  <c r="B45" i="13"/>
  <c r="M35" i="8"/>
  <c r="B23" i="11"/>
  <c r="B23" i="10"/>
  <c r="M72" i="18"/>
  <c r="B72" i="18"/>
  <c r="Q81" i="18" s="1"/>
  <c r="M52" i="8"/>
  <c r="B75" i="18"/>
  <c r="N84" i="18" s="1"/>
  <c r="F45" i="16"/>
  <c r="B25" i="17"/>
  <c r="F54" i="14"/>
  <c r="B24" i="10"/>
  <c r="F73" i="18"/>
  <c r="F23" i="10"/>
  <c r="B52" i="8"/>
  <c r="P61" i="8" s="1"/>
  <c r="F53" i="8"/>
  <c r="B53" i="8"/>
  <c r="M62" i="8" s="1"/>
  <c r="M65" i="10"/>
  <c r="B65" i="14"/>
  <c r="T74" i="14" s="1"/>
  <c r="F54" i="13"/>
  <c r="M45" i="16"/>
  <c r="F65" i="14"/>
  <c r="F35" i="10"/>
  <c r="M54" i="13"/>
  <c r="F25" i="17"/>
  <c r="B24" i="13"/>
  <c r="B73" i="18"/>
  <c r="M82" i="18" s="1"/>
  <c r="B55" i="17"/>
  <c r="F15" i="14"/>
  <c r="M12" i="18"/>
  <c r="M32" i="9"/>
  <c r="F32" i="18"/>
  <c r="B64" i="17"/>
  <c r="O73" i="17" s="1"/>
  <c r="B54" i="14"/>
  <c r="M24" i="13"/>
  <c r="M35" i="11"/>
  <c r="B35" i="11"/>
  <c r="B15" i="14"/>
  <c r="M15" i="14"/>
  <c r="F55" i="11"/>
  <c r="F65" i="17"/>
  <c r="M65" i="14"/>
  <c r="B25" i="10"/>
  <c r="F25" i="10"/>
  <c r="F24" i="10"/>
  <c r="M24" i="10"/>
  <c r="M45" i="18"/>
  <c r="B45" i="18"/>
  <c r="F45" i="18"/>
  <c r="F45" i="19"/>
  <c r="M53" i="12"/>
  <c r="M52" i="14"/>
  <c r="B42" i="17"/>
  <c r="M42" i="17"/>
  <c r="F42" i="17"/>
  <c r="M62" i="14"/>
  <c r="B62" i="14"/>
  <c r="F62" i="14"/>
  <c r="B52" i="11"/>
  <c r="M55" i="14"/>
  <c r="B65" i="17"/>
  <c r="M74" i="17" s="1"/>
  <c r="M65" i="17"/>
  <c r="F25" i="13"/>
  <c r="B25" i="13"/>
  <c r="M25" i="13"/>
  <c r="B55" i="19"/>
  <c r="F64" i="19" s="1"/>
  <c r="F64" i="18"/>
  <c r="F25" i="14"/>
  <c r="B45" i="19"/>
  <c r="M43" i="8"/>
  <c r="M64" i="18"/>
  <c r="M25" i="10"/>
  <c r="B25" i="14"/>
  <c r="B64" i="18"/>
  <c r="B65" i="18"/>
  <c r="F44" i="19"/>
  <c r="M64" i="14"/>
  <c r="F65" i="10"/>
  <c r="B65" i="10"/>
  <c r="P74" i="10" s="1"/>
  <c r="F24" i="17"/>
  <c r="M44" i="19"/>
  <c r="M24" i="17"/>
  <c r="B44" i="19"/>
  <c r="B13" i="18"/>
  <c r="B35" i="17"/>
  <c r="B45" i="10"/>
  <c r="F45" i="10"/>
  <c r="M45" i="10"/>
  <c r="B25" i="16"/>
  <c r="F25" i="16"/>
  <c r="B45" i="15"/>
  <c r="M54" i="11"/>
  <c r="B54" i="11"/>
  <c r="F54" i="11"/>
  <c r="B54" i="18"/>
  <c r="F54" i="18"/>
  <c r="B74" i="18"/>
  <c r="P83" i="18" s="1"/>
  <c r="F74" i="18"/>
  <c r="B54" i="8"/>
  <c r="T63" i="8" s="1"/>
  <c r="M54" i="8"/>
  <c r="M7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F34" i="14"/>
  <c r="F64" i="10"/>
  <c r="F23" i="11"/>
  <c r="B23" i="16"/>
  <c r="F23" i="16"/>
  <c r="M35" i="14"/>
  <c r="F35" i="14"/>
  <c r="M64" i="10"/>
  <c r="B44" i="16"/>
  <c r="M44" i="16"/>
  <c r="M12" i="13"/>
  <c r="B45" i="11"/>
  <c r="M45" i="8"/>
  <c r="F54" i="9"/>
  <c r="F63" i="17"/>
  <c r="F45" i="8"/>
  <c r="M34" i="14"/>
  <c r="B44" i="8"/>
  <c r="F44" i="16"/>
  <c r="F45" i="11"/>
  <c r="F44" i="13"/>
  <c r="M45" i="11"/>
  <c r="B14" i="19"/>
  <c r="M14" i="19"/>
  <c r="B45" i="8"/>
  <c r="F43" i="13"/>
  <c r="F44" i="15"/>
  <c r="B55" i="14"/>
  <c r="F25" i="18"/>
  <c r="M44" i="15"/>
  <c r="M14" i="12"/>
  <c r="B35" i="14"/>
  <c r="F55" i="14"/>
  <c r="M23" i="11"/>
  <c r="F14" i="19"/>
  <c r="M34" i="8"/>
  <c r="M63" i="17"/>
  <c r="B25" i="11"/>
  <c r="M25" i="11"/>
  <c r="F25" i="11"/>
  <c r="M55" i="19"/>
  <c r="B34" i="10"/>
  <c r="M34" i="10"/>
  <c r="B35" i="10"/>
  <c r="M35" i="10"/>
  <c r="B35" i="19"/>
  <c r="M44" i="11"/>
  <c r="M44" i="9"/>
  <c r="F44" i="9"/>
  <c r="B35" i="13"/>
  <c r="B15" i="17"/>
  <c r="F15" i="11"/>
  <c r="B15" i="10"/>
  <c r="F64" i="17"/>
  <c r="B45" i="9"/>
  <c r="F45" i="9"/>
  <c r="M45" i="9"/>
  <c r="B24" i="17"/>
  <c r="F44" i="18"/>
  <c r="M14" i="17"/>
  <c r="F14" i="17"/>
  <c r="M22" i="10"/>
  <c r="B52" i="12"/>
  <c r="F52" i="12"/>
  <c r="F32" i="19"/>
  <c r="B32" i="19"/>
  <c r="F22" i="8"/>
  <c r="B22" i="8"/>
  <c r="B12" i="12"/>
  <c r="B52" i="19"/>
  <c r="F52" i="19"/>
  <c r="M22" i="17"/>
  <c r="F33" i="10"/>
  <c r="M43" i="16"/>
  <c r="B63" i="14"/>
  <c r="O72" i="14" s="1"/>
  <c r="B42" i="19"/>
  <c r="F34" i="9"/>
  <c r="F12" i="12"/>
  <c r="F22" i="17"/>
  <c r="M42" i="12"/>
  <c r="B24" i="14"/>
  <c r="M24" i="11"/>
  <c r="B24" i="11"/>
  <c r="B34" i="8"/>
  <c r="B24" i="9"/>
  <c r="B43" i="14"/>
  <c r="B12" i="17"/>
  <c r="F12" i="17"/>
  <c r="B12" i="10"/>
  <c r="F12" i="10"/>
  <c r="B42" i="9"/>
  <c r="F42" i="9"/>
  <c r="B42" i="18"/>
  <c r="F42" i="18"/>
  <c r="B42" i="15"/>
  <c r="F42" i="15"/>
  <c r="M54" i="14"/>
  <c r="M32" i="18"/>
  <c r="B44" i="18"/>
  <c r="M23" i="17"/>
  <c r="B14" i="15"/>
  <c r="M44" i="13"/>
  <c r="M42" i="18"/>
  <c r="M33" i="17"/>
  <c r="M52" i="19"/>
  <c r="B22" i="17"/>
  <c r="B64" i="14"/>
  <c r="B14" i="10"/>
  <c r="M14" i="10"/>
  <c r="F14" i="10"/>
  <c r="B44" i="10"/>
  <c r="M53" i="8"/>
  <c r="B43" i="13"/>
  <c r="F12" i="14"/>
  <c r="B12" i="14"/>
  <c r="F52" i="16"/>
  <c r="M32" i="16"/>
  <c r="F32" i="16"/>
  <c r="B32" i="16"/>
  <c r="F12" i="15"/>
  <c r="B12" i="15"/>
  <c r="M32" i="12"/>
  <c r="B32" i="12"/>
  <c r="F32" i="12"/>
  <c r="M22" i="12"/>
  <c r="F22" i="12"/>
  <c r="B22" i="12"/>
  <c r="F22" i="14"/>
  <c r="M54" i="19"/>
  <c r="B13" i="13"/>
  <c r="M34" i="9"/>
  <c r="B23" i="8"/>
  <c r="F43" i="8"/>
  <c r="M43" i="17"/>
  <c r="F43" i="17"/>
  <c r="B42" i="13"/>
  <c r="F42" i="13"/>
  <c r="F34" i="18"/>
  <c r="M52" i="12"/>
  <c r="M32" i="19"/>
  <c r="B23" i="9"/>
  <c r="F23" i="9"/>
  <c r="B12" i="19"/>
  <c r="F12" i="19"/>
  <c r="F42" i="16"/>
  <c r="F22" i="9"/>
  <c r="B22" i="9"/>
  <c r="B53" i="15"/>
  <c r="F62" i="15" s="1"/>
  <c r="B43" i="17"/>
  <c r="F24" i="11"/>
  <c r="M44" i="18"/>
  <c r="M53" i="11"/>
  <c r="M53" i="9"/>
  <c r="F14" i="15"/>
  <c r="B53" i="11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F52" i="14"/>
  <c r="B52" i="14"/>
  <c r="B22" i="16"/>
  <c r="F22" i="16"/>
  <c r="F42" i="11"/>
  <c r="B42" i="11"/>
  <c r="M62" i="17"/>
  <c r="F62" i="17"/>
  <c r="B62" i="17"/>
  <c r="B32" i="17"/>
  <c r="F32" i="17"/>
  <c r="B34" i="18"/>
  <c r="B33" i="13"/>
  <c r="M13" i="13"/>
  <c r="B13" i="15"/>
  <c r="F53" i="12"/>
  <c r="B53" i="12"/>
  <c r="B62" i="10"/>
  <c r="F62" i="10"/>
  <c r="M22" i="18"/>
  <c r="M22" i="13"/>
  <c r="B22" i="13"/>
  <c r="F22" i="13"/>
  <c r="B12" i="8"/>
  <c r="M42" i="13"/>
  <c r="B42" i="12"/>
  <c r="B24" i="12"/>
  <c r="F24" i="12"/>
  <c r="B43" i="9"/>
  <c r="F43" i="9"/>
  <c r="M43" i="9"/>
  <c r="M52" i="17"/>
  <c r="F52" i="17"/>
  <c r="B52" i="17"/>
  <c r="M42" i="9"/>
  <c r="M12" i="19"/>
  <c r="B34" i="9"/>
  <c r="F23" i="8"/>
  <c r="M42" i="16"/>
  <c r="F22" i="10"/>
  <c r="F54" i="19"/>
  <c r="F53" i="9"/>
  <c r="F42" i="19"/>
  <c r="M42" i="19"/>
  <c r="B43" i="8"/>
  <c r="B23" i="17"/>
  <c r="M12" i="17"/>
  <c r="M24" i="12"/>
  <c r="M43" i="14"/>
  <c r="M12" i="12"/>
  <c r="M54" i="16"/>
  <c r="M14" i="14"/>
  <c r="B44" i="14"/>
  <c r="M63" i="10"/>
  <c r="F63" i="10"/>
  <c r="M53" i="18"/>
  <c r="F53" i="18"/>
  <c r="M33" i="12"/>
  <c r="F33" i="12"/>
  <c r="B33" i="12"/>
  <c r="M62" i="18"/>
  <c r="B62" i="18"/>
  <c r="F62" i="18"/>
  <c r="B42" i="14"/>
  <c r="F42" i="14"/>
  <c r="M42" i="8"/>
  <c r="F42" i="8"/>
  <c r="B42" i="8"/>
  <c r="B22" i="11"/>
  <c r="F22" i="11"/>
  <c r="M52" i="15"/>
  <c r="B52" i="15"/>
  <c r="F52" i="15"/>
  <c r="F24" i="18"/>
  <c r="B54" i="9"/>
  <c r="M44" i="17"/>
  <c r="F53" i="15"/>
  <c r="M53" i="15"/>
  <c r="F44" i="17"/>
  <c r="M22" i="8"/>
  <c r="B43" i="16"/>
  <c r="M54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F12" i="18"/>
  <c r="F32" i="9"/>
  <c r="M13" i="12"/>
  <c r="F53" i="13"/>
  <c r="F24" i="14"/>
  <c r="B22" i="10"/>
  <c r="F53" i="11"/>
  <c r="F43" i="16"/>
  <c r="F63" i="14"/>
  <c r="B54" i="19"/>
  <c r="Q63" i="19" s="1"/>
  <c r="B22" i="18"/>
  <c r="B44" i="13"/>
  <c r="F22" i="18"/>
  <c r="B53" i="13"/>
  <c r="Q62" i="13" s="1"/>
  <c r="M12" i="10"/>
  <c r="B24" i="18"/>
  <c r="M13" i="18"/>
  <c r="B14" i="17"/>
  <c r="M24" i="18"/>
  <c r="B12" i="18"/>
  <c r="F12" i="8"/>
  <c r="B32" i="9"/>
  <c r="F32" i="11"/>
  <c r="B32" i="11"/>
  <c r="B34" i="12"/>
  <c r="F34" i="12"/>
  <c r="F24" i="8"/>
  <c r="B24" i="16"/>
  <c r="M43" i="15"/>
  <c r="B43" i="11"/>
  <c r="M33" i="14"/>
  <c r="F33" i="14"/>
  <c r="B13" i="11"/>
  <c r="F52" i="18"/>
  <c r="B52" i="18"/>
  <c r="B32" i="15"/>
  <c r="F32" i="15"/>
  <c r="B52" i="9"/>
  <c r="F52" i="9"/>
  <c r="F32" i="14"/>
  <c r="B32" i="14"/>
  <c r="F44" i="12"/>
  <c r="B44" i="12"/>
  <c r="M54" i="12"/>
  <c r="B54" i="12"/>
  <c r="F54" i="12"/>
  <c r="B14" i="18"/>
  <c r="F14" i="18"/>
  <c r="M14" i="18"/>
  <c r="AF62" i="8"/>
  <c r="M11" i="14"/>
  <c r="F11" i="14"/>
  <c r="B11" i="14"/>
  <c r="AE72" i="17"/>
  <c r="AF62" i="13"/>
  <c r="M15" i="18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31" i="9"/>
  <c r="B31" i="9"/>
  <c r="F31" i="9"/>
  <c r="M61" i="18"/>
  <c r="B61" i="18"/>
  <c r="F61" i="18"/>
  <c r="M31" i="12"/>
  <c r="B31" i="12"/>
  <c r="F31" i="12"/>
  <c r="B11" i="15"/>
  <c r="F11" i="15"/>
  <c r="AF62" i="9"/>
  <c r="M45" i="12"/>
  <c r="B45" i="12"/>
  <c r="F45" i="12"/>
  <c r="AG62" i="8"/>
  <c r="AE62" i="12"/>
  <c r="AE65" i="12"/>
  <c r="AE65" i="11" s="1"/>
  <c r="AE75" i="10" s="1"/>
  <c r="AE65" i="9" s="1"/>
  <c r="AE65" i="8" s="1"/>
  <c r="AE75" i="17" s="1"/>
  <c r="AE65" i="16" s="1"/>
  <c r="AE65" i="15" s="1"/>
  <c r="AE75" i="14" s="1"/>
  <c r="AE65" i="13" s="1"/>
  <c r="AE65" i="19" s="1"/>
  <c r="AE85" i="18" s="1"/>
  <c r="R53" i="14"/>
  <c r="M31" i="17"/>
  <c r="B31" i="17"/>
  <c r="F31" i="17"/>
  <c r="B21" i="9"/>
  <c r="F21" i="9"/>
  <c r="M51" i="8"/>
  <c r="B51" i="8"/>
  <c r="F51" i="8"/>
  <c r="M31" i="15"/>
  <c r="B31" i="15"/>
  <c r="F31" i="15"/>
  <c r="M31" i="14"/>
  <c r="B31" i="14"/>
  <c r="F31" i="14"/>
  <c r="M51" i="9"/>
  <c r="F51" i="9"/>
  <c r="B51" i="9"/>
  <c r="M21" i="17"/>
  <c r="B21" i="17"/>
  <c r="F21" i="17"/>
  <c r="M21" i="18"/>
  <c r="B21" i="18"/>
  <c r="F21" i="18"/>
  <c r="M31" i="11"/>
  <c r="B31" i="11"/>
  <c r="F31" i="11"/>
  <c r="M51" i="14"/>
  <c r="F51" i="14"/>
  <c r="B51" i="14"/>
  <c r="AG72" i="17"/>
  <c r="M41" i="15"/>
  <c r="F41" i="15"/>
  <c r="B41" i="15"/>
  <c r="M41" i="9"/>
  <c r="B41" i="9"/>
  <c r="F41" i="9"/>
  <c r="AF62" i="15"/>
  <c r="AG62" i="12"/>
  <c r="AG67" i="12" s="1"/>
  <c r="AG65" i="12"/>
  <c r="AG65" i="11" s="1"/>
  <c r="AG75" i="10" s="1"/>
  <c r="AG65" i="9" s="1"/>
  <c r="AG65" i="8" s="1"/>
  <c r="AG75" i="17" s="1"/>
  <c r="AG65" i="16" s="1"/>
  <c r="AG65" i="15" s="1"/>
  <c r="AG75" i="14" s="1"/>
  <c r="AG65" i="13" s="1"/>
  <c r="AG65" i="19" s="1"/>
  <c r="AG85" i="18" s="1"/>
  <c r="R3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75" i="10" s="1"/>
  <c r="AF65" i="9" s="1"/>
  <c r="AF65" i="8" s="1"/>
  <c r="AF75" i="17" s="1"/>
  <c r="AF65" i="16" s="1"/>
  <c r="AF65" i="15" s="1"/>
  <c r="AF75" i="14" s="1"/>
  <c r="AF65" i="13" s="1"/>
  <c r="AF65" i="19" s="1"/>
  <c r="AF85" i="18" s="1"/>
  <c r="AF62" i="19"/>
  <c r="AG82" i="18"/>
  <c r="M55" i="12"/>
  <c r="B55" i="12"/>
  <c r="F55" i="12"/>
  <c r="AG62" i="13"/>
  <c r="AE62" i="9"/>
  <c r="AG62" i="9"/>
  <c r="M31" i="18"/>
  <c r="B31" i="18"/>
  <c r="F31" i="18"/>
  <c r="M41" i="12"/>
  <c r="B41" i="12"/>
  <c r="F41" i="12"/>
  <c r="M61" i="10"/>
  <c r="B61" i="10"/>
  <c r="F61" i="10"/>
  <c r="M21" i="14"/>
  <c r="B21" i="14"/>
  <c r="F21" i="14"/>
  <c r="M41" i="18"/>
  <c r="F41" i="18"/>
  <c r="B41" i="18"/>
  <c r="M51" i="17"/>
  <c r="B51" i="17"/>
  <c r="F51" i="17"/>
  <c r="M51" i="18"/>
  <c r="F51" i="18"/>
  <c r="B51" i="18"/>
  <c r="AE62" i="15"/>
  <c r="M25" i="12"/>
  <c r="B25" i="12"/>
  <c r="F25" i="12"/>
  <c r="M41" i="16"/>
  <c r="B41" i="16"/>
  <c r="F41" i="16"/>
  <c r="AG72" i="10"/>
  <c r="M41" i="10"/>
  <c r="B41" i="10"/>
  <c r="F41" i="10"/>
  <c r="M51" i="15"/>
  <c r="B51" i="15"/>
  <c r="F51" i="15"/>
  <c r="M11" i="13"/>
  <c r="B11" i="13"/>
  <c r="F11" i="13"/>
  <c r="AE62" i="13"/>
  <c r="AE82" i="18"/>
  <c r="AF72" i="10"/>
  <c r="AG62" i="15"/>
  <c r="AG62" i="11"/>
  <c r="M35" i="12"/>
  <c r="F35" i="12"/>
  <c r="B35" i="12"/>
  <c r="M41" i="8"/>
  <c r="B41" i="8"/>
  <c r="F41" i="8"/>
  <c r="M21" i="8"/>
  <c r="B21" i="8"/>
  <c r="F21" i="8"/>
  <c r="M21" i="13"/>
  <c r="B21" i="13"/>
  <c r="F21" i="13"/>
  <c r="M11" i="12"/>
  <c r="B11" i="12"/>
  <c r="F11" i="12"/>
  <c r="M11" i="17"/>
  <c r="F11" i="17"/>
  <c r="M11" i="18"/>
  <c r="B11" i="18"/>
  <c r="F11" i="18"/>
  <c r="M71" i="18"/>
  <c r="B71" i="18"/>
  <c r="F71" i="18"/>
  <c r="M31" i="16"/>
  <c r="B31" i="16"/>
  <c r="F31" i="16"/>
  <c r="M61" i="17"/>
  <c r="B61" i="17"/>
  <c r="F61" i="17"/>
  <c r="M31" i="10"/>
  <c r="B31" i="10"/>
  <c r="F31" i="10"/>
  <c r="AF62" i="16"/>
  <c r="M51" i="13"/>
  <c r="B51" i="13"/>
  <c r="F51" i="13"/>
  <c r="M21" i="12"/>
  <c r="B21" i="12"/>
  <c r="F21" i="12"/>
  <c r="AE62" i="8"/>
  <c r="AE62" i="16"/>
  <c r="AE62" i="19"/>
  <c r="AE72" i="14"/>
  <c r="G12" i="39" s="1"/>
  <c r="M15" i="12"/>
  <c r="F15" i="12"/>
  <c r="B15" i="12"/>
  <c r="AG62" i="19"/>
  <c r="F11" i="8"/>
  <c r="B11" i="8"/>
  <c r="M51" i="12"/>
  <c r="B51" i="12"/>
  <c r="F51" i="12"/>
  <c r="M51" i="19"/>
  <c r="F51" i="19"/>
  <c r="B51" i="19"/>
  <c r="M41" i="17"/>
  <c r="B41" i="17"/>
  <c r="F41" i="17"/>
  <c r="M21" i="10"/>
  <c r="F21" i="10"/>
  <c r="B21" i="10"/>
  <c r="M21" i="19"/>
  <c r="B21" i="19"/>
  <c r="F21" i="19"/>
  <c r="M61" i="14"/>
  <c r="F61" i="14"/>
  <c r="B61" i="14"/>
  <c r="F21" i="16"/>
  <c r="B21" i="16"/>
  <c r="I45" i="40"/>
  <c r="M39" i="40"/>
  <c r="L43" i="40"/>
  <c r="J39" i="40"/>
  <c r="J43" i="40"/>
  <c r="H28" i="40"/>
  <c r="M30" i="40"/>
  <c r="J24" i="40"/>
  <c r="G30" i="40"/>
  <c r="J59" i="40"/>
  <c r="G57" i="40"/>
  <c r="I57" i="40"/>
  <c r="M57" i="40"/>
  <c r="M53" i="40"/>
  <c r="B72" i="40"/>
  <c r="J74" i="40"/>
  <c r="I74" i="40"/>
  <c r="H72" i="40"/>
  <c r="H45" i="40"/>
  <c r="E43" i="40"/>
  <c r="J28" i="40"/>
  <c r="B28" i="40"/>
  <c r="I30" i="40"/>
  <c r="H59" i="40"/>
  <c r="M59" i="40"/>
  <c r="M68" i="40"/>
  <c r="J68" i="40"/>
  <c r="C43" i="40"/>
  <c r="G45" i="40"/>
  <c r="L45" i="40"/>
  <c r="J45" i="40"/>
  <c r="I43" i="40"/>
  <c r="M28" i="40"/>
  <c r="D28" i="40"/>
  <c r="J30" i="40"/>
  <c r="L30" i="40"/>
  <c r="I28" i="40"/>
  <c r="B57" i="40"/>
  <c r="J53" i="40"/>
  <c r="D57" i="40"/>
  <c r="H57" i="40"/>
  <c r="L59" i="40"/>
  <c r="M74" i="40"/>
  <c r="L74" i="40"/>
  <c r="L72" i="40"/>
  <c r="C72" i="40"/>
  <c r="H74" i="40"/>
  <c r="G43" i="40"/>
  <c r="M43" i="40"/>
  <c r="L28" i="40"/>
  <c r="C28" i="40"/>
  <c r="I59" i="40"/>
  <c r="L57" i="40"/>
  <c r="G72" i="40"/>
  <c r="I72" i="40"/>
  <c r="F43" i="40"/>
  <c r="B43" i="40"/>
  <c r="M45" i="40"/>
  <c r="D43" i="40"/>
  <c r="H43" i="40"/>
  <c r="G28" i="40"/>
  <c r="F28" i="40"/>
  <c r="H30" i="40"/>
  <c r="E28" i="40"/>
  <c r="M24" i="40"/>
  <c r="C57" i="40"/>
  <c r="E57" i="40"/>
  <c r="F57" i="40"/>
  <c r="J57" i="40"/>
  <c r="M72" i="40"/>
  <c r="D72" i="40"/>
  <c r="E72" i="40"/>
  <c r="G74" i="40"/>
  <c r="J72" i="40"/>
  <c r="G59" i="40"/>
  <c r="F72" i="40"/>
  <c r="D14" i="40"/>
  <c r="H16" i="40"/>
  <c r="M10" i="40"/>
  <c r="G14" i="40"/>
  <c r="B14" i="40"/>
  <c r="I16" i="40"/>
  <c r="M18" i="40"/>
  <c r="H14" i="40"/>
  <c r="F14" i="40"/>
  <c r="J14" i="40"/>
  <c r="C14" i="40"/>
  <c r="J16" i="40"/>
  <c r="E14" i="40"/>
  <c r="L16" i="40"/>
  <c r="I14" i="40"/>
  <c r="L14" i="40"/>
  <c r="J10" i="40"/>
  <c r="B62" i="24" l="1"/>
  <c r="W61" i="25"/>
  <c r="R14" i="16"/>
  <c r="R11" i="9"/>
  <c r="R15" i="9"/>
  <c r="R14" i="9"/>
  <c r="R13" i="16"/>
  <c r="R15" i="16"/>
  <c r="M16" i="9"/>
  <c r="R12" i="9"/>
  <c r="M16" i="16"/>
  <c r="R11" i="16"/>
  <c r="R13" i="9"/>
  <c r="R12" i="16"/>
  <c r="O64" i="16"/>
  <c r="T73" i="10"/>
  <c r="N73" i="10"/>
  <c r="Q73" i="10"/>
  <c r="O73" i="10"/>
  <c r="F73" i="10"/>
  <c r="P73" i="10"/>
  <c r="M73" i="10"/>
  <c r="G8" i="39"/>
  <c r="M32" i="40"/>
  <c r="M47" i="40" s="1"/>
  <c r="M61" i="40" s="1"/>
  <c r="M76" i="40" s="1"/>
  <c r="P64" i="16"/>
  <c r="T72" i="10"/>
  <c r="M72" i="10"/>
  <c r="F72" i="10"/>
  <c r="N72" i="10"/>
  <c r="R13" i="11"/>
  <c r="Q72" i="10"/>
  <c r="O72" i="10"/>
  <c r="P72" i="10"/>
  <c r="R34" i="15"/>
  <c r="R53" i="13"/>
  <c r="R45" i="17"/>
  <c r="G10" i="39"/>
  <c r="G15" i="39"/>
  <c r="R24" i="19"/>
  <c r="G6" i="39"/>
  <c r="R63" i="14"/>
  <c r="T64" i="16"/>
  <c r="F64" i="16"/>
  <c r="M64" i="16"/>
  <c r="Q64" i="16"/>
  <c r="R63" i="18"/>
  <c r="R64" i="16"/>
  <c r="I50" i="40"/>
  <c r="G50" i="40"/>
  <c r="I7" i="40"/>
  <c r="G7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43" i="11"/>
  <c r="R33" i="8"/>
  <c r="R54" i="8"/>
  <c r="R25" i="8"/>
  <c r="R14" i="15"/>
  <c r="R53" i="11"/>
  <c r="R54" i="11"/>
  <c r="R35" i="17"/>
  <c r="R33" i="9"/>
  <c r="R55" i="13"/>
  <c r="R53" i="16"/>
  <c r="R45" i="14"/>
  <c r="R25" i="14"/>
  <c r="R35" i="8"/>
  <c r="R44" i="12"/>
  <c r="R55" i="17"/>
  <c r="M62" i="19"/>
  <c r="N64" i="13"/>
  <c r="R34" i="19"/>
  <c r="M62" i="16"/>
  <c r="O64" i="13"/>
  <c r="R62" i="19"/>
  <c r="R23" i="14"/>
  <c r="R53" i="17"/>
  <c r="R13" i="19"/>
  <c r="N62" i="19"/>
  <c r="P62" i="19"/>
  <c r="R33" i="11"/>
  <c r="R55" i="15"/>
  <c r="M64" i="13"/>
  <c r="R13" i="17"/>
  <c r="Q64" i="13"/>
  <c r="R35" i="16"/>
  <c r="F64" i="15"/>
  <c r="T64" i="15"/>
  <c r="M64" i="15"/>
  <c r="R63" i="16"/>
  <c r="N64" i="15"/>
  <c r="O64" i="15"/>
  <c r="R34" i="17"/>
  <c r="R25" i="19"/>
  <c r="R64" i="15"/>
  <c r="Q63" i="16"/>
  <c r="P64" i="15"/>
  <c r="Q64" i="9"/>
  <c r="R33" i="15"/>
  <c r="R75" i="18"/>
  <c r="R24" i="10"/>
  <c r="R74" i="10"/>
  <c r="M74" i="10"/>
  <c r="R23" i="19"/>
  <c r="M63" i="16"/>
  <c r="R23" i="15"/>
  <c r="R24" i="8"/>
  <c r="N63" i="16"/>
  <c r="N63" i="15"/>
  <c r="R35" i="13"/>
  <c r="R63" i="15"/>
  <c r="R53" i="19"/>
  <c r="R34" i="16"/>
  <c r="R55" i="16"/>
  <c r="Q62" i="19"/>
  <c r="P64" i="13"/>
  <c r="R24" i="15"/>
  <c r="R43" i="18"/>
  <c r="F62" i="19"/>
  <c r="F64" i="13"/>
  <c r="R44" i="8"/>
  <c r="O62" i="19"/>
  <c r="R25" i="15"/>
  <c r="T64" i="13"/>
  <c r="R64" i="17"/>
  <c r="O61" i="13"/>
  <c r="N82" i="18"/>
  <c r="Q72" i="17"/>
  <c r="Q82" i="18"/>
  <c r="F82" i="18"/>
  <c r="R43" i="13"/>
  <c r="P82" i="18"/>
  <c r="N63" i="8"/>
  <c r="R43" i="19"/>
  <c r="R61" i="16"/>
  <c r="M74" i="14"/>
  <c r="P63" i="8"/>
  <c r="R15" i="13"/>
  <c r="R73" i="18"/>
  <c r="F62" i="16"/>
  <c r="R23" i="18"/>
  <c r="R45" i="19"/>
  <c r="R62" i="16"/>
  <c r="T63" i="16"/>
  <c r="R15" i="17"/>
  <c r="O64" i="9"/>
  <c r="T64" i="9"/>
  <c r="T61" i="13"/>
  <c r="R13" i="14"/>
  <c r="P64" i="11"/>
  <c r="O63" i="19"/>
  <c r="M64" i="9"/>
  <c r="R25" i="13"/>
  <c r="R34" i="18"/>
  <c r="P62" i="16"/>
  <c r="O63" i="16"/>
  <c r="R25" i="18"/>
  <c r="R44" i="14"/>
  <c r="R15" i="8"/>
  <c r="F64" i="9"/>
  <c r="R14" i="11"/>
  <c r="F61" i="13"/>
  <c r="Q62" i="16"/>
  <c r="O62" i="16"/>
  <c r="T62" i="16"/>
  <c r="P63" i="16"/>
  <c r="N64" i="9"/>
  <c r="P64" i="9"/>
  <c r="M62" i="9"/>
  <c r="O63" i="15"/>
  <c r="F63" i="19"/>
  <c r="T64" i="11"/>
  <c r="R54" i="17"/>
  <c r="O62" i="15"/>
  <c r="R62" i="9"/>
  <c r="Q63" i="15"/>
  <c r="M63" i="19"/>
  <c r="R34" i="13"/>
  <c r="R15" i="10"/>
  <c r="F62" i="9"/>
  <c r="T63" i="15"/>
  <c r="R62" i="10"/>
  <c r="R14" i="13"/>
  <c r="O72" i="17"/>
  <c r="P63" i="15"/>
  <c r="R33" i="13"/>
  <c r="R25" i="9"/>
  <c r="R84" i="18"/>
  <c r="Q64" i="11"/>
  <c r="P84" i="18"/>
  <c r="Q74" i="10"/>
  <c r="R25" i="17"/>
  <c r="R52" i="18"/>
  <c r="R35" i="19"/>
  <c r="N72" i="17"/>
  <c r="F63" i="15"/>
  <c r="R12" i="14"/>
  <c r="R32" i="10"/>
  <c r="R52" i="11"/>
  <c r="R15" i="11"/>
  <c r="F64" i="11"/>
  <c r="M64" i="11"/>
  <c r="R35" i="15"/>
  <c r="M84" i="18"/>
  <c r="O64" i="11"/>
  <c r="R64" i="11"/>
  <c r="F72" i="17"/>
  <c r="R54" i="13"/>
  <c r="R63" i="19"/>
  <c r="T64" i="8"/>
  <c r="N64" i="8"/>
  <c r="F64" i="8"/>
  <c r="R64" i="8"/>
  <c r="P64" i="8"/>
  <c r="Q64" i="8"/>
  <c r="O64" i="8"/>
  <c r="M64" i="8"/>
  <c r="O62" i="9"/>
  <c r="P72" i="17"/>
  <c r="R22" i="15"/>
  <c r="R45" i="16"/>
  <c r="O84" i="18"/>
  <c r="T61" i="16"/>
  <c r="V52" i="12"/>
  <c r="R43" i="16"/>
  <c r="O61" i="16"/>
  <c r="Q84" i="18"/>
  <c r="R24" i="17"/>
  <c r="V53" i="12"/>
  <c r="V53" i="11" s="1"/>
  <c r="V63" i="10" s="1"/>
  <c r="V53" i="9" s="1"/>
  <c r="V53" i="8" s="1"/>
  <c r="V63" i="17" s="1"/>
  <c r="V53" i="16" s="1"/>
  <c r="V53" i="15" s="1"/>
  <c r="V63" i="14" s="1"/>
  <c r="V53" i="13" s="1"/>
  <c r="V53" i="19" s="1"/>
  <c r="V73" i="18" s="1"/>
  <c r="R65" i="14"/>
  <c r="R54" i="9"/>
  <c r="R42" i="15"/>
  <c r="R53" i="15"/>
  <c r="T62" i="9"/>
  <c r="R23" i="16"/>
  <c r="R25" i="10"/>
  <c r="N62" i="9"/>
  <c r="M72" i="17"/>
  <c r="R52" i="9"/>
  <c r="R72" i="18"/>
  <c r="T84" i="18"/>
  <c r="R52" i="19"/>
  <c r="R55" i="9"/>
  <c r="AC13" i="12"/>
  <c r="O63" i="13"/>
  <c r="R44" i="18"/>
  <c r="N63" i="13"/>
  <c r="R23" i="13"/>
  <c r="P62" i="9"/>
  <c r="R72" i="17"/>
  <c r="W14" i="12"/>
  <c r="R54" i="15"/>
  <c r="R23" i="12"/>
  <c r="R55" i="8"/>
  <c r="F84" i="18"/>
  <c r="R65" i="17"/>
  <c r="M61" i="16"/>
  <c r="O74" i="10"/>
  <c r="R64" i="14"/>
  <c r="M63" i="13"/>
  <c r="R24" i="14"/>
  <c r="R45" i="13"/>
  <c r="F72" i="14"/>
  <c r="R14" i="19"/>
  <c r="R12" i="15"/>
  <c r="R74" i="17"/>
  <c r="R22" i="9"/>
  <c r="R45" i="15"/>
  <c r="R22" i="14"/>
  <c r="R35" i="9"/>
  <c r="R32" i="15"/>
  <c r="R32" i="14"/>
  <c r="R32" i="11"/>
  <c r="R42" i="10"/>
  <c r="R12" i="8"/>
  <c r="Y41" i="12"/>
  <c r="Y12" i="11"/>
  <c r="R42" i="18"/>
  <c r="R12" i="11"/>
  <c r="R42" i="11"/>
  <c r="R22" i="16"/>
  <c r="R32" i="17"/>
  <c r="R32" i="18"/>
  <c r="R32" i="8"/>
  <c r="R12" i="13"/>
  <c r="R22" i="8"/>
  <c r="R61" i="13"/>
  <c r="M61" i="13"/>
  <c r="N61" i="13"/>
  <c r="R12" i="18"/>
  <c r="R42" i="13"/>
  <c r="N61" i="8"/>
  <c r="M61" i="8"/>
  <c r="Q61" i="8"/>
  <c r="F61" i="8"/>
  <c r="T71" i="14"/>
  <c r="P71" i="14"/>
  <c r="R52" i="8"/>
  <c r="Q61" i="13"/>
  <c r="R62" i="14"/>
  <c r="P81" i="18"/>
  <c r="R45" i="18"/>
  <c r="T63" i="13"/>
  <c r="R15" i="15"/>
  <c r="R22" i="11"/>
  <c r="R24" i="13"/>
  <c r="R65" i="18"/>
  <c r="O82" i="18"/>
  <c r="Q74" i="14"/>
  <c r="R12" i="10"/>
  <c r="R45" i="8"/>
  <c r="P74" i="14"/>
  <c r="M83" i="18"/>
  <c r="R35" i="18"/>
  <c r="R63" i="13"/>
  <c r="R44" i="19"/>
  <c r="T82" i="18"/>
  <c r="F74" i="14"/>
  <c r="R23" i="10"/>
  <c r="O83" i="18"/>
  <c r="Q73" i="17"/>
  <c r="Q63" i="13"/>
  <c r="R24" i="16"/>
  <c r="R82" i="18"/>
  <c r="M64" i="19"/>
  <c r="Q83" i="18"/>
  <c r="Q63" i="8"/>
  <c r="M73" i="17"/>
  <c r="R65" i="10"/>
  <c r="Q61" i="16"/>
  <c r="F61" i="16"/>
  <c r="P61" i="16"/>
  <c r="P63" i="13"/>
  <c r="Q64" i="19"/>
  <c r="R34" i="14"/>
  <c r="R83" i="18"/>
  <c r="O63" i="8"/>
  <c r="T62" i="8"/>
  <c r="N62" i="8"/>
  <c r="P73" i="17"/>
  <c r="T73" i="17"/>
  <c r="F73" i="17"/>
  <c r="N73" i="17"/>
  <c r="O74" i="14"/>
  <c r="O64" i="19"/>
  <c r="N83" i="18"/>
  <c r="F63" i="8"/>
  <c r="O74" i="17"/>
  <c r="M81" i="18"/>
  <c r="R74" i="18"/>
  <c r="R73" i="17"/>
  <c r="N74" i="14"/>
  <c r="T83" i="18"/>
  <c r="R63" i="8"/>
  <c r="F62" i="8"/>
  <c r="P74" i="17"/>
  <c r="N81" i="18"/>
  <c r="O62" i="8"/>
  <c r="R62" i="8"/>
  <c r="R35" i="11"/>
  <c r="R32" i="9"/>
  <c r="R15" i="14"/>
  <c r="R23" i="17"/>
  <c r="Q62" i="8"/>
  <c r="R74" i="14"/>
  <c r="F83" i="18"/>
  <c r="R32" i="13"/>
  <c r="M63" i="8"/>
  <c r="T81" i="18"/>
  <c r="P62" i="8"/>
  <c r="R34" i="10"/>
  <c r="O81" i="18"/>
  <c r="R81" i="18"/>
  <c r="F81" i="18"/>
  <c r="O61" i="8"/>
  <c r="R61" i="8"/>
  <c r="T61" i="8"/>
  <c r="M61" i="11"/>
  <c r="T61" i="11"/>
  <c r="O61" i="11"/>
  <c r="P61" i="11"/>
  <c r="N61" i="11"/>
  <c r="R61" i="11"/>
  <c r="Q61" i="11"/>
  <c r="F61" i="11"/>
  <c r="R54" i="18"/>
  <c r="R53" i="12"/>
  <c r="AA53" i="12" s="1"/>
  <c r="P64" i="19"/>
  <c r="R42" i="16"/>
  <c r="R24" i="9"/>
  <c r="R13" i="18"/>
  <c r="R13" i="13"/>
  <c r="F74" i="17"/>
  <c r="Q71" i="14"/>
  <c r="M71" i="14"/>
  <c r="N74" i="10"/>
  <c r="R42" i="17"/>
  <c r="AC53" i="12"/>
  <c r="R64" i="19"/>
  <c r="R23" i="8"/>
  <c r="T74" i="17"/>
  <c r="R12" i="19"/>
  <c r="O71" i="14"/>
  <c r="W53" i="12"/>
  <c r="N64" i="19"/>
  <c r="F71" i="14"/>
  <c r="R64" i="18"/>
  <c r="R34" i="9"/>
  <c r="X53" i="12"/>
  <c r="T64" i="19"/>
  <c r="R42" i="19"/>
  <c r="R43" i="8"/>
  <c r="Q74" i="17"/>
  <c r="F74" i="10"/>
  <c r="R71" i="14"/>
  <c r="R55" i="14"/>
  <c r="N74" i="17"/>
  <c r="N71" i="14"/>
  <c r="R52" i="14"/>
  <c r="T74" i="10"/>
  <c r="R45" i="9"/>
  <c r="R55" i="19"/>
  <c r="M72" i="14"/>
  <c r="P62" i="13"/>
  <c r="R34" i="8"/>
  <c r="R35" i="14"/>
  <c r="O63" i="11"/>
  <c r="N63" i="11"/>
  <c r="P63" i="11"/>
  <c r="F63" i="11"/>
  <c r="Q63" i="11"/>
  <c r="T63" i="11"/>
  <c r="M63" i="11"/>
  <c r="R63" i="11"/>
  <c r="R42" i="9"/>
  <c r="Q72" i="14"/>
  <c r="R22" i="17"/>
  <c r="R44" i="16"/>
  <c r="R32" i="19"/>
  <c r="O62" i="13"/>
  <c r="R44" i="11"/>
  <c r="R25" i="11"/>
  <c r="R23" i="11"/>
  <c r="R45" i="10"/>
  <c r="R72" i="14"/>
  <c r="R45" i="11"/>
  <c r="T72" i="14"/>
  <c r="R44" i="15"/>
  <c r="R44" i="9"/>
  <c r="R54" i="14"/>
  <c r="P72" i="14"/>
  <c r="N72" i="14"/>
  <c r="AC14" i="12"/>
  <c r="R63" i="17"/>
  <c r="R24" i="12"/>
  <c r="R2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X14" i="12"/>
  <c r="R44" i="13"/>
  <c r="R42" i="14"/>
  <c r="R64" i="10"/>
  <c r="R35" i="10"/>
  <c r="R12" i="17"/>
  <c r="P62" i="15"/>
  <c r="T61" i="9"/>
  <c r="R61" i="9"/>
  <c r="N61" i="9"/>
  <c r="P61" i="9"/>
  <c r="F61" i="9"/>
  <c r="O61" i="9"/>
  <c r="Q61" i="9"/>
  <c r="M61" i="9"/>
  <c r="O63" i="9"/>
  <c r="F63" i="9"/>
  <c r="T63" i="9"/>
  <c r="Q63" i="9"/>
  <c r="M63" i="9"/>
  <c r="R63" i="9"/>
  <c r="P63" i="9"/>
  <c r="N63" i="9"/>
  <c r="R52" i="15"/>
  <c r="V12" i="12"/>
  <c r="R62" i="17"/>
  <c r="R53" i="8"/>
  <c r="R14" i="17"/>
  <c r="T62" i="15"/>
  <c r="T63" i="19"/>
  <c r="R33" i="14"/>
  <c r="R52" i="13"/>
  <c r="R33" i="12"/>
  <c r="R53" i="18"/>
  <c r="R43" i="14"/>
  <c r="R22" i="18"/>
  <c r="R22" i="10"/>
  <c r="R44" i="17"/>
  <c r="R53" i="9"/>
  <c r="R24" i="11"/>
  <c r="R13" i="15"/>
  <c r="R54" i="16"/>
  <c r="W13" i="12"/>
  <c r="R62" i="15"/>
  <c r="N63" i="19"/>
  <c r="AC52" i="12"/>
  <c r="F62" i="13"/>
  <c r="M62" i="13"/>
  <c r="N62" i="13"/>
  <c r="T62" i="13"/>
  <c r="R62" i="13"/>
  <c r="R34" i="11"/>
  <c r="T61" i="15"/>
  <c r="P61" i="15"/>
  <c r="Q61" i="15"/>
  <c r="N61" i="15"/>
  <c r="M61" i="15"/>
  <c r="R61" i="15"/>
  <c r="F61" i="15"/>
  <c r="O61" i="15"/>
  <c r="R42" i="8"/>
  <c r="O62" i="11"/>
  <c r="N62" i="11"/>
  <c r="P62" i="11"/>
  <c r="T62" i="11"/>
  <c r="M62" i="11"/>
  <c r="F62" i="11"/>
  <c r="Q62" i="11"/>
  <c r="R62" i="11"/>
  <c r="R43" i="17"/>
  <c r="R73" i="14"/>
  <c r="P73" i="14"/>
  <c r="N73" i="14"/>
  <c r="Q73" i="14"/>
  <c r="T73" i="14"/>
  <c r="O73" i="14"/>
  <c r="F73" i="14"/>
  <c r="M73" i="14"/>
  <c r="R42" i="12"/>
  <c r="M61" i="19"/>
  <c r="P61" i="19"/>
  <c r="R61" i="19"/>
  <c r="N61" i="19"/>
  <c r="T61" i="19"/>
  <c r="Q61" i="19"/>
  <c r="F61" i="19"/>
  <c r="O61" i="19"/>
  <c r="R43" i="15"/>
  <c r="N62" i="15"/>
  <c r="R33" i="10"/>
  <c r="M62" i="15"/>
  <c r="R52" i="12"/>
  <c r="R52" i="17"/>
  <c r="R22" i="13"/>
  <c r="R13" i="8"/>
  <c r="X13" i="12"/>
  <c r="Q62" i="15"/>
  <c r="P63" i="19"/>
  <c r="R24" i="18"/>
  <c r="R63" i="10"/>
  <c r="T71" i="10"/>
  <c r="P71" i="10"/>
  <c r="O71" i="10"/>
  <c r="F71" i="10"/>
  <c r="R71" i="10"/>
  <c r="N71" i="10"/>
  <c r="Q71" i="10"/>
  <c r="M71" i="10"/>
  <c r="Q62" i="12"/>
  <c r="M62" i="12"/>
  <c r="N62" i="12"/>
  <c r="T62" i="12"/>
  <c r="O62" i="12"/>
  <c r="P62" i="12"/>
  <c r="F62" i="12"/>
  <c r="R62" i="12"/>
  <c r="R22" i="19"/>
  <c r="R54" i="19"/>
  <c r="R32" i="12"/>
  <c r="R32" i="16"/>
  <c r="R13" i="12"/>
  <c r="AA13" i="12" s="1"/>
  <c r="R14" i="14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R62" i="18"/>
  <c r="R43" i="9"/>
  <c r="O71" i="17"/>
  <c r="N71" i="17"/>
  <c r="F71" i="17"/>
  <c r="P71" i="17"/>
  <c r="Q71" i="17"/>
  <c r="M71" i="17"/>
  <c r="T71" i="17"/>
  <c r="R71" i="17"/>
  <c r="R23" i="9"/>
  <c r="R33" i="17"/>
  <c r="M61" i="12"/>
  <c r="N61" i="12"/>
  <c r="R61" i="12"/>
  <c r="Q61" i="12"/>
  <c r="P61" i="12"/>
  <c r="T61" i="12"/>
  <c r="O61" i="12"/>
  <c r="F61" i="12"/>
  <c r="R14" i="18"/>
  <c r="V54" i="12"/>
  <c r="V54" i="11" s="1"/>
  <c r="V64" i="10" s="1"/>
  <c r="V54" i="9" s="1"/>
  <c r="V54" i="8" s="1"/>
  <c r="V64" i="17" s="1"/>
  <c r="V54" i="16" s="1"/>
  <c r="V54" i="15" s="1"/>
  <c r="V64" i="14" s="1"/>
  <c r="V54" i="13" s="1"/>
  <c r="V54" i="19" s="1"/>
  <c r="V7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71" i="18"/>
  <c r="M76" i="18"/>
  <c r="R21" i="18"/>
  <c r="M26" i="18"/>
  <c r="R21" i="10"/>
  <c r="M26" i="10"/>
  <c r="R21" i="8"/>
  <c r="M26" i="8"/>
  <c r="R11" i="19"/>
  <c r="M16" i="19"/>
  <c r="R51" i="14"/>
  <c r="M56" i="14"/>
  <c r="R51" i="8"/>
  <c r="M56" i="8"/>
  <c r="R11" i="15"/>
  <c r="M16" i="15"/>
  <c r="R11" i="11"/>
  <c r="M16" i="11"/>
  <c r="R41" i="17"/>
  <c r="M46" i="17"/>
  <c r="R31" i="16"/>
  <c r="M36" i="16"/>
  <c r="R35" i="12"/>
  <c r="R11" i="13"/>
  <c r="M16" i="13"/>
  <c r="R51" i="18"/>
  <c r="M56" i="18"/>
  <c r="R31" i="8"/>
  <c r="M36" i="8"/>
  <c r="R41" i="19"/>
  <c r="M46" i="19"/>
  <c r="R31" i="11"/>
  <c r="M36" i="11"/>
  <c r="P60" i="8"/>
  <c r="T60" i="8"/>
  <c r="F60" i="8"/>
  <c r="N60" i="8"/>
  <c r="M60" i="8"/>
  <c r="O60" i="8"/>
  <c r="Q60" i="8"/>
  <c r="R60" i="8"/>
  <c r="AE67" i="12"/>
  <c r="AE67" i="11" s="1"/>
  <c r="AE77" i="10" s="1"/>
  <c r="AE67" i="9" s="1"/>
  <c r="AE67" i="8" s="1"/>
  <c r="AE77" i="17" s="1"/>
  <c r="AE67" i="16" s="1"/>
  <c r="AE67" i="15" s="1"/>
  <c r="AE77" i="14" s="1"/>
  <c r="AE67" i="13" s="1"/>
  <c r="AE67" i="19" s="1"/>
  <c r="AE87" i="18" s="1"/>
  <c r="R31" i="13"/>
  <c r="M36" i="13"/>
  <c r="R60" i="19"/>
  <c r="N60" i="19"/>
  <c r="P60" i="19"/>
  <c r="Q60" i="19"/>
  <c r="F60" i="19"/>
  <c r="T60" i="19"/>
  <c r="M60" i="19"/>
  <c r="O60" i="19"/>
  <c r="R41" i="18"/>
  <c r="M46" i="18"/>
  <c r="R21" i="15"/>
  <c r="M26" i="15"/>
  <c r="R21" i="17"/>
  <c r="M26" i="17"/>
  <c r="R31" i="9"/>
  <c r="M36" i="9"/>
  <c r="Q60" i="11"/>
  <c r="M60" i="11"/>
  <c r="T60" i="11"/>
  <c r="N60" i="11"/>
  <c r="F60" i="11"/>
  <c r="O60" i="11"/>
  <c r="R60" i="11"/>
  <c r="P60" i="11"/>
  <c r="R15" i="18"/>
  <c r="R51" i="12"/>
  <c r="V51" i="12"/>
  <c r="V51" i="11" s="1"/>
  <c r="V61" i="10" s="1"/>
  <c r="V51" i="9" s="1"/>
  <c r="V51" i="8" s="1"/>
  <c r="V61" i="17" s="1"/>
  <c r="V51" i="16" s="1"/>
  <c r="V51" i="15" s="1"/>
  <c r="V61" i="14" s="1"/>
  <c r="V51" i="13" s="1"/>
  <c r="V51" i="19" s="1"/>
  <c r="V71" i="18" s="1"/>
  <c r="M56" i="12"/>
  <c r="V55" i="12"/>
  <c r="V55" i="11" s="1"/>
  <c r="V65" i="10" s="1"/>
  <c r="V55" i="9" s="1"/>
  <c r="V55" i="8" s="1"/>
  <c r="V65" i="17" s="1"/>
  <c r="V55" i="16" s="1"/>
  <c r="V55" i="15" s="1"/>
  <c r="V65" i="14" s="1"/>
  <c r="V55" i="13" s="1"/>
  <c r="V55" i="19" s="1"/>
  <c r="V7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21" i="16"/>
  <c r="M2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61" i="10"/>
  <c r="M6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51" i="17"/>
  <c r="M56" i="17"/>
  <c r="R11" i="18"/>
  <c r="M16" i="18"/>
  <c r="T41" i="9"/>
  <c r="R41" i="9"/>
  <c r="M46" i="9"/>
  <c r="R11" i="17"/>
  <c r="M16" i="17"/>
  <c r="R41" i="8"/>
  <c r="M46" i="8"/>
  <c r="AG67" i="11"/>
  <c r="AG77" i="10" s="1"/>
  <c r="AG67" i="9" s="1"/>
  <c r="AG67" i="8" s="1"/>
  <c r="AG77" i="17" s="1"/>
  <c r="AG67" i="16" s="1"/>
  <c r="AG67" i="15" s="1"/>
  <c r="AG77" i="14" s="1"/>
  <c r="AG67" i="13" s="1"/>
  <c r="AG67" i="19" s="1"/>
  <c r="AG87" i="18" s="1"/>
  <c r="R21" i="14"/>
  <c r="M26" i="14"/>
  <c r="R41" i="13"/>
  <c r="M46" i="13"/>
  <c r="R51" i="9"/>
  <c r="M56" i="9"/>
  <c r="T70" i="14"/>
  <c r="O70" i="14"/>
  <c r="Q70" i="14"/>
  <c r="P70" i="14"/>
  <c r="F70" i="14"/>
  <c r="R70" i="14"/>
  <c r="N70" i="14"/>
  <c r="M70" i="14"/>
  <c r="R61" i="14"/>
  <c r="M66" i="14"/>
  <c r="R51" i="13"/>
  <c r="M56" i="13"/>
  <c r="R61" i="17"/>
  <c r="M66" i="17"/>
  <c r="R21" i="13"/>
  <c r="M26" i="13"/>
  <c r="Q70" i="10"/>
  <c r="M70" i="10"/>
  <c r="R70" i="10"/>
  <c r="P70" i="10"/>
  <c r="N70" i="10"/>
  <c r="F70" i="10"/>
  <c r="T70" i="10"/>
  <c r="O70" i="10"/>
  <c r="R41" i="12"/>
  <c r="M46" i="12"/>
  <c r="R31" i="14"/>
  <c r="M36" i="14"/>
  <c r="R45" i="12"/>
  <c r="R41" i="11"/>
  <c r="M46" i="11"/>
  <c r="R41" i="14"/>
  <c r="M46" i="14"/>
  <c r="R51" i="19"/>
  <c r="M56" i="19"/>
  <c r="M26" i="12"/>
  <c r="R51" i="15"/>
  <c r="M56" i="15"/>
  <c r="R41" i="16"/>
  <c r="M46" i="16"/>
  <c r="R61" i="18"/>
  <c r="M66" i="18"/>
  <c r="R80" i="18"/>
  <c r="N80" i="18"/>
  <c r="F80" i="18"/>
  <c r="O80" i="18"/>
  <c r="M80" i="18"/>
  <c r="T80" i="18"/>
  <c r="P80" i="18"/>
  <c r="Q80" i="18"/>
  <c r="T60" i="15"/>
  <c r="F60" i="15"/>
  <c r="O60" i="15"/>
  <c r="N60" i="15"/>
  <c r="R60" i="15"/>
  <c r="M60" i="15"/>
  <c r="P60" i="15"/>
  <c r="Q60" i="15"/>
  <c r="R41" i="10"/>
  <c r="M46" i="10"/>
  <c r="R51" i="11"/>
  <c r="M56" i="11"/>
  <c r="Q60" i="9"/>
  <c r="M60" i="9"/>
  <c r="P60" i="9"/>
  <c r="O60" i="9"/>
  <c r="F60" i="9"/>
  <c r="R60" i="9"/>
  <c r="N60" i="9"/>
  <c r="T60" i="9"/>
  <c r="R21" i="9"/>
  <c r="M26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R15" i="12"/>
  <c r="AA15" i="12" s="1"/>
  <c r="T60" i="13"/>
  <c r="F60" i="13"/>
  <c r="O60" i="13"/>
  <c r="N60" i="13"/>
  <c r="M60" i="13"/>
  <c r="R60" i="13"/>
  <c r="P60" i="13"/>
  <c r="Q60" i="13"/>
  <c r="P70" i="17"/>
  <c r="F70" i="17"/>
  <c r="M70" i="17"/>
  <c r="R70" i="17"/>
  <c r="N70" i="17"/>
  <c r="Q70" i="17"/>
  <c r="O70" i="17"/>
  <c r="T70" i="17"/>
  <c r="AF67" i="11"/>
  <c r="AF77" i="10" s="1"/>
  <c r="AF67" i="9" s="1"/>
  <c r="AF67" i="8" s="1"/>
  <c r="AF77" i="17" s="1"/>
  <c r="AF67" i="16" s="1"/>
  <c r="AF67" i="15" s="1"/>
  <c r="AF77" i="14" s="1"/>
  <c r="AF67" i="13" s="1"/>
  <c r="AF67" i="19" s="1"/>
  <c r="AF87" i="18" s="1"/>
  <c r="R31" i="15"/>
  <c r="M36" i="15"/>
  <c r="R11" i="14"/>
  <c r="M16" i="14"/>
  <c r="M1" i="9" l="1"/>
  <c r="B63" i="24"/>
  <c r="W62" i="25"/>
  <c r="M1" i="16"/>
  <c r="R16" i="16"/>
  <c r="R16" i="9"/>
  <c r="R1" i="9" s="1"/>
  <c r="V35" i="9"/>
  <c r="V45" i="9" s="1"/>
  <c r="V25" i="8" s="1"/>
  <c r="V35" i="8" s="1"/>
  <c r="V45" i="8" s="1"/>
  <c r="V15" i="17" s="1"/>
  <c r="V25" i="17" s="1"/>
  <c r="V35" i="17" s="1"/>
  <c r="V45" i="17" s="1"/>
  <c r="V55" i="17" s="1"/>
  <c r="V35" i="16" s="1"/>
  <c r="V45" i="16" s="1"/>
  <c r="V33" i="9"/>
  <c r="V43" i="9" s="1"/>
  <c r="V23" i="8" s="1"/>
  <c r="V33" i="8" s="1"/>
  <c r="V43" i="8" s="1"/>
  <c r="V13" i="17" s="1"/>
  <c r="V23" i="17" s="1"/>
  <c r="V33" i="17" s="1"/>
  <c r="V43" i="17" s="1"/>
  <c r="V53" i="17" s="1"/>
  <c r="V33" i="16" s="1"/>
  <c r="V43" i="16" s="1"/>
  <c r="V34" i="9"/>
  <c r="V44" i="9" s="1"/>
  <c r="V24" i="8" s="1"/>
  <c r="V34" i="8" s="1"/>
  <c r="V44" i="8" s="1"/>
  <c r="V14" i="17" s="1"/>
  <c r="V24" i="17" s="1"/>
  <c r="V34" i="17" s="1"/>
  <c r="V44" i="17" s="1"/>
  <c r="V54" i="17" s="1"/>
  <c r="V34" i="16" s="1"/>
  <c r="V44" i="16" s="1"/>
  <c r="G16" i="39"/>
  <c r="AA53" i="11"/>
  <c r="AA54" i="11"/>
  <c r="AA64" i="10" s="1"/>
  <c r="AA54" i="9" s="1"/>
  <c r="AA54" i="8" s="1"/>
  <c r="AA64" i="17" s="1"/>
  <c r="AA54" i="16" s="1"/>
  <c r="AA54" i="15" s="1"/>
  <c r="AA64" i="14" s="1"/>
  <c r="AA54" i="13" s="1"/>
  <c r="AA54" i="19" s="1"/>
  <c r="AA7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W65" i="10"/>
  <c r="W55" i="9" s="1"/>
  <c r="W55" i="8" s="1"/>
  <c r="W65" i="17" s="1"/>
  <c r="W55" i="16" s="1"/>
  <c r="W55" i="15" s="1"/>
  <c r="W65" i="14" s="1"/>
  <c r="W55" i="13" s="1"/>
  <c r="W55" i="19" s="1"/>
  <c r="W7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N65" i="16"/>
  <c r="N2" i="16" s="1"/>
  <c r="R65" i="16"/>
  <c r="R2" i="16" s="1"/>
  <c r="M8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T65" i="16"/>
  <c r="T2" i="16" s="1"/>
  <c r="O65" i="16"/>
  <c r="O2" i="16" s="1"/>
  <c r="AC62" i="10"/>
  <c r="AC52" i="9" s="1"/>
  <c r="AC52" i="8" s="1"/>
  <c r="AC62" i="17" s="1"/>
  <c r="AC52" i="16" s="1"/>
  <c r="AC52" i="15" s="1"/>
  <c r="AC62" i="14" s="1"/>
  <c r="AC52" i="13" s="1"/>
  <c r="AC52" i="19" s="1"/>
  <c r="AC7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P65" i="8"/>
  <c r="P2" i="8" s="1"/>
  <c r="W53" i="11"/>
  <c r="W63" i="10" s="1"/>
  <c r="W53" i="9" s="1"/>
  <c r="W53" i="8" s="1"/>
  <c r="W63" i="17" s="1"/>
  <c r="W53" i="16" s="1"/>
  <c r="W53" i="15" s="1"/>
  <c r="W63" i="14" s="1"/>
  <c r="W53" i="13" s="1"/>
  <c r="W53" i="19" s="1"/>
  <c r="W7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V52" i="11"/>
  <c r="Q85" i="18"/>
  <c r="Q2" i="18" s="1"/>
  <c r="M65" i="16"/>
  <c r="M2" i="16" s="1"/>
  <c r="AC54" i="11"/>
  <c r="AC64" i="10" s="1"/>
  <c r="AC54" i="9" s="1"/>
  <c r="AC54" i="8" s="1"/>
  <c r="AC64" i="17" s="1"/>
  <c r="AC54" i="16" s="1"/>
  <c r="AC54" i="15" s="1"/>
  <c r="AC64" i="14" s="1"/>
  <c r="AC54" i="13" s="1"/>
  <c r="AC54" i="19" s="1"/>
  <c r="AC74" i="18" s="1"/>
  <c r="Q65" i="13"/>
  <c r="Q2" i="13" s="1"/>
  <c r="P8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AA65" i="10"/>
  <c r="AA55" i="9" s="1"/>
  <c r="AA55" i="8" s="1"/>
  <c r="AA65" i="17" s="1"/>
  <c r="AA55" i="16" s="1"/>
  <c r="AA55" i="15" s="1"/>
  <c r="AA65" i="14" s="1"/>
  <c r="AA55" i="13" s="1"/>
  <c r="AA55" i="19" s="1"/>
  <c r="AA75" i="18" s="1"/>
  <c r="X54" i="11"/>
  <c r="X64" i="10" s="1"/>
  <c r="X54" i="9" s="1"/>
  <c r="X54" i="8" s="1"/>
  <c r="X64" i="17" s="1"/>
  <c r="X54" i="16" s="1"/>
  <c r="X54" i="15" s="1"/>
  <c r="X64" i="14" s="1"/>
  <c r="X54" i="13" s="1"/>
  <c r="X54" i="19" s="1"/>
  <c r="X74" i="18" s="1"/>
  <c r="AC53" i="11"/>
  <c r="AC63" i="10" s="1"/>
  <c r="AC53" i="9" s="1"/>
  <c r="AC53" i="8" s="1"/>
  <c r="AC63" i="17" s="1"/>
  <c r="AC53" i="16" s="1"/>
  <c r="AC53" i="15" s="1"/>
  <c r="AC63" i="14" s="1"/>
  <c r="AC53" i="13" s="1"/>
  <c r="AC53" i="19" s="1"/>
  <c r="AC7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2" i="12"/>
  <c r="AA52" i="12"/>
  <c r="M65" i="8"/>
  <c r="M2" i="8" s="1"/>
  <c r="V22" i="12"/>
  <c r="W52" i="12"/>
  <c r="O85" i="18"/>
  <c r="O2" i="18" s="1"/>
  <c r="P65" i="13"/>
  <c r="P2" i="13" s="1"/>
  <c r="Q65" i="16"/>
  <c r="Q2" i="16" s="1"/>
  <c r="AC65" i="10"/>
  <c r="AC55" i="9" s="1"/>
  <c r="AC55" i="8" s="1"/>
  <c r="AC65" i="17" s="1"/>
  <c r="AC55" i="16" s="1"/>
  <c r="AC55" i="15" s="1"/>
  <c r="AC65" i="14" s="1"/>
  <c r="AC55" i="13" s="1"/>
  <c r="AC55" i="19" s="1"/>
  <c r="AC75" i="18" s="1"/>
  <c r="N65" i="8"/>
  <c r="N2" i="8" s="1"/>
  <c r="X65" i="10"/>
  <c r="X55" i="9" s="1"/>
  <c r="X55" i="8" s="1"/>
  <c r="X65" i="17" s="1"/>
  <c r="X55" i="16" s="1"/>
  <c r="X55" i="15" s="1"/>
  <c r="X65" i="14" s="1"/>
  <c r="X55" i="13" s="1"/>
  <c r="X55" i="19" s="1"/>
  <c r="X75" i="18" s="1"/>
  <c r="N85" i="18"/>
  <c r="N2" i="18" s="1"/>
  <c r="P65" i="16"/>
  <c r="P2" i="16" s="1"/>
  <c r="Q65" i="8"/>
  <c r="Q2" i="8" s="1"/>
  <c r="R85" i="18"/>
  <c r="R2" i="18" s="1"/>
  <c r="T65" i="8"/>
  <c r="T2" i="8" s="1"/>
  <c r="R65" i="8"/>
  <c r="R2" i="8" s="1"/>
  <c r="O65" i="8"/>
  <c r="O2" i="8" s="1"/>
  <c r="T85" i="18"/>
  <c r="T2" i="18" s="1"/>
  <c r="M75" i="17"/>
  <c r="M2" i="17" s="1"/>
  <c r="P75" i="10"/>
  <c r="P2" i="10" s="1"/>
  <c r="X53" i="11"/>
  <c r="X63" i="10" s="1"/>
  <c r="X53" i="9" s="1"/>
  <c r="X53" i="8" s="1"/>
  <c r="X63" i="17" s="1"/>
  <c r="X53" i="16" s="1"/>
  <c r="X53" i="15" s="1"/>
  <c r="X63" i="14" s="1"/>
  <c r="X53" i="13" s="1"/>
  <c r="X53" i="19" s="1"/>
  <c r="X73" i="18" s="1"/>
  <c r="O65" i="19"/>
  <c r="O2" i="19" s="1"/>
  <c r="O65" i="13"/>
  <c r="O2" i="13" s="1"/>
  <c r="R75" i="17"/>
  <c r="R2" i="17" s="1"/>
  <c r="M65" i="9"/>
  <c r="M2" i="9" s="1"/>
  <c r="Q65" i="9"/>
  <c r="Q2" i="9" s="1"/>
  <c r="M75" i="14"/>
  <c r="M2" i="14" s="1"/>
  <c r="W54" i="11"/>
  <c r="W64" i="10" s="1"/>
  <c r="W54" i="9" s="1"/>
  <c r="W54" i="8" s="1"/>
  <c r="W64" i="17" s="1"/>
  <c r="W54" i="16" s="1"/>
  <c r="W54" i="15" s="1"/>
  <c r="W64" i="14" s="1"/>
  <c r="W54" i="13" s="1"/>
  <c r="W54" i="19" s="1"/>
  <c r="W74" i="18" s="1"/>
  <c r="N75" i="10"/>
  <c r="N2" i="10" s="1"/>
  <c r="T75" i="17"/>
  <c r="T2" i="17" s="1"/>
  <c r="Q65" i="15"/>
  <c r="Q2" i="15" s="1"/>
  <c r="P75" i="17"/>
  <c r="P2" i="17" s="1"/>
  <c r="O65" i="11"/>
  <c r="O2" i="11" s="1"/>
  <c r="P65" i="11"/>
  <c r="P2" i="11" s="1"/>
  <c r="P65" i="19"/>
  <c r="P2" i="19" s="1"/>
  <c r="R65" i="11"/>
  <c r="R2" i="11" s="1"/>
  <c r="M65" i="15"/>
  <c r="M2" i="15" s="1"/>
  <c r="O75" i="17"/>
  <c r="O2" i="17" s="1"/>
  <c r="R75" i="10"/>
  <c r="R2" i="10" s="1"/>
  <c r="P75" i="14"/>
  <c r="P2" i="14" s="1"/>
  <c r="N65" i="11"/>
  <c r="N2" i="11" s="1"/>
  <c r="M65" i="19"/>
  <c r="M2" i="19" s="1"/>
  <c r="R75" i="14"/>
  <c r="R2" i="14" s="1"/>
  <c r="M75" i="10"/>
  <c r="M2" i="10" s="1"/>
  <c r="Q75" i="10"/>
  <c r="Q2" i="10" s="1"/>
  <c r="R65" i="13"/>
  <c r="R2" i="13" s="1"/>
  <c r="O65" i="9"/>
  <c r="O2" i="9" s="1"/>
  <c r="O75" i="14"/>
  <c r="O2" i="14" s="1"/>
  <c r="M65" i="11"/>
  <c r="T65" i="15"/>
  <c r="T2" i="15" s="1"/>
  <c r="T65" i="9"/>
  <c r="T2" i="9" s="1"/>
  <c r="N65" i="19"/>
  <c r="N2" i="19" s="1"/>
  <c r="Q75" i="17"/>
  <c r="Q2" i="17" s="1"/>
  <c r="R65" i="9"/>
  <c r="R2" i="9" s="1"/>
  <c r="O75" i="10"/>
  <c r="O2" i="10" s="1"/>
  <c r="R65" i="19"/>
  <c r="R2" i="19" s="1"/>
  <c r="AA63" i="10"/>
  <c r="AA53" i="9" s="1"/>
  <c r="AA53" i="8" s="1"/>
  <c r="AA63" i="17" s="1"/>
  <c r="AA53" i="16" s="1"/>
  <c r="AA53" i="15" s="1"/>
  <c r="AA63" i="14" s="1"/>
  <c r="AA53" i="13" s="1"/>
  <c r="AA53" i="19" s="1"/>
  <c r="AA73" i="18" s="1"/>
  <c r="Q65" i="11"/>
  <c r="Q2" i="11" s="1"/>
  <c r="N65" i="9"/>
  <c r="N2" i="9" s="1"/>
  <c r="M65" i="13"/>
  <c r="M2" i="13" s="1"/>
  <c r="T75" i="10"/>
  <c r="T2" i="10" s="1"/>
  <c r="T75" i="14"/>
  <c r="T2" i="14" s="1"/>
  <c r="T65" i="13"/>
  <c r="T2" i="13" s="1"/>
  <c r="P65" i="15"/>
  <c r="P2" i="15" s="1"/>
  <c r="N75" i="17"/>
  <c r="N2" i="17" s="1"/>
  <c r="N65" i="15"/>
  <c r="N2" i="15" s="1"/>
  <c r="Q65" i="19"/>
  <c r="Q2" i="19" s="1"/>
  <c r="Q75" i="14"/>
  <c r="Q2" i="14" s="1"/>
  <c r="R65" i="15"/>
  <c r="R2" i="15" s="1"/>
  <c r="N65" i="13"/>
  <c r="N2" i="13" s="1"/>
  <c r="P65" i="9"/>
  <c r="P2" i="9" s="1"/>
  <c r="O65" i="15"/>
  <c r="O2" i="15" s="1"/>
  <c r="N75" i="14"/>
  <c r="N2" i="14" s="1"/>
  <c r="T65" i="11"/>
  <c r="T2" i="11" s="1"/>
  <c r="T6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N65" i="12"/>
  <c r="N2" i="12" s="1"/>
  <c r="M1" i="13"/>
  <c r="M1" i="14"/>
  <c r="R36" i="14"/>
  <c r="T56" i="16"/>
  <c r="N46" i="15"/>
  <c r="R36" i="11"/>
  <c r="O46" i="19"/>
  <c r="M1" i="8"/>
  <c r="T26" i="9"/>
  <c r="N66" i="18"/>
  <c r="R46" i="16"/>
  <c r="R36" i="17"/>
  <c r="R56" i="16"/>
  <c r="O36" i="15"/>
  <c r="R26" i="19"/>
  <c r="R56" i="11"/>
  <c r="O56" i="15"/>
  <c r="O56" i="19"/>
  <c r="R46" i="11"/>
  <c r="T46" i="12"/>
  <c r="R26" i="13"/>
  <c r="R56" i="13"/>
  <c r="N66" i="14"/>
  <c r="T56" i="9"/>
  <c r="R46" i="8"/>
  <c r="R16" i="18"/>
  <c r="T26" i="11"/>
  <c r="T36" i="18"/>
  <c r="T6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T36" i="10"/>
  <c r="N36" i="12"/>
  <c r="T36" i="9"/>
  <c r="O26" i="17"/>
  <c r="R26" i="15"/>
  <c r="T46" i="18"/>
  <c r="T56" i="18"/>
  <c r="N36" i="16"/>
  <c r="O46" i="17"/>
  <c r="T16" i="11"/>
  <c r="O56" i="8"/>
  <c r="N56" i="14"/>
  <c r="R26" i="8"/>
  <c r="T16" i="8"/>
  <c r="N26" i="19"/>
  <c r="R26" i="9"/>
  <c r="R46" i="12"/>
  <c r="O56" i="9"/>
  <c r="M1" i="17"/>
  <c r="N16" i="18"/>
  <c r="O36" i="18"/>
  <c r="R66" i="10"/>
  <c r="N36" i="10"/>
  <c r="O65" i="12"/>
  <c r="O2" i="12" s="1"/>
  <c r="T36" i="12"/>
  <c r="T46" i="15"/>
  <c r="AA51" i="12"/>
  <c r="AA51" i="11" s="1"/>
  <c r="AA61" i="10" s="1"/>
  <c r="AA51" i="9" s="1"/>
  <c r="AA51" i="8" s="1"/>
  <c r="AA61" i="17" s="1"/>
  <c r="AA51" i="16" s="1"/>
  <c r="AA51" i="15" s="1"/>
  <c r="AA61" i="14" s="1"/>
  <c r="AA51" i="13" s="1"/>
  <c r="AA51" i="19" s="1"/>
  <c r="AA71" i="18" s="1"/>
  <c r="R56" i="12"/>
  <c r="N36" i="9"/>
  <c r="N46" i="19"/>
  <c r="N36" i="8"/>
  <c r="O56" i="18"/>
  <c r="T16" i="13"/>
  <c r="R36" i="16"/>
  <c r="N46" i="17"/>
  <c r="O16" i="11"/>
  <c r="R16" i="15"/>
  <c r="O56" i="14"/>
  <c r="N16" i="19"/>
  <c r="N26" i="8"/>
  <c r="N16" i="8"/>
  <c r="T46" i="11"/>
  <c r="N26" i="13"/>
  <c r="AC51" i="12"/>
  <c r="AC51" i="11" s="1"/>
  <c r="AC61" i="10" s="1"/>
  <c r="AC51" i="9" s="1"/>
  <c r="AC51" i="8" s="1"/>
  <c r="AC61" i="17" s="1"/>
  <c r="AC51" i="16" s="1"/>
  <c r="AC51" i="15" s="1"/>
  <c r="AC61" i="14" s="1"/>
  <c r="AC51" i="13" s="1"/>
  <c r="AC51" i="19" s="1"/>
  <c r="AC71" i="18" s="1"/>
  <c r="T56" i="12"/>
  <c r="O36" i="9"/>
  <c r="N26" i="15"/>
  <c r="R36" i="8"/>
  <c r="R16" i="19"/>
  <c r="O26" i="8"/>
  <c r="R16" i="8"/>
  <c r="N16" i="10"/>
  <c r="O46" i="11"/>
  <c r="R46" i="13"/>
  <c r="R16" i="17"/>
  <c r="R46" i="9"/>
  <c r="R46" i="15"/>
  <c r="R36" i="13"/>
  <c r="O36" i="16"/>
  <c r="T46" i="17"/>
  <c r="T26" i="10"/>
  <c r="R26" i="18"/>
  <c r="R16" i="10"/>
  <c r="N46" i="16"/>
  <c r="N56" i="19"/>
  <c r="N36" i="14"/>
  <c r="O16" i="18"/>
  <c r="R56" i="17"/>
  <c r="N36" i="17"/>
  <c r="N36" i="19"/>
  <c r="R26" i="17"/>
  <c r="O26" i="15"/>
  <c r="N36" i="11"/>
  <c r="O16" i="19"/>
  <c r="T16" i="14"/>
  <c r="R36" i="15"/>
  <c r="N56" i="15"/>
  <c r="R66" i="14"/>
  <c r="N26" i="9"/>
  <c r="R46" i="14"/>
  <c r="O46" i="12"/>
  <c r="N56" i="13"/>
  <c r="N46" i="8"/>
  <c r="T36" i="16"/>
  <c r="R26" i="10"/>
  <c r="O66" i="17"/>
  <c r="T16" i="18"/>
  <c r="T26" i="15"/>
  <c r="T36" i="11"/>
  <c r="T36" i="8"/>
  <c r="T16" i="15"/>
  <c r="T36" i="15"/>
  <c r="O26" i="9"/>
  <c r="T66" i="17"/>
  <c r="O66" i="14"/>
  <c r="O46" i="13"/>
  <c r="O16" i="17"/>
  <c r="R26" i="11"/>
  <c r="R65" i="12"/>
  <c r="R2" i="12" s="1"/>
  <c r="R26" i="16"/>
  <c r="R46" i="18"/>
  <c r="M1" i="11"/>
  <c r="R76" i="18"/>
  <c r="R56" i="19"/>
  <c r="N46" i="14"/>
  <c r="T26" i="14"/>
  <c r="O56" i="17"/>
  <c r="O26" i="11"/>
  <c r="O36" i="17"/>
  <c r="O36" i="19"/>
  <c r="N46" i="18"/>
  <c r="R16" i="13"/>
  <c r="T26" i="18"/>
  <c r="N76" i="18"/>
  <c r="O16" i="14"/>
  <c r="T16" i="10"/>
  <c r="N56" i="11"/>
  <c r="O46" i="10"/>
  <c r="O66" i="18"/>
  <c r="T46" i="16"/>
  <c r="T56" i="19"/>
  <c r="O46" i="14"/>
  <c r="T36" i="14"/>
  <c r="N66" i="17"/>
  <c r="O56" i="13"/>
  <c r="T46" i="13"/>
  <c r="O26" i="14"/>
  <c r="N16" i="17"/>
  <c r="O46" i="9"/>
  <c r="M1" i="18"/>
  <c r="N56" i="17"/>
  <c r="T36" i="17"/>
  <c r="T36" i="19"/>
  <c r="O36" i="10"/>
  <c r="M65" i="12"/>
  <c r="M2" i="12" s="1"/>
  <c r="N26" i="16"/>
  <c r="N56" i="16"/>
  <c r="O36" i="12"/>
  <c r="N26" i="17"/>
  <c r="T36" i="13"/>
  <c r="R46" i="19"/>
  <c r="N56" i="18"/>
  <c r="N16" i="13"/>
  <c r="R16" i="11"/>
  <c r="R56" i="8"/>
  <c r="M1" i="19"/>
  <c r="N26" i="18"/>
  <c r="O76" i="18"/>
  <c r="O16" i="10"/>
  <c r="R66" i="18"/>
  <c r="R66" i="17"/>
  <c r="N56" i="9"/>
  <c r="N66" i="10"/>
  <c r="N16" i="15"/>
  <c r="T56" i="14"/>
  <c r="N16" i="14"/>
  <c r="T26" i="19"/>
  <c r="N46" i="10"/>
  <c r="T26" i="13"/>
  <c r="N26" i="14"/>
  <c r="T46" i="8"/>
  <c r="R36" i="19"/>
  <c r="O66" i="10"/>
  <c r="O26" i="16"/>
  <c r="W51" i="12"/>
  <c r="W51" i="11" s="1"/>
  <c r="W61" i="10" s="1"/>
  <c r="W51" i="9" s="1"/>
  <c r="W51" i="8" s="1"/>
  <c r="W61" i="17" s="1"/>
  <c r="W51" i="16" s="1"/>
  <c r="W51" i="15" s="1"/>
  <c r="W61" i="14" s="1"/>
  <c r="W51" i="13" s="1"/>
  <c r="W51" i="19" s="1"/>
  <c r="W71" i="18" s="1"/>
  <c r="N56" i="12"/>
  <c r="T16" i="19"/>
  <c r="T76" i="18"/>
  <c r="O26" i="19"/>
  <c r="R46" i="10"/>
  <c r="R56" i="15"/>
  <c r="O26" i="13"/>
  <c r="R26" i="14"/>
  <c r="O46" i="8"/>
  <c r="O56" i="16"/>
  <c r="O16" i="15"/>
  <c r="T56" i="8"/>
  <c r="T26" i="8"/>
  <c r="N26" i="10"/>
  <c r="T56" i="11"/>
  <c r="T46" i="10"/>
  <c r="T66" i="18"/>
  <c r="O36" i="14"/>
  <c r="N46" i="13"/>
  <c r="N4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T26" i="16"/>
  <c r="R36" i="12"/>
  <c r="O46" i="15"/>
  <c r="T26" i="17"/>
  <c r="N36" i="13"/>
  <c r="O36" i="11"/>
  <c r="M1" i="15"/>
  <c r="O26" i="10"/>
  <c r="R16" i="14"/>
  <c r="N36" i="15"/>
  <c r="O16" i="8"/>
  <c r="O56" i="11"/>
  <c r="O46" i="16"/>
  <c r="T56" i="15"/>
  <c r="N46" i="11"/>
  <c r="N46" i="12"/>
  <c r="T56" i="13"/>
  <c r="T66" i="14"/>
  <c r="R56" i="9"/>
  <c r="T16" i="17"/>
  <c r="T5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M1" i="12"/>
  <c r="R36" i="10"/>
  <c r="P65" i="12"/>
  <c r="P2" i="12" s="1"/>
  <c r="X51" i="12"/>
  <c r="X51" i="11" s="1"/>
  <c r="X61" i="10" s="1"/>
  <c r="X51" i="9" s="1"/>
  <c r="X51" i="8" s="1"/>
  <c r="X61" i="17" s="1"/>
  <c r="X51" i="16" s="1"/>
  <c r="X51" i="15" s="1"/>
  <c r="X61" i="14" s="1"/>
  <c r="X51" i="13" s="1"/>
  <c r="X51" i="19" s="1"/>
  <c r="X71" i="18" s="1"/>
  <c r="O56" i="12"/>
  <c r="R36" i="9"/>
  <c r="O46" i="18"/>
  <c r="O36" i="13"/>
  <c r="T46" i="19"/>
  <c r="O36" i="8"/>
  <c r="R56" i="18"/>
  <c r="O16" i="13"/>
  <c r="R46" i="17"/>
  <c r="N16" i="11"/>
  <c r="N56" i="8"/>
  <c r="R56" i="14"/>
  <c r="O26" i="18"/>
  <c r="V15" i="15" l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V14" i="15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V13" i="15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B64" i="24"/>
  <c r="W63" i="25"/>
  <c r="R1" i="16"/>
  <c r="W35" i="9"/>
  <c r="W45" i="9" s="1"/>
  <c r="W25" i="8" s="1"/>
  <c r="W35" i="8" s="1"/>
  <c r="W45" i="8" s="1"/>
  <c r="W15" i="17" s="1"/>
  <c r="W25" i="17" s="1"/>
  <c r="W35" i="17" s="1"/>
  <c r="W45" i="17" s="1"/>
  <c r="W55" i="17" s="1"/>
  <c r="W35" i="16" s="1"/>
  <c r="W45" i="16" s="1"/>
  <c r="AA35" i="9"/>
  <c r="AA45" i="9" s="1"/>
  <c r="AA25" i="8" s="1"/>
  <c r="AA35" i="8" s="1"/>
  <c r="AA45" i="8" s="1"/>
  <c r="AA15" i="17" s="1"/>
  <c r="AA25" i="17" s="1"/>
  <c r="AA35" i="17" s="1"/>
  <c r="AA45" i="17" s="1"/>
  <c r="AA55" i="17" s="1"/>
  <c r="AA35" i="16" s="1"/>
  <c r="AA45" i="16" s="1"/>
  <c r="X34" i="9"/>
  <c r="X44" i="9" s="1"/>
  <c r="X24" i="8" s="1"/>
  <c r="X34" i="8" s="1"/>
  <c r="X44" i="8" s="1"/>
  <c r="X14" i="17" s="1"/>
  <c r="X24" i="17" s="1"/>
  <c r="X34" i="17" s="1"/>
  <c r="X44" i="17" s="1"/>
  <c r="X54" i="17" s="1"/>
  <c r="X34" i="16" s="1"/>
  <c r="X44" i="16" s="1"/>
  <c r="X33" i="9"/>
  <c r="X43" i="9" s="1"/>
  <c r="X23" i="8" s="1"/>
  <c r="X33" i="8" s="1"/>
  <c r="X43" i="8" s="1"/>
  <c r="X13" i="17" s="1"/>
  <c r="X23" i="17" s="1"/>
  <c r="X33" i="17" s="1"/>
  <c r="X43" i="17" s="1"/>
  <c r="X53" i="17" s="1"/>
  <c r="X33" i="16" s="1"/>
  <c r="X43" i="16" s="1"/>
  <c r="W33" i="9"/>
  <c r="W43" i="9" s="1"/>
  <c r="W23" i="8" s="1"/>
  <c r="W33" i="8" s="1"/>
  <c r="W43" i="8" s="1"/>
  <c r="W13" i="17" s="1"/>
  <c r="W23" i="17" s="1"/>
  <c r="W33" i="17" s="1"/>
  <c r="W43" i="17" s="1"/>
  <c r="W53" i="17" s="1"/>
  <c r="W33" i="16" s="1"/>
  <c r="W43" i="16" s="1"/>
  <c r="AC34" i="9"/>
  <c r="AC44" i="9" s="1"/>
  <c r="AC24" i="8" s="1"/>
  <c r="AC34" i="8" s="1"/>
  <c r="AC44" i="8" s="1"/>
  <c r="AC14" i="17" s="1"/>
  <c r="AC24" i="17" s="1"/>
  <c r="AC34" i="17" s="1"/>
  <c r="AC44" i="17" s="1"/>
  <c r="AC54" i="17" s="1"/>
  <c r="AC34" i="16" s="1"/>
  <c r="AC44" i="16" s="1"/>
  <c r="AC33" i="9"/>
  <c r="AC43" i="9" s="1"/>
  <c r="AC23" i="8" s="1"/>
  <c r="AC33" i="8" s="1"/>
  <c r="AC43" i="8" s="1"/>
  <c r="AC13" i="17" s="1"/>
  <c r="AC23" i="17" s="1"/>
  <c r="AC33" i="17" s="1"/>
  <c r="AC43" i="17" s="1"/>
  <c r="AC53" i="17" s="1"/>
  <c r="AC33" i="16" s="1"/>
  <c r="AC43" i="16" s="1"/>
  <c r="W34" i="9"/>
  <c r="W44" i="9" s="1"/>
  <c r="W24" i="8" s="1"/>
  <c r="W34" i="8" s="1"/>
  <c r="W44" i="8" s="1"/>
  <c r="W14" i="17" s="1"/>
  <c r="W24" i="17" s="1"/>
  <c r="W34" i="17" s="1"/>
  <c r="W44" i="17" s="1"/>
  <c r="W54" i="17" s="1"/>
  <c r="W34" i="16" s="1"/>
  <c r="W44" i="16" s="1"/>
  <c r="AA34" i="9"/>
  <c r="AA44" i="9" s="1"/>
  <c r="AA24" i="8" s="1"/>
  <c r="AA34" i="8" s="1"/>
  <c r="AA44" i="8" s="1"/>
  <c r="AA14" i="17" s="1"/>
  <c r="AA24" i="17" s="1"/>
  <c r="AA34" i="17" s="1"/>
  <c r="AA44" i="17" s="1"/>
  <c r="AA54" i="17" s="1"/>
  <c r="AA34" i="16" s="1"/>
  <c r="AA44" i="16" s="1"/>
  <c r="X35" i="9"/>
  <c r="X45" i="9" s="1"/>
  <c r="X25" i="8" s="1"/>
  <c r="X35" i="8" s="1"/>
  <c r="X45" i="8" s="1"/>
  <c r="X15" i="17" s="1"/>
  <c r="X25" i="17" s="1"/>
  <c r="X35" i="17" s="1"/>
  <c r="X45" i="17" s="1"/>
  <c r="X55" i="17" s="1"/>
  <c r="X35" i="16" s="1"/>
  <c r="X45" i="16" s="1"/>
  <c r="AC35" i="9"/>
  <c r="AC45" i="9" s="1"/>
  <c r="AC25" i="8" s="1"/>
  <c r="AC35" i="8" s="1"/>
  <c r="AC45" i="8" s="1"/>
  <c r="AC15" i="17" s="1"/>
  <c r="AC25" i="17" s="1"/>
  <c r="AC35" i="17" s="1"/>
  <c r="AC45" i="17" s="1"/>
  <c r="AC55" i="17" s="1"/>
  <c r="AC35" i="16" s="1"/>
  <c r="AC45" i="16" s="1"/>
  <c r="AA33" i="9"/>
  <c r="AA43" i="9" s="1"/>
  <c r="AA23" i="8" s="1"/>
  <c r="AA33" i="8" s="1"/>
  <c r="AA43" i="8" s="1"/>
  <c r="AA13" i="17" s="1"/>
  <c r="AA23" i="17" s="1"/>
  <c r="AA33" i="17" s="1"/>
  <c r="AA43" i="17" s="1"/>
  <c r="AA53" i="17" s="1"/>
  <c r="AA33" i="16" s="1"/>
  <c r="AA43" i="16" s="1"/>
  <c r="M2" i="11"/>
  <c r="V62" i="10"/>
  <c r="AC12" i="12"/>
  <c r="Y21" i="11"/>
  <c r="Y32" i="11"/>
  <c r="X52" i="11"/>
  <c r="W52" i="11"/>
  <c r="V32" i="12"/>
  <c r="AA52" i="11"/>
  <c r="V31" i="12"/>
  <c r="N1" i="17"/>
  <c r="E9" i="39" s="1"/>
  <c r="T1" i="15"/>
  <c r="O1" i="15"/>
  <c r="R1" i="11"/>
  <c r="T1" i="17"/>
  <c r="E10" i="39"/>
  <c r="R1" i="13"/>
  <c r="E7" i="39"/>
  <c r="R1" i="17"/>
  <c r="T1" i="19"/>
  <c r="R1" i="19"/>
  <c r="R1" i="18"/>
  <c r="N1" i="19"/>
  <c r="E14" i="39" s="1"/>
  <c r="O1" i="19"/>
  <c r="O1" i="18"/>
  <c r="E6" i="39"/>
  <c r="R1" i="15"/>
  <c r="T1" i="14"/>
  <c r="T1" i="13"/>
  <c r="O1" i="8"/>
  <c r="O1" i="17"/>
  <c r="N1" i="15"/>
  <c r="E11" i="39" s="1"/>
  <c r="N1" i="11"/>
  <c r="E5" i="39" s="1"/>
  <c r="T1" i="18"/>
  <c r="N1" i="18"/>
  <c r="E15" i="39" s="1"/>
  <c r="T1" i="8"/>
  <c r="O1" i="13"/>
  <c r="N1" i="14"/>
  <c r="E12" i="39" s="1"/>
  <c r="O1" i="14"/>
  <c r="R1" i="14"/>
  <c r="N1" i="13"/>
  <c r="E13" i="39" s="1"/>
  <c r="R1" i="8"/>
  <c r="N1" i="8"/>
  <c r="E8" i="39" s="1"/>
  <c r="O1" i="11"/>
  <c r="T1" i="11"/>
  <c r="AC14" i="15" l="1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AC15" i="15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AC13" i="15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AA15" i="15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AA14" i="15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AA13" i="15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X15" i="15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X13" i="15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X14" i="15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W15" i="15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W14" i="15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W13" i="15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B65" i="24"/>
  <c r="W64" i="25"/>
  <c r="D8" i="39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D14" i="39"/>
  <c r="D13" i="39"/>
  <c r="D7" i="39"/>
  <c r="D11" i="39"/>
  <c r="D15" i="39"/>
  <c r="D5" i="39"/>
  <c r="D6" i="39"/>
  <c r="D12" i="39"/>
  <c r="T26" i="12"/>
  <c r="V5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V42" i="12"/>
  <c r="AA62" i="10"/>
  <c r="W62" i="10"/>
  <c r="X62" i="10"/>
  <c r="V41" i="12"/>
  <c r="AD60" i="15"/>
  <c r="F11" i="39" s="1"/>
  <c r="AD70" i="17"/>
  <c r="F9" i="39" s="1"/>
  <c r="AD60" i="13"/>
  <c r="F13" i="39" s="1"/>
  <c r="AD60" i="16"/>
  <c r="F10" i="39" s="1"/>
  <c r="AD80" i="18"/>
  <c r="F15" i="39" s="1"/>
  <c r="AD60" i="9"/>
  <c r="F7" i="39" s="1"/>
  <c r="AD60" i="11"/>
  <c r="F5" i="39" s="1"/>
  <c r="AD70" i="10"/>
  <c r="F6" i="39" s="1"/>
  <c r="AD60" i="19"/>
  <c r="F14" i="39" s="1"/>
  <c r="AD60" i="8"/>
  <c r="F8" i="39" s="1"/>
  <c r="I8" i="39" s="1"/>
  <c r="AD70" i="14"/>
  <c r="F12" i="39" s="1"/>
  <c r="B66" i="24" l="1"/>
  <c r="W65" i="25"/>
  <c r="AC32" i="9"/>
  <c r="AC42" i="9" s="1"/>
  <c r="AC22" i="8" s="1"/>
  <c r="AC32" i="8" s="1"/>
  <c r="AC42" i="8" s="1"/>
  <c r="AC12" i="17" s="1"/>
  <c r="AC22" i="17" s="1"/>
  <c r="AC32" i="17" s="1"/>
  <c r="AC42" i="17" s="1"/>
  <c r="AC52" i="17" s="1"/>
  <c r="AC32" i="16" s="1"/>
  <c r="AC42" i="16" s="1"/>
  <c r="AC31" i="9"/>
  <c r="AC41" i="9" s="1"/>
  <c r="AC21" i="8" s="1"/>
  <c r="AC31" i="8" s="1"/>
  <c r="AC41" i="8" s="1"/>
  <c r="AC11" i="17" s="1"/>
  <c r="AC21" i="17" s="1"/>
  <c r="AC31" i="17" s="1"/>
  <c r="AC41" i="17" s="1"/>
  <c r="AC51" i="17" s="1"/>
  <c r="AC31" i="16" s="1"/>
  <c r="AC41" i="16" s="1"/>
  <c r="I9" i="39"/>
  <c r="I10" i="39"/>
  <c r="I7" i="39"/>
  <c r="I11" i="39"/>
  <c r="I14" i="39"/>
  <c r="O26" i="12"/>
  <c r="I13" i="39"/>
  <c r="I15" i="39"/>
  <c r="I5" i="39"/>
  <c r="I12" i="39"/>
  <c r="I6" i="39"/>
  <c r="V52" i="8"/>
  <c r="Y41" i="11"/>
  <c r="Y12" i="10"/>
  <c r="X12" i="12"/>
  <c r="T16" i="12"/>
  <c r="T1" i="12" s="1"/>
  <c r="X52" i="9"/>
  <c r="AA52" i="9"/>
  <c r="V12" i="11"/>
  <c r="W5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AC12" i="15" l="1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AC11" i="15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B67" i="24"/>
  <c r="W66" i="25"/>
  <c r="O1" i="12"/>
  <c r="D4" i="39" s="1"/>
  <c r="V62" i="17"/>
  <c r="Y22" i="10"/>
  <c r="X22" i="12"/>
  <c r="Y11" i="10"/>
  <c r="W52" i="8"/>
  <c r="AA52" i="8"/>
  <c r="V22" i="11"/>
  <c r="X52" i="8"/>
  <c r="X21" i="12"/>
  <c r="V21" i="11"/>
  <c r="B68" i="24" l="1"/>
  <c r="W67" i="25"/>
  <c r="AD60" i="12"/>
  <c r="F4" i="39" s="1"/>
  <c r="F16" i="39" s="1"/>
  <c r="D16" i="39"/>
  <c r="V52" i="16"/>
  <c r="X32" i="12"/>
  <c r="Y21" i="10"/>
  <c r="Y32" i="10"/>
  <c r="AA62" i="17"/>
  <c r="X62" i="17"/>
  <c r="V32" i="11"/>
  <c r="W62" i="17"/>
  <c r="X31" i="12"/>
  <c r="V31" i="11"/>
  <c r="B69" i="24" l="1"/>
  <c r="W68" i="25"/>
  <c r="G1" i="12"/>
  <c r="AD65" i="12"/>
  <c r="AD65" i="11" s="1"/>
  <c r="AD75" i="10" s="1"/>
  <c r="AD65" i="9" s="1"/>
  <c r="AD65" i="8" s="1"/>
  <c r="AD75" i="17" s="1"/>
  <c r="AD65" i="16" s="1"/>
  <c r="AD65" i="15" s="1"/>
  <c r="AD75" i="14" s="1"/>
  <c r="AD65" i="13" s="1"/>
  <c r="AD65" i="19" s="1"/>
  <c r="AD85" i="18" s="1"/>
  <c r="X42" i="12"/>
  <c r="V52" i="15"/>
  <c r="Y42" i="10"/>
  <c r="Y31" i="10"/>
  <c r="V42" i="11"/>
  <c r="X52" i="16"/>
  <c r="W52" i="16"/>
  <c r="AA52" i="16"/>
  <c r="X41" i="12"/>
  <c r="V41" i="11"/>
  <c r="B70" i="24" l="1"/>
  <c r="W69" i="25"/>
  <c r="X12" i="11"/>
  <c r="X22" i="11" s="1"/>
  <c r="V62" i="14"/>
  <c r="Y41" i="10"/>
  <c r="W52" i="15"/>
  <c r="X52" i="15"/>
  <c r="V12" i="10"/>
  <c r="AA52" i="15"/>
  <c r="X11" i="11"/>
  <c r="V11" i="10"/>
  <c r="B71" i="24" l="1"/>
  <c r="W70" i="25"/>
  <c r="V52" i="13"/>
  <c r="X32" i="11"/>
  <c r="V22" i="10"/>
  <c r="X62" i="14"/>
  <c r="AA62" i="14"/>
  <c r="W62" i="14"/>
  <c r="X21" i="11"/>
  <c r="V21" i="10"/>
  <c r="B72" i="24" l="1"/>
  <c r="W71" i="25"/>
  <c r="V52" i="19"/>
  <c r="Y32" i="9"/>
  <c r="X42" i="11"/>
  <c r="X52" i="13"/>
  <c r="W52" i="13"/>
  <c r="V32" i="10"/>
  <c r="AA52" i="13"/>
  <c r="X31" i="11"/>
  <c r="V31" i="10"/>
  <c r="B73" i="24" l="1"/>
  <c r="W72" i="25"/>
  <c r="V72" i="18"/>
  <c r="Y42" i="9"/>
  <c r="Y31" i="9"/>
  <c r="X12" i="10"/>
  <c r="V42" i="10"/>
  <c r="W52" i="19"/>
  <c r="AA52" i="19"/>
  <c r="X52" i="19"/>
  <c r="X41" i="11"/>
  <c r="V41" i="10"/>
  <c r="B74" i="24" l="1"/>
  <c r="W73" i="25"/>
  <c r="Y41" i="9"/>
  <c r="X22" i="10"/>
  <c r="AA72" i="18"/>
  <c r="W72" i="18"/>
  <c r="X72" i="18"/>
  <c r="X11" i="10"/>
  <c r="G16" i="40"/>
  <c r="B75" i="24" l="1"/>
  <c r="W74" i="25"/>
  <c r="X32" i="10"/>
  <c r="X21" i="10"/>
  <c r="B76" i="24" l="1"/>
  <c r="W75" i="25"/>
  <c r="Y22" i="8"/>
  <c r="X42" i="10"/>
  <c r="V32" i="9"/>
  <c r="X31" i="10"/>
  <c r="V31" i="9"/>
  <c r="W76" i="25" l="1"/>
  <c r="C5" i="39"/>
  <c r="B77" i="24"/>
  <c r="Y32" i="8"/>
  <c r="Y21" i="8"/>
  <c r="V42" i="9"/>
  <c r="X41" i="10"/>
  <c r="V41" i="9"/>
  <c r="W77" i="25" l="1"/>
  <c r="B78" i="24"/>
  <c r="Y31" i="8"/>
  <c r="Y42" i="8"/>
  <c r="B79" i="24" l="1"/>
  <c r="W78" i="25"/>
  <c r="Y12" i="17"/>
  <c r="Y41" i="8"/>
  <c r="X32" i="9"/>
  <c r="B80" i="24" l="1"/>
  <c r="W79" i="25"/>
  <c r="Y11" i="17"/>
  <c r="Y22" i="17"/>
  <c r="X42" i="9"/>
  <c r="V22" i="8"/>
  <c r="X31" i="9"/>
  <c r="V21" i="8"/>
  <c r="B81" i="24" l="1"/>
  <c r="W80" i="25"/>
  <c r="Y32" i="17"/>
  <c r="Y21" i="17"/>
  <c r="V32" i="8"/>
  <c r="X41" i="9"/>
  <c r="V31" i="8"/>
  <c r="W81" i="25" l="1"/>
  <c r="B82" i="24"/>
  <c r="Y31" i="17"/>
  <c r="Y42" i="17"/>
  <c r="V42" i="8"/>
  <c r="V41" i="8"/>
  <c r="W82" i="25" l="1"/>
  <c r="B83" i="24"/>
  <c r="Y52" i="17"/>
  <c r="Y41" i="17"/>
  <c r="X22" i="8"/>
  <c r="V12" i="17"/>
  <c r="V11" i="17"/>
  <c r="W83" i="25" l="1"/>
  <c r="B84" i="24"/>
  <c r="Y51" i="17"/>
  <c r="X32" i="8"/>
  <c r="V22" i="17"/>
  <c r="X21" i="8"/>
  <c r="V21" i="17"/>
  <c r="W84" i="25" l="1"/>
  <c r="B85" i="24"/>
  <c r="Y32" i="16"/>
  <c r="X42" i="8"/>
  <c r="V32" i="17"/>
  <c r="X31" i="8"/>
  <c r="V31" i="17"/>
  <c r="W85" i="25" l="1"/>
  <c r="B86" i="24"/>
  <c r="Y31" i="16"/>
  <c r="Y42" i="16"/>
  <c r="Y12" i="15" s="1"/>
  <c r="X12" i="17"/>
  <c r="V42" i="17"/>
  <c r="X41" i="8"/>
  <c r="V41" i="17"/>
  <c r="W86" i="25" l="1"/>
  <c r="M9" i="9"/>
  <c r="K19" i="9" s="1"/>
  <c r="B87" i="24"/>
  <c r="M59" i="10" s="1"/>
  <c r="Y41" i="16"/>
  <c r="Y11" i="15" s="1"/>
  <c r="X22" i="17"/>
  <c r="R12" i="12"/>
  <c r="W12" i="12"/>
  <c r="V52" i="17"/>
  <c r="X11" i="17"/>
  <c r="R11" i="12"/>
  <c r="N16" i="12"/>
  <c r="W11" i="12"/>
  <c r="V51" i="17"/>
  <c r="M14" i="40"/>
  <c r="W87" i="25" l="1"/>
  <c r="B6" i="39"/>
  <c r="B88" i="24"/>
  <c r="K49" i="9" s="1"/>
  <c r="B7" i="40"/>
  <c r="B8" i="40"/>
  <c r="B9" i="40"/>
  <c r="E9" i="40"/>
  <c r="W21" i="12"/>
  <c r="AA12" i="12"/>
  <c r="X32" i="17"/>
  <c r="X21" i="17"/>
  <c r="AA11" i="12"/>
  <c r="R16" i="12"/>
  <c r="B89" i="24" l="1"/>
  <c r="W88" i="25"/>
  <c r="R22" i="12"/>
  <c r="AA22" i="12" s="1"/>
  <c r="W22" i="12"/>
  <c r="W32" i="12" s="1"/>
  <c r="R21" i="12"/>
  <c r="AA21" i="12" s="1"/>
  <c r="N26" i="12"/>
  <c r="N1" i="12" s="1"/>
  <c r="E4" i="39" s="1"/>
  <c r="E16" i="39" s="1"/>
  <c r="Y22" i="15"/>
  <c r="X42" i="17"/>
  <c r="V32" i="16"/>
  <c r="W31" i="12"/>
  <c r="X31" i="17"/>
  <c r="V31" i="16"/>
  <c r="B90" i="24" l="1"/>
  <c r="W89" i="25"/>
  <c r="I4" i="39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X52" i="17"/>
  <c r="W42" i="12"/>
  <c r="V42" i="16"/>
  <c r="V12" i="15" s="1"/>
  <c r="X41" i="17"/>
  <c r="AA31" i="12"/>
  <c r="W41" i="12"/>
  <c r="V41" i="16"/>
  <c r="V11" i="15" s="1"/>
  <c r="W90" i="25" l="1"/>
  <c r="B91" i="24"/>
  <c r="I16" i="39"/>
  <c r="Y42" i="15"/>
  <c r="Y31" i="15"/>
  <c r="W12" i="11"/>
  <c r="AA42" i="12"/>
  <c r="W11" i="11"/>
  <c r="AA41" i="12"/>
  <c r="X51" i="17"/>
  <c r="B92" i="24" l="1"/>
  <c r="W91" i="25"/>
  <c r="Y41" i="15"/>
  <c r="Y12" i="14"/>
  <c r="AA12" i="11"/>
  <c r="X32" i="16"/>
  <c r="W22" i="11"/>
  <c r="AA11" i="11"/>
  <c r="W21" i="11"/>
  <c r="B93" i="24" l="1"/>
  <c r="W92" i="25"/>
  <c r="Y22" i="14"/>
  <c r="Y11" i="14"/>
  <c r="W32" i="11"/>
  <c r="X42" i="16"/>
  <c r="X12" i="15" s="1"/>
  <c r="AA22" i="11"/>
  <c r="V22" i="15"/>
  <c r="X31" i="16"/>
  <c r="W31" i="11"/>
  <c r="AA21" i="11"/>
  <c r="V21" i="15"/>
  <c r="M19" i="9" l="1"/>
  <c r="K29" i="9" s="1"/>
  <c r="M29" i="9" s="1"/>
  <c r="K39" i="9" s="1"/>
  <c r="M39" i="9" s="1"/>
  <c r="M9" i="8" s="1"/>
  <c r="K19" i="8" s="1"/>
  <c r="M19" i="8" s="1"/>
  <c r="K29" i="8" s="1"/>
  <c r="M29" i="8" s="1"/>
  <c r="K39" i="8" s="1"/>
  <c r="M39" i="8" s="1"/>
  <c r="K9" i="17" s="1"/>
  <c r="M9" i="17" s="1"/>
  <c r="K19" i="17" s="1"/>
  <c r="M19" i="17" s="1"/>
  <c r="K29" i="17" s="1"/>
  <c r="M29" i="17" s="1"/>
  <c r="K39" i="17" s="1"/>
  <c r="M39" i="17" s="1"/>
  <c r="W93" i="25"/>
  <c r="B94" i="24"/>
  <c r="Y21" i="14"/>
  <c r="Y32" i="14"/>
  <c r="AA32" i="11"/>
  <c r="W42" i="11"/>
  <c r="V32" i="15"/>
  <c r="W41" i="11"/>
  <c r="AA31" i="11"/>
  <c r="X41" i="16"/>
  <c r="X11" i="15" s="1"/>
  <c r="V31" i="15"/>
  <c r="B95" i="24" l="1"/>
  <c r="W94" i="25"/>
  <c r="Y42" i="14"/>
  <c r="Y31" i="14"/>
  <c r="W12" i="10"/>
  <c r="AA42" i="11"/>
  <c r="V42" i="15"/>
  <c r="AA41" i="11"/>
  <c r="W11" i="10"/>
  <c r="V41" i="15"/>
  <c r="B96" i="24" l="1"/>
  <c r="W95" i="25"/>
  <c r="Y41" i="14"/>
  <c r="Y52" i="14"/>
  <c r="X22" i="15"/>
  <c r="W22" i="10"/>
  <c r="AA12" i="10"/>
  <c r="V12" i="14"/>
  <c r="W21" i="10"/>
  <c r="AA11" i="10"/>
  <c r="V11" i="14"/>
  <c r="B97" i="24" l="1"/>
  <c r="W96" i="25"/>
  <c r="Y12" i="13"/>
  <c r="Y51" i="14"/>
  <c r="W32" i="10"/>
  <c r="AA22" i="10"/>
  <c r="X32" i="15"/>
  <c r="V22" i="14"/>
  <c r="AA21" i="10"/>
  <c r="X21" i="15"/>
  <c r="W31" i="10"/>
  <c r="V21" i="14"/>
  <c r="B98" i="24" l="1"/>
  <c r="W97" i="25"/>
  <c r="Y11" i="13"/>
  <c r="Y22" i="13"/>
  <c r="X42" i="15"/>
  <c r="AA32" i="10"/>
  <c r="W42" i="10"/>
  <c r="V32" i="14"/>
  <c r="X31" i="15"/>
  <c r="W41" i="10"/>
  <c r="AA31" i="10"/>
  <c r="V31" i="14"/>
  <c r="B99" i="24" l="1"/>
  <c r="W98" i="25"/>
  <c r="Y32" i="13"/>
  <c r="Y21" i="13"/>
  <c r="AA42" i="10"/>
  <c r="X12" i="14"/>
  <c r="V42" i="14"/>
  <c r="AA41" i="10"/>
  <c r="X41" i="15"/>
  <c r="V41" i="14"/>
  <c r="B100" i="24" l="1"/>
  <c r="W99" i="25"/>
  <c r="Y31" i="13"/>
  <c r="Y42" i="13"/>
  <c r="X22" i="14"/>
  <c r="V52" i="14"/>
  <c r="X11" i="14"/>
  <c r="V51" i="14"/>
  <c r="M16" i="40"/>
  <c r="B101" i="24" l="1"/>
  <c r="W100" i="25"/>
  <c r="Y41" i="13"/>
  <c r="Y12" i="19"/>
  <c r="W32" i="9"/>
  <c r="X32" i="14"/>
  <c r="V12" i="13"/>
  <c r="X21" i="14"/>
  <c r="W31" i="9"/>
  <c r="V11" i="13"/>
  <c r="B102" i="24" l="1"/>
  <c r="W101" i="25"/>
  <c r="Y22" i="19"/>
  <c r="Y11" i="19"/>
  <c r="X42" i="14"/>
  <c r="W42" i="9"/>
  <c r="AA32" i="9"/>
  <c r="V22" i="13"/>
  <c r="X31" i="14"/>
  <c r="W41" i="9"/>
  <c r="AA31" i="9"/>
  <c r="V21" i="13"/>
  <c r="B103" i="24" l="1"/>
  <c r="W102" i="25"/>
  <c r="Y21" i="19"/>
  <c r="Y32" i="19"/>
  <c r="AA42" i="9"/>
  <c r="X52" i="14"/>
  <c r="V32" i="13"/>
  <c r="AA41" i="9"/>
  <c r="X41" i="14"/>
  <c r="V31" i="13"/>
  <c r="W103" i="25" l="1"/>
  <c r="B104" i="24"/>
  <c r="Y42" i="19"/>
  <c r="Y31" i="19"/>
  <c r="X12" i="13"/>
  <c r="V42" i="13"/>
  <c r="X51" i="14"/>
  <c r="V41" i="13"/>
  <c r="W104" i="25" l="1"/>
  <c r="B105" i="24"/>
  <c r="Y41" i="19"/>
  <c r="Y12" i="18"/>
  <c r="W22" i="8"/>
  <c r="X22" i="13"/>
  <c r="V12" i="19"/>
  <c r="X11" i="13"/>
  <c r="W21" i="8"/>
  <c r="V11" i="19"/>
  <c r="W105" i="25" l="1"/>
  <c r="B106" i="24"/>
  <c r="Y22" i="18"/>
  <c r="Y11" i="18"/>
  <c r="X32" i="13"/>
  <c r="AA22" i="8"/>
  <c r="W32" i="8"/>
  <c r="V22" i="19"/>
  <c r="AA21" i="8"/>
  <c r="W31" i="8"/>
  <c r="X21" i="13"/>
  <c r="V21" i="19"/>
  <c r="C6" i="39" l="1"/>
  <c r="W106" i="25"/>
  <c r="B107" i="24"/>
  <c r="Y21" i="18"/>
  <c r="Y32" i="18"/>
  <c r="AA32" i="8"/>
  <c r="W42" i="8"/>
  <c r="X42" i="13"/>
  <c r="V32" i="19"/>
  <c r="X31" i="13"/>
  <c r="W41" i="8"/>
  <c r="AA31" i="8"/>
  <c r="V31" i="19"/>
  <c r="B108" i="24" l="1"/>
  <c r="W107" i="25"/>
  <c r="Y42" i="18"/>
  <c r="Y31" i="18"/>
  <c r="X12" i="19"/>
  <c r="W12" i="17"/>
  <c r="AA42" i="8"/>
  <c r="V42" i="19"/>
  <c r="AA41" i="8"/>
  <c r="W11" i="17"/>
  <c r="X41" i="13"/>
  <c r="V41" i="19"/>
  <c r="B109" i="24" l="1"/>
  <c r="W108" i="25"/>
  <c r="Y41" i="18"/>
  <c r="Y52" i="18"/>
  <c r="AA12" i="17"/>
  <c r="W22" i="17"/>
  <c r="X22" i="19"/>
  <c r="V12" i="18"/>
  <c r="X11" i="19"/>
  <c r="W21" i="17"/>
  <c r="AA11" i="17"/>
  <c r="V11" i="18"/>
  <c r="B110" i="24" l="1"/>
  <c r="W109" i="25"/>
  <c r="Y51" i="18"/>
  <c r="Y62" i="18"/>
  <c r="X32" i="19"/>
  <c r="W32" i="17"/>
  <c r="AA22" i="17"/>
  <c r="V22" i="18"/>
  <c r="W31" i="17"/>
  <c r="AA21" i="17"/>
  <c r="X21" i="19"/>
  <c r="V21" i="18"/>
  <c r="W110" i="25" l="1"/>
  <c r="B111" i="24"/>
  <c r="Y61" i="18"/>
  <c r="AA32" i="17"/>
  <c r="W42" i="17"/>
  <c r="X42" i="19"/>
  <c r="V32" i="18"/>
  <c r="AA31" i="17"/>
  <c r="X31" i="19"/>
  <c r="W41" i="17"/>
  <c r="V31" i="18"/>
  <c r="B112" i="24" l="1"/>
  <c r="W111" i="25"/>
  <c r="X12" i="18"/>
  <c r="W52" i="17"/>
  <c r="AA42" i="17"/>
  <c r="V42" i="18"/>
  <c r="X41" i="19"/>
  <c r="W51" i="17"/>
  <c r="AA41" i="17"/>
  <c r="V41" i="18"/>
  <c r="W112" i="25" l="1"/>
  <c r="B113" i="24"/>
  <c r="AA52" i="17"/>
  <c r="X22" i="18"/>
  <c r="V52" i="18"/>
  <c r="AA51" i="17"/>
  <c r="X11" i="18"/>
  <c r="V51" i="18"/>
  <c r="B114" i="24" l="1"/>
  <c r="W113" i="25"/>
  <c r="W32" i="16"/>
  <c r="X32" i="18"/>
  <c r="V62" i="18"/>
  <c r="X21" i="18"/>
  <c r="W31" i="16"/>
  <c r="V61" i="18"/>
  <c r="B115" i="24" l="1"/>
  <c r="W114" i="25"/>
  <c r="X42" i="18"/>
  <c r="AA32" i="16"/>
  <c r="W42" i="16"/>
  <c r="W12" i="15" s="1"/>
  <c r="AA31" i="16"/>
  <c r="W41" i="16"/>
  <c r="W11" i="15" s="1"/>
  <c r="X31" i="18"/>
  <c r="B116" i="24" l="1"/>
  <c r="W115" i="25"/>
  <c r="AA42" i="16"/>
  <c r="AA12" i="15" s="1"/>
  <c r="X52" i="18"/>
  <c r="AA41" i="16"/>
  <c r="AA11" i="15" s="1"/>
  <c r="X41" i="18"/>
  <c r="B117" i="24" l="1"/>
  <c r="W116" i="25"/>
  <c r="X62" i="18"/>
  <c r="X51" i="18"/>
  <c r="W117" i="25" l="1"/>
  <c r="B118" i="24"/>
  <c r="M49" i="9" s="1"/>
  <c r="W22" i="15"/>
  <c r="W21" i="15"/>
  <c r="X61" i="18"/>
  <c r="W118" i="25" l="1"/>
  <c r="B119" i="24"/>
  <c r="K49" i="8" s="1"/>
  <c r="B7" i="39"/>
  <c r="AA22" i="15"/>
  <c r="W32" i="15"/>
  <c r="W31" i="15"/>
  <c r="AA21" i="15"/>
  <c r="B120" i="24" l="1"/>
  <c r="W119" i="25"/>
  <c r="W42" i="15"/>
  <c r="AA32" i="15"/>
  <c r="AA31" i="15"/>
  <c r="W41" i="15"/>
  <c r="B121" i="24" l="1"/>
  <c r="W120" i="25"/>
  <c r="AA42" i="15"/>
  <c r="W12" i="14"/>
  <c r="W11" i="14"/>
  <c r="AA41" i="15"/>
  <c r="W121" i="25" l="1"/>
  <c r="B122" i="24"/>
  <c r="W22" i="14"/>
  <c r="AA12" i="14"/>
  <c r="AA11" i="14"/>
  <c r="W21" i="14"/>
  <c r="B123" i="24" l="1"/>
  <c r="W122" i="25"/>
  <c r="AA22" i="14"/>
  <c r="W32" i="14"/>
  <c r="W31" i="14"/>
  <c r="AA21" i="14"/>
  <c r="W123" i="25" l="1"/>
  <c r="B124" i="24"/>
  <c r="W42" i="14"/>
  <c r="AA32" i="14"/>
  <c r="AA31" i="14"/>
  <c r="W41" i="14"/>
  <c r="B125" i="24" l="1"/>
  <c r="W124" i="25"/>
  <c r="AA42" i="14"/>
  <c r="W52" i="14"/>
  <c r="W51" i="14"/>
  <c r="AA41" i="14"/>
  <c r="W125" i="25" l="1"/>
  <c r="B126" i="24"/>
  <c r="W12" i="13"/>
  <c r="AA52" i="14"/>
  <c r="AA51" i="14"/>
  <c r="W11" i="13"/>
  <c r="W126" i="25" l="1"/>
  <c r="B127" i="24"/>
  <c r="AA12" i="13"/>
  <c r="W22" i="13"/>
  <c r="W21" i="13"/>
  <c r="AA11" i="13"/>
  <c r="B128" i="24" l="1"/>
  <c r="W127" i="25"/>
  <c r="W32" i="13"/>
  <c r="AA22" i="13"/>
  <c r="AA21" i="13"/>
  <c r="W31" i="13"/>
  <c r="W128" i="25" l="1"/>
  <c r="B129" i="24"/>
  <c r="AA32" i="13"/>
  <c r="W42" i="13"/>
  <c r="W41" i="13"/>
  <c r="AA31" i="13"/>
  <c r="B130" i="24" l="1"/>
  <c r="W129" i="25"/>
  <c r="W12" i="19"/>
  <c r="AA42" i="13"/>
  <c r="AA41" i="13"/>
  <c r="W11" i="19"/>
  <c r="B131" i="24" l="1"/>
  <c r="W130" i="25"/>
  <c r="AA12" i="19"/>
  <c r="W22" i="19"/>
  <c r="W21" i="19"/>
  <c r="AA11" i="19"/>
  <c r="B132" i="24" l="1"/>
  <c r="W131" i="25"/>
  <c r="W32" i="19"/>
  <c r="AA22" i="19"/>
  <c r="AA21" i="19"/>
  <c r="W31" i="19"/>
  <c r="W132" i="25" l="1"/>
  <c r="B133" i="24"/>
  <c r="AA32" i="19"/>
  <c r="W42" i="19"/>
  <c r="W41" i="19"/>
  <c r="AA31" i="19"/>
  <c r="W133" i="25" l="1"/>
  <c r="B134" i="24"/>
  <c r="W12" i="18"/>
  <c r="AA42" i="19"/>
  <c r="AA41" i="19"/>
  <c r="W11" i="18"/>
  <c r="W134" i="25" l="1"/>
  <c r="B135" i="24"/>
  <c r="AA12" i="18"/>
  <c r="W22" i="18"/>
  <c r="W21" i="18"/>
  <c r="AA11" i="18"/>
  <c r="W135" i="25" l="1"/>
  <c r="B136" i="24"/>
  <c r="W32" i="18"/>
  <c r="AA22" i="18"/>
  <c r="AA21" i="18"/>
  <c r="W31" i="18"/>
  <c r="W136" i="25" l="1"/>
  <c r="B137" i="24"/>
  <c r="W42" i="18"/>
  <c r="AA32" i="18"/>
  <c r="W41" i="18"/>
  <c r="AA31" i="18"/>
  <c r="C7" i="39" l="1"/>
  <c r="B138" i="24"/>
  <c r="W137" i="25"/>
  <c r="AA42" i="18"/>
  <c r="W52" i="18"/>
  <c r="AA41" i="18"/>
  <c r="W51" i="18"/>
  <c r="B139" i="24" l="1"/>
  <c r="W138" i="25"/>
  <c r="W62" i="18"/>
  <c r="AA52" i="18"/>
  <c r="W61" i="18"/>
  <c r="AA51" i="18"/>
  <c r="W139" i="25" l="1"/>
  <c r="B140" i="24"/>
  <c r="AA62" i="18"/>
  <c r="AA61" i="18"/>
  <c r="W140" i="25" l="1"/>
  <c r="B141" i="24"/>
  <c r="B142" i="24" l="1"/>
  <c r="W141" i="25"/>
  <c r="B143" i="24" l="1"/>
  <c r="W142" i="25"/>
  <c r="B144" i="24" l="1"/>
  <c r="W143" i="25"/>
  <c r="B145" i="24" l="1"/>
  <c r="W144" i="25"/>
  <c r="W145" i="25" l="1"/>
  <c r="B146" i="24"/>
  <c r="B147" i="24" l="1"/>
  <c r="W146" i="25"/>
  <c r="W147" i="25" l="1"/>
  <c r="B148" i="24"/>
  <c r="W148" i="25" l="1"/>
  <c r="B149" i="24"/>
  <c r="M49" i="8" s="1"/>
  <c r="W149" i="25" l="1"/>
  <c r="B150" i="24"/>
  <c r="K59" i="17" s="1"/>
  <c r="B8" i="39"/>
  <c r="B151" i="24" l="1"/>
  <c r="W150" i="25"/>
  <c r="W151" i="25" l="1"/>
  <c r="B152" i="24"/>
  <c r="W152" i="25" l="1"/>
  <c r="B153" i="24"/>
  <c r="B154" i="24" l="1"/>
  <c r="W153" i="25"/>
  <c r="W154" i="25" l="1"/>
  <c r="B155" i="24"/>
  <c r="B156" i="24" l="1"/>
  <c r="W155" i="25"/>
  <c r="B157" i="24" l="1"/>
  <c r="W156" i="25"/>
  <c r="B158" i="24" l="1"/>
  <c r="W157" i="25"/>
  <c r="W158" i="25" l="1"/>
  <c r="B159" i="24"/>
  <c r="W159" i="25" l="1"/>
  <c r="B160" i="24"/>
  <c r="W160" i="25" l="1"/>
  <c r="B161" i="24"/>
  <c r="W161" i="25" l="1"/>
  <c r="B162" i="24"/>
  <c r="B163" i="24" l="1"/>
  <c r="W162" i="25"/>
  <c r="B164" i="24" l="1"/>
  <c r="W163" i="25"/>
  <c r="B165" i="24" l="1"/>
  <c r="W164" i="25"/>
  <c r="W165" i="25" l="1"/>
  <c r="B166" i="24"/>
  <c r="W166" i="25" l="1"/>
  <c r="B167" i="24"/>
  <c r="W167" i="25" l="1"/>
  <c r="B168" i="24"/>
  <c r="C8" i="39" l="1"/>
  <c r="W168" i="25"/>
  <c r="B169" i="24"/>
  <c r="B170" i="24" l="1"/>
  <c r="W169" i="25"/>
  <c r="B171" i="24" l="1"/>
  <c r="W170" i="25"/>
  <c r="W171" i="25" l="1"/>
  <c r="B172" i="24"/>
  <c r="B173" i="24" l="1"/>
  <c r="W172" i="25"/>
  <c r="B174" i="24" l="1"/>
  <c r="W173" i="25"/>
  <c r="B175" i="24" l="1"/>
  <c r="W174" i="25"/>
  <c r="B176" i="24" l="1"/>
  <c r="W175" i="25"/>
  <c r="B177" i="24" l="1"/>
  <c r="W176" i="25"/>
  <c r="B178" i="24" l="1"/>
  <c r="W177" i="25"/>
  <c r="B179" i="24" l="1"/>
  <c r="M59" i="17" s="1"/>
  <c r="W178" i="25"/>
  <c r="W179" i="25" l="1"/>
  <c r="B9" i="39"/>
  <c r="B180" i="24"/>
  <c r="K49" i="16" s="1"/>
  <c r="B181" i="24" l="1"/>
  <c r="W180" i="25"/>
  <c r="W181" i="25" l="1"/>
  <c r="B182" i="24"/>
  <c r="B183" i="24" l="1"/>
  <c r="W182" i="25"/>
  <c r="B184" i="24" l="1"/>
  <c r="W183" i="25"/>
  <c r="W184" i="25" l="1"/>
  <c r="B185" i="24"/>
  <c r="W185" i="25" l="1"/>
  <c r="B186" i="24"/>
  <c r="B187" i="24" l="1"/>
  <c r="W186" i="25"/>
  <c r="B188" i="24" l="1"/>
  <c r="W187" i="25"/>
  <c r="B189" i="24" l="1"/>
  <c r="W188" i="25"/>
  <c r="B190" i="24" l="1"/>
  <c r="W189" i="25"/>
  <c r="K19" i="16" l="1"/>
  <c r="M19" i="16" s="1"/>
  <c r="K29" i="16" s="1"/>
  <c r="M29" i="16" s="1"/>
  <c r="K39" i="16" s="1"/>
  <c r="M39" i="16" s="1"/>
  <c r="B191" i="24"/>
  <c r="W190" i="25"/>
  <c r="B192" i="24" l="1"/>
  <c r="W191" i="25"/>
  <c r="W192" i="25" l="1"/>
  <c r="B193" i="24"/>
  <c r="B194" i="24" l="1"/>
  <c r="W193" i="25"/>
  <c r="W194" i="25" l="1"/>
  <c r="B195" i="24"/>
  <c r="B196" i="24" l="1"/>
  <c r="W195" i="25"/>
  <c r="W196" i="25" l="1"/>
  <c r="B197" i="24"/>
  <c r="W197" i="25" l="1"/>
  <c r="B198" i="24"/>
  <c r="C9" i="39" l="1"/>
  <c r="W198" i="25"/>
  <c r="B199" i="24"/>
  <c r="B200" i="24" l="1"/>
  <c r="W199" i="25"/>
  <c r="W200" i="25" l="1"/>
  <c r="B201" i="24"/>
  <c r="W201" i="25" l="1"/>
  <c r="B202" i="24"/>
  <c r="B203" i="24" l="1"/>
  <c r="W202" i="25"/>
  <c r="B204" i="24" l="1"/>
  <c r="W203" i="25"/>
  <c r="B205" i="24" l="1"/>
  <c r="W204" i="25"/>
  <c r="B206" i="24" l="1"/>
  <c r="W205" i="25"/>
  <c r="B207" i="24" l="1"/>
  <c r="W206" i="25"/>
  <c r="B208" i="24" l="1"/>
  <c r="W207" i="25"/>
  <c r="W208" i="25" l="1"/>
  <c r="B209" i="24"/>
  <c r="B210" i="24" l="1"/>
  <c r="M49" i="16" s="1"/>
  <c r="W209" i="25"/>
  <c r="W210" i="25" l="1"/>
  <c r="B211" i="24"/>
  <c r="B10" i="39"/>
  <c r="K49" i="15" l="1"/>
  <c r="W211" i="25"/>
  <c r="B212" i="24"/>
  <c r="M9" i="15" l="1"/>
  <c r="K19" i="15" s="1"/>
  <c r="M19" i="15" s="1"/>
  <c r="K29" i="15" s="1"/>
  <c r="M29" i="15" s="1"/>
  <c r="K39" i="15" s="1"/>
  <c r="M39" i="15" s="1"/>
  <c r="K9" i="14" s="1"/>
  <c r="M9" i="14" s="1"/>
  <c r="K19" i="14" s="1"/>
  <c r="M19" i="14" s="1"/>
  <c r="K29" i="14" s="1"/>
  <c r="M29" i="14" s="1"/>
  <c r="K39" i="14" s="1"/>
  <c r="M39" i="14" s="1"/>
  <c r="K49" i="14" s="1"/>
  <c r="M49" i="14" s="1"/>
  <c r="K9" i="13" s="1"/>
  <c r="M9" i="13" s="1"/>
  <c r="K19" i="13" s="1"/>
  <c r="M19" i="13" s="1"/>
  <c r="K29" i="13" s="1"/>
  <c r="M29" i="13" s="1"/>
  <c r="K39" i="13" s="1"/>
  <c r="M39" i="13" s="1"/>
  <c r="K9" i="19" s="1"/>
  <c r="M9" i="19" s="1"/>
  <c r="K19" i="19" s="1"/>
  <c r="M19" i="19" s="1"/>
  <c r="K29" i="19" s="1"/>
  <c r="M29" i="19" s="1"/>
  <c r="K39" i="19" s="1"/>
  <c r="M39" i="19" s="1"/>
  <c r="K9" i="18" s="1"/>
  <c r="M9" i="18" s="1"/>
  <c r="K19" i="18" s="1"/>
  <c r="M19" i="18" s="1"/>
  <c r="K29" i="18" s="1"/>
  <c r="M29" i="18" s="1"/>
  <c r="K39" i="18" s="1"/>
  <c r="M39" i="18" s="1"/>
  <c r="K49" i="18" s="1"/>
  <c r="M49" i="18" s="1"/>
  <c r="K59" i="18" s="1"/>
  <c r="M59" i="18" s="1"/>
  <c r="B213" i="24"/>
  <c r="W212" i="25"/>
  <c r="B214" i="24" l="1"/>
  <c r="W213" i="25"/>
  <c r="B215" i="24" l="1"/>
  <c r="W214" i="25"/>
  <c r="W215" i="25" l="1"/>
  <c r="B216" i="24"/>
  <c r="B217" i="24" l="1"/>
  <c r="W216" i="25"/>
  <c r="W217" i="25" l="1"/>
  <c r="B218" i="24"/>
  <c r="B219" i="24" l="1"/>
  <c r="W218" i="25"/>
  <c r="W219" i="25" l="1"/>
  <c r="B220" i="24"/>
  <c r="B221" i="24" l="1"/>
  <c r="W220" i="25"/>
  <c r="W221" i="25" l="1"/>
  <c r="B222" i="24"/>
  <c r="B223" i="24" l="1"/>
  <c r="W222" i="25"/>
  <c r="B224" i="24" l="1"/>
  <c r="W223" i="25"/>
  <c r="B225" i="24" l="1"/>
  <c r="W224" i="25"/>
  <c r="W225" i="25" l="1"/>
  <c r="B226" i="24"/>
  <c r="W226" i="25" l="1"/>
  <c r="B227" i="24"/>
  <c r="W227" i="25" l="1"/>
  <c r="B228" i="24"/>
  <c r="W228" i="25" l="1"/>
  <c r="B229" i="24"/>
  <c r="C10" i="39" l="1"/>
  <c r="W229" i="25"/>
  <c r="B230" i="24"/>
  <c r="B231" i="24" l="1"/>
  <c r="W230" i="25"/>
  <c r="B232" i="24" l="1"/>
  <c r="W231" i="25"/>
  <c r="W232" i="25" l="1"/>
  <c r="B233" i="24"/>
  <c r="W233" i="25" l="1"/>
  <c r="B234" i="24"/>
  <c r="B235" i="24" l="1"/>
  <c r="W234" i="25"/>
  <c r="B236" i="24" l="1"/>
  <c r="W235" i="25"/>
  <c r="B237" i="24" l="1"/>
  <c r="W236" i="25"/>
  <c r="W237" i="25" l="1"/>
  <c r="B238" i="24"/>
  <c r="B239" i="24" l="1"/>
  <c r="W238" i="25"/>
  <c r="B240" i="24" l="1"/>
  <c r="M49" i="15" s="1"/>
  <c r="W239" i="25"/>
  <c r="W240" i="25" l="1"/>
  <c r="B241" i="24"/>
  <c r="K59" i="14" s="1"/>
  <c r="B11" i="39"/>
  <c r="B242" i="24" l="1"/>
  <c r="W241" i="25"/>
  <c r="B243" i="24" l="1"/>
  <c r="W242" i="25"/>
  <c r="B244" i="24" l="1"/>
  <c r="W243" i="25"/>
  <c r="B245" i="24" l="1"/>
  <c r="W244" i="25"/>
  <c r="B246" i="24" l="1"/>
  <c r="W245" i="25"/>
  <c r="W246" i="25" l="1"/>
  <c r="B247" i="24"/>
  <c r="B248" i="24" l="1"/>
  <c r="W247" i="25"/>
  <c r="W248" i="25" l="1"/>
  <c r="B249" i="24"/>
  <c r="B250" i="24" l="1"/>
  <c r="W249" i="25"/>
  <c r="B251" i="24" l="1"/>
  <c r="W250" i="25"/>
  <c r="W251" i="25" l="1"/>
  <c r="B252" i="24"/>
  <c r="B253" i="24" l="1"/>
  <c r="W252" i="25"/>
  <c r="B254" i="24" l="1"/>
  <c r="W253" i="25"/>
  <c r="B255" i="24" l="1"/>
  <c r="W254" i="25"/>
  <c r="W255" i="25" l="1"/>
  <c r="B256" i="24"/>
  <c r="B257" i="24" l="1"/>
  <c r="W256" i="25"/>
  <c r="W257" i="25" l="1"/>
  <c r="B258" i="24"/>
  <c r="W258" i="25" l="1"/>
  <c r="B259" i="24"/>
  <c r="C11" i="39" l="1"/>
  <c r="W259" i="25"/>
  <c r="B260" i="24"/>
  <c r="B261" i="24" l="1"/>
  <c r="W260" i="25"/>
  <c r="B262" i="24" l="1"/>
  <c r="W261" i="25"/>
  <c r="B263" i="24" l="1"/>
  <c r="W262" i="25"/>
  <c r="W263" i="25" l="1"/>
  <c r="B264" i="24"/>
  <c r="B265" i="24" l="1"/>
  <c r="W264" i="25"/>
  <c r="B266" i="24" l="1"/>
  <c r="W265" i="25"/>
  <c r="B267" i="24" l="1"/>
  <c r="W266" i="25"/>
  <c r="B268" i="24" l="1"/>
  <c r="W267" i="25"/>
  <c r="B269" i="24" l="1"/>
  <c r="W268" i="25"/>
  <c r="W269" i="25" l="1"/>
  <c r="B270" i="24"/>
  <c r="B271" i="24" l="1"/>
  <c r="M59" i="14" s="1"/>
  <c r="W270" i="25"/>
  <c r="W271" i="25" l="1"/>
  <c r="B12" i="39"/>
  <c r="B272" i="24"/>
  <c r="K49" i="13" s="1"/>
  <c r="B273" i="24" l="1"/>
  <c r="W272" i="25"/>
  <c r="B274" i="24" l="1"/>
  <c r="W273" i="25"/>
  <c r="W274" i="25" l="1"/>
  <c r="B275" i="24"/>
  <c r="B276" i="24" l="1"/>
  <c r="W275" i="25"/>
  <c r="W276" i="25" l="1"/>
  <c r="B277" i="24"/>
  <c r="B278" i="24" l="1"/>
  <c r="W277" i="25"/>
  <c r="B279" i="24" l="1"/>
  <c r="W278" i="25"/>
  <c r="B280" i="24" l="1"/>
  <c r="W279" i="25"/>
  <c r="B281" i="24" l="1"/>
  <c r="W280" i="25"/>
  <c r="B282" i="24" l="1"/>
  <c r="W281" i="25"/>
  <c r="W282" i="25" l="1"/>
  <c r="B283" i="24"/>
  <c r="B284" i="24" l="1"/>
  <c r="W283" i="25"/>
  <c r="W284" i="25" l="1"/>
  <c r="B285" i="24"/>
  <c r="B286" i="24" l="1"/>
  <c r="W285" i="25"/>
  <c r="W286" i="25" l="1"/>
  <c r="B287" i="24"/>
  <c r="B288" i="24" l="1"/>
  <c r="W287" i="25"/>
  <c r="W288" i="25" l="1"/>
  <c r="B289" i="24"/>
  <c r="W289" i="25" l="1"/>
  <c r="B290" i="24"/>
  <c r="C12" i="39" l="1"/>
  <c r="W290" i="25"/>
  <c r="B291" i="24"/>
  <c r="B292" i="24" l="1"/>
  <c r="W291" i="25"/>
  <c r="B293" i="24" l="1"/>
  <c r="W292" i="25"/>
  <c r="W293" i="25" l="1"/>
  <c r="B294" i="24"/>
  <c r="W294" i="25" l="1"/>
  <c r="B295" i="24"/>
  <c r="W295" i="25" l="1"/>
  <c r="B296" i="24"/>
  <c r="B297" i="24" l="1"/>
  <c r="W296" i="25"/>
  <c r="W297" i="25" l="1"/>
  <c r="B298" i="24"/>
  <c r="B299" i="24" l="1"/>
  <c r="W298" i="25"/>
  <c r="B300" i="24" l="1"/>
  <c r="W299" i="25"/>
  <c r="B301" i="24" l="1"/>
  <c r="W300" i="25"/>
  <c r="B302" i="24" l="1"/>
  <c r="M49" i="13" s="1"/>
  <c r="W301" i="25"/>
  <c r="W302" i="25" l="1"/>
  <c r="B303" i="24"/>
  <c r="K49" i="19" s="1"/>
  <c r="B13" i="39"/>
  <c r="B304" i="24" l="1"/>
  <c r="W303" i="25"/>
  <c r="B305" i="24" l="1"/>
  <c r="W304" i="25"/>
  <c r="W305" i="25" l="1"/>
  <c r="B306" i="24"/>
  <c r="W306" i="25" l="1"/>
  <c r="B307" i="24"/>
  <c r="W307" i="25" l="1"/>
  <c r="B308" i="24"/>
  <c r="B309" i="24" l="1"/>
  <c r="W308" i="25"/>
  <c r="B310" i="24" l="1"/>
  <c r="W309" i="25"/>
  <c r="B311" i="24" l="1"/>
  <c r="W310" i="25"/>
  <c r="B312" i="24" l="1"/>
  <c r="W311" i="25"/>
  <c r="B313" i="24" l="1"/>
  <c r="W312" i="25"/>
  <c r="B314" i="24" l="1"/>
  <c r="W313" i="25"/>
  <c r="B315" i="24" l="1"/>
  <c r="W314" i="25"/>
  <c r="B316" i="24" l="1"/>
  <c r="W315" i="25"/>
  <c r="B317" i="24" l="1"/>
  <c r="W316" i="25"/>
  <c r="B318" i="24" l="1"/>
  <c r="W317" i="25"/>
  <c r="B319" i="24" l="1"/>
  <c r="W318" i="25"/>
  <c r="W319" i="25" l="1"/>
  <c r="B320" i="24"/>
  <c r="W320" i="25" l="1"/>
  <c r="B321" i="24"/>
  <c r="C13" i="39" l="1"/>
  <c r="B322" i="24"/>
  <c r="W321" i="25"/>
  <c r="B323" i="24" l="1"/>
  <c r="W322" i="25"/>
  <c r="B324" i="24" l="1"/>
  <c r="W323" i="25"/>
  <c r="B325" i="24" l="1"/>
  <c r="W324" i="25"/>
  <c r="B326" i="24" l="1"/>
  <c r="W325" i="25"/>
  <c r="B327" i="24" l="1"/>
  <c r="W326" i="25"/>
  <c r="B328" i="24" l="1"/>
  <c r="W327" i="25"/>
  <c r="B329" i="24" l="1"/>
  <c r="W328" i="25"/>
  <c r="B330" i="24" l="1"/>
  <c r="M49" i="19" s="1"/>
  <c r="W329" i="25"/>
  <c r="W330" i="25" l="1"/>
  <c r="B331" i="24"/>
  <c r="K69" i="18" s="1"/>
  <c r="B14" i="39"/>
  <c r="B332" i="24" l="1"/>
  <c r="W331" i="25"/>
  <c r="B333" i="24" l="1"/>
  <c r="W332" i="25"/>
  <c r="B334" i="24" l="1"/>
  <c r="W333" i="25"/>
  <c r="B335" i="24" l="1"/>
  <c r="W334" i="25"/>
  <c r="B336" i="24" l="1"/>
  <c r="W335" i="25"/>
  <c r="W336" i="25" l="1"/>
  <c r="B337" i="24"/>
  <c r="B338" i="24" l="1"/>
  <c r="W337" i="25"/>
  <c r="W338" i="25" l="1"/>
  <c r="B339" i="24"/>
  <c r="B340" i="24" l="1"/>
  <c r="W339" i="25"/>
  <c r="B341" i="24" l="1"/>
  <c r="W340" i="25"/>
  <c r="W341" i="25" l="1"/>
  <c r="B342" i="24"/>
  <c r="B343" i="24" l="1"/>
  <c r="W342" i="25"/>
  <c r="B344" i="24" l="1"/>
  <c r="W343" i="25"/>
  <c r="W344" i="25" l="1"/>
  <c r="B345" i="24"/>
  <c r="B346" i="24" l="1"/>
  <c r="W345" i="25"/>
  <c r="B347" i="24" l="1"/>
  <c r="W346" i="25"/>
  <c r="W347" i="25" l="1"/>
  <c r="B348" i="24"/>
  <c r="B349" i="24" l="1"/>
  <c r="W348" i="25"/>
  <c r="W349" i="25" l="1"/>
  <c r="B350" i="24"/>
  <c r="W350" i="25" l="1"/>
  <c r="C14" i="39"/>
  <c r="B351" i="24"/>
  <c r="W351" i="25" l="1"/>
  <c r="B352" i="24"/>
  <c r="B353" i="24" l="1"/>
  <c r="W352" i="25"/>
  <c r="B354" i="24" l="1"/>
  <c r="W353" i="25"/>
  <c r="B355" i="24" l="1"/>
  <c r="W354" i="25"/>
  <c r="B356" i="24" l="1"/>
  <c r="W355" i="25"/>
  <c r="B357" i="24" l="1"/>
  <c r="W356" i="25"/>
  <c r="B358" i="24" l="1"/>
  <c r="W357" i="25"/>
  <c r="W358" i="25" l="1"/>
  <c r="B359" i="24"/>
  <c r="B360" i="24" l="1"/>
  <c r="W359" i="25"/>
  <c r="B361" i="24" l="1"/>
  <c r="M69" i="18" s="1"/>
  <c r="W360" i="25"/>
  <c r="W361" i="25" l="1"/>
  <c r="B362" i="24"/>
  <c r="B15" i="39"/>
  <c r="W362" i="25" l="1"/>
  <c r="B363" i="24"/>
  <c r="W363" i="25" l="1"/>
  <c r="B364" i="24"/>
  <c r="W364" i="25" l="1"/>
  <c r="B365" i="24"/>
  <c r="B366" i="24" l="1"/>
  <c r="W365" i="25"/>
  <c r="E366" i="24" l="1"/>
  <c r="B367" i="24"/>
  <c r="B368" i="24" s="1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W366" i="25"/>
  <c r="I1" i="24"/>
  <c r="O9" i="25" l="1"/>
  <c r="N1" i="24"/>
</calcChain>
</file>

<file path=xl/sharedStrings.xml><?xml version="1.0" encoding="utf-8"?>
<sst xmlns="http://schemas.openxmlformats.org/spreadsheetml/2006/main" count="1383" uniqueCount="138">
  <si>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</si>
  <si>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</si>
  <si>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</si>
  <si>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</si>
  <si>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</si>
  <si>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</si>
  <si>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</si>
  <si>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</si>
  <si>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</si>
  <si>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</si>
  <si>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</si>
  <si>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</si>
  <si>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</si>
  <si>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</si>
  <si>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</si>
  <si>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</si>
  <si>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</si>
  <si>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</si>
  <si>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</si>
  <si>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</si>
  <si>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</si>
  <si>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</si>
  <si>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</si>
  <si>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</si>
  <si>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</si>
  <si>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</si>
  <si>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</si>
  <si>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</si>
  <si>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</si>
  <si>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</si>
  <si>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</si>
  <si>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</si>
  <si>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</si>
  <si>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</si>
  <si>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</si>
  <si>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</si>
  <si>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</si>
  <si>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</si>
  <si>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</si>
  <si>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</si>
  <si>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</si>
  <si>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</si>
  <si>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</si>
  <si>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</si>
  <si>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</si>
  <si>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</si>
  <si>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</si>
  <si>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</si>
  <si>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</si>
  <si>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</si>
  <si>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</si>
  <si>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</si>
  <si>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</si>
  <si>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</si>
  <si>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</si>
  <si>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</si>
  <si>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</si>
  <si>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</si>
  <si>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</si>
  <si>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</si>
  <si>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</si>
  <si>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</si>
  <si>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</si>
  <si>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</si>
  <si>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</si>
  <si>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</si>
  <si>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</si>
  <si>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</si>
  <si>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</si>
  <si>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</si>
  <si>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</si>
  <si>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</si>
  <si>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</si>
  <si>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</si>
  <si>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</si>
  <si>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</si>
  <si>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</si>
  <si>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</si>
  <si>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</si>
  <si>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</si>
  <si>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</si>
  <si>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</si>
  <si>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</si>
  <si>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</si>
  <si>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</si>
  <si>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</si>
  <si>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</si>
  <si>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</si>
  <si>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</si>
  <si>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</si>
  <si>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</si>
  <si>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</si>
  <si>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</si>
  <si>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</si>
  <si>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</si>
  <si>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</si>
  <si>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</si>
  <si>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</si>
  <si>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</si>
  <si>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</si>
  <si>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</si>
  <si>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</si>
  <si>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</si>
  <si>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</si>
  <si>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</si>
  <si>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</si>
  <si>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</si>
  <si>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</si>
  <si>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</si>
  <si>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</si>
  <si>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</si>
  <si>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</si>
  <si>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</si>
  <si>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</si>
  <si>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</si>
  <si>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</si>
  <si>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</si>
  <si>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</si>
  <si>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</si>
  <si>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</si>
  <si>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</si>
  <si>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</si>
  <si>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</si>
  <si>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</si>
  <si>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</si>
  <si>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</si>
  <si>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</si>
  <si>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</si>
  <si>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</si>
  <si>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</si>
  <si>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</si>
  <si>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</si>
  <si>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</si>
  <si>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</si>
  <si>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</si>
  <si>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</si>
  <si>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w</t>
  </si>
  <si>
    <t>Complete Employee details below and add calculated tax and wages to the monthly sheets (Apr22, May22,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</si>
</sst>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8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505">
    <xf numFmtId="0" fontId="0" fillId="0" borderId="0" xfId="0"/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/>
    <xf numFmtId="0" fontId="7" fillId="0" borderId="1" xfId="0" applyFont="1" applyBorder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/>
    <xf numFmtId="0" fontId="7" fillId="3" borderId="0" xfId="0" applyFont="1" applyFill="1"/>
    <xf numFmtId="0" fontId="7" fillId="3" borderId="6" xfId="0" applyFont="1" applyFill="1" applyBorder="1"/>
    <xf numFmtId="1" fontId="11" fillId="3" borderId="0" xfId="0" applyNumberFormat="1" applyFont="1" applyFill="1" applyAlignment="1">
      <alignment horizontal="center"/>
    </xf>
    <xf numFmtId="166" fontId="7" fillId="3" borderId="0" xfId="0" applyNumberFormat="1" applyFont="1" applyFill="1"/>
    <xf numFmtId="165" fontId="7" fillId="3" borderId="0" xfId="0" applyNumberFormat="1" applyFont="1" applyFill="1"/>
    <xf numFmtId="0" fontId="7" fillId="3" borderId="7" xfId="0" applyFont="1" applyFill="1" applyBorder="1"/>
    <xf numFmtId="0" fontId="7" fillId="3" borderId="0" xfId="0" applyFont="1" applyFill="1" applyAlignment="1">
      <alignment wrapText="1"/>
    </xf>
    <xf numFmtId="0" fontId="11" fillId="3" borderId="0" xfId="0" applyFont="1" applyFill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165" fontId="3" fillId="3" borderId="0" xfId="0" applyNumberFormat="1" applyFont="1" applyFill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/>
    <xf numFmtId="164" fontId="3" fillId="3" borderId="10" xfId="0" applyNumberFormat="1" applyFont="1" applyFill="1" applyBorder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Alignment="1">
      <alignment horizontal="right" indent="1"/>
    </xf>
    <xf numFmtId="166" fontId="7" fillId="3" borderId="0" xfId="0" applyNumberFormat="1" applyFont="1" applyFill="1" applyAlignment="1">
      <alignment horizontal="center"/>
    </xf>
    <xf numFmtId="0" fontId="7" fillId="3" borderId="8" xfId="0" applyFont="1" applyFill="1" applyBorder="1" applyAlignment="1">
      <alignment wrapText="1"/>
    </xf>
    <xf numFmtId="0" fontId="9" fillId="3" borderId="0" xfId="0" applyFont="1" applyFill="1" applyAlignment="1">
      <alignment horizontal="left" vertical="center" indent="1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1" fontId="8" fillId="3" borderId="0" xfId="0" applyNumberFormat="1" applyFont="1" applyFill="1"/>
    <xf numFmtId="0" fontId="20" fillId="3" borderId="0" xfId="0" applyFont="1" applyFill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Alignment="1">
      <alignment horizontal="right" vertical="center" wrapText="1"/>
    </xf>
    <xf numFmtId="164" fontId="8" fillId="0" borderId="0" xfId="0" applyNumberFormat="1" applyFont="1" applyAlignment="1">
      <alignment horizontal="right"/>
    </xf>
    <xf numFmtId="14" fontId="7" fillId="2" borderId="0" xfId="0" applyNumberFormat="1" applyFont="1" applyFill="1"/>
    <xf numFmtId="2" fontId="7" fillId="2" borderId="0" xfId="0" applyNumberFormat="1" applyFont="1" applyFill="1"/>
    <xf numFmtId="0" fontId="9" fillId="3" borderId="0" xfId="0" applyFont="1" applyFill="1" applyAlignment="1">
      <alignment horizontal="center" vertical="center"/>
    </xf>
    <xf numFmtId="0" fontId="7" fillId="0" borderId="17" xfId="0" applyFont="1" applyBorder="1" applyAlignment="1">
      <alignment horizontal="center"/>
    </xf>
    <xf numFmtId="2" fontId="11" fillId="3" borderId="0" xfId="0" applyNumberFormat="1" applyFont="1" applyFill="1"/>
    <xf numFmtId="2" fontId="11" fillId="0" borderId="0" xfId="0" applyNumberFormat="1" applyFont="1"/>
    <xf numFmtId="0" fontId="12" fillId="3" borderId="0" xfId="0" applyFont="1" applyFill="1" applyAlignment="1">
      <alignment wrapText="1"/>
    </xf>
    <xf numFmtId="167" fontId="8" fillId="0" borderId="0" xfId="0" applyNumberFormat="1" applyFont="1" applyAlignment="1">
      <alignment horizontal="left"/>
    </xf>
    <xf numFmtId="167" fontId="3" fillId="0" borderId="0" xfId="0" applyNumberFormat="1" applyFont="1"/>
    <xf numFmtId="0" fontId="0" fillId="2" borderId="13" xfId="0" applyFill="1" applyBorder="1"/>
    <xf numFmtId="0" fontId="0" fillId="2" borderId="18" xfId="0" applyFill="1" applyBorder="1"/>
    <xf numFmtId="0" fontId="0" fillId="2" borderId="0" xfId="0" applyFill="1"/>
    <xf numFmtId="0" fontId="0" fillId="2" borderId="19" xfId="0" applyFill="1" applyBorder="1"/>
    <xf numFmtId="0" fontId="0" fillId="2" borderId="15" xfId="0" applyFill="1" applyBorder="1"/>
    <xf numFmtId="0" fontId="0" fillId="2" borderId="20" xfId="0" applyFill="1" applyBorder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/>
    <xf numFmtId="164" fontId="7" fillId="0" borderId="13" xfId="0" applyNumberFormat="1" applyFont="1" applyBorder="1"/>
    <xf numFmtId="2" fontId="7" fillId="0" borderId="13" xfId="0" applyNumberFormat="1" applyFont="1" applyBorder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3" borderId="0" xfId="0" applyNumberFormat="1" applyFont="1" applyFill="1"/>
    <xf numFmtId="164" fontId="7" fillId="0" borderId="12" xfId="0" applyNumberFormat="1" applyFont="1" applyBorder="1"/>
    <xf numFmtId="164" fontId="7" fillId="0" borderId="8" xfId="0" applyNumberFormat="1" applyFont="1" applyBorder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/>
    <xf numFmtId="164" fontId="7" fillId="0" borderId="22" xfId="0" applyNumberFormat="1" applyFont="1" applyBorder="1"/>
    <xf numFmtId="164" fontId="7" fillId="3" borderId="14" xfId="0" applyNumberFormat="1" applyFont="1" applyFill="1" applyBorder="1"/>
    <xf numFmtId="164" fontId="7" fillId="3" borderId="15" xfId="0" applyNumberFormat="1" applyFont="1" applyFill="1" applyBorder="1"/>
    <xf numFmtId="164" fontId="7" fillId="3" borderId="21" xfId="0" applyNumberFormat="1" applyFont="1" applyFill="1" applyBorder="1"/>
    <xf numFmtId="164" fontId="7" fillId="3" borderId="22" xfId="0" applyNumberFormat="1" applyFont="1" applyFill="1" applyBorder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/>
    <xf numFmtId="164" fontId="7" fillId="0" borderId="18" xfId="0" applyNumberFormat="1" applyFont="1" applyBorder="1"/>
    <xf numFmtId="164" fontId="7" fillId="0" borderId="19" xfId="0" applyNumberFormat="1" applyFont="1" applyBorder="1"/>
    <xf numFmtId="165" fontId="7" fillId="3" borderId="0" xfId="0" applyNumberFormat="1" applyFont="1" applyFill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3" borderId="25" xfId="0" applyNumberFormat="1" applyFont="1" applyFill="1" applyBorder="1"/>
    <xf numFmtId="164" fontId="7" fillId="3" borderId="24" xfId="0" applyNumberFormat="1" applyFont="1" applyFill="1" applyBorder="1"/>
    <xf numFmtId="2" fontId="7" fillId="3" borderId="24" xfId="0" applyNumberFormat="1" applyFont="1" applyFill="1" applyBorder="1"/>
    <xf numFmtId="164" fontId="7" fillId="2" borderId="17" xfId="0" applyNumberFormat="1" applyFont="1" applyFill="1" applyBorder="1"/>
    <xf numFmtId="0" fontId="8" fillId="3" borderId="0" xfId="0" applyFont="1" applyFill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166" fontId="7" fillId="0" borderId="17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164" fontId="7" fillId="2" borderId="26" xfId="0" applyNumberFormat="1" applyFont="1" applyFill="1" applyBorder="1"/>
    <xf numFmtId="2" fontId="7" fillId="3" borderId="15" xfId="0" applyNumberFormat="1" applyFont="1" applyFill="1" applyBorder="1"/>
    <xf numFmtId="164" fontId="6" fillId="0" borderId="0" xfId="0" applyNumberFormat="1" applyFont="1" applyAlignment="1">
      <alignment horizontal="right" vertical="center" wrapText="1"/>
    </xf>
    <xf numFmtId="0" fontId="8" fillId="3" borderId="0" xfId="0" applyFont="1" applyFill="1"/>
    <xf numFmtId="165" fontId="9" fillId="3" borderId="0" xfId="0" applyNumberFormat="1" applyFont="1" applyFill="1" applyAlignment="1">
      <alignment horizontal="center"/>
    </xf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5" fillId="2" borderId="0" xfId="0" applyFont="1" applyFill="1"/>
    <xf numFmtId="0" fontId="6" fillId="2" borderId="0" xfId="0" applyFont="1" applyFill="1"/>
    <xf numFmtId="1" fontId="7" fillId="2" borderId="13" xfId="0" applyNumberFormat="1" applyFont="1" applyFill="1" applyBorder="1"/>
    <xf numFmtId="1" fontId="10" fillId="2" borderId="0" xfId="1" applyNumberFormat="1" applyFont="1" applyFill="1" applyAlignment="1" applyProtection="1"/>
    <xf numFmtId="1" fontId="7" fillId="2" borderId="0" xfId="0" applyNumberFormat="1" applyFont="1" applyFill="1"/>
    <xf numFmtId="1" fontId="15" fillId="2" borderId="0" xfId="0" applyNumberFormat="1" applyFont="1" applyFill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/>
    <xf numFmtId="1" fontId="20" fillId="3" borderId="0" xfId="0" applyNumberFormat="1" applyFont="1" applyFill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49" fontId="8" fillId="0" borderId="0" xfId="0" applyNumberFormat="1" applyFont="1"/>
    <xf numFmtId="1" fontId="26" fillId="3" borderId="0" xfId="0" applyNumberFormat="1" applyFont="1" applyFill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 vertical="center" wrapText="1"/>
    </xf>
    <xf numFmtId="167" fontId="3" fillId="0" borderId="0" xfId="0" applyNumberFormat="1" applyFont="1" applyAlignment="1">
      <alignment vertical="center"/>
    </xf>
    <xf numFmtId="167" fontId="3" fillId="0" borderId="1" xfId="0" applyNumberFormat="1" applyFont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7" fillId="3" borderId="7" xfId="0" applyFont="1" applyFill="1" applyBorder="1"/>
    <xf numFmtId="0" fontId="27" fillId="0" borderId="0" xfId="0" applyFont="1" applyAlignment="1">
      <alignment horizontal="right" vertical="center" wrapText="1"/>
    </xf>
    <xf numFmtId="0" fontId="12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7" fillId="3" borderId="0" xfId="0" applyFont="1" applyFill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3" borderId="18" xfId="0" applyNumberFormat="1" applyFont="1" applyFill="1" applyBorder="1"/>
    <xf numFmtId="164" fontId="7" fillId="3" borderId="19" xfId="0" applyNumberFormat="1" applyFont="1" applyFill="1" applyBorder="1"/>
    <xf numFmtId="164" fontId="7" fillId="0" borderId="27" xfId="0" applyNumberFormat="1" applyFont="1" applyBorder="1"/>
    <xf numFmtId="0" fontId="34" fillId="3" borderId="0" xfId="0" applyFont="1" applyFill="1"/>
    <xf numFmtId="0" fontId="35" fillId="3" borderId="0" xfId="0" applyFont="1" applyFill="1"/>
    <xf numFmtId="0" fontId="36" fillId="3" borderId="0" xfId="0" applyFont="1" applyFill="1"/>
    <xf numFmtId="164" fontId="7" fillId="3" borderId="1" xfId="0" applyNumberFormat="1" applyFont="1" applyFill="1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8" fillId="2" borderId="31" xfId="0" applyFont="1" applyFill="1" applyBorder="1" applyAlignment="1">
      <alignment horizontal="center" vertical="center"/>
    </xf>
    <xf numFmtId="15" fontId="38" fillId="2" borderId="32" xfId="0" applyNumberFormat="1" applyFont="1" applyFill="1" applyBorder="1" applyAlignment="1">
      <alignment horizontal="right" vertical="center"/>
    </xf>
    <xf numFmtId="15" fontId="38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Alignment="1">
      <alignment horizontal="left" vertical="center" wrapText="1" indent="1"/>
    </xf>
    <xf numFmtId="0" fontId="12" fillId="3" borderId="0" xfId="0" applyFont="1" applyFill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8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/>
    <xf numFmtId="0" fontId="7" fillId="0" borderId="0" xfId="2" applyFont="1" applyAlignment="1">
      <alignment horizontal="center"/>
    </xf>
    <xf numFmtId="0" fontId="11" fillId="0" borderId="0" xfId="2" applyFo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2" xfId="2" applyFont="1" applyFill="1" applyBorder="1" applyAlignment="1">
      <alignment horizontal="center"/>
    </xf>
    <xf numFmtId="164" fontId="7" fillId="0" borderId="17" xfId="2" applyNumberFormat="1" applyFont="1" applyBorder="1" applyAlignment="1">
      <alignment horizontal="center"/>
    </xf>
    <xf numFmtId="0" fontId="7" fillId="0" borderId="46" xfId="2" applyFont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3" xfId="2" applyNumberFormat="1" applyFont="1" applyFill="1" applyBorder="1"/>
    <xf numFmtId="164" fontId="7" fillId="2" borderId="0" xfId="2" applyNumberFormat="1" applyFont="1" applyFill="1" applyAlignment="1">
      <alignment horizontal="center" vertical="center" wrapText="1"/>
    </xf>
    <xf numFmtId="164" fontId="7" fillId="2" borderId="0" xfId="2" applyNumberFormat="1" applyFont="1" applyFill="1" applyAlignment="1">
      <alignment horizontal="center"/>
    </xf>
    <xf numFmtId="15" fontId="7" fillId="2" borderId="0" xfId="2" applyNumberFormat="1" applyFont="1" applyFill="1" applyAlignment="1">
      <alignment horizontal="left" vertical="center" indent="1"/>
    </xf>
    <xf numFmtId="17" fontId="7" fillId="2" borderId="54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3" xfId="2" applyFont="1" applyFill="1" applyBorder="1"/>
    <xf numFmtId="0" fontId="7" fillId="2" borderId="0" xfId="2" applyFont="1" applyFill="1"/>
    <xf numFmtId="0" fontId="7" fillId="2" borderId="54" xfId="2" applyFont="1" applyFill="1" applyBorder="1" applyAlignment="1">
      <alignment horizontal="center"/>
    </xf>
    <xf numFmtId="0" fontId="7" fillId="0" borderId="0" xfId="2" applyFont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Border="1"/>
    <xf numFmtId="164" fontId="7" fillId="0" borderId="15" xfId="0" applyNumberFormat="1" applyFont="1" applyBorder="1"/>
    <xf numFmtId="164" fontId="7" fillId="0" borderId="20" xfId="0" applyNumberFormat="1" applyFont="1" applyBorder="1"/>
    <xf numFmtId="164" fontId="7" fillId="0" borderId="23" xfId="0" applyNumberFormat="1" applyFont="1" applyBorder="1"/>
    <xf numFmtId="0" fontId="41" fillId="6" borderId="57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 wrapText="1"/>
      <protection hidden="1"/>
    </xf>
    <xf numFmtId="0" fontId="41" fillId="3" borderId="0" xfId="0" applyFont="1" applyFill="1" applyAlignment="1" applyProtection="1">
      <alignment horizontal="center" vertical="center" wrapText="1"/>
      <protection hidden="1"/>
    </xf>
    <xf numFmtId="0" fontId="41" fillId="6" borderId="56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/>
      <protection hidden="1"/>
    </xf>
    <xf numFmtId="0" fontId="41" fillId="0" borderId="0" xfId="0" applyFont="1" applyProtection="1">
      <protection hidden="1"/>
    </xf>
    <xf numFmtId="0" fontId="40" fillId="0" borderId="0" xfId="0" applyFont="1"/>
    <xf numFmtId="0" fontId="41" fillId="3" borderId="12" xfId="0" applyFont="1" applyFill="1" applyBorder="1" applyProtection="1">
      <protection hidden="1"/>
    </xf>
    <xf numFmtId="0" fontId="41" fillId="3" borderId="18" xfId="0" applyFont="1" applyFill="1" applyBorder="1" applyProtection="1">
      <protection hidden="1"/>
    </xf>
    <xf numFmtId="0" fontId="41" fillId="3" borderId="8" xfId="0" applyFont="1" applyFill="1" applyBorder="1" applyProtection="1">
      <protection hidden="1"/>
    </xf>
    <xf numFmtId="0" fontId="47" fillId="3" borderId="0" xfId="0" applyFont="1" applyFill="1" applyAlignment="1" applyProtection="1">
      <alignment horizontal="left" vertical="center" indent="1"/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0" fontId="41" fillId="3" borderId="19" xfId="0" applyFont="1" applyFill="1" applyBorder="1" applyProtection="1">
      <protection hidden="1"/>
    </xf>
    <xf numFmtId="0" fontId="46" fillId="3" borderId="0" xfId="0" applyFont="1" applyFill="1" applyAlignment="1" applyProtection="1">
      <alignment horizontal="left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49" fillId="3" borderId="0" xfId="0" applyFont="1" applyFill="1" applyAlignment="1" applyProtection="1">
      <alignment horizontal="center" vertical="center"/>
      <protection hidden="1"/>
    </xf>
    <xf numFmtId="15" fontId="41" fillId="3" borderId="0" xfId="0" applyNumberFormat="1" applyFont="1" applyFill="1" applyAlignment="1" applyProtection="1">
      <alignment horizontal="center" vertical="center" wrapText="1"/>
      <protection hidden="1"/>
    </xf>
    <xf numFmtId="165" fontId="41" fillId="6" borderId="0" xfId="0" applyNumberFormat="1" applyFont="1" applyFill="1" applyAlignment="1" applyProtection="1">
      <alignment horizontal="center" vertical="center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1" fillId="0" borderId="0" xfId="0" applyFont="1" applyAlignment="1" applyProtection="1">
      <alignment horizontal="center" wrapText="1"/>
      <protection hidden="1"/>
    </xf>
    <xf numFmtId="0" fontId="43" fillId="3" borderId="8" xfId="0" applyFont="1" applyFill="1" applyBorder="1" applyProtection="1"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57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Protection="1">
      <protection hidden="1"/>
    </xf>
    <xf numFmtId="164" fontId="43" fillId="0" borderId="0" xfId="0" applyNumberFormat="1" applyFont="1" applyProtection="1">
      <protection hidden="1"/>
    </xf>
    <xf numFmtId="164" fontId="41" fillId="3" borderId="0" xfId="0" applyNumberFormat="1" applyFont="1" applyFill="1" applyAlignment="1" applyProtection="1">
      <alignment horizontal="center" vertical="center"/>
      <protection hidden="1"/>
    </xf>
    <xf numFmtId="164" fontId="41" fillId="0" borderId="0" xfId="0" applyNumberFormat="1" applyFont="1" applyProtection="1">
      <protection hidden="1"/>
    </xf>
    <xf numFmtId="164" fontId="41" fillId="3" borderId="55" xfId="0" applyNumberFormat="1" applyFont="1" applyFill="1" applyBorder="1" applyAlignment="1" applyProtection="1">
      <alignment horizontal="center" vertical="center"/>
      <protection hidden="1"/>
    </xf>
    <xf numFmtId="14" fontId="41" fillId="3" borderId="0" xfId="0" applyNumberFormat="1" applyFont="1" applyFill="1" applyAlignment="1" applyProtection="1">
      <alignment horizontal="center" vertical="center"/>
      <protection hidden="1"/>
    </xf>
    <xf numFmtId="0" fontId="41" fillId="3" borderId="14" xfId="0" applyFont="1" applyFill="1" applyBorder="1" applyProtection="1"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1" fillId="3" borderId="20" xfId="0" applyFont="1" applyFill="1" applyBorder="1" applyProtection="1">
      <protection hidden="1"/>
    </xf>
    <xf numFmtId="0" fontId="41" fillId="3" borderId="0" xfId="0" applyFont="1" applyFill="1" applyProtection="1">
      <protection hidden="1"/>
    </xf>
    <xf numFmtId="0" fontId="50" fillId="3" borderId="15" xfId="1" applyFont="1" applyFill="1" applyBorder="1" applyAlignment="1" applyProtection="1">
      <alignment vertical="center"/>
      <protection hidden="1"/>
    </xf>
    <xf numFmtId="0" fontId="48" fillId="3" borderId="13" xfId="0" applyFont="1" applyFill="1" applyBorder="1" applyAlignment="1" applyProtection="1">
      <alignment horizontal="center" vertical="center"/>
      <protection hidden="1"/>
    </xf>
    <xf numFmtId="0" fontId="48" fillId="3" borderId="18" xfId="0" applyFont="1" applyFill="1" applyBorder="1" applyAlignment="1" applyProtection="1">
      <alignment horizontal="center" vertical="center"/>
      <protection hidden="1"/>
    </xf>
    <xf numFmtId="0" fontId="48" fillId="3" borderId="15" xfId="0" applyFont="1" applyFill="1" applyBorder="1" applyAlignment="1" applyProtection="1">
      <alignment horizontal="center" vertical="center"/>
      <protection hidden="1"/>
    </xf>
    <xf numFmtId="0" fontId="48" fillId="3" borderId="20" xfId="0" applyFont="1" applyFill="1" applyBorder="1" applyAlignment="1" applyProtection="1">
      <alignment horizontal="center" vertical="center"/>
      <protection hidden="1"/>
    </xf>
    <xf numFmtId="0" fontId="48" fillId="3" borderId="14" xfId="0" applyFont="1" applyFill="1" applyBorder="1" applyAlignment="1" applyProtection="1">
      <alignment horizontal="center" vertical="center"/>
      <protection hidden="1"/>
    </xf>
    <xf numFmtId="0" fontId="48" fillId="3" borderId="12" xfId="0" applyFont="1" applyFill="1" applyBorder="1" applyAlignment="1" applyProtection="1">
      <alignment horizontal="center" vertical="center"/>
      <protection hidden="1"/>
    </xf>
    <xf numFmtId="0" fontId="48" fillId="3" borderId="8" xfId="0" applyFont="1" applyFill="1" applyBorder="1" applyAlignment="1" applyProtection="1">
      <alignment horizontal="left" vertical="center"/>
      <protection hidden="1"/>
    </xf>
    <xf numFmtId="0" fontId="48" fillId="3" borderId="19" xfId="0" applyFont="1" applyFill="1" applyBorder="1" applyAlignment="1" applyProtection="1">
      <alignment horizontal="center" vertical="center"/>
      <protection hidden="1"/>
    </xf>
    <xf numFmtId="0" fontId="53" fillId="3" borderId="19" xfId="0" applyFont="1" applyFill="1" applyBorder="1" applyAlignment="1" applyProtection="1">
      <alignment horizontal="center" vertical="center"/>
      <protection hidden="1"/>
    </xf>
    <xf numFmtId="0" fontId="54" fillId="3" borderId="0" xfId="0" applyFont="1" applyFill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Border="1"/>
    <xf numFmtId="1" fontId="38" fillId="3" borderId="0" xfId="0" applyNumberFormat="1" applyFont="1" applyFill="1" applyAlignment="1">
      <alignment horizontal="center" wrapText="1"/>
    </xf>
    <xf numFmtId="15" fontId="38" fillId="3" borderId="0" xfId="0" applyNumberFormat="1" applyFont="1" applyFill="1" applyAlignment="1">
      <alignment horizontal="center"/>
    </xf>
    <xf numFmtId="0" fontId="17" fillId="3" borderId="0" xfId="0" applyFont="1" applyFill="1" applyAlignment="1">
      <alignment horizontal="center" wrapText="1"/>
    </xf>
    <xf numFmtId="0" fontId="28" fillId="3" borderId="0" xfId="0" applyFont="1" applyFill="1"/>
    <xf numFmtId="0" fontId="28" fillId="3" borderId="0" xfId="0" applyFont="1" applyFill="1" applyAlignment="1">
      <alignment horizontal="center"/>
    </xf>
    <xf numFmtId="0" fontId="39" fillId="0" borderId="34" xfId="0" applyFont="1" applyBorder="1" applyAlignment="1">
      <alignment horizontal="center" vertical="center"/>
    </xf>
    <xf numFmtId="0" fontId="38" fillId="0" borderId="0" xfId="0" applyFont="1"/>
    <xf numFmtId="14" fontId="38" fillId="3" borderId="0" xfId="0" applyNumberFormat="1" applyFont="1" applyFill="1"/>
    <xf numFmtId="15" fontId="38" fillId="5" borderId="1" xfId="0" applyNumberFormat="1" applyFont="1" applyFill="1" applyBorder="1" applyAlignment="1">
      <alignment horizontal="center"/>
    </xf>
    <xf numFmtId="1" fontId="38" fillId="5" borderId="1" xfId="0" applyNumberFormat="1" applyFont="1" applyFill="1" applyBorder="1" applyAlignment="1">
      <alignment horizontal="center"/>
    </xf>
    <xf numFmtId="1" fontId="38" fillId="3" borderId="0" xfId="0" applyNumberFormat="1" applyFont="1" applyFill="1" applyAlignment="1">
      <alignment horizontal="center"/>
    </xf>
    <xf numFmtId="0" fontId="38" fillId="3" borderId="0" xfId="0" applyFont="1" applyFill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38" fillId="3" borderId="0" xfId="0" applyFont="1" applyFill="1"/>
    <xf numFmtId="0" fontId="6" fillId="3" borderId="0" xfId="0" applyFont="1" applyFill="1"/>
    <xf numFmtId="0" fontId="24" fillId="3" borderId="0" xfId="0" applyFont="1" applyFill="1" applyAlignment="1">
      <alignment horizontal="center"/>
    </xf>
    <xf numFmtId="14" fontId="6" fillId="3" borderId="0" xfId="0" applyNumberFormat="1" applyFont="1" applyFill="1"/>
    <xf numFmtId="1" fontId="6" fillId="5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15" fontId="38" fillId="0" borderId="0" xfId="0" applyNumberFormat="1" applyFont="1" applyAlignment="1">
      <alignment horizontal="center"/>
    </xf>
    <xf numFmtId="1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15" fontId="6" fillId="5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67" fontId="27" fillId="0" borderId="0" xfId="0" applyNumberFormat="1" applyFont="1" applyAlignment="1">
      <alignment wrapText="1"/>
    </xf>
    <xf numFmtId="164" fontId="8" fillId="3" borderId="0" xfId="0" applyNumberFormat="1" applyFont="1" applyFill="1" applyAlignment="1">
      <alignment horizontal="center"/>
    </xf>
    <xf numFmtId="0" fontId="27" fillId="3" borderId="0" xfId="0" applyFont="1" applyFill="1"/>
    <xf numFmtId="0" fontId="27" fillId="3" borderId="0" xfId="0" applyFont="1" applyFill="1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6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7" fillId="3" borderId="0" xfId="0" applyFont="1" applyFill="1" applyBorder="1" applyAlignment="1">
      <alignment horizontal="center" vertical="center" wrapText="1"/>
    </xf>
    <xf numFmtId="164" fontId="7" fillId="0" borderId="0" xfId="0" applyNumberFormat="1" applyFont="1" applyBorder="1"/>
    <xf numFmtId="0" fontId="27" fillId="0" borderId="0" xfId="0" applyFont="1"/>
    <xf numFmtId="0" fontId="8" fillId="3" borderId="0" xfId="0" applyFont="1" applyFill="1" applyAlignment="1">
      <alignment horizontal="center"/>
    </xf>
    <xf numFmtId="0" fontId="8" fillId="3" borderId="0" xfId="0" applyFont="1" applyFill="1" applyBorder="1" applyAlignment="1">
      <alignment horizontal="left"/>
    </xf>
    <xf numFmtId="1" fontId="19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20" fillId="3" borderId="0" xfId="0" applyFont="1" applyFill="1" applyAlignment="1">
      <alignment horizontal="center" wrapText="1"/>
    </xf>
    <xf numFmtId="0" fontId="21" fillId="0" borderId="0" xfId="0" applyFont="1" applyAlignment="1">
      <alignment horizontal="center" wrapText="1"/>
    </xf>
    <xf numFmtId="0" fontId="19" fillId="3" borderId="0" xfId="0" applyFont="1" applyFill="1" applyAlignment="1">
      <alignment horizontal="center"/>
    </xf>
    <xf numFmtId="0" fontId="0" fillId="0" borderId="0" xfId="0"/>
    <xf numFmtId="0" fontId="7" fillId="0" borderId="38" xfId="0" applyFont="1" applyBorder="1"/>
    <xf numFmtId="0" fontId="9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7" fillId="0" borderId="0" xfId="0" applyFont="1"/>
    <xf numFmtId="0" fontId="15" fillId="0" borderId="39" xfId="0" applyFont="1" applyBorder="1" applyAlignment="1">
      <alignment horizontal="left" vertical="center" indent="3"/>
    </xf>
    <xf numFmtId="0" fontId="33" fillId="0" borderId="39" xfId="0" applyFont="1" applyBorder="1" applyAlignment="1">
      <alignment horizontal="left" vertical="center" indent="3"/>
    </xf>
    <xf numFmtId="0" fontId="7" fillId="0" borderId="15" xfId="0" applyFont="1" applyBorder="1"/>
    <xf numFmtId="0" fontId="0" fillId="0" borderId="15" xfId="0" applyBorder="1"/>
    <xf numFmtId="0" fontId="5" fillId="2" borderId="32" xfId="1" applyFill="1" applyBorder="1" applyAlignment="1" applyProtection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55" fillId="2" borderId="0" xfId="0" applyNumberFormat="1" applyFont="1" applyFill="1" applyAlignment="1">
      <alignment horizontal="center"/>
    </xf>
    <xf numFmtId="0" fontId="7" fillId="0" borderId="25" xfId="0" applyFont="1" applyBorder="1"/>
    <xf numFmtId="0" fontId="0" fillId="0" borderId="24" xfId="0" applyBorder="1"/>
    <xf numFmtId="0" fontId="0" fillId="0" borderId="40" xfId="0" applyBorder="1"/>
    <xf numFmtId="14" fontId="7" fillId="2" borderId="0" xfId="0" applyNumberFormat="1" applyFont="1" applyFill="1" applyAlignment="1">
      <alignment horizontal="left" wrapText="1"/>
    </xf>
    <xf numFmtId="0" fontId="17" fillId="2" borderId="32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164" fontId="8" fillId="3" borderId="21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27" fillId="0" borderId="0" xfId="0" applyFont="1"/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166" fontId="27" fillId="0" borderId="17" xfId="0" applyNumberFormat="1" applyFont="1" applyBorder="1" applyAlignment="1">
      <alignment horizontal="center" vertical="center" wrapText="1"/>
    </xf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27" fillId="3" borderId="19" xfId="0" applyFont="1" applyFill="1" applyBorder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6" fontId="3" fillId="0" borderId="41" xfId="0" applyNumberFormat="1" applyFont="1" applyBorder="1" applyAlignment="1">
      <alignment horizontal="center" vertical="center" wrapText="1"/>
    </xf>
    <xf numFmtId="166" fontId="27" fillId="0" borderId="41" xfId="0" applyNumberFormat="1" applyFont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3" xfId="0" applyNumberFormat="1" applyFont="1" applyFill="1" applyBorder="1" applyAlignment="1">
      <alignment horizontal="center" vertical="center"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Alignment="1">
      <alignment horizontal="center"/>
    </xf>
    <xf numFmtId="0" fontId="27" fillId="3" borderId="0" xfId="0" applyFont="1" applyFill="1"/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7" fillId="2" borderId="42" xfId="1" applyFont="1" applyFill="1" applyBorder="1" applyAlignment="1" applyProtection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7" fillId="2" borderId="42" xfId="1" applyFont="1" applyFill="1" applyBorder="1" applyAlignment="1" applyProtection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22" fillId="3" borderId="48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41" fillId="0" borderId="0" xfId="0" applyFont="1" applyProtection="1">
      <protection hidden="1"/>
    </xf>
    <xf numFmtId="164" fontId="41" fillId="6" borderId="57" xfId="0" applyNumberFormat="1" applyFont="1" applyFill="1" applyBorder="1" applyAlignment="1" applyProtection="1">
      <alignment horizontal="center" vertical="center"/>
      <protection hidden="1"/>
    </xf>
    <xf numFmtId="164" fontId="41" fillId="6" borderId="56" xfId="0" applyNumberFormat="1" applyFont="1" applyFill="1" applyBorder="1" applyAlignment="1" applyProtection="1">
      <alignment horizontal="center" vertical="center"/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0" fontId="42" fillId="3" borderId="13" xfId="0" applyFont="1" applyFill="1" applyBorder="1" applyAlignment="1" applyProtection="1">
      <alignment horizontal="right" vertical="center"/>
      <protection hidden="1"/>
    </xf>
    <xf numFmtId="0" fontId="52" fillId="6" borderId="1" xfId="0" applyFont="1" applyFill="1" applyBorder="1" applyAlignment="1" applyProtection="1">
      <alignment horizontal="center" vertical="center" wrapText="1"/>
      <protection hidden="1"/>
    </xf>
    <xf numFmtId="0" fontId="43" fillId="6" borderId="1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6" fillId="3" borderId="0" xfId="0" applyFont="1" applyFill="1" applyAlignment="1" applyProtection="1">
      <alignment horizontal="left" vertical="center" indent="1"/>
      <protection hidden="1"/>
    </xf>
    <xf numFmtId="0" fontId="43" fillId="0" borderId="0" xfId="0" applyFont="1" applyAlignment="1">
      <alignment horizontal="left" vertical="center" indent="1"/>
    </xf>
    <xf numFmtId="0" fontId="46" fillId="3" borderId="0" xfId="0" applyFont="1" applyFill="1" applyAlignment="1" applyProtection="1">
      <alignment vertical="center"/>
      <protection hidden="1"/>
    </xf>
    <xf numFmtId="0" fontId="43" fillId="0" borderId="0" xfId="0" applyFont="1"/>
    <xf numFmtId="0" fontId="45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41" fillId="6" borderId="0" xfId="0" applyFont="1" applyFill="1" applyAlignment="1" applyProtection="1">
      <alignment horizontal="center" vertical="center"/>
      <protection hidden="1"/>
    </xf>
    <xf numFmtId="0" fontId="40" fillId="0" borderId="0" xfId="0" applyFont="1" applyAlignment="1" applyProtection="1">
      <alignment horizontal="center" vertical="center"/>
      <protection hidden="1"/>
    </xf>
    <xf numFmtId="164" fontId="41" fillId="3" borderId="58" xfId="0" applyNumberFormat="1" applyFont="1" applyFill="1" applyBorder="1" applyAlignment="1" applyProtection="1">
      <alignment horizontal="center"/>
      <protection hidden="1"/>
    </xf>
    <xf numFmtId="0" fontId="44" fillId="3" borderId="13" xfId="0" applyFont="1" applyFill="1" applyBorder="1" applyAlignment="1" applyProtection="1">
      <alignment horizontal="left" indent="1"/>
      <protection hidden="1"/>
    </xf>
    <xf numFmtId="0" fontId="42" fillId="6" borderId="57" xfId="0" applyFont="1" applyFill="1" applyBorder="1" applyAlignment="1" applyProtection="1">
      <alignment horizontal="center" vertical="center"/>
      <protection hidden="1"/>
    </xf>
    <xf numFmtId="0" fontId="40" fillId="0" borderId="58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45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15" fontId="41" fillId="6" borderId="0" xfId="0" applyNumberFormat="1" applyFont="1" applyFill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/>
      <protection hidden="1"/>
    </xf>
    <xf numFmtId="0" fontId="41" fillId="0" borderId="13" xfId="0" applyFont="1" applyBorder="1" applyProtection="1">
      <protection hidden="1"/>
    </xf>
    <xf numFmtId="0" fontId="40" fillId="0" borderId="13" xfId="0" applyFont="1" applyBorder="1" applyProtection="1"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Alignment="1" applyProtection="1">
      <alignment horizontal="right" vertical="center" wrapText="1"/>
      <protection hidden="1"/>
    </xf>
    <xf numFmtId="0" fontId="47" fillId="0" borderId="0" xfId="0" applyFont="1" applyAlignment="1">
      <alignment horizontal="right"/>
    </xf>
    <xf numFmtId="0" fontId="17" fillId="2" borderId="15" xfId="2" applyFont="1" applyFill="1" applyBorder="1"/>
    <xf numFmtId="0" fontId="39" fillId="3" borderId="49" xfId="0" applyFont="1" applyFill="1" applyBorder="1" applyAlignment="1">
      <alignment horizontal="right" vertical="center"/>
    </xf>
    <xf numFmtId="0" fontId="39" fillId="3" borderId="50" xfId="0" applyFont="1" applyFill="1" applyBorder="1" applyAlignment="1">
      <alignment horizontal="right" vertical="center"/>
    </xf>
    <xf numFmtId="168" fontId="39" fillId="3" borderId="50" xfId="0" applyNumberFormat="1" applyFont="1" applyFill="1" applyBorder="1" applyAlignment="1">
      <alignment horizontal="left" vertical="center" indent="1"/>
    </xf>
    <xf numFmtId="168" fontId="0" fillId="3" borderId="51" xfId="0" applyNumberFormat="1" applyFill="1" applyBorder="1" applyAlignment="1">
      <alignment horizontal="left" vertical="center" indent="1"/>
    </xf>
    <xf numFmtId="0" fontId="39" fillId="3" borderId="25" xfId="0" applyFont="1" applyFill="1" applyBorder="1" applyAlignment="1">
      <alignment horizontal="center" vertical="center"/>
    </xf>
    <xf numFmtId="0" fontId="39" fillId="3" borderId="24" xfId="0" applyFont="1" applyFill="1" applyBorder="1" applyAlignment="1">
      <alignment horizontal="center" vertical="center"/>
    </xf>
    <xf numFmtId="0" fontId="39" fillId="3" borderId="40" xfId="0" applyFont="1" applyFill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66"/>
  <sheetViews>
    <sheetView tabSelected="1" zoomScaleNormal="100" workbookViewId="0">
      <selection activeCell="D5" sqref="D5:F5"/>
    </sheetView>
  </sheetViews>
  <sheetFormatPr defaultColWidth="9.140625" defaultRowHeight="12" x14ac:dyDescent="0.2"/>
  <cols>
    <col min="1" max="1" width="0.85546875" style="3" customWidth="1"/>
    <col min="2" max="2" width="24.7109375" style="3" customWidth="1"/>
    <col min="3" max="3" width="0.85546875" style="3" customWidth="1"/>
    <col min="4" max="4" width="10.7109375" style="3" customWidth="1"/>
    <col min="5" max="5" width="2.85546875" style="3" customWidth="1"/>
    <col min="6" max="6" width="10.7109375" style="3" customWidth="1"/>
    <col min="7" max="7" width="0.85546875" style="3" customWidth="1"/>
    <col min="8" max="8" width="11.7109375" style="3" customWidth="1"/>
    <col min="9" max="10" width="0.85546875" style="3" customWidth="1"/>
    <col min="11" max="11" width="24.7109375" style="3" customWidth="1"/>
    <col min="12" max="12" width="1.28515625" style="3" customWidth="1"/>
    <col min="13" max="13" width="10.7109375" style="3" customWidth="1"/>
    <col min="14" max="14" width="1.28515625" style="3" customWidth="1"/>
    <col min="15" max="15" width="10.7109375" style="3" customWidth="1"/>
    <col min="16" max="16" width="2.7109375" style="151" customWidth="1"/>
    <col min="17" max="17" width="10.7109375" style="3" customWidth="1"/>
    <col min="18" max="18" width="0.85546875" style="3" customWidth="1"/>
    <col min="19" max="19" width="10.7109375" style="3" customWidth="1"/>
    <col min="20" max="20" width="0.85546875" style="3" customWidth="1"/>
    <col min="21" max="21" width="4.28515625" style="3" customWidth="1"/>
    <col min="22" max="24" width="10.5703125" style="3" hidden="1" customWidth="1"/>
    <col min="25" max="25" width="10.5703125" style="3" customWidth="1"/>
    <col min="26" max="16384" width="9.140625" style="3"/>
  </cols>
  <sheetData>
    <row r="1" spans="1:24" ht="6" customHeight="1" x14ac:dyDescent="0.2">
      <c r="A1" s="356"/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3"/>
    </row>
    <row r="2" spans="1:24" ht="6" customHeight="1" thickBo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142"/>
      <c r="Q2" s="58"/>
      <c r="R2" s="77"/>
      <c r="S2" s="77"/>
      <c r="T2" s="78"/>
      <c r="U2" s="353"/>
      <c r="W2" s="206">
        <f>Admin!B2</f>
        <v>44657</v>
      </c>
      <c r="X2" s="3">
        <v>1</v>
      </c>
    </row>
    <row r="3" spans="1:24" ht="17.25" customHeight="1" thickTop="1" thickBot="1" x14ac:dyDescent="0.3">
      <c r="A3" s="59"/>
      <c r="B3" s="83" t="s">
        <v>18</v>
      </c>
      <c r="C3" s="5"/>
      <c r="D3" s="5"/>
      <c r="E3" s="5"/>
      <c r="F3" s="5"/>
      <c r="G3" s="5"/>
      <c r="H3" s="361" t="s">
        <v>135</v>
      </c>
      <c r="I3" s="361"/>
      <c r="J3" s="361"/>
      <c r="K3" s="361"/>
      <c r="L3" s="361"/>
      <c r="M3" s="361"/>
      <c r="N3" s="5"/>
      <c r="O3" s="62"/>
      <c r="P3" s="143"/>
      <c r="Q3" s="358" t="s">
        <v>66</v>
      </c>
      <c r="R3" s="359"/>
      <c r="S3" s="360"/>
      <c r="T3" s="80"/>
      <c r="U3" s="353"/>
      <c r="W3" s="206">
        <f>Admin!B3</f>
        <v>44658</v>
      </c>
      <c r="X3" s="3">
        <f>X2+1</f>
        <v>2</v>
      </c>
    </row>
    <row r="4" spans="1:24" ht="3.75" customHeight="1" thickTop="1" x14ac:dyDescent="0.2">
      <c r="A4" s="5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44"/>
      <c r="Q4" s="5"/>
      <c r="R4" s="79"/>
      <c r="S4" s="79"/>
      <c r="T4" s="80"/>
      <c r="U4" s="353"/>
      <c r="W4" s="206">
        <f>Admin!B4</f>
        <v>44659</v>
      </c>
      <c r="X4" s="3">
        <f t="shared" ref="X4:X53" si="0">X3+1</f>
        <v>3</v>
      </c>
    </row>
    <row r="5" spans="1:24" ht="12" customHeight="1" x14ac:dyDescent="0.2">
      <c r="A5" s="59"/>
      <c r="B5" s="5" t="s">
        <v>19</v>
      </c>
      <c r="C5" s="5"/>
      <c r="D5" s="362"/>
      <c r="E5" s="363"/>
      <c r="F5" s="364"/>
      <c r="G5" s="5"/>
      <c r="H5" s="365" t="s">
        <v>137</v>
      </c>
      <c r="I5" s="365"/>
      <c r="J5" s="365"/>
      <c r="K5" s="365"/>
      <c r="L5" s="365"/>
      <c r="M5" s="365"/>
      <c r="N5" s="365"/>
      <c r="O5" s="365"/>
      <c r="P5" s="68"/>
      <c r="Q5" s="5"/>
      <c r="R5" s="79"/>
      <c r="S5" s="79"/>
      <c r="T5" s="80"/>
      <c r="U5" s="353"/>
      <c r="V5" s="3" t="s">
        <v>78</v>
      </c>
      <c r="W5" s="206">
        <f>Admin!B5</f>
        <v>44660</v>
      </c>
      <c r="X5" s="3">
        <f t="shared" si="0"/>
        <v>4</v>
      </c>
    </row>
    <row r="6" spans="1:24" ht="12" customHeight="1" x14ac:dyDescent="0.2">
      <c r="A6" s="59"/>
      <c r="B6" s="5" t="s">
        <v>13</v>
      </c>
      <c r="C6" s="5"/>
      <c r="D6" s="362"/>
      <c r="E6" s="363"/>
      <c r="F6" s="364"/>
      <c r="G6" s="5"/>
      <c r="H6" s="365"/>
      <c r="I6" s="365"/>
      <c r="J6" s="365"/>
      <c r="K6" s="365"/>
      <c r="L6" s="365"/>
      <c r="M6" s="365"/>
      <c r="N6" s="365"/>
      <c r="O6" s="365"/>
      <c r="P6" s="68"/>
      <c r="Q6" s="5"/>
      <c r="R6" s="79"/>
      <c r="S6" s="79"/>
      <c r="T6" s="80"/>
      <c r="U6" s="353"/>
      <c r="V6" s="3" t="s">
        <v>79</v>
      </c>
      <c r="W6" s="206">
        <f>Admin!B6</f>
        <v>44661</v>
      </c>
      <c r="X6" s="3">
        <f t="shared" si="0"/>
        <v>5</v>
      </c>
    </row>
    <row r="7" spans="1:24" ht="12" customHeight="1" x14ac:dyDescent="0.2">
      <c r="A7" s="59"/>
      <c r="B7" s="5" t="s">
        <v>14</v>
      </c>
      <c r="C7" s="5"/>
      <c r="D7" s="362"/>
      <c r="E7" s="363"/>
      <c r="F7" s="364"/>
      <c r="G7" s="5"/>
      <c r="H7" s="365"/>
      <c r="I7" s="365"/>
      <c r="J7" s="365"/>
      <c r="K7" s="365"/>
      <c r="L7" s="365"/>
      <c r="M7" s="365"/>
      <c r="N7" s="365"/>
      <c r="O7" s="365"/>
      <c r="P7" s="68"/>
      <c r="Q7" s="5"/>
      <c r="R7" s="79"/>
      <c r="S7" s="79"/>
      <c r="T7" s="80"/>
      <c r="U7" s="353"/>
      <c r="V7" s="3" t="s">
        <v>80</v>
      </c>
      <c r="W7" s="206">
        <f>Admin!B7</f>
        <v>44662</v>
      </c>
      <c r="X7" s="3">
        <f t="shared" si="0"/>
        <v>6</v>
      </c>
    </row>
    <row r="8" spans="1:24" ht="12" customHeight="1" x14ac:dyDescent="0.2">
      <c r="A8" s="59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44"/>
      <c r="Q8" s="5"/>
      <c r="R8" s="79"/>
      <c r="S8" s="79"/>
      <c r="T8" s="80"/>
      <c r="U8" s="353"/>
      <c r="V8" s="3" t="s">
        <v>78</v>
      </c>
      <c r="W8" s="206">
        <f>Admin!B8</f>
        <v>44663</v>
      </c>
      <c r="X8" s="3">
        <f t="shared" si="0"/>
        <v>7</v>
      </c>
    </row>
    <row r="9" spans="1:24" ht="12" customHeight="1" x14ac:dyDescent="0.2">
      <c r="A9" s="59"/>
      <c r="B9" s="5" t="s">
        <v>15</v>
      </c>
      <c r="C9" s="5"/>
      <c r="D9" s="6"/>
      <c r="E9" s="5"/>
      <c r="F9" s="5"/>
      <c r="G9" s="5"/>
      <c r="H9" s="68"/>
      <c r="I9" s="5"/>
      <c r="J9" s="5"/>
      <c r="K9" s="69" t="s">
        <v>56</v>
      </c>
      <c r="L9" s="69"/>
      <c r="M9" s="163">
        <f>Admin!B2</f>
        <v>44657</v>
      </c>
      <c r="N9" s="5"/>
      <c r="O9" s="163">
        <f>Admin!I1</f>
        <v>45021</v>
      </c>
      <c r="P9" s="145"/>
      <c r="Q9" s="140"/>
      <c r="R9" s="141"/>
      <c r="S9" s="141"/>
      <c r="T9" s="80"/>
      <c r="U9" s="353"/>
      <c r="W9" s="206">
        <f>Admin!B9</f>
        <v>44664</v>
      </c>
      <c r="X9" s="3">
        <f t="shared" si="0"/>
        <v>8</v>
      </c>
    </row>
    <row r="10" spans="1:24" ht="6" customHeight="1" x14ac:dyDescent="0.2">
      <c r="A10" s="60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6"/>
      <c r="Q10" s="61"/>
      <c r="R10" s="81"/>
      <c r="S10" s="81"/>
      <c r="T10" s="82"/>
      <c r="U10" s="353"/>
      <c r="V10" s="3" t="s">
        <v>81</v>
      </c>
      <c r="W10" s="206">
        <f>Admin!B10</f>
        <v>44665</v>
      </c>
      <c r="X10" s="3">
        <f t="shared" si="0"/>
        <v>9</v>
      </c>
    </row>
    <row r="11" spans="1:24" ht="15" customHeight="1" thickBot="1" x14ac:dyDescent="0.25">
      <c r="A11" s="354"/>
      <c r="B11" s="354"/>
      <c r="C11" s="354"/>
      <c r="D11" s="354"/>
      <c r="E11" s="354"/>
      <c r="F11" s="354"/>
      <c r="G11" s="354"/>
      <c r="H11" s="354"/>
      <c r="I11" s="354"/>
      <c r="J11" s="354"/>
      <c r="K11" s="354"/>
      <c r="L11" s="354"/>
      <c r="M11" s="354"/>
      <c r="N11" s="354"/>
      <c r="O11" s="354"/>
      <c r="P11" s="354"/>
      <c r="Q11" s="354"/>
      <c r="R11" s="355"/>
      <c r="S11" s="355"/>
      <c r="T11" s="355"/>
      <c r="U11" s="353"/>
      <c r="W11" s="206">
        <f>Admin!B11</f>
        <v>44666</v>
      </c>
      <c r="X11" s="3">
        <f t="shared" si="0"/>
        <v>10</v>
      </c>
    </row>
    <row r="12" spans="1:24" ht="9" customHeight="1" thickBo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63"/>
      <c r="K12" s="10"/>
      <c r="L12" s="10"/>
      <c r="M12" s="10"/>
      <c r="N12" s="10"/>
      <c r="O12" s="10"/>
      <c r="P12" s="147"/>
      <c r="Q12" s="10"/>
      <c r="R12" s="10"/>
      <c r="S12" s="10"/>
      <c r="T12" s="11"/>
      <c r="U12" s="353"/>
      <c r="V12" s="3" t="s">
        <v>82</v>
      </c>
      <c r="W12" s="206">
        <f>Admin!B12</f>
        <v>44667</v>
      </c>
      <c r="X12" s="3">
        <f t="shared" si="0"/>
        <v>11</v>
      </c>
    </row>
    <row r="13" spans="1:24" ht="15" customHeight="1" thickTop="1" thickBot="1" x14ac:dyDescent="0.25">
      <c r="A13" s="12"/>
      <c r="B13" s="83" t="s">
        <v>33</v>
      </c>
      <c r="C13" s="52"/>
      <c r="D13" s="14"/>
      <c r="E13" s="14"/>
      <c r="F13" s="14"/>
      <c r="G13" s="14"/>
      <c r="H13" s="346" t="s">
        <v>50</v>
      </c>
      <c r="I13" s="14"/>
      <c r="J13" s="22"/>
      <c r="K13" s="83" t="s">
        <v>20</v>
      </c>
      <c r="L13" s="52"/>
      <c r="M13" s="70"/>
      <c r="N13" s="13"/>
      <c r="O13" s="351"/>
      <c r="P13" s="352"/>
      <c r="Q13" s="348"/>
      <c r="R13" s="53"/>
      <c r="S13" s="338"/>
      <c r="T13" s="15"/>
      <c r="U13" s="353"/>
      <c r="V13" s="3" t="s">
        <v>83</v>
      </c>
      <c r="W13" s="206">
        <f>Admin!B13</f>
        <v>44668</v>
      </c>
      <c r="X13" s="3">
        <f t="shared" si="0"/>
        <v>12</v>
      </c>
    </row>
    <row r="14" spans="1:24" ht="6" customHeight="1" thickTop="1" thickBot="1" x14ac:dyDescent="0.25">
      <c r="A14" s="12"/>
      <c r="B14" s="52"/>
      <c r="C14" s="52"/>
      <c r="D14" s="14"/>
      <c r="E14" s="14"/>
      <c r="F14" s="14"/>
      <c r="G14" s="14"/>
      <c r="H14" s="346"/>
      <c r="I14" s="14"/>
      <c r="J14" s="22"/>
      <c r="K14" s="52"/>
      <c r="L14" s="52"/>
      <c r="M14" s="70"/>
      <c r="N14" s="13"/>
      <c r="O14" s="14"/>
      <c r="P14" s="148"/>
      <c r="Q14" s="349"/>
      <c r="R14" s="14"/>
      <c r="S14" s="339"/>
      <c r="T14" s="15"/>
      <c r="U14" s="353"/>
      <c r="W14" s="206">
        <f>Admin!B14</f>
        <v>44669</v>
      </c>
      <c r="X14" s="3">
        <f t="shared" si="0"/>
        <v>13</v>
      </c>
    </row>
    <row r="15" spans="1:24" ht="14.25" thickTop="1" thickBot="1" x14ac:dyDescent="0.25">
      <c r="A15" s="12"/>
      <c r="B15" s="14" t="s">
        <v>55</v>
      </c>
      <c r="C15" s="14"/>
      <c r="D15" s="340"/>
      <c r="E15" s="341"/>
      <c r="F15" s="342"/>
      <c r="G15" s="14"/>
      <c r="H15" s="21" t="s">
        <v>51</v>
      </c>
      <c r="I15" s="14"/>
      <c r="J15" s="51"/>
      <c r="K15" s="14" t="s">
        <v>17</v>
      </c>
      <c r="L15" s="14"/>
      <c r="M15" s="343"/>
      <c r="N15" s="344"/>
      <c r="O15" s="345"/>
      <c r="P15" s="148"/>
      <c r="Q15" s="138"/>
      <c r="R15" s="136"/>
      <c r="S15" s="139"/>
      <c r="T15" s="15"/>
      <c r="U15" s="353"/>
      <c r="W15" s="206">
        <f>Admin!B15</f>
        <v>44670</v>
      </c>
      <c r="X15" s="3">
        <f t="shared" si="0"/>
        <v>14</v>
      </c>
    </row>
    <row r="16" spans="1:24" ht="13.5" thickTop="1" thickBot="1" x14ac:dyDescent="0.25">
      <c r="A16" s="12"/>
      <c r="B16" s="14" t="s">
        <v>12</v>
      </c>
      <c r="C16" s="14"/>
      <c r="D16" s="340"/>
      <c r="E16" s="341"/>
      <c r="F16" s="342"/>
      <c r="G16" s="14"/>
      <c r="H16" s="152"/>
      <c r="I16" s="14"/>
      <c r="J16" s="22"/>
      <c r="K16" s="14"/>
      <c r="L16" s="14"/>
      <c r="M16" s="14"/>
      <c r="N16" s="14"/>
      <c r="O16" s="29"/>
      <c r="P16" s="148"/>
      <c r="Q16" s="29"/>
      <c r="R16" s="53"/>
      <c r="S16" s="29"/>
      <c r="T16" s="15"/>
      <c r="U16" s="353"/>
      <c r="W16" s="206">
        <f>Admin!B16</f>
        <v>44671</v>
      </c>
      <c r="X16" s="3">
        <f t="shared" si="0"/>
        <v>15</v>
      </c>
    </row>
    <row r="17" spans="1:24" ht="13.5" customHeight="1" thickTop="1" x14ac:dyDescent="0.2">
      <c r="A17" s="12"/>
      <c r="B17" s="14"/>
      <c r="C17" s="14"/>
      <c r="D17" s="14"/>
      <c r="E17" s="14"/>
      <c r="F17" s="14"/>
      <c r="G17" s="14"/>
      <c r="H17" s="21" t="s">
        <v>52</v>
      </c>
      <c r="I17" s="14"/>
      <c r="J17" s="22"/>
      <c r="K17" s="14"/>
      <c r="L17" s="14"/>
      <c r="M17" s="14"/>
      <c r="N17" s="14"/>
      <c r="O17" s="14"/>
      <c r="P17" s="14"/>
      <c r="Q17" s="14"/>
      <c r="R17" s="14"/>
      <c r="S17" s="85"/>
      <c r="T17" s="15"/>
      <c r="U17" s="353"/>
      <c r="W17" s="206">
        <f>Admin!B17</f>
        <v>44672</v>
      </c>
      <c r="X17" s="3">
        <f t="shared" si="0"/>
        <v>16</v>
      </c>
    </row>
    <row r="18" spans="1:24" x14ac:dyDescent="0.2">
      <c r="A18" s="12"/>
      <c r="B18" s="14"/>
      <c r="C18" s="14"/>
      <c r="D18" s="14"/>
      <c r="E18" s="14"/>
      <c r="F18" s="14"/>
      <c r="G18" s="14"/>
      <c r="H18" s="153"/>
      <c r="I18" s="14"/>
      <c r="J18" s="22"/>
      <c r="K18" s="14"/>
      <c r="L18" s="14"/>
      <c r="M18" s="14"/>
      <c r="N18" s="14"/>
      <c r="O18" s="14"/>
      <c r="P18" s="14"/>
      <c r="Q18" s="14"/>
      <c r="R18" s="27"/>
      <c r="S18" s="85"/>
      <c r="T18" s="15"/>
      <c r="U18" s="353"/>
      <c r="W18" s="206">
        <f>Admin!B18</f>
        <v>44673</v>
      </c>
      <c r="X18" s="3">
        <f t="shared" si="0"/>
        <v>17</v>
      </c>
    </row>
    <row r="19" spans="1:24" x14ac:dyDescent="0.2">
      <c r="A19" s="12"/>
      <c r="B19" s="14"/>
      <c r="C19" s="14"/>
      <c r="D19" s="14"/>
      <c r="E19" s="14"/>
      <c r="F19" s="14"/>
      <c r="G19" s="14"/>
      <c r="H19" s="21" t="s">
        <v>53</v>
      </c>
      <c r="I19" s="14"/>
      <c r="J19" s="22"/>
      <c r="K19" s="14"/>
      <c r="L19" s="14"/>
      <c r="M19" s="14"/>
      <c r="N19" s="14"/>
      <c r="O19" s="14"/>
      <c r="P19" s="14"/>
      <c r="Q19" s="14"/>
      <c r="R19" s="28"/>
      <c r="S19" s="85"/>
      <c r="T19" s="15"/>
      <c r="U19" s="353"/>
      <c r="W19" s="206">
        <f>Admin!B19</f>
        <v>44674</v>
      </c>
      <c r="X19" s="3">
        <f t="shared" si="0"/>
        <v>18</v>
      </c>
    </row>
    <row r="20" spans="1:24" x14ac:dyDescent="0.2">
      <c r="A20" s="12"/>
      <c r="B20" s="14"/>
      <c r="C20" s="14"/>
      <c r="D20" s="14"/>
      <c r="E20" s="14"/>
      <c r="F20" s="14"/>
      <c r="G20" s="14"/>
      <c r="H20" s="152"/>
      <c r="I20" s="14"/>
      <c r="J20" s="22"/>
      <c r="K20" s="56"/>
      <c r="L20" s="56"/>
      <c r="M20" s="14"/>
      <c r="N20" s="14"/>
      <c r="O20" s="14"/>
      <c r="P20" s="148"/>
      <c r="Q20" s="14"/>
      <c r="R20" s="14"/>
      <c r="S20" s="14"/>
      <c r="T20" s="15"/>
      <c r="U20" s="353"/>
      <c r="W20" s="206">
        <f>Admin!B20</f>
        <v>44675</v>
      </c>
      <c r="X20" s="3">
        <f t="shared" si="0"/>
        <v>19</v>
      </c>
    </row>
    <row r="21" spans="1:24" ht="12" customHeight="1" x14ac:dyDescent="0.2">
      <c r="A21" s="12"/>
      <c r="B21" s="14"/>
      <c r="C21" s="14"/>
      <c r="D21" s="14"/>
      <c r="E21" s="14"/>
      <c r="F21" s="14"/>
      <c r="G21" s="14"/>
      <c r="H21" s="21" t="s">
        <v>54</v>
      </c>
      <c r="I21" s="14"/>
      <c r="J21" s="22"/>
      <c r="K21" s="14"/>
      <c r="L21" s="14"/>
      <c r="M21" s="14"/>
      <c r="N21" s="14"/>
      <c r="O21" s="14"/>
      <c r="P21" s="148"/>
      <c r="Q21" s="14"/>
      <c r="R21" s="14"/>
      <c r="S21" s="14"/>
      <c r="T21" s="64"/>
      <c r="U21" s="353"/>
      <c r="W21" s="206">
        <f>Admin!B21</f>
        <v>44676</v>
      </c>
      <c r="X21" s="3">
        <f t="shared" si="0"/>
        <v>20</v>
      </c>
    </row>
    <row r="22" spans="1:24" ht="15" customHeight="1" x14ac:dyDescent="0.2">
      <c r="A22" s="12"/>
      <c r="B22" s="14"/>
      <c r="C22" s="14"/>
      <c r="D22" s="14"/>
      <c r="E22" s="14"/>
      <c r="F22" s="14"/>
      <c r="G22" s="14"/>
      <c r="H22" s="154"/>
      <c r="I22" s="14"/>
      <c r="J22" s="22"/>
      <c r="K22" s="85"/>
      <c r="L22" s="85"/>
      <c r="M22" s="85"/>
      <c r="N22" s="85"/>
      <c r="O22" s="85"/>
      <c r="P22" s="85"/>
      <c r="Q22" s="85"/>
      <c r="R22" s="53"/>
      <c r="S22" s="54"/>
      <c r="T22" s="15"/>
      <c r="U22" s="353"/>
      <c r="W22" s="206">
        <f>Admin!B22</f>
        <v>44677</v>
      </c>
      <c r="X22" s="3">
        <f t="shared" si="0"/>
        <v>21</v>
      </c>
    </row>
    <row r="23" spans="1:24" ht="12.75" thickBot="1" x14ac:dyDescent="0.25">
      <c r="A23" s="12"/>
      <c r="B23" s="14"/>
      <c r="C23" s="14"/>
      <c r="D23" s="50"/>
      <c r="E23" s="14"/>
      <c r="F23" s="29" t="s">
        <v>30</v>
      </c>
      <c r="G23" s="53"/>
      <c r="H23" s="14"/>
      <c r="I23" s="14"/>
      <c r="J23" s="22"/>
      <c r="K23" s="85"/>
      <c r="L23" s="85"/>
      <c r="M23" s="85"/>
      <c r="N23" s="85"/>
      <c r="O23" s="85"/>
      <c r="P23" s="85"/>
      <c r="Q23" s="85"/>
      <c r="R23" s="14"/>
      <c r="S23" s="85"/>
      <c r="T23" s="15"/>
      <c r="U23" s="353"/>
      <c r="W23" s="206">
        <f>Admin!B23</f>
        <v>44678</v>
      </c>
      <c r="X23" s="3">
        <f t="shared" si="0"/>
        <v>22</v>
      </c>
    </row>
    <row r="24" spans="1:24" ht="13.5" thickTop="1" thickBot="1" x14ac:dyDescent="0.25">
      <c r="A24" s="12"/>
      <c r="B24" s="14" t="str">
        <f>"Starting date (existing = " &amp; TEXT(M9,"dd/mm/yy") &amp; ")"</f>
        <v>Starting date (existing = 06/04/22)</v>
      </c>
      <c r="C24" s="14"/>
      <c r="D24" s="131"/>
      <c r="E24" s="14"/>
      <c r="F24" s="84" t="str">
        <f>IF(D24=0," ",IF(D28="W",LOOKUP(D24,Admin!B:B,Admin!C:C),IF(D28="M",LOOKUP(D24,Admin!B:B,Admin!D:D),LOOKUP(D24,Admin!B:B,Admin!C:C))))</f>
        <v xml:space="preserve"> </v>
      </c>
      <c r="G24" s="55"/>
      <c r="H24" s="14"/>
      <c r="I24" s="14"/>
      <c r="J24" s="22"/>
      <c r="K24" s="85"/>
      <c r="L24" s="85"/>
      <c r="M24" s="85"/>
      <c r="N24" s="85"/>
      <c r="O24" s="85"/>
      <c r="P24" s="85"/>
      <c r="Q24" s="85" t="str">
        <f>IF(O24&gt;0,"Enter Date"," ")</f>
        <v xml:space="preserve"> </v>
      </c>
      <c r="R24" s="17"/>
      <c r="S24" s="85" t="str">
        <f>IF(Q24=" "," ",IF(D28="W",LOOKUP(Q24,Admin!B:B,Admin!C:C),IF(D28="m",LOOKUP(Q24,Admin!B:B,Admin!D:D),"Check D28")))</f>
        <v xml:space="preserve"> </v>
      </c>
      <c r="T24" s="15"/>
      <c r="U24" s="353"/>
      <c r="W24" s="206">
        <f>Admin!B24</f>
        <v>44679</v>
      </c>
      <c r="X24" s="3">
        <f t="shared" si="0"/>
        <v>23</v>
      </c>
    </row>
    <row r="25" spans="1:24" ht="6" customHeight="1" thickTop="1" thickBot="1" x14ac:dyDescent="0.25">
      <c r="A25" s="12"/>
      <c r="B25" s="14"/>
      <c r="C25" s="14"/>
      <c r="D25" s="50"/>
      <c r="E25" s="14"/>
      <c r="F25" s="84"/>
      <c r="G25" s="55"/>
      <c r="H25" s="14"/>
      <c r="I25" s="298"/>
      <c r="J25" s="14"/>
      <c r="K25" s="85"/>
      <c r="L25" s="85"/>
      <c r="M25" s="85"/>
      <c r="N25" s="85"/>
      <c r="O25" s="85"/>
      <c r="P25" s="85"/>
      <c r="Q25" s="85"/>
      <c r="R25" s="17"/>
      <c r="S25" s="85"/>
      <c r="T25" s="15"/>
      <c r="U25" s="353"/>
      <c r="W25" s="206">
        <f>Admin!B25</f>
        <v>44680</v>
      </c>
      <c r="X25" s="3">
        <f t="shared" si="0"/>
        <v>24</v>
      </c>
    </row>
    <row r="26" spans="1:24" ht="13.5" thickTop="1" thickBot="1" x14ac:dyDescent="0.25">
      <c r="A26" s="12"/>
      <c r="B26" s="14" t="s">
        <v>68</v>
      </c>
      <c r="C26" s="14"/>
      <c r="D26" s="131"/>
      <c r="E26" s="14"/>
      <c r="F26" s="84" t="str">
        <f>IF(D24=0," ",IF(D26=0," ",IF(D28="W",LOOKUP(D26,Admin!B:B,Admin!C:C),IF(D28="M",LOOKUP(D26,Admin!B:B,Admin!D:D),LOOKUP(D26,Admin!B:B,Admin!C:C)))))</f>
        <v xml:space="preserve"> </v>
      </c>
      <c r="G26" s="55"/>
      <c r="H26" s="14"/>
      <c r="I26" s="14"/>
      <c r="J26" s="22"/>
      <c r="K26" s="85"/>
      <c r="L26" s="85"/>
      <c r="M26" s="85"/>
      <c r="N26" s="85"/>
      <c r="O26" s="85"/>
      <c r="P26" s="85"/>
      <c r="Q26" s="85"/>
      <c r="R26" s="53"/>
      <c r="S26" s="54"/>
      <c r="T26" s="15"/>
      <c r="U26" s="353"/>
      <c r="W26" s="206">
        <f>Admin!B26</f>
        <v>44681</v>
      </c>
      <c r="X26" s="3">
        <f t="shared" si="0"/>
        <v>25</v>
      </c>
    </row>
    <row r="27" spans="1:24" ht="13.5" thickTop="1" thickBot="1" x14ac:dyDescent="0.25">
      <c r="A27" s="12"/>
      <c r="B27" s="14"/>
      <c r="C27" s="14"/>
      <c r="D27" s="50"/>
      <c r="E27" s="14"/>
      <c r="F27" s="26"/>
      <c r="G27" s="26"/>
      <c r="H27" s="14"/>
      <c r="I27" s="14"/>
      <c r="J27" s="22"/>
      <c r="K27" s="85"/>
      <c r="L27" s="85"/>
      <c r="M27" s="85"/>
      <c r="N27" s="85"/>
      <c r="O27" s="85"/>
      <c r="P27" s="85"/>
      <c r="Q27" s="85" t="str">
        <f>IF(M27&gt;0,D24," ")</f>
        <v xml:space="preserve"> </v>
      </c>
      <c r="R27" s="17"/>
      <c r="S27" s="85" t="str">
        <f>IF(Q27=" "," ",IF(D28="W",LOOKUP(Q27,Admin!B:B,Admin!C:C),IF(D28="m",LOOKUP(Q27,Admin!B:B,Admin!D:D),"Check D28")))</f>
        <v xml:space="preserve"> </v>
      </c>
      <c r="T27" s="15"/>
      <c r="U27" s="353"/>
      <c r="W27" s="206">
        <f>Admin!B27</f>
        <v>44682</v>
      </c>
      <c r="X27" s="3">
        <f t="shared" si="0"/>
        <v>26</v>
      </c>
    </row>
    <row r="28" spans="1:24" ht="13.5" thickTop="1" thickBot="1" x14ac:dyDescent="0.25">
      <c r="A28" s="12"/>
      <c r="B28" s="14" t="s">
        <v>21</v>
      </c>
      <c r="C28" s="14"/>
      <c r="D28" s="71"/>
      <c r="E28" s="21" t="s">
        <v>29</v>
      </c>
      <c r="F28" s="176" t="str">
        <f>IF(D30="D","Enter M for Director","Enter M or W for Employee")</f>
        <v>Enter M or W for Employee</v>
      </c>
      <c r="G28" s="14"/>
      <c r="H28" s="16"/>
      <c r="I28" s="16"/>
      <c r="J28" s="22"/>
      <c r="K28" s="85"/>
      <c r="L28" s="85"/>
      <c r="M28" s="85"/>
      <c r="N28" s="85"/>
      <c r="O28" s="85"/>
      <c r="P28" s="85"/>
      <c r="Q28" s="85" t="str">
        <f>IF(M28&gt;0,"Enter Date"," ")</f>
        <v xml:space="preserve"> </v>
      </c>
      <c r="R28" s="17"/>
      <c r="S28" s="85" t="str">
        <f>IF(Q28=" "," ",IF(D28="W",LOOKUP(Q28,Admin!B:B,Admin!C:C),IF(D28="m",LOOKUP(Q28,Admin!B:B,Admin!D:D),"Check D28")))</f>
        <v xml:space="preserve"> </v>
      </c>
      <c r="T28" s="15"/>
      <c r="U28" s="353"/>
      <c r="W28" s="206">
        <f>Admin!B28</f>
        <v>44683</v>
      </c>
      <c r="X28" s="3">
        <f t="shared" si="0"/>
        <v>27</v>
      </c>
    </row>
    <row r="29" spans="1:24" ht="12.75" thickTop="1" x14ac:dyDescent="0.2">
      <c r="A29" s="12"/>
      <c r="B29" s="14" t="s">
        <v>16</v>
      </c>
      <c r="C29" s="14"/>
      <c r="D29" s="137">
        <v>1</v>
      </c>
      <c r="E29" s="18"/>
      <c r="F29" s="56"/>
      <c r="G29" s="21"/>
      <c r="H29" s="14"/>
      <c r="I29" s="14"/>
      <c r="J29" s="22"/>
      <c r="K29" s="85"/>
      <c r="L29" s="85"/>
      <c r="M29" s="85"/>
      <c r="N29" s="85"/>
      <c r="O29" s="85"/>
      <c r="P29" s="85"/>
      <c r="Q29" s="85" t="str">
        <f>IF(M29&gt;0,"Enter Date"," ")</f>
        <v xml:space="preserve"> </v>
      </c>
      <c r="R29" s="17"/>
      <c r="S29" s="85" t="str">
        <f>IF(Q29=" "," ",IF(D28="W",LOOKUP(Q29,Admin!B:B,Admin!C:C),IF(D28="m",LOOKUP(Q29,Admin!B:B,Admin!D:D),"Check D28")))</f>
        <v xml:space="preserve"> </v>
      </c>
      <c r="T29" s="15"/>
      <c r="U29" s="353"/>
      <c r="W29" s="206">
        <f>Admin!B29</f>
        <v>44684</v>
      </c>
      <c r="X29" s="3">
        <f t="shared" si="0"/>
        <v>28</v>
      </c>
    </row>
    <row r="30" spans="1:24" ht="13.5" customHeight="1" x14ac:dyDescent="0.2">
      <c r="A30" s="12"/>
      <c r="B30" s="14" t="s">
        <v>67</v>
      </c>
      <c r="C30" s="14"/>
      <c r="D30" s="199"/>
      <c r="E30" s="14"/>
      <c r="F30" s="175" t="s">
        <v>75</v>
      </c>
      <c r="G30" s="21"/>
      <c r="H30" s="14"/>
      <c r="I30" s="14"/>
      <c r="J30" s="22"/>
      <c r="K30" s="85"/>
      <c r="L30" s="85"/>
      <c r="M30" s="85"/>
      <c r="N30" s="85"/>
      <c r="O30" s="85"/>
      <c r="P30" s="85"/>
      <c r="Q30" s="85" t="str">
        <f>IF(M30&gt;0,"Enter Date"," ")</f>
        <v xml:space="preserve"> </v>
      </c>
      <c r="R30" s="17"/>
      <c r="S30" s="85" t="str">
        <f>IF(Q30=" "," ",IF(D28="W",LOOKUP(Q30,Admin!B:B,Admin!C:C),IF(D28="m",LOOKUP(Q30,Admin!B:B,Admin!D:D),"Check D28")))</f>
        <v xml:space="preserve"> </v>
      </c>
      <c r="T30" s="15"/>
      <c r="U30" s="353"/>
      <c r="W30" s="206">
        <f>Admin!B30</f>
        <v>44685</v>
      </c>
      <c r="X30" s="3">
        <f t="shared" si="0"/>
        <v>29</v>
      </c>
    </row>
    <row r="31" spans="1:24" ht="12" customHeight="1" x14ac:dyDescent="0.2">
      <c r="A31" s="12"/>
      <c r="B31" s="14"/>
      <c r="C31" s="14"/>
      <c r="D31" s="14"/>
      <c r="E31" s="14"/>
      <c r="F31" s="207"/>
      <c r="G31" s="207"/>
      <c r="H31" s="207"/>
      <c r="I31" s="14"/>
      <c r="J31" s="22"/>
      <c r="K31" s="85"/>
      <c r="L31" s="85"/>
      <c r="M31" s="85"/>
      <c r="N31" s="85"/>
      <c r="O31" s="85"/>
      <c r="P31" s="85"/>
      <c r="Q31" s="85"/>
      <c r="R31" s="14"/>
      <c r="S31" s="29"/>
      <c r="T31" s="15"/>
      <c r="U31" s="353"/>
      <c r="W31" s="206">
        <f>Admin!B31</f>
        <v>44686</v>
      </c>
      <c r="X31" s="3">
        <f t="shared" si="0"/>
        <v>30</v>
      </c>
    </row>
    <row r="32" spans="1:24" ht="6" customHeight="1" x14ac:dyDescent="0.2">
      <c r="A32" s="12"/>
      <c r="B32" s="14"/>
      <c r="C32" s="14"/>
      <c r="D32" s="14"/>
      <c r="E32" s="14"/>
      <c r="F32" s="208"/>
      <c r="G32" s="208"/>
      <c r="H32" s="208"/>
      <c r="I32" s="14"/>
      <c r="J32" s="22"/>
      <c r="K32" s="56"/>
      <c r="L32" s="56"/>
      <c r="M32" s="56"/>
      <c r="N32" s="56"/>
      <c r="O32" s="56"/>
      <c r="P32" s="149"/>
      <c r="Q32" s="56"/>
      <c r="R32" s="14"/>
      <c r="S32" s="29"/>
      <c r="T32" s="15"/>
      <c r="U32" s="353"/>
      <c r="W32" s="206">
        <f>Admin!B32</f>
        <v>44687</v>
      </c>
      <c r="X32" s="3">
        <f t="shared" si="0"/>
        <v>31</v>
      </c>
    </row>
    <row r="33" spans="1:24" ht="12" customHeight="1" x14ac:dyDescent="0.2">
      <c r="A33" s="12"/>
      <c r="B33" s="85"/>
      <c r="C33" s="85"/>
      <c r="D33" s="85"/>
      <c r="E33" s="85"/>
      <c r="F33" s="85"/>
      <c r="G33" s="85"/>
      <c r="H33" s="85"/>
      <c r="I33" s="14"/>
      <c r="J33" s="22"/>
      <c r="K33" s="85"/>
      <c r="L33" s="85"/>
      <c r="M33" s="85"/>
      <c r="N33" s="85"/>
      <c r="O33" s="85"/>
      <c r="P33" s="85"/>
      <c r="Q33" s="85"/>
      <c r="R33" s="85"/>
      <c r="S33" s="85"/>
      <c r="T33" s="15"/>
      <c r="U33" s="353"/>
      <c r="W33" s="206">
        <f>Admin!B33</f>
        <v>44688</v>
      </c>
      <c r="X33" s="3">
        <f t="shared" si="0"/>
        <v>32</v>
      </c>
    </row>
    <row r="34" spans="1:24" x14ac:dyDescent="0.2">
      <c r="A34" s="12"/>
      <c r="B34" s="85"/>
      <c r="C34" s="85"/>
      <c r="D34" s="85"/>
      <c r="E34" s="85"/>
      <c r="F34" s="85"/>
      <c r="G34" s="85"/>
      <c r="H34" s="85"/>
      <c r="I34" s="14"/>
      <c r="J34" s="22"/>
      <c r="K34" s="85"/>
      <c r="L34" s="85"/>
      <c r="M34" s="85"/>
      <c r="N34" s="85"/>
      <c r="O34" s="85"/>
      <c r="P34" s="85"/>
      <c r="Q34" s="85" t="str">
        <f>IF(O34="Y","Enter Date"," ")</f>
        <v xml:space="preserve"> </v>
      </c>
      <c r="R34" s="85"/>
      <c r="S34" s="85"/>
      <c r="T34" s="15"/>
      <c r="U34" s="353"/>
      <c r="W34" s="206">
        <f>Admin!B34</f>
        <v>44689</v>
      </c>
      <c r="X34" s="3">
        <f t="shared" si="0"/>
        <v>33</v>
      </c>
    </row>
    <row r="35" spans="1:24" ht="13.5" customHeight="1" x14ac:dyDescent="0.2">
      <c r="A35" s="12"/>
      <c r="B35" s="85"/>
      <c r="C35" s="85"/>
      <c r="D35" s="85"/>
      <c r="E35" s="85"/>
      <c r="F35" s="85"/>
      <c r="G35" s="85"/>
      <c r="H35" s="85"/>
      <c r="I35" s="14"/>
      <c r="J35" s="22"/>
      <c r="K35" s="85"/>
      <c r="L35" s="85"/>
      <c r="M35" s="85"/>
      <c r="N35" s="85"/>
      <c r="O35" s="85"/>
      <c r="P35" s="85"/>
      <c r="Q35" s="85"/>
      <c r="R35" s="85"/>
      <c r="S35" s="85"/>
      <c r="T35" s="15"/>
      <c r="U35" s="353"/>
      <c r="W35" s="206">
        <f>Admin!B35</f>
        <v>44690</v>
      </c>
      <c r="X35" s="3">
        <f t="shared" si="0"/>
        <v>34</v>
      </c>
    </row>
    <row r="36" spans="1:24" ht="9" customHeight="1" thickBot="1" x14ac:dyDescent="0.25">
      <c r="A36" s="65"/>
      <c r="B36" s="19"/>
      <c r="C36" s="19"/>
      <c r="D36" s="19"/>
      <c r="E36" s="19"/>
      <c r="F36" s="19"/>
      <c r="G36" s="19"/>
      <c r="H36" s="19"/>
      <c r="I36" s="19"/>
      <c r="J36" s="23"/>
      <c r="K36" s="19"/>
      <c r="L36" s="19"/>
      <c r="M36" s="19"/>
      <c r="N36" s="19"/>
      <c r="O36" s="19"/>
      <c r="P36" s="150"/>
      <c r="Q36" s="19"/>
      <c r="R36" s="19"/>
      <c r="S36" s="19"/>
      <c r="T36" s="25"/>
      <c r="U36" s="353"/>
      <c r="W36" s="206">
        <f>Admin!B36</f>
        <v>44691</v>
      </c>
      <c r="X36" s="3">
        <f t="shared" si="0"/>
        <v>35</v>
      </c>
    </row>
    <row r="37" spans="1:24" ht="22.5" customHeight="1" thickBot="1" x14ac:dyDescent="0.25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50"/>
      <c r="N37" s="350"/>
      <c r="O37" s="350"/>
      <c r="P37" s="350"/>
      <c r="Q37" s="350"/>
      <c r="R37" s="350"/>
      <c r="S37" s="350"/>
      <c r="T37" s="350"/>
      <c r="U37" s="349"/>
      <c r="W37" s="206">
        <f>Admin!B37</f>
        <v>44692</v>
      </c>
      <c r="X37" s="3">
        <f t="shared" si="0"/>
        <v>36</v>
      </c>
    </row>
    <row r="38" spans="1:24" ht="9" customHeight="1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63"/>
      <c r="K38" s="10"/>
      <c r="L38" s="10"/>
      <c r="M38" s="10"/>
      <c r="N38" s="10"/>
      <c r="O38" s="10"/>
      <c r="P38" s="147"/>
      <c r="Q38" s="10"/>
      <c r="R38" s="10"/>
      <c r="S38" s="10"/>
      <c r="T38" s="11"/>
      <c r="U38" s="349"/>
      <c r="W38" s="206">
        <f>Admin!B38</f>
        <v>44693</v>
      </c>
      <c r="X38" s="3">
        <f t="shared" si="0"/>
        <v>37</v>
      </c>
    </row>
    <row r="39" spans="1:24" ht="15" customHeight="1" thickTop="1" thickBot="1" x14ac:dyDescent="0.25">
      <c r="A39" s="12"/>
      <c r="B39" s="83" t="s">
        <v>34</v>
      </c>
      <c r="C39" s="52"/>
      <c r="D39" s="14"/>
      <c r="E39" s="14"/>
      <c r="F39" s="14"/>
      <c r="G39" s="14"/>
      <c r="H39" s="346" t="s">
        <v>50</v>
      </c>
      <c r="I39" s="14"/>
      <c r="J39" s="22"/>
      <c r="K39" s="83" t="s">
        <v>20</v>
      </c>
      <c r="L39" s="52"/>
      <c r="M39" s="70"/>
      <c r="N39" s="13"/>
      <c r="O39" s="351"/>
      <c r="P39" s="352"/>
      <c r="Q39" s="348"/>
      <c r="R39" s="53"/>
      <c r="S39" s="338"/>
      <c r="T39" s="15"/>
      <c r="U39" s="349"/>
      <c r="W39" s="206">
        <f>Admin!B39</f>
        <v>44694</v>
      </c>
      <c r="X39" s="3">
        <f t="shared" si="0"/>
        <v>38</v>
      </c>
    </row>
    <row r="40" spans="1:24" ht="6" customHeight="1" thickTop="1" thickBot="1" x14ac:dyDescent="0.25">
      <c r="A40" s="12"/>
      <c r="B40" s="52"/>
      <c r="C40" s="52"/>
      <c r="D40" s="14"/>
      <c r="E40" s="14"/>
      <c r="F40" s="14"/>
      <c r="G40" s="14"/>
      <c r="H40" s="346"/>
      <c r="I40" s="14"/>
      <c r="J40" s="22"/>
      <c r="K40" s="52"/>
      <c r="L40" s="52"/>
      <c r="M40" s="70"/>
      <c r="N40" s="13"/>
      <c r="O40" s="14"/>
      <c r="P40" s="148"/>
      <c r="Q40" s="349"/>
      <c r="R40" s="14"/>
      <c r="S40" s="339"/>
      <c r="T40" s="15"/>
      <c r="U40" s="349"/>
      <c r="W40" s="206">
        <f>Admin!B40</f>
        <v>44695</v>
      </c>
      <c r="X40" s="3">
        <f t="shared" si="0"/>
        <v>39</v>
      </c>
    </row>
    <row r="41" spans="1:24" ht="14.25" thickTop="1" thickBot="1" x14ac:dyDescent="0.25">
      <c r="A41" s="12"/>
      <c r="B41" s="14" t="s">
        <v>11</v>
      </c>
      <c r="C41" s="14"/>
      <c r="D41" s="340"/>
      <c r="E41" s="341"/>
      <c r="F41" s="342"/>
      <c r="G41" s="14"/>
      <c r="H41" s="21" t="s">
        <v>51</v>
      </c>
      <c r="I41" s="14"/>
      <c r="J41" s="51"/>
      <c r="K41" s="14" t="s">
        <v>17</v>
      </c>
      <c r="L41" s="14"/>
      <c r="M41" s="343"/>
      <c r="N41" s="344"/>
      <c r="O41" s="345"/>
      <c r="P41" s="148"/>
      <c r="Q41" s="138"/>
      <c r="R41" s="136"/>
      <c r="S41" s="139"/>
      <c r="T41" s="15"/>
      <c r="U41" s="349"/>
      <c r="W41" s="206">
        <f>Admin!B41</f>
        <v>44696</v>
      </c>
      <c r="X41" s="3">
        <f t="shared" si="0"/>
        <v>40</v>
      </c>
    </row>
    <row r="42" spans="1:24" ht="13.5" thickTop="1" thickBot="1" x14ac:dyDescent="0.25">
      <c r="A42" s="12"/>
      <c r="B42" s="14" t="s">
        <v>12</v>
      </c>
      <c r="C42" s="14"/>
      <c r="D42" s="340"/>
      <c r="E42" s="341"/>
      <c r="F42" s="342"/>
      <c r="G42" s="14"/>
      <c r="H42" s="152"/>
      <c r="I42" s="14"/>
      <c r="J42" s="22"/>
      <c r="K42" s="14"/>
      <c r="L42" s="14"/>
      <c r="M42" s="14"/>
      <c r="N42" s="14"/>
      <c r="O42" s="29"/>
      <c r="P42" s="155"/>
      <c r="Q42" s="29"/>
      <c r="R42" s="21"/>
      <c r="S42" s="29"/>
      <c r="T42" s="15"/>
      <c r="U42" s="349"/>
      <c r="W42" s="206">
        <f>Admin!B42</f>
        <v>44697</v>
      </c>
      <c r="X42" s="3">
        <f t="shared" si="0"/>
        <v>41</v>
      </c>
    </row>
    <row r="43" spans="1:24" ht="12.75" thickTop="1" x14ac:dyDescent="0.2">
      <c r="A43" s="12"/>
      <c r="B43" s="14"/>
      <c r="C43" s="14"/>
      <c r="D43" s="85"/>
      <c r="E43" s="85"/>
      <c r="F43" s="85"/>
      <c r="G43" s="14"/>
      <c r="H43" s="21" t="s">
        <v>52</v>
      </c>
      <c r="I43" s="14"/>
      <c r="J43" s="22"/>
      <c r="K43" s="85"/>
      <c r="L43" s="85"/>
      <c r="M43" s="85"/>
      <c r="N43" s="85"/>
      <c r="O43" s="85"/>
      <c r="P43" s="85"/>
      <c r="Q43" s="85"/>
      <c r="R43" s="85"/>
      <c r="S43" s="85"/>
      <c r="T43" s="15"/>
      <c r="U43" s="349"/>
      <c r="W43" s="206">
        <f>Admin!B43</f>
        <v>44698</v>
      </c>
      <c r="X43" s="3">
        <f t="shared" si="0"/>
        <v>42</v>
      </c>
    </row>
    <row r="44" spans="1:24" x14ac:dyDescent="0.2">
      <c r="A44" s="12"/>
      <c r="B44" s="14"/>
      <c r="C44" s="14"/>
      <c r="D44" s="85"/>
      <c r="E44" s="85"/>
      <c r="F44" s="85"/>
      <c r="G44" s="14"/>
      <c r="H44" s="153"/>
      <c r="I44" s="14"/>
      <c r="J44" s="22"/>
      <c r="K44" s="85"/>
      <c r="L44" s="85"/>
      <c r="M44" s="85"/>
      <c r="N44" s="85"/>
      <c r="O44" s="85"/>
      <c r="P44" s="85"/>
      <c r="Q44" s="85"/>
      <c r="R44" s="85"/>
      <c r="S44" s="85"/>
      <c r="T44" s="15"/>
      <c r="U44" s="349"/>
      <c r="W44" s="206">
        <f>Admin!B44</f>
        <v>44699</v>
      </c>
      <c r="X44" s="3">
        <f t="shared" si="0"/>
        <v>43</v>
      </c>
    </row>
    <row r="45" spans="1:24" x14ac:dyDescent="0.2">
      <c r="A45" s="12"/>
      <c r="B45" s="14"/>
      <c r="C45" s="14"/>
      <c r="D45" s="85"/>
      <c r="E45" s="85"/>
      <c r="F45" s="85"/>
      <c r="G45" s="14"/>
      <c r="H45" s="21" t="s">
        <v>53</v>
      </c>
      <c r="I45" s="14"/>
      <c r="J45" s="22"/>
      <c r="K45" s="85"/>
      <c r="L45" s="85"/>
      <c r="M45" s="85"/>
      <c r="N45" s="85"/>
      <c r="O45" s="85"/>
      <c r="P45" s="85"/>
      <c r="Q45" s="85"/>
      <c r="R45" s="85"/>
      <c r="S45" s="85"/>
      <c r="T45" s="15"/>
      <c r="U45" s="349"/>
      <c r="W45" s="206">
        <f>Admin!B45</f>
        <v>44700</v>
      </c>
      <c r="X45" s="3">
        <f t="shared" si="0"/>
        <v>44</v>
      </c>
    </row>
    <row r="46" spans="1:24" x14ac:dyDescent="0.2">
      <c r="A46" s="12"/>
      <c r="B46" s="14"/>
      <c r="C46" s="14"/>
      <c r="D46" s="85"/>
      <c r="E46" s="85"/>
      <c r="F46" s="85"/>
      <c r="G46" s="14"/>
      <c r="H46" s="152"/>
      <c r="I46" s="14"/>
      <c r="J46" s="22"/>
      <c r="K46" s="85"/>
      <c r="L46" s="85"/>
      <c r="M46" s="85"/>
      <c r="N46" s="85"/>
      <c r="O46" s="85"/>
      <c r="P46" s="85"/>
      <c r="Q46" s="85"/>
      <c r="R46" s="85"/>
      <c r="S46" s="85"/>
      <c r="T46" s="15"/>
      <c r="U46" s="349"/>
      <c r="W46" s="206">
        <f>Admin!B46</f>
        <v>44701</v>
      </c>
      <c r="X46" s="3">
        <f t="shared" si="0"/>
        <v>45</v>
      </c>
    </row>
    <row r="47" spans="1:24" ht="12" customHeight="1" x14ac:dyDescent="0.2">
      <c r="A47" s="12"/>
      <c r="B47" s="14"/>
      <c r="C47" s="14"/>
      <c r="D47" s="85"/>
      <c r="E47" s="85"/>
      <c r="F47" s="85"/>
      <c r="G47" s="14"/>
      <c r="H47" s="21" t="s">
        <v>54</v>
      </c>
      <c r="I47" s="14"/>
      <c r="J47" s="22"/>
      <c r="K47" s="85"/>
      <c r="L47" s="85"/>
      <c r="M47" s="85"/>
      <c r="N47" s="85"/>
      <c r="O47" s="85"/>
      <c r="P47" s="85"/>
      <c r="Q47" s="85"/>
      <c r="R47" s="85"/>
      <c r="S47" s="85"/>
      <c r="T47" s="64"/>
      <c r="U47" s="349"/>
      <c r="W47" s="206">
        <f>Admin!B47</f>
        <v>44702</v>
      </c>
      <c r="X47" s="3">
        <f t="shared" si="0"/>
        <v>46</v>
      </c>
    </row>
    <row r="48" spans="1:24" ht="15" customHeight="1" x14ac:dyDescent="0.2">
      <c r="A48" s="12"/>
      <c r="B48" s="14"/>
      <c r="C48" s="14"/>
      <c r="D48" s="14"/>
      <c r="E48" s="85"/>
      <c r="F48" s="85"/>
      <c r="G48" s="14"/>
      <c r="H48" s="154"/>
      <c r="I48" s="14"/>
      <c r="J48" s="22"/>
      <c r="K48" s="85"/>
      <c r="L48" s="85"/>
      <c r="M48" s="85"/>
      <c r="N48" s="85"/>
      <c r="O48" s="85"/>
      <c r="P48" s="85"/>
      <c r="Q48" s="85"/>
      <c r="R48" s="85"/>
      <c r="S48" s="85"/>
      <c r="T48" s="15"/>
      <c r="U48" s="349"/>
      <c r="W48" s="206">
        <f>Admin!B48</f>
        <v>44703</v>
      </c>
      <c r="X48" s="3">
        <f t="shared" si="0"/>
        <v>47</v>
      </c>
    </row>
    <row r="49" spans="1:24" ht="12.75" thickBot="1" x14ac:dyDescent="0.25">
      <c r="A49" s="12"/>
      <c r="B49" s="14"/>
      <c r="C49" s="14"/>
      <c r="D49" s="50"/>
      <c r="E49" s="14"/>
      <c r="F49" s="29" t="s">
        <v>30</v>
      </c>
      <c r="G49" s="53"/>
      <c r="H49" s="14"/>
      <c r="I49" s="14"/>
      <c r="J49" s="22"/>
      <c r="K49" s="85"/>
      <c r="L49" s="85"/>
      <c r="M49" s="85"/>
      <c r="N49" s="85"/>
      <c r="O49" s="85"/>
      <c r="P49" s="85"/>
      <c r="Q49" s="85"/>
      <c r="R49" s="85"/>
      <c r="S49" s="85"/>
      <c r="T49" s="15"/>
      <c r="U49" s="349"/>
      <c r="W49" s="206">
        <f>Admin!B49</f>
        <v>44704</v>
      </c>
      <c r="X49" s="3">
        <f t="shared" si="0"/>
        <v>48</v>
      </c>
    </row>
    <row r="50" spans="1:24" ht="13.5" thickTop="1" thickBot="1" x14ac:dyDescent="0.25">
      <c r="A50" s="12"/>
      <c r="B50" s="14" t="str">
        <f>B24</f>
        <v>Starting date (existing = 06/04/22)</v>
      </c>
      <c r="C50" s="14"/>
      <c r="D50" s="131"/>
      <c r="E50" s="14"/>
      <c r="F50" s="84" t="str">
        <f>IF(D50=0," ",IF(D54="W",LOOKUP(D50,Admin!B:B,Admin!C:C),IF(D54="M",LOOKUP(D50,Admin!B:B,Admin!D:D),LOOKUP(D50,Admin!B:B,Admin!C:C))))</f>
        <v xml:space="preserve"> </v>
      </c>
      <c r="G50" s="55"/>
      <c r="H50" s="14"/>
      <c r="I50" s="14"/>
      <c r="J50" s="22"/>
      <c r="K50" s="85"/>
      <c r="L50" s="85"/>
      <c r="M50" s="85"/>
      <c r="N50" s="85"/>
      <c r="O50" s="85"/>
      <c r="P50" s="85"/>
      <c r="Q50" s="85"/>
      <c r="R50" s="85"/>
      <c r="S50" s="85"/>
      <c r="T50" s="15"/>
      <c r="U50" s="349"/>
      <c r="W50" s="206">
        <f>Admin!B50</f>
        <v>44705</v>
      </c>
      <c r="X50" s="3">
        <f t="shared" si="0"/>
        <v>49</v>
      </c>
    </row>
    <row r="51" spans="1:24" ht="6" customHeight="1" thickTop="1" thickBot="1" x14ac:dyDescent="0.25">
      <c r="A51" s="12"/>
      <c r="B51" s="14"/>
      <c r="C51" s="14"/>
      <c r="D51" s="50"/>
      <c r="E51" s="14"/>
      <c r="F51" s="84"/>
      <c r="G51" s="55"/>
      <c r="H51" s="14"/>
      <c r="I51" s="298"/>
      <c r="J51" s="14"/>
      <c r="K51" s="85"/>
      <c r="L51" s="85"/>
      <c r="M51" s="85"/>
      <c r="N51" s="85"/>
      <c r="O51" s="85"/>
      <c r="P51" s="85"/>
      <c r="Q51" s="85"/>
      <c r="R51" s="85"/>
      <c r="S51" s="85"/>
      <c r="T51" s="15"/>
      <c r="U51" s="349"/>
      <c r="W51" s="206">
        <f>Admin!B51</f>
        <v>44706</v>
      </c>
      <c r="X51" s="3">
        <f t="shared" si="0"/>
        <v>50</v>
      </c>
    </row>
    <row r="52" spans="1:24" ht="14.25" customHeight="1" thickTop="1" thickBot="1" x14ac:dyDescent="0.25">
      <c r="A52" s="12"/>
      <c r="B52" s="14" t="s">
        <v>68</v>
      </c>
      <c r="C52" s="14"/>
      <c r="D52" s="131"/>
      <c r="E52" s="14"/>
      <c r="F52" s="84" t="str">
        <f>IF(D50=0," ",IF(D52=0," ",IF(D54="W",LOOKUP(D52,Admin!B:B,Admin!C:C),IF(D54="M",LOOKUP(D52,Admin!B:B,Admin!D:D),LOOKUP(D52,Admin!B:B,Admin!C:C)))))</f>
        <v xml:space="preserve"> </v>
      </c>
      <c r="G52" s="55"/>
      <c r="H52" s="14"/>
      <c r="I52" s="14"/>
      <c r="J52" s="22"/>
      <c r="K52" s="85"/>
      <c r="L52" s="85"/>
      <c r="M52" s="85"/>
      <c r="N52" s="85"/>
      <c r="O52" s="85"/>
      <c r="P52" s="85"/>
      <c r="Q52" s="85"/>
      <c r="R52" s="85"/>
      <c r="S52" s="85"/>
      <c r="T52" s="15"/>
      <c r="U52" s="349"/>
      <c r="W52" s="206">
        <f>Admin!B52</f>
        <v>44707</v>
      </c>
      <c r="X52" s="3">
        <f t="shared" si="0"/>
        <v>51</v>
      </c>
    </row>
    <row r="53" spans="1:24" ht="13.5" thickTop="1" thickBot="1" x14ac:dyDescent="0.25">
      <c r="A53" s="12"/>
      <c r="B53" s="14"/>
      <c r="C53" s="14"/>
      <c r="D53" s="50"/>
      <c r="E53" s="14"/>
      <c r="F53" s="26"/>
      <c r="G53" s="26"/>
      <c r="H53" s="14"/>
      <c r="I53" s="14"/>
      <c r="J53" s="22"/>
      <c r="K53" s="85"/>
      <c r="L53" s="85"/>
      <c r="M53" s="85"/>
      <c r="N53" s="85"/>
      <c r="O53" s="85"/>
      <c r="P53" s="85"/>
      <c r="Q53" s="85"/>
      <c r="R53" s="85"/>
      <c r="S53" s="85"/>
      <c r="T53" s="15"/>
      <c r="U53" s="349"/>
      <c r="W53" s="206">
        <f>Admin!B53</f>
        <v>44708</v>
      </c>
      <c r="X53" s="3">
        <f t="shared" si="0"/>
        <v>52</v>
      </c>
    </row>
    <row r="54" spans="1:24" ht="13.5" thickTop="1" thickBot="1" x14ac:dyDescent="0.25">
      <c r="A54" s="12"/>
      <c r="B54" s="14" t="s">
        <v>21</v>
      </c>
      <c r="C54" s="14"/>
      <c r="D54" s="71"/>
      <c r="E54" s="21" t="s">
        <v>29</v>
      </c>
      <c r="F54" s="176" t="str">
        <f>IF(D56="D","Enter M for Director","Enter M or W for Employee")</f>
        <v>Enter M or W for Employee</v>
      </c>
      <c r="G54" s="14"/>
      <c r="H54" s="16"/>
      <c r="I54" s="16"/>
      <c r="J54" s="22"/>
      <c r="K54" s="85"/>
      <c r="L54" s="85"/>
      <c r="M54" s="85"/>
      <c r="N54" s="85"/>
      <c r="O54" s="85"/>
      <c r="P54" s="85"/>
      <c r="Q54" s="85"/>
      <c r="R54" s="85"/>
      <c r="S54" s="85"/>
      <c r="T54" s="15"/>
      <c r="U54" s="349"/>
      <c r="W54" s="206">
        <f>Admin!B54</f>
        <v>44709</v>
      </c>
      <c r="X54" s="3">
        <v>53</v>
      </c>
    </row>
    <row r="55" spans="1:24" ht="12.75" thickTop="1" x14ac:dyDescent="0.2">
      <c r="A55" s="12"/>
      <c r="B55" s="14" t="s">
        <v>16</v>
      </c>
      <c r="C55" s="14"/>
      <c r="D55" s="137">
        <v>2</v>
      </c>
      <c r="E55" s="18"/>
      <c r="F55" s="56"/>
      <c r="G55" s="21"/>
      <c r="H55" s="14"/>
      <c r="I55" s="14"/>
      <c r="J55" s="22"/>
      <c r="K55" s="85"/>
      <c r="L55" s="85"/>
      <c r="M55" s="85"/>
      <c r="N55" s="85"/>
      <c r="O55" s="85"/>
      <c r="P55" s="85"/>
      <c r="Q55" s="85"/>
      <c r="R55" s="85"/>
      <c r="S55" s="85"/>
      <c r="T55" s="15"/>
      <c r="U55" s="349"/>
      <c r="W55" s="206">
        <f>Admin!B55</f>
        <v>44710</v>
      </c>
    </row>
    <row r="56" spans="1:24" x14ac:dyDescent="0.2">
      <c r="A56" s="12"/>
      <c r="B56" s="14" t="s">
        <v>67</v>
      </c>
      <c r="C56" s="14"/>
      <c r="D56" s="199"/>
      <c r="E56" s="14"/>
      <c r="F56" s="175" t="s">
        <v>75</v>
      </c>
      <c r="G56" s="21"/>
      <c r="H56" s="14"/>
      <c r="I56" s="14"/>
      <c r="J56" s="22"/>
      <c r="K56" s="85"/>
      <c r="L56" s="85"/>
      <c r="M56" s="85"/>
      <c r="N56" s="85"/>
      <c r="O56" s="85"/>
      <c r="P56" s="85"/>
      <c r="Q56" s="85"/>
      <c r="R56" s="85"/>
      <c r="S56" s="85"/>
      <c r="T56" s="15"/>
      <c r="U56" s="349"/>
      <c r="W56" s="206">
        <f>Admin!B56</f>
        <v>44711</v>
      </c>
    </row>
    <row r="57" spans="1:24" ht="12" customHeight="1" x14ac:dyDescent="0.2">
      <c r="A57" s="12"/>
      <c r="B57" s="14"/>
      <c r="C57" s="14"/>
      <c r="D57" s="14"/>
      <c r="E57" s="14"/>
      <c r="F57" s="207"/>
      <c r="G57" s="207"/>
      <c r="H57" s="207"/>
      <c r="I57" s="14"/>
      <c r="J57" s="22"/>
      <c r="K57" s="85"/>
      <c r="L57" s="85"/>
      <c r="M57" s="85"/>
      <c r="N57" s="85"/>
      <c r="O57" s="85"/>
      <c r="P57" s="85"/>
      <c r="Q57" s="85"/>
      <c r="R57" s="85"/>
      <c r="S57" s="85"/>
      <c r="T57" s="15"/>
      <c r="U57" s="349"/>
      <c r="W57" s="206">
        <f>Admin!B57</f>
        <v>44712</v>
      </c>
    </row>
    <row r="58" spans="1:24" ht="6" customHeight="1" x14ac:dyDescent="0.2">
      <c r="A58" s="12"/>
      <c r="B58" s="14"/>
      <c r="C58" s="14"/>
      <c r="D58" s="14"/>
      <c r="E58" s="14"/>
      <c r="F58" s="208"/>
      <c r="G58" s="208"/>
      <c r="H58" s="208"/>
      <c r="I58" s="14"/>
      <c r="J58" s="22"/>
      <c r="K58" s="85"/>
      <c r="L58" s="85"/>
      <c r="M58" s="85"/>
      <c r="N58" s="85"/>
      <c r="O58" s="85"/>
      <c r="P58" s="85"/>
      <c r="Q58" s="85"/>
      <c r="R58" s="85"/>
      <c r="S58" s="85"/>
      <c r="T58" s="15"/>
      <c r="U58" s="349"/>
      <c r="W58" s="206">
        <f>Admin!B58</f>
        <v>44713</v>
      </c>
    </row>
    <row r="59" spans="1:24" ht="12" customHeight="1" x14ac:dyDescent="0.2">
      <c r="A59" s="12"/>
      <c r="B59" s="85"/>
      <c r="C59" s="85"/>
      <c r="D59" s="85"/>
      <c r="E59" s="85"/>
      <c r="F59" s="85"/>
      <c r="G59" s="85"/>
      <c r="H59" s="85"/>
      <c r="I59" s="14"/>
      <c r="J59" s="22"/>
      <c r="K59" s="85"/>
      <c r="L59" s="85"/>
      <c r="M59" s="85"/>
      <c r="N59" s="85"/>
      <c r="O59" s="85"/>
      <c r="P59" s="85"/>
      <c r="Q59" s="85"/>
      <c r="R59" s="85"/>
      <c r="S59" s="85"/>
      <c r="T59" s="15"/>
      <c r="U59" s="349"/>
      <c r="W59" s="206">
        <f>Admin!B59</f>
        <v>44714</v>
      </c>
    </row>
    <row r="60" spans="1:24" x14ac:dyDescent="0.2">
      <c r="A60" s="12"/>
      <c r="B60" s="85"/>
      <c r="C60" s="85"/>
      <c r="D60" s="85"/>
      <c r="E60" s="85"/>
      <c r="F60" s="85"/>
      <c r="G60" s="85"/>
      <c r="H60" s="85"/>
      <c r="I60" s="14"/>
      <c r="J60" s="22"/>
      <c r="K60" s="85"/>
      <c r="L60" s="85"/>
      <c r="M60" s="85"/>
      <c r="N60" s="85"/>
      <c r="O60" s="85"/>
      <c r="P60" s="85"/>
      <c r="Q60" s="85"/>
      <c r="R60" s="85"/>
      <c r="S60" s="85"/>
      <c r="T60" s="15"/>
      <c r="U60" s="349"/>
      <c r="W60" s="206">
        <f>Admin!B60</f>
        <v>44715</v>
      </c>
    </row>
    <row r="61" spans="1:24" ht="13.5" customHeight="1" x14ac:dyDescent="0.2">
      <c r="A61" s="12"/>
      <c r="B61" s="85"/>
      <c r="C61" s="85"/>
      <c r="D61" s="85"/>
      <c r="E61" s="85"/>
      <c r="F61" s="85"/>
      <c r="G61" s="85"/>
      <c r="H61" s="85"/>
      <c r="I61" s="14"/>
      <c r="J61" s="22"/>
      <c r="K61" s="346"/>
      <c r="L61" s="346"/>
      <c r="M61" s="347"/>
      <c r="N61" s="347"/>
      <c r="O61" s="347"/>
      <c r="P61" s="347"/>
      <c r="Q61" s="347"/>
      <c r="R61" s="347"/>
      <c r="S61" s="347"/>
      <c r="T61" s="15"/>
      <c r="U61" s="349"/>
      <c r="W61" s="206">
        <f>Admin!B61</f>
        <v>44716</v>
      </c>
    </row>
    <row r="62" spans="1:24" ht="9" customHeight="1" thickBot="1" x14ac:dyDescent="0.25">
      <c r="A62" s="65"/>
      <c r="B62" s="19"/>
      <c r="C62" s="19"/>
      <c r="D62" s="19"/>
      <c r="E62" s="19"/>
      <c r="F62" s="19"/>
      <c r="G62" s="19"/>
      <c r="H62" s="19"/>
      <c r="I62" s="19"/>
      <c r="J62" s="23"/>
      <c r="K62" s="19"/>
      <c r="L62" s="19"/>
      <c r="M62" s="19"/>
      <c r="N62" s="19"/>
      <c r="O62" s="19"/>
      <c r="P62" s="150"/>
      <c r="Q62" s="19"/>
      <c r="R62" s="19"/>
      <c r="S62" s="19"/>
      <c r="T62" s="25"/>
      <c r="U62" s="349"/>
      <c r="W62" s="206">
        <f>Admin!B62</f>
        <v>44717</v>
      </c>
    </row>
    <row r="63" spans="1:24" ht="22.5" customHeight="1" thickBot="1" x14ac:dyDescent="0.25">
      <c r="A63" s="350"/>
      <c r="B63" s="350"/>
      <c r="C63" s="350"/>
      <c r="D63" s="350"/>
      <c r="E63" s="350"/>
      <c r="F63" s="350"/>
      <c r="G63" s="350"/>
      <c r="H63" s="350"/>
      <c r="I63" s="350"/>
      <c r="J63" s="350"/>
      <c r="K63" s="350"/>
      <c r="L63" s="350"/>
      <c r="M63" s="350"/>
      <c r="N63" s="350"/>
      <c r="O63" s="350"/>
      <c r="P63" s="350"/>
      <c r="Q63" s="350"/>
      <c r="R63" s="350"/>
      <c r="S63" s="350"/>
      <c r="T63" s="350"/>
      <c r="U63" s="349"/>
      <c r="W63" s="206">
        <f>Admin!B63</f>
        <v>44718</v>
      </c>
    </row>
    <row r="64" spans="1:24" ht="9" customHeight="1" thickBot="1" x14ac:dyDescent="0.25">
      <c r="A64" s="9"/>
      <c r="B64" s="10"/>
      <c r="C64" s="10"/>
      <c r="D64" s="10"/>
      <c r="E64" s="10"/>
      <c r="F64" s="10"/>
      <c r="G64" s="10"/>
      <c r="H64" s="10"/>
      <c r="I64" s="10"/>
      <c r="J64" s="63"/>
      <c r="K64" s="10"/>
      <c r="L64" s="10"/>
      <c r="M64" s="10"/>
      <c r="N64" s="10"/>
      <c r="O64" s="10"/>
      <c r="P64" s="147"/>
      <c r="Q64" s="10"/>
      <c r="R64" s="10"/>
      <c r="S64" s="10"/>
      <c r="T64" s="11"/>
      <c r="U64" s="349"/>
      <c r="W64" s="206">
        <f>Admin!B64</f>
        <v>44719</v>
      </c>
    </row>
    <row r="65" spans="1:23" ht="15" customHeight="1" thickTop="1" thickBot="1" x14ac:dyDescent="0.25">
      <c r="A65" s="12"/>
      <c r="B65" s="83" t="s">
        <v>35</v>
      </c>
      <c r="C65" s="52"/>
      <c r="D65" s="14"/>
      <c r="E65" s="14"/>
      <c r="F65" s="14"/>
      <c r="G65" s="14"/>
      <c r="H65" s="346" t="s">
        <v>50</v>
      </c>
      <c r="I65" s="14"/>
      <c r="J65" s="22"/>
      <c r="K65" s="83" t="s">
        <v>20</v>
      </c>
      <c r="L65" s="52"/>
      <c r="M65" s="70"/>
      <c r="N65" s="13"/>
      <c r="O65" s="351"/>
      <c r="P65" s="352"/>
      <c r="Q65" s="348"/>
      <c r="R65" s="53"/>
      <c r="S65" s="338"/>
      <c r="T65" s="15"/>
      <c r="U65" s="349"/>
      <c r="W65" s="206">
        <f>Admin!B65</f>
        <v>44720</v>
      </c>
    </row>
    <row r="66" spans="1:23" ht="6" customHeight="1" thickTop="1" thickBot="1" x14ac:dyDescent="0.25">
      <c r="A66" s="12"/>
      <c r="B66" s="52"/>
      <c r="C66" s="52"/>
      <c r="D66" s="14"/>
      <c r="E66" s="14"/>
      <c r="F66" s="14"/>
      <c r="G66" s="14"/>
      <c r="H66" s="346"/>
      <c r="I66" s="14"/>
      <c r="J66" s="22"/>
      <c r="K66" s="52"/>
      <c r="L66" s="52"/>
      <c r="M66" s="70"/>
      <c r="N66" s="13"/>
      <c r="O66" s="14"/>
      <c r="P66" s="148"/>
      <c r="Q66" s="349"/>
      <c r="R66" s="14"/>
      <c r="S66" s="339"/>
      <c r="T66" s="15"/>
      <c r="U66" s="349"/>
      <c r="W66" s="206">
        <f>Admin!B66</f>
        <v>44721</v>
      </c>
    </row>
    <row r="67" spans="1:23" ht="14.25" thickTop="1" thickBot="1" x14ac:dyDescent="0.25">
      <c r="A67" s="12"/>
      <c r="B67" s="14" t="s">
        <v>11</v>
      </c>
      <c r="C67" s="14"/>
      <c r="D67" s="340"/>
      <c r="E67" s="341"/>
      <c r="F67" s="342"/>
      <c r="G67" s="14"/>
      <c r="H67" s="21" t="s">
        <v>51</v>
      </c>
      <c r="I67" s="14"/>
      <c r="J67" s="51"/>
      <c r="K67" s="14" t="s">
        <v>17</v>
      </c>
      <c r="L67" s="14"/>
      <c r="M67" s="343"/>
      <c r="N67" s="344"/>
      <c r="O67" s="345"/>
      <c r="P67" s="148"/>
      <c r="Q67" s="138"/>
      <c r="R67" s="136"/>
      <c r="S67" s="139"/>
      <c r="T67" s="15"/>
      <c r="U67" s="349"/>
      <c r="W67" s="206">
        <f>Admin!B67</f>
        <v>44722</v>
      </c>
    </row>
    <row r="68" spans="1:23" ht="13.5" thickTop="1" thickBot="1" x14ac:dyDescent="0.25">
      <c r="A68" s="12"/>
      <c r="B68" s="14" t="s">
        <v>12</v>
      </c>
      <c r="C68" s="14"/>
      <c r="D68" s="340"/>
      <c r="E68" s="341"/>
      <c r="F68" s="342"/>
      <c r="G68" s="14"/>
      <c r="H68" s="152"/>
      <c r="I68" s="14"/>
      <c r="J68" s="22"/>
      <c r="K68" s="14"/>
      <c r="L68" s="14"/>
      <c r="M68" s="14"/>
      <c r="N68" s="14"/>
      <c r="O68" s="29"/>
      <c r="P68" s="155"/>
      <c r="Q68" s="29"/>
      <c r="R68" s="21"/>
      <c r="S68" s="29"/>
      <c r="T68" s="15"/>
      <c r="U68" s="349"/>
      <c r="W68" s="206">
        <f>Admin!B68</f>
        <v>44723</v>
      </c>
    </row>
    <row r="69" spans="1:23" ht="12.75" thickTop="1" x14ac:dyDescent="0.2">
      <c r="A69" s="12"/>
      <c r="B69" s="14"/>
      <c r="C69" s="14"/>
      <c r="D69" s="85"/>
      <c r="E69" s="85"/>
      <c r="F69" s="85"/>
      <c r="G69" s="14"/>
      <c r="H69" s="21" t="s">
        <v>52</v>
      </c>
      <c r="I69" s="14"/>
      <c r="J69" s="22"/>
      <c r="K69" s="85"/>
      <c r="L69" s="85"/>
      <c r="M69" s="85"/>
      <c r="N69" s="85"/>
      <c r="O69" s="85"/>
      <c r="P69" s="85"/>
      <c r="Q69" s="85"/>
      <c r="R69" s="85"/>
      <c r="S69" s="85"/>
      <c r="T69" s="15"/>
      <c r="U69" s="349"/>
      <c r="W69" s="206">
        <f>Admin!B69</f>
        <v>44724</v>
      </c>
    </row>
    <row r="70" spans="1:23" x14ac:dyDescent="0.2">
      <c r="A70" s="12"/>
      <c r="B70" s="14"/>
      <c r="C70" s="14"/>
      <c r="D70" s="85"/>
      <c r="E70" s="85"/>
      <c r="F70" s="85"/>
      <c r="G70" s="14"/>
      <c r="H70" s="153"/>
      <c r="I70" s="14"/>
      <c r="J70" s="22"/>
      <c r="K70" s="85"/>
      <c r="L70" s="85"/>
      <c r="M70" s="85"/>
      <c r="N70" s="85"/>
      <c r="O70" s="85"/>
      <c r="P70" s="85"/>
      <c r="Q70" s="85"/>
      <c r="R70" s="85"/>
      <c r="S70" s="85"/>
      <c r="T70" s="15"/>
      <c r="U70" s="349"/>
      <c r="W70" s="206">
        <f>Admin!B70</f>
        <v>44725</v>
      </c>
    </row>
    <row r="71" spans="1:23" x14ac:dyDescent="0.2">
      <c r="A71" s="12"/>
      <c r="B71" s="14"/>
      <c r="C71" s="14"/>
      <c r="D71" s="85"/>
      <c r="E71" s="85"/>
      <c r="F71" s="85"/>
      <c r="G71" s="14"/>
      <c r="H71" s="21" t="s">
        <v>53</v>
      </c>
      <c r="I71" s="14"/>
      <c r="J71" s="22"/>
      <c r="K71" s="85"/>
      <c r="L71" s="85"/>
      <c r="M71" s="85"/>
      <c r="N71" s="85"/>
      <c r="O71" s="85"/>
      <c r="P71" s="85"/>
      <c r="Q71" s="85"/>
      <c r="R71" s="85"/>
      <c r="S71" s="85"/>
      <c r="T71" s="15"/>
      <c r="U71" s="349"/>
      <c r="W71" s="206">
        <f>Admin!B71</f>
        <v>44726</v>
      </c>
    </row>
    <row r="72" spans="1:23" x14ac:dyDescent="0.2">
      <c r="A72" s="12"/>
      <c r="B72" s="14"/>
      <c r="C72" s="14"/>
      <c r="D72" s="85"/>
      <c r="E72" s="85"/>
      <c r="F72" s="85"/>
      <c r="G72" s="14"/>
      <c r="H72" s="152"/>
      <c r="I72" s="14"/>
      <c r="J72" s="22"/>
      <c r="K72" s="85"/>
      <c r="L72" s="85"/>
      <c r="M72" s="85"/>
      <c r="N72" s="85"/>
      <c r="O72" s="85"/>
      <c r="P72" s="85"/>
      <c r="Q72" s="85"/>
      <c r="R72" s="85"/>
      <c r="S72" s="85"/>
      <c r="T72" s="15"/>
      <c r="U72" s="349"/>
      <c r="W72" s="206">
        <f>Admin!B72</f>
        <v>44727</v>
      </c>
    </row>
    <row r="73" spans="1:23" ht="12" customHeight="1" x14ac:dyDescent="0.2">
      <c r="A73" s="12"/>
      <c r="B73" s="14"/>
      <c r="C73" s="14"/>
      <c r="D73" s="85"/>
      <c r="E73" s="85"/>
      <c r="F73" s="85"/>
      <c r="G73" s="14"/>
      <c r="H73" s="21" t="s">
        <v>54</v>
      </c>
      <c r="I73" s="14"/>
      <c r="J73" s="22"/>
      <c r="K73" s="85"/>
      <c r="L73" s="85"/>
      <c r="M73" s="85"/>
      <c r="N73" s="85"/>
      <c r="O73" s="85"/>
      <c r="P73" s="85"/>
      <c r="Q73" s="85"/>
      <c r="R73" s="85"/>
      <c r="S73" s="85"/>
      <c r="T73" s="64"/>
      <c r="U73" s="349"/>
      <c r="W73" s="206">
        <f>Admin!B73</f>
        <v>44728</v>
      </c>
    </row>
    <row r="74" spans="1:23" ht="15" customHeight="1" x14ac:dyDescent="0.2">
      <c r="A74" s="12"/>
      <c r="B74" s="177"/>
      <c r="C74" s="14"/>
      <c r="D74" s="14"/>
      <c r="E74" s="85"/>
      <c r="F74" s="85"/>
      <c r="G74" s="14"/>
      <c r="H74" s="154"/>
      <c r="I74" s="14"/>
      <c r="J74" s="22"/>
      <c r="K74" s="85"/>
      <c r="L74" s="85"/>
      <c r="M74" s="85"/>
      <c r="N74" s="85"/>
      <c r="O74" s="85"/>
      <c r="P74" s="85"/>
      <c r="Q74" s="85"/>
      <c r="R74" s="85"/>
      <c r="S74" s="85"/>
      <c r="T74" s="15"/>
      <c r="U74" s="349"/>
      <c r="W74" s="206">
        <f>Admin!B74</f>
        <v>44729</v>
      </c>
    </row>
    <row r="75" spans="1:23" ht="12.75" thickBot="1" x14ac:dyDescent="0.25">
      <c r="A75" s="12"/>
      <c r="B75" s="14"/>
      <c r="C75" s="14"/>
      <c r="D75" s="50"/>
      <c r="E75" s="14"/>
      <c r="F75" s="29" t="s">
        <v>30</v>
      </c>
      <c r="G75" s="53"/>
      <c r="H75" s="14"/>
      <c r="I75" s="14"/>
      <c r="J75" s="22"/>
      <c r="K75" s="85"/>
      <c r="L75" s="85"/>
      <c r="M75" s="85"/>
      <c r="N75" s="85"/>
      <c r="O75" s="85"/>
      <c r="P75" s="85"/>
      <c r="Q75" s="85"/>
      <c r="R75" s="85"/>
      <c r="S75" s="85"/>
      <c r="T75" s="15"/>
      <c r="U75" s="349"/>
      <c r="W75" s="206">
        <f>Admin!B75</f>
        <v>44730</v>
      </c>
    </row>
    <row r="76" spans="1:23" ht="13.5" thickTop="1" thickBot="1" x14ac:dyDescent="0.25">
      <c r="A76" s="12"/>
      <c r="B76" s="14" t="str">
        <f>B24</f>
        <v>Starting date (existing = 06/04/22)</v>
      </c>
      <c r="C76" s="14"/>
      <c r="D76" s="131"/>
      <c r="E76" s="14"/>
      <c r="F76" s="84" t="str">
        <f>IF(D76=0," ",IF(D80="W",LOOKUP(D76,Admin!B:B,Admin!C:C),IF(D80="M",LOOKUP(D76,Admin!B:B,Admin!D:D),LOOKUP(D76,Admin!B:B,Admin!C:C))))</f>
        <v xml:space="preserve"> </v>
      </c>
      <c r="G76" s="55"/>
      <c r="H76" s="14"/>
      <c r="I76" s="14"/>
      <c r="J76" s="22"/>
      <c r="K76" s="85"/>
      <c r="L76" s="85"/>
      <c r="M76" s="85"/>
      <c r="N76" s="85"/>
      <c r="O76" s="85"/>
      <c r="P76" s="85"/>
      <c r="Q76" s="85"/>
      <c r="R76" s="85"/>
      <c r="S76" s="85"/>
      <c r="T76" s="15"/>
      <c r="U76" s="349"/>
      <c r="W76" s="206">
        <f>Admin!B76</f>
        <v>44731</v>
      </c>
    </row>
    <row r="77" spans="1:23" ht="6" customHeight="1" thickTop="1" thickBot="1" x14ac:dyDescent="0.25">
      <c r="A77" s="12"/>
      <c r="B77" s="14"/>
      <c r="C77" s="14"/>
      <c r="D77" s="50"/>
      <c r="E77" s="14"/>
      <c r="F77" s="84"/>
      <c r="G77" s="55"/>
      <c r="H77" s="14"/>
      <c r="I77" s="298"/>
      <c r="J77" s="14"/>
      <c r="K77" s="85"/>
      <c r="L77" s="85"/>
      <c r="M77" s="85"/>
      <c r="N77" s="85"/>
      <c r="O77" s="85"/>
      <c r="P77" s="85"/>
      <c r="Q77" s="85"/>
      <c r="R77" s="85"/>
      <c r="S77" s="85"/>
      <c r="T77" s="15"/>
      <c r="U77" s="349"/>
      <c r="W77" s="206">
        <f>Admin!B77</f>
        <v>44732</v>
      </c>
    </row>
    <row r="78" spans="1:23" ht="13.5" customHeight="1" thickTop="1" thickBot="1" x14ac:dyDescent="0.25">
      <c r="A78" s="12"/>
      <c r="B78" s="14" t="s">
        <v>69</v>
      </c>
      <c r="C78" s="14"/>
      <c r="D78" s="131"/>
      <c r="E78" s="14"/>
      <c r="F78" s="84" t="str">
        <f>IF(D76=0," ",IF(D78=0," ",IF(D80="W",LOOKUP(D78,Admin!B:B,Admin!C:C),IF(D80="M",LOOKUP(D78,Admin!B:B,Admin!D:D),LOOKUP(D78,Admin!B:B,Admin!C:C)))))</f>
        <v xml:space="preserve"> </v>
      </c>
      <c r="G78" s="55"/>
      <c r="H78" s="14"/>
      <c r="I78" s="14"/>
      <c r="J78" s="22"/>
      <c r="K78" s="85"/>
      <c r="L78" s="85"/>
      <c r="M78" s="85"/>
      <c r="N78" s="85"/>
      <c r="O78" s="85"/>
      <c r="P78" s="85"/>
      <c r="Q78" s="85"/>
      <c r="R78" s="85"/>
      <c r="S78" s="85"/>
      <c r="T78" s="15"/>
      <c r="U78" s="349"/>
      <c r="W78" s="206">
        <f>Admin!B78</f>
        <v>44733</v>
      </c>
    </row>
    <row r="79" spans="1:23" ht="13.5" thickTop="1" thickBot="1" x14ac:dyDescent="0.25">
      <c r="A79" s="12"/>
      <c r="B79" s="14"/>
      <c r="C79" s="14"/>
      <c r="D79" s="50"/>
      <c r="E79" s="14"/>
      <c r="F79" s="26"/>
      <c r="G79" s="26"/>
      <c r="H79" s="14"/>
      <c r="I79" s="14"/>
      <c r="J79" s="22"/>
      <c r="K79" s="85"/>
      <c r="L79" s="85"/>
      <c r="M79" s="85"/>
      <c r="N79" s="85"/>
      <c r="O79" s="85"/>
      <c r="P79" s="85"/>
      <c r="Q79" s="85"/>
      <c r="R79" s="85"/>
      <c r="S79" s="85"/>
      <c r="T79" s="15"/>
      <c r="U79" s="349"/>
      <c r="W79" s="206">
        <f>Admin!B79</f>
        <v>44734</v>
      </c>
    </row>
    <row r="80" spans="1:23" ht="13.5" thickTop="1" thickBot="1" x14ac:dyDescent="0.25">
      <c r="A80" s="12"/>
      <c r="B80" s="14" t="s">
        <v>21</v>
      </c>
      <c r="C80" s="14"/>
      <c r="D80" s="71"/>
      <c r="E80" s="21" t="s">
        <v>29</v>
      </c>
      <c r="F80" s="176" t="str">
        <f>IF(D82="D","Enter M for Director","Enter M or W for Employee")</f>
        <v>Enter M or W for Employee</v>
      </c>
      <c r="G80" s="14"/>
      <c r="H80" s="16"/>
      <c r="I80" s="16"/>
      <c r="J80" s="22"/>
      <c r="K80" s="85"/>
      <c r="L80" s="85"/>
      <c r="M80" s="85"/>
      <c r="N80" s="85"/>
      <c r="O80" s="85"/>
      <c r="P80" s="85"/>
      <c r="Q80" s="85"/>
      <c r="R80" s="85"/>
      <c r="S80" s="85"/>
      <c r="T80" s="15"/>
      <c r="U80" s="349"/>
      <c r="W80" s="206">
        <f>Admin!B80</f>
        <v>44735</v>
      </c>
    </row>
    <row r="81" spans="1:23" ht="12.75" thickTop="1" x14ac:dyDescent="0.2">
      <c r="A81" s="12"/>
      <c r="B81" s="14" t="s">
        <v>16</v>
      </c>
      <c r="C81" s="14"/>
      <c r="D81" s="137">
        <v>3</v>
      </c>
      <c r="E81" s="18"/>
      <c r="F81" s="56"/>
      <c r="G81" s="21"/>
      <c r="H81" s="14"/>
      <c r="I81" s="14"/>
      <c r="J81" s="22"/>
      <c r="K81" s="85"/>
      <c r="L81" s="85"/>
      <c r="M81" s="85"/>
      <c r="N81" s="85"/>
      <c r="O81" s="85"/>
      <c r="P81" s="85"/>
      <c r="Q81" s="85"/>
      <c r="R81" s="85"/>
      <c r="S81" s="85"/>
      <c r="T81" s="15"/>
      <c r="U81" s="349"/>
      <c r="W81" s="206">
        <f>Admin!B81</f>
        <v>44736</v>
      </c>
    </row>
    <row r="82" spans="1:23" x14ac:dyDescent="0.2">
      <c r="A82" s="12"/>
      <c r="B82" s="14" t="s">
        <v>67</v>
      </c>
      <c r="C82" s="14"/>
      <c r="D82" s="199"/>
      <c r="E82" s="14"/>
      <c r="F82" s="175" t="s">
        <v>75</v>
      </c>
      <c r="G82" s="21"/>
      <c r="H82" s="14"/>
      <c r="I82" s="14"/>
      <c r="J82" s="22"/>
      <c r="K82" s="85"/>
      <c r="L82" s="85"/>
      <c r="M82" s="85"/>
      <c r="N82" s="85"/>
      <c r="O82" s="85"/>
      <c r="P82" s="85"/>
      <c r="Q82" s="85"/>
      <c r="R82" s="85"/>
      <c r="S82" s="85"/>
      <c r="T82" s="15"/>
      <c r="U82" s="349"/>
      <c r="W82" s="206">
        <f>Admin!B82</f>
        <v>44737</v>
      </c>
    </row>
    <row r="83" spans="1:23" ht="12" customHeight="1" x14ac:dyDescent="0.2">
      <c r="A83" s="12"/>
      <c r="B83" s="14"/>
      <c r="C83" s="14"/>
      <c r="D83" s="14"/>
      <c r="E83" s="14"/>
      <c r="F83" s="207"/>
      <c r="G83" s="207"/>
      <c r="H83" s="207"/>
      <c r="I83" s="14"/>
      <c r="J83" s="22"/>
      <c r="K83" s="85"/>
      <c r="L83" s="85"/>
      <c r="M83" s="85"/>
      <c r="N83" s="85"/>
      <c r="O83" s="85"/>
      <c r="P83" s="85"/>
      <c r="Q83" s="85"/>
      <c r="R83" s="85"/>
      <c r="S83" s="85"/>
      <c r="T83" s="15"/>
      <c r="U83" s="349"/>
      <c r="W83" s="206">
        <f>Admin!B83</f>
        <v>44738</v>
      </c>
    </row>
    <row r="84" spans="1:23" ht="6" customHeight="1" x14ac:dyDescent="0.2">
      <c r="A84" s="12"/>
      <c r="B84" s="14"/>
      <c r="C84" s="14"/>
      <c r="D84" s="14"/>
      <c r="E84" s="14"/>
      <c r="F84" s="208"/>
      <c r="G84" s="208"/>
      <c r="H84" s="208"/>
      <c r="I84" s="14"/>
      <c r="J84" s="22"/>
      <c r="K84" s="85"/>
      <c r="L84" s="85"/>
      <c r="M84" s="85"/>
      <c r="N84" s="85"/>
      <c r="O84" s="85"/>
      <c r="P84" s="85"/>
      <c r="Q84" s="85"/>
      <c r="R84" s="85"/>
      <c r="S84" s="85"/>
      <c r="T84" s="15"/>
      <c r="U84" s="349"/>
      <c r="W84" s="206">
        <f>Admin!B84</f>
        <v>44739</v>
      </c>
    </row>
    <row r="85" spans="1:23" ht="12" customHeight="1" x14ac:dyDescent="0.2">
      <c r="A85" s="12"/>
      <c r="B85" s="85"/>
      <c r="C85" s="85"/>
      <c r="D85" s="85"/>
      <c r="E85" s="85"/>
      <c r="F85" s="85"/>
      <c r="G85" s="85"/>
      <c r="H85" s="85"/>
      <c r="I85" s="14"/>
      <c r="J85" s="22"/>
      <c r="K85" s="85"/>
      <c r="L85" s="85"/>
      <c r="M85" s="85"/>
      <c r="N85" s="85"/>
      <c r="O85" s="85"/>
      <c r="P85" s="85"/>
      <c r="Q85" s="85"/>
      <c r="R85" s="85"/>
      <c r="S85" s="85"/>
      <c r="T85" s="15"/>
      <c r="U85" s="349"/>
      <c r="W85" s="206">
        <f>Admin!B85</f>
        <v>44740</v>
      </c>
    </row>
    <row r="86" spans="1:23" x14ac:dyDescent="0.2">
      <c r="A86" s="12"/>
      <c r="B86" s="85"/>
      <c r="C86" s="85"/>
      <c r="D86" s="85"/>
      <c r="E86" s="85"/>
      <c r="F86" s="85"/>
      <c r="G86" s="85"/>
      <c r="H86" s="85"/>
      <c r="I86" s="14"/>
      <c r="J86" s="22"/>
      <c r="K86" s="85"/>
      <c r="L86" s="85"/>
      <c r="M86" s="85"/>
      <c r="N86" s="85"/>
      <c r="O86" s="85"/>
      <c r="P86" s="85"/>
      <c r="Q86" s="85"/>
      <c r="R86" s="85"/>
      <c r="S86" s="85"/>
      <c r="T86" s="15"/>
      <c r="U86" s="349"/>
      <c r="W86" s="206">
        <f>Admin!B86</f>
        <v>44741</v>
      </c>
    </row>
    <row r="87" spans="1:23" ht="13.5" customHeight="1" x14ac:dyDescent="0.2">
      <c r="A87" s="12"/>
      <c r="B87" s="85"/>
      <c r="C87" s="85"/>
      <c r="D87" s="85"/>
      <c r="E87" s="85"/>
      <c r="F87" s="85"/>
      <c r="G87" s="85"/>
      <c r="H87" s="85"/>
      <c r="I87" s="14"/>
      <c r="J87" s="22"/>
      <c r="K87" s="85"/>
      <c r="L87" s="85"/>
      <c r="M87" s="85"/>
      <c r="N87" s="85"/>
      <c r="O87" s="85"/>
      <c r="P87" s="85"/>
      <c r="Q87" s="85"/>
      <c r="R87" s="85"/>
      <c r="S87" s="85"/>
      <c r="T87" s="15"/>
      <c r="U87" s="349"/>
      <c r="W87" s="206">
        <f>Admin!B87</f>
        <v>44742</v>
      </c>
    </row>
    <row r="88" spans="1:23" ht="9" customHeight="1" thickBot="1" x14ac:dyDescent="0.25">
      <c r="A88" s="65"/>
      <c r="B88" s="19"/>
      <c r="C88" s="19"/>
      <c r="D88" s="19"/>
      <c r="E88" s="19"/>
      <c r="F88" s="19"/>
      <c r="G88" s="19"/>
      <c r="H88" s="19"/>
      <c r="I88" s="19"/>
      <c r="J88" s="23"/>
      <c r="K88" s="19"/>
      <c r="L88" s="19"/>
      <c r="M88" s="19"/>
      <c r="N88" s="19"/>
      <c r="O88" s="19"/>
      <c r="P88" s="150"/>
      <c r="Q88" s="19"/>
      <c r="R88" s="19"/>
      <c r="S88" s="19"/>
      <c r="T88" s="25"/>
      <c r="U88" s="349"/>
      <c r="W88" s="206">
        <f>Admin!B88</f>
        <v>44743</v>
      </c>
    </row>
    <row r="89" spans="1:23" ht="22.5" customHeight="1" thickBot="1" x14ac:dyDescent="0.25">
      <c r="A89" s="350"/>
      <c r="B89" s="350"/>
      <c r="C89" s="350"/>
      <c r="D89" s="350"/>
      <c r="E89" s="350"/>
      <c r="F89" s="350"/>
      <c r="G89" s="350"/>
      <c r="H89" s="350"/>
      <c r="I89" s="350"/>
      <c r="J89" s="350"/>
      <c r="K89" s="350"/>
      <c r="L89" s="350"/>
      <c r="M89" s="350"/>
      <c r="N89" s="350"/>
      <c r="O89" s="350"/>
      <c r="P89" s="350"/>
      <c r="Q89" s="350"/>
      <c r="R89" s="350"/>
      <c r="S89" s="350"/>
      <c r="T89" s="350"/>
      <c r="U89" s="349"/>
      <c r="W89" s="206">
        <f>Admin!B89</f>
        <v>44744</v>
      </c>
    </row>
    <row r="90" spans="1:23" ht="9" customHeight="1" thickBot="1" x14ac:dyDescent="0.25">
      <c r="A90" s="9"/>
      <c r="B90" s="10"/>
      <c r="C90" s="10"/>
      <c r="D90" s="10"/>
      <c r="E90" s="10"/>
      <c r="F90" s="10"/>
      <c r="G90" s="10"/>
      <c r="H90" s="10"/>
      <c r="I90" s="10"/>
      <c r="J90" s="63"/>
      <c r="K90" s="10"/>
      <c r="L90" s="10"/>
      <c r="M90" s="10"/>
      <c r="N90" s="10"/>
      <c r="O90" s="10"/>
      <c r="P90" s="147"/>
      <c r="Q90" s="10"/>
      <c r="R90" s="10"/>
      <c r="S90" s="10"/>
      <c r="T90" s="11"/>
      <c r="U90" s="349"/>
      <c r="W90" s="206">
        <f>Admin!B90</f>
        <v>44745</v>
      </c>
    </row>
    <row r="91" spans="1:23" ht="15" customHeight="1" thickTop="1" thickBot="1" x14ac:dyDescent="0.25">
      <c r="A91" s="12"/>
      <c r="B91" s="83" t="s">
        <v>36</v>
      </c>
      <c r="C91" s="52"/>
      <c r="D91" s="14"/>
      <c r="E91" s="14"/>
      <c r="F91" s="14"/>
      <c r="G91" s="14"/>
      <c r="H91" s="346" t="s">
        <v>50</v>
      </c>
      <c r="I91" s="14"/>
      <c r="J91" s="22"/>
      <c r="K91" s="83" t="s">
        <v>20</v>
      </c>
      <c r="L91" s="52"/>
      <c r="M91" s="70"/>
      <c r="N91" s="13"/>
      <c r="O91" s="351"/>
      <c r="P91" s="352"/>
      <c r="Q91" s="348"/>
      <c r="R91" s="53"/>
      <c r="S91" s="338"/>
      <c r="T91" s="15"/>
      <c r="U91" s="349"/>
      <c r="W91" s="206">
        <f>Admin!B91</f>
        <v>44746</v>
      </c>
    </row>
    <row r="92" spans="1:23" ht="6" customHeight="1" thickTop="1" thickBot="1" x14ac:dyDescent="0.25">
      <c r="A92" s="12"/>
      <c r="B92" s="52"/>
      <c r="C92" s="52"/>
      <c r="D92" s="14"/>
      <c r="E92" s="14"/>
      <c r="F92" s="14"/>
      <c r="G92" s="14"/>
      <c r="H92" s="346"/>
      <c r="I92" s="14"/>
      <c r="J92" s="22"/>
      <c r="K92" s="52"/>
      <c r="L92" s="52"/>
      <c r="M92" s="70"/>
      <c r="N92" s="13"/>
      <c r="O92" s="14"/>
      <c r="P92" s="148"/>
      <c r="Q92" s="349"/>
      <c r="R92" s="14"/>
      <c r="S92" s="339"/>
      <c r="T92" s="15"/>
      <c r="U92" s="349"/>
      <c r="W92" s="206">
        <f>Admin!B92</f>
        <v>44747</v>
      </c>
    </row>
    <row r="93" spans="1:23" ht="14.25" thickTop="1" thickBot="1" x14ac:dyDescent="0.25">
      <c r="A93" s="12"/>
      <c r="B93" s="14" t="s">
        <v>11</v>
      </c>
      <c r="C93" s="14"/>
      <c r="D93" s="340"/>
      <c r="E93" s="341"/>
      <c r="F93" s="342"/>
      <c r="G93" s="14"/>
      <c r="H93" s="21" t="s">
        <v>51</v>
      </c>
      <c r="I93" s="14"/>
      <c r="J93" s="51"/>
      <c r="K93" s="14" t="s">
        <v>17</v>
      </c>
      <c r="L93" s="14"/>
      <c r="M93" s="343"/>
      <c r="N93" s="344"/>
      <c r="O93" s="345"/>
      <c r="P93" s="148"/>
      <c r="Q93" s="138"/>
      <c r="R93" s="136"/>
      <c r="S93" s="139"/>
      <c r="T93" s="15"/>
      <c r="U93" s="349"/>
      <c r="W93" s="206">
        <f>Admin!B93</f>
        <v>44748</v>
      </c>
    </row>
    <row r="94" spans="1:23" ht="13.5" thickTop="1" thickBot="1" x14ac:dyDescent="0.25">
      <c r="A94" s="12"/>
      <c r="B94" s="14" t="s">
        <v>12</v>
      </c>
      <c r="C94" s="14"/>
      <c r="D94" s="340"/>
      <c r="E94" s="341"/>
      <c r="F94" s="342"/>
      <c r="G94" s="14"/>
      <c r="H94" s="152"/>
      <c r="I94" s="14"/>
      <c r="J94" s="22"/>
      <c r="K94" s="14"/>
      <c r="L94" s="14"/>
      <c r="M94" s="14"/>
      <c r="N94" s="14"/>
      <c r="O94" s="29"/>
      <c r="P94" s="155"/>
      <c r="Q94" s="29"/>
      <c r="R94" s="21"/>
      <c r="S94" s="29"/>
      <c r="T94" s="15"/>
      <c r="U94" s="349"/>
      <c r="W94" s="206">
        <f>Admin!B94</f>
        <v>44749</v>
      </c>
    </row>
    <row r="95" spans="1:23" ht="13.5" thickTop="1" thickBot="1" x14ac:dyDescent="0.25">
      <c r="A95" s="12"/>
      <c r="B95" s="14" t="s">
        <v>13</v>
      </c>
      <c r="C95" s="14"/>
      <c r="D95" s="340"/>
      <c r="E95" s="341"/>
      <c r="F95" s="342"/>
      <c r="G95" s="14"/>
      <c r="H95" s="21" t="s">
        <v>52</v>
      </c>
      <c r="I95" s="14"/>
      <c r="J95" s="22"/>
      <c r="K95" s="14"/>
      <c r="L95" s="14"/>
      <c r="M95" s="14"/>
      <c r="N95" s="14"/>
      <c r="O95" s="14"/>
      <c r="P95" s="14"/>
      <c r="Q95" s="14"/>
      <c r="R95" s="14"/>
      <c r="S95" s="14"/>
      <c r="T95" s="15"/>
      <c r="U95" s="349"/>
      <c r="W95" s="206">
        <f>Admin!B95</f>
        <v>44750</v>
      </c>
    </row>
    <row r="96" spans="1:23" ht="12.75" thickTop="1" x14ac:dyDescent="0.2">
      <c r="A96" s="12"/>
      <c r="B96" s="14"/>
      <c r="C96" s="14"/>
      <c r="D96" s="85"/>
      <c r="E96" s="85"/>
      <c r="F96" s="85"/>
      <c r="G96" s="14"/>
      <c r="H96" s="153"/>
      <c r="I96" s="14"/>
      <c r="J96" s="22"/>
      <c r="K96" s="14"/>
      <c r="L96" s="14"/>
      <c r="M96" s="14"/>
      <c r="N96" s="14"/>
      <c r="O96" s="14"/>
      <c r="P96" s="14"/>
      <c r="Q96" s="14"/>
      <c r="R96" s="14"/>
      <c r="S96" s="14"/>
      <c r="T96" s="15"/>
      <c r="U96" s="349"/>
      <c r="W96" s="206">
        <f>Admin!B96</f>
        <v>44751</v>
      </c>
    </row>
    <row r="97" spans="1:23" x14ac:dyDescent="0.2">
      <c r="A97" s="12"/>
      <c r="B97" s="14"/>
      <c r="C97" s="14"/>
      <c r="D97" s="85"/>
      <c r="E97" s="85"/>
      <c r="F97" s="85"/>
      <c r="G97" s="14"/>
      <c r="H97" s="21" t="s">
        <v>53</v>
      </c>
      <c r="I97" s="14"/>
      <c r="J97" s="22"/>
      <c r="K97" s="14"/>
      <c r="L97" s="14"/>
      <c r="M97" s="14"/>
      <c r="N97" s="14"/>
      <c r="O97" s="14"/>
      <c r="P97" s="14"/>
      <c r="Q97" s="14"/>
      <c r="R97" s="14"/>
      <c r="S97" s="14"/>
      <c r="T97" s="15"/>
      <c r="U97" s="349"/>
      <c r="W97" s="206">
        <f>Admin!B97</f>
        <v>44752</v>
      </c>
    </row>
    <row r="98" spans="1:23" x14ac:dyDescent="0.2">
      <c r="A98" s="12"/>
      <c r="B98" s="14"/>
      <c r="C98" s="14"/>
      <c r="D98" s="85"/>
      <c r="E98" s="85"/>
      <c r="F98" s="85"/>
      <c r="G98" s="14"/>
      <c r="H98" s="152"/>
      <c r="I98" s="14"/>
      <c r="J98" s="22"/>
      <c r="K98" s="14"/>
      <c r="L98" s="14"/>
      <c r="M98" s="14"/>
      <c r="N98" s="14"/>
      <c r="O98" s="14"/>
      <c r="P98" s="14"/>
      <c r="Q98" s="14"/>
      <c r="R98" s="14"/>
      <c r="S98" s="14"/>
      <c r="T98" s="15"/>
      <c r="U98" s="349"/>
      <c r="W98" s="206">
        <f>Admin!B98</f>
        <v>44753</v>
      </c>
    </row>
    <row r="99" spans="1:23" ht="12" customHeight="1" x14ac:dyDescent="0.2">
      <c r="A99" s="12"/>
      <c r="B99" s="14"/>
      <c r="C99" s="14"/>
      <c r="D99" s="85"/>
      <c r="E99" s="85"/>
      <c r="F99" s="85"/>
      <c r="G99" s="14"/>
      <c r="H99" s="21" t="s">
        <v>54</v>
      </c>
      <c r="I99" s="14"/>
      <c r="J99" s="22"/>
      <c r="K99" s="14"/>
      <c r="L99" s="14"/>
      <c r="M99" s="14"/>
      <c r="N99" s="14"/>
      <c r="O99" s="14"/>
      <c r="P99" s="14"/>
      <c r="Q99" s="14"/>
      <c r="R99" s="14"/>
      <c r="S99" s="14"/>
      <c r="T99" s="64"/>
      <c r="U99" s="349"/>
      <c r="W99" s="206">
        <f>Admin!B99</f>
        <v>44754</v>
      </c>
    </row>
    <row r="100" spans="1:23" ht="15" customHeight="1" x14ac:dyDescent="0.2">
      <c r="A100" s="12"/>
      <c r="B100" s="14"/>
      <c r="C100" s="14"/>
      <c r="D100" s="14"/>
      <c r="E100" s="85"/>
      <c r="F100" s="85"/>
      <c r="G100" s="14"/>
      <c r="H100" s="154"/>
      <c r="I100" s="14"/>
      <c r="J100" s="22"/>
      <c r="K100" s="14"/>
      <c r="L100" s="14"/>
      <c r="M100" s="14"/>
      <c r="N100" s="14"/>
      <c r="O100" s="14"/>
      <c r="P100" s="14"/>
      <c r="Q100" s="14"/>
      <c r="R100" s="14"/>
      <c r="S100" s="14"/>
      <c r="T100" s="15"/>
      <c r="U100" s="349"/>
      <c r="W100" s="206">
        <f>Admin!B100</f>
        <v>44755</v>
      </c>
    </row>
    <row r="101" spans="1:23" ht="12.75" thickBot="1" x14ac:dyDescent="0.25">
      <c r="A101" s="12"/>
      <c r="B101" s="14"/>
      <c r="C101" s="14"/>
      <c r="D101" s="50"/>
      <c r="E101" s="14"/>
      <c r="F101" s="29" t="s">
        <v>30</v>
      </c>
      <c r="G101" s="53"/>
      <c r="H101" s="14"/>
      <c r="I101" s="14"/>
      <c r="J101" s="22"/>
      <c r="K101" s="14"/>
      <c r="L101" s="14"/>
      <c r="M101" s="14"/>
      <c r="N101" s="14"/>
      <c r="O101" s="14"/>
      <c r="P101" s="14"/>
      <c r="Q101" s="14"/>
      <c r="R101" s="14"/>
      <c r="S101" s="14"/>
      <c r="T101" s="15"/>
      <c r="U101" s="349"/>
      <c r="W101" s="206">
        <f>Admin!B101</f>
        <v>44756</v>
      </c>
    </row>
    <row r="102" spans="1:23" ht="13.5" thickTop="1" thickBot="1" x14ac:dyDescent="0.25">
      <c r="A102" s="12"/>
      <c r="B102" s="14" t="str">
        <f>B24</f>
        <v>Starting date (existing = 06/04/22)</v>
      </c>
      <c r="C102" s="14"/>
      <c r="D102" s="131"/>
      <c r="E102" s="14"/>
      <c r="F102" s="84" t="str">
        <f>IF(D102=0," ",IF(D106="W",LOOKUP(D102,Admin!B:B,Admin!C:C),IF(D106="M",LOOKUP(D102,Admin!B:B,Admin!D:D),LOOKUP(D102,Admin!B:B,Admin!C:C))))</f>
        <v xml:space="preserve"> </v>
      </c>
      <c r="G102" s="55"/>
      <c r="H102" s="14"/>
      <c r="I102" s="14"/>
      <c r="J102" s="22"/>
      <c r="K102" s="14"/>
      <c r="L102" s="14"/>
      <c r="M102" s="14"/>
      <c r="N102" s="14"/>
      <c r="O102" s="14"/>
      <c r="P102" s="14"/>
      <c r="Q102" s="14"/>
      <c r="R102" s="14"/>
      <c r="S102" s="14"/>
      <c r="T102" s="15"/>
      <c r="U102" s="349"/>
      <c r="W102" s="206">
        <f>Admin!B102</f>
        <v>44757</v>
      </c>
    </row>
    <row r="103" spans="1:23" ht="6" customHeight="1" thickTop="1" thickBot="1" x14ac:dyDescent="0.25">
      <c r="A103" s="12"/>
      <c r="B103" s="14"/>
      <c r="C103" s="14"/>
      <c r="D103" s="50"/>
      <c r="E103" s="14"/>
      <c r="F103" s="84"/>
      <c r="G103" s="55"/>
      <c r="H103" s="14"/>
      <c r="I103" s="298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5"/>
      <c r="U103" s="349"/>
      <c r="W103" s="206">
        <f>Admin!B103</f>
        <v>44758</v>
      </c>
    </row>
    <row r="104" spans="1:23" ht="13.5" customHeight="1" thickTop="1" thickBot="1" x14ac:dyDescent="0.25">
      <c r="A104" s="12"/>
      <c r="B104" s="14" t="s">
        <v>69</v>
      </c>
      <c r="C104" s="14"/>
      <c r="D104" s="131"/>
      <c r="E104" s="14"/>
      <c r="F104" s="84" t="str">
        <f>IF(D102=0," ",IF(D104=0," ",IF(D106="W",LOOKUP(D104,Admin!B:B,Admin!C:C),IF(D106="M",LOOKUP(D104,Admin!B:B,Admin!D:D),LOOKUP(D104,Admin!B:B,Admin!C:C)))))</f>
        <v xml:space="preserve"> </v>
      </c>
      <c r="G104" s="55"/>
      <c r="H104" s="14"/>
      <c r="I104" s="14"/>
      <c r="J104" s="22"/>
      <c r="K104" s="14"/>
      <c r="L104" s="14"/>
      <c r="M104" s="14"/>
      <c r="N104" s="14"/>
      <c r="O104" s="14"/>
      <c r="P104" s="14"/>
      <c r="Q104" s="14"/>
      <c r="R104" s="14"/>
      <c r="S104" s="14"/>
      <c r="T104" s="15"/>
      <c r="U104" s="349"/>
      <c r="W104" s="206">
        <f>Admin!B104</f>
        <v>44759</v>
      </c>
    </row>
    <row r="105" spans="1:23" ht="13.5" thickTop="1" thickBot="1" x14ac:dyDescent="0.25">
      <c r="A105" s="12"/>
      <c r="B105" s="14"/>
      <c r="C105" s="14"/>
      <c r="D105" s="50"/>
      <c r="E105" s="14"/>
      <c r="F105" s="26"/>
      <c r="G105" s="26"/>
      <c r="H105" s="14"/>
      <c r="I105" s="14"/>
      <c r="J105" s="22"/>
      <c r="K105" s="14"/>
      <c r="L105" s="14"/>
      <c r="M105" s="14"/>
      <c r="N105" s="14"/>
      <c r="O105" s="14"/>
      <c r="P105" s="14"/>
      <c r="Q105" s="14"/>
      <c r="R105" s="14"/>
      <c r="S105" s="14"/>
      <c r="T105" s="15"/>
      <c r="U105" s="349"/>
      <c r="W105" s="206">
        <f>Admin!B105</f>
        <v>44760</v>
      </c>
    </row>
    <row r="106" spans="1:23" ht="13.5" thickTop="1" thickBot="1" x14ac:dyDescent="0.25">
      <c r="A106" s="12"/>
      <c r="B106" s="14" t="s">
        <v>21</v>
      </c>
      <c r="C106" s="14"/>
      <c r="D106" s="71"/>
      <c r="E106" s="21" t="s">
        <v>29</v>
      </c>
      <c r="F106" s="176" t="str">
        <f>IF(D108="D","Enter M for Director","Enter M or W for Employee")</f>
        <v>Enter M or W for Employee</v>
      </c>
      <c r="G106" s="14"/>
      <c r="H106" s="16"/>
      <c r="I106" s="16"/>
      <c r="J106" s="22"/>
      <c r="K106" s="14"/>
      <c r="L106" s="14"/>
      <c r="M106" s="14"/>
      <c r="N106" s="14"/>
      <c r="O106" s="14"/>
      <c r="P106" s="14"/>
      <c r="Q106" s="14"/>
      <c r="R106" s="14"/>
      <c r="S106" s="14"/>
      <c r="T106" s="15"/>
      <c r="U106" s="349"/>
      <c r="W106" s="206">
        <f>Admin!B106</f>
        <v>44761</v>
      </c>
    </row>
    <row r="107" spans="1:23" ht="12.75" thickTop="1" x14ac:dyDescent="0.2">
      <c r="A107" s="12"/>
      <c r="B107" s="14" t="s">
        <v>16</v>
      </c>
      <c r="C107" s="14"/>
      <c r="D107" s="137">
        <v>4</v>
      </c>
      <c r="E107" s="18"/>
      <c r="F107" s="56"/>
      <c r="G107" s="21"/>
      <c r="H107" s="14"/>
      <c r="I107" s="14"/>
      <c r="J107" s="22"/>
      <c r="K107" s="14"/>
      <c r="L107" s="14"/>
      <c r="M107" s="14"/>
      <c r="N107" s="14"/>
      <c r="O107" s="14"/>
      <c r="P107" s="14"/>
      <c r="Q107" s="14"/>
      <c r="R107" s="14"/>
      <c r="S107" s="14"/>
      <c r="T107" s="15"/>
      <c r="U107" s="349"/>
      <c r="W107" s="206">
        <f>Admin!B107</f>
        <v>44762</v>
      </c>
    </row>
    <row r="108" spans="1:23" x14ac:dyDescent="0.2">
      <c r="A108" s="12"/>
      <c r="B108" s="14" t="s">
        <v>67</v>
      </c>
      <c r="C108" s="14"/>
      <c r="D108" s="199"/>
      <c r="E108" s="14"/>
      <c r="F108" s="175" t="s">
        <v>75</v>
      </c>
      <c r="G108" s="21"/>
      <c r="H108" s="14"/>
      <c r="I108" s="14"/>
      <c r="J108" s="22"/>
      <c r="K108" s="14"/>
      <c r="L108" s="14"/>
      <c r="M108" s="14"/>
      <c r="N108" s="14"/>
      <c r="O108" s="14"/>
      <c r="P108" s="14"/>
      <c r="Q108" s="14"/>
      <c r="R108" s="14"/>
      <c r="S108" s="14"/>
      <c r="T108" s="15"/>
      <c r="U108" s="349"/>
      <c r="W108" s="206">
        <f>Admin!B108</f>
        <v>44763</v>
      </c>
    </row>
    <row r="109" spans="1:23" ht="12" customHeight="1" x14ac:dyDescent="0.2">
      <c r="A109" s="12"/>
      <c r="B109" s="14"/>
      <c r="C109" s="14"/>
      <c r="D109" s="14"/>
      <c r="E109" s="14"/>
      <c r="F109" s="207"/>
      <c r="G109" s="207"/>
      <c r="H109" s="207"/>
      <c r="I109" s="14"/>
      <c r="J109" s="22"/>
      <c r="K109" s="14"/>
      <c r="L109" s="14"/>
      <c r="M109" s="14"/>
      <c r="N109" s="14"/>
      <c r="O109" s="14"/>
      <c r="P109" s="14"/>
      <c r="Q109" s="14"/>
      <c r="R109" s="14"/>
      <c r="S109" s="14"/>
      <c r="T109" s="15"/>
      <c r="U109" s="349"/>
      <c r="W109" s="206">
        <f>Admin!B109</f>
        <v>44764</v>
      </c>
    </row>
    <row r="110" spans="1:23" ht="6" customHeight="1" x14ac:dyDescent="0.2">
      <c r="A110" s="12"/>
      <c r="B110" s="14"/>
      <c r="C110" s="14"/>
      <c r="D110" s="14"/>
      <c r="E110" s="14"/>
      <c r="F110" s="208"/>
      <c r="G110" s="208"/>
      <c r="H110" s="208"/>
      <c r="I110" s="14"/>
      <c r="J110" s="22"/>
      <c r="K110" s="14"/>
      <c r="L110" s="14"/>
      <c r="M110" s="14"/>
      <c r="N110" s="14"/>
      <c r="O110" s="14"/>
      <c r="P110" s="14"/>
      <c r="Q110" s="14"/>
      <c r="R110" s="14"/>
      <c r="S110" s="14"/>
      <c r="T110" s="15"/>
      <c r="U110" s="349"/>
      <c r="W110" s="206">
        <f>Admin!B110</f>
        <v>44765</v>
      </c>
    </row>
    <row r="111" spans="1:23" ht="12" customHeight="1" x14ac:dyDescent="0.2">
      <c r="A111" s="12"/>
      <c r="B111" s="14"/>
      <c r="C111" s="14"/>
      <c r="D111" s="14"/>
      <c r="E111" s="14"/>
      <c r="F111" s="14"/>
      <c r="G111" s="14"/>
      <c r="H111" s="14"/>
      <c r="I111" s="14"/>
      <c r="J111" s="22"/>
      <c r="K111" s="14"/>
      <c r="L111" s="14"/>
      <c r="M111" s="14"/>
      <c r="N111" s="14"/>
      <c r="O111" s="14"/>
      <c r="P111" s="14"/>
      <c r="Q111" s="14"/>
      <c r="R111" s="14"/>
      <c r="S111" s="14"/>
      <c r="T111" s="15"/>
      <c r="U111" s="349"/>
      <c r="W111" s="206">
        <f>Admin!B111</f>
        <v>44766</v>
      </c>
    </row>
    <row r="112" spans="1:23" x14ac:dyDescent="0.2">
      <c r="A112" s="12"/>
      <c r="B112" s="14"/>
      <c r="C112" s="14"/>
      <c r="D112" s="14"/>
      <c r="E112" s="14"/>
      <c r="F112" s="14"/>
      <c r="G112" s="14"/>
      <c r="H112" s="14"/>
      <c r="I112" s="14"/>
      <c r="J112" s="22"/>
      <c r="K112" s="14"/>
      <c r="L112" s="14"/>
      <c r="M112" s="14"/>
      <c r="N112" s="14"/>
      <c r="O112" s="14"/>
      <c r="P112" s="14"/>
      <c r="Q112" s="14"/>
      <c r="R112" s="14"/>
      <c r="S112" s="14"/>
      <c r="T112" s="15"/>
      <c r="U112" s="349"/>
      <c r="W112" s="206">
        <f>Admin!B112</f>
        <v>44767</v>
      </c>
    </row>
    <row r="113" spans="1:23" ht="13.5" customHeight="1" x14ac:dyDescent="0.2">
      <c r="A113" s="12"/>
      <c r="B113" s="14"/>
      <c r="C113" s="14"/>
      <c r="D113" s="14"/>
      <c r="E113" s="14"/>
      <c r="F113" s="14"/>
      <c r="G113" s="14"/>
      <c r="H113" s="14"/>
      <c r="I113" s="14"/>
      <c r="J113" s="22"/>
      <c r="K113" s="14"/>
      <c r="L113" s="14"/>
      <c r="M113" s="14"/>
      <c r="N113" s="14"/>
      <c r="O113" s="14"/>
      <c r="P113" s="14"/>
      <c r="Q113" s="14"/>
      <c r="R113" s="14"/>
      <c r="S113" s="14"/>
      <c r="T113" s="15"/>
      <c r="U113" s="349"/>
      <c r="W113" s="206">
        <f>Admin!B113</f>
        <v>44768</v>
      </c>
    </row>
    <row r="114" spans="1:23" ht="9" customHeight="1" thickBot="1" x14ac:dyDescent="0.25">
      <c r="A114" s="65"/>
      <c r="B114" s="19"/>
      <c r="C114" s="19"/>
      <c r="D114" s="19"/>
      <c r="E114" s="19"/>
      <c r="F114" s="19"/>
      <c r="G114" s="19"/>
      <c r="H114" s="19"/>
      <c r="I114" s="19"/>
      <c r="J114" s="23"/>
      <c r="K114" s="19"/>
      <c r="L114" s="19"/>
      <c r="M114" s="19"/>
      <c r="N114" s="19"/>
      <c r="O114" s="19"/>
      <c r="P114" s="150"/>
      <c r="Q114" s="19"/>
      <c r="R114" s="19"/>
      <c r="S114" s="19"/>
      <c r="T114" s="25"/>
      <c r="U114" s="349"/>
      <c r="W114" s="206">
        <f>Admin!B114</f>
        <v>44769</v>
      </c>
    </row>
    <row r="115" spans="1:23" ht="22.5" customHeight="1" thickBot="1" x14ac:dyDescent="0.25">
      <c r="A115" s="350"/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49"/>
      <c r="W115" s="206">
        <f>Admin!B115</f>
        <v>44770</v>
      </c>
    </row>
    <row r="116" spans="1:23" ht="9" customHeight="1" thickBot="1" x14ac:dyDescent="0.25">
      <c r="A116" s="9"/>
      <c r="B116" s="10"/>
      <c r="C116" s="10"/>
      <c r="D116" s="10"/>
      <c r="E116" s="10"/>
      <c r="F116" s="10"/>
      <c r="G116" s="10"/>
      <c r="H116" s="10"/>
      <c r="I116" s="10"/>
      <c r="J116" s="63"/>
      <c r="K116" s="10"/>
      <c r="L116" s="10"/>
      <c r="M116" s="10"/>
      <c r="N116" s="10"/>
      <c r="O116" s="10"/>
      <c r="P116" s="147"/>
      <c r="Q116" s="10"/>
      <c r="R116" s="10"/>
      <c r="S116" s="10"/>
      <c r="T116" s="11"/>
      <c r="U116" s="349"/>
      <c r="W116" s="206">
        <f>Admin!B116</f>
        <v>44771</v>
      </c>
    </row>
    <row r="117" spans="1:23" ht="15" customHeight="1" thickTop="1" thickBot="1" x14ac:dyDescent="0.25">
      <c r="A117" s="12"/>
      <c r="B117" s="83" t="s">
        <v>37</v>
      </c>
      <c r="C117" s="52"/>
      <c r="D117" s="14"/>
      <c r="E117" s="14"/>
      <c r="F117" s="14"/>
      <c r="G117" s="14"/>
      <c r="H117" s="346" t="s">
        <v>50</v>
      </c>
      <c r="I117" s="14"/>
      <c r="J117" s="22"/>
      <c r="K117" s="83" t="s">
        <v>20</v>
      </c>
      <c r="L117" s="52"/>
      <c r="M117" s="70"/>
      <c r="N117" s="13"/>
      <c r="O117" s="351"/>
      <c r="P117" s="352"/>
      <c r="Q117" s="348"/>
      <c r="R117" s="53"/>
      <c r="S117" s="338"/>
      <c r="T117" s="15"/>
      <c r="U117" s="349"/>
      <c r="W117" s="206">
        <f>Admin!B117</f>
        <v>44772</v>
      </c>
    </row>
    <row r="118" spans="1:23" ht="6" customHeight="1" thickTop="1" thickBot="1" x14ac:dyDescent="0.25">
      <c r="A118" s="12"/>
      <c r="B118" s="52"/>
      <c r="C118" s="52"/>
      <c r="D118" s="14"/>
      <c r="E118" s="14"/>
      <c r="F118" s="14"/>
      <c r="G118" s="14"/>
      <c r="H118" s="346"/>
      <c r="I118" s="14"/>
      <c r="J118" s="22"/>
      <c r="K118" s="52"/>
      <c r="L118" s="52"/>
      <c r="M118" s="70"/>
      <c r="N118" s="13"/>
      <c r="O118" s="14"/>
      <c r="P118" s="148"/>
      <c r="Q118" s="349"/>
      <c r="R118" s="14"/>
      <c r="S118" s="339"/>
      <c r="T118" s="15"/>
      <c r="U118" s="349"/>
      <c r="W118" s="206">
        <f>Admin!B118</f>
        <v>44773</v>
      </c>
    </row>
    <row r="119" spans="1:23" ht="14.25" thickTop="1" thickBot="1" x14ac:dyDescent="0.25">
      <c r="A119" s="12"/>
      <c r="B119" s="14" t="s">
        <v>11</v>
      </c>
      <c r="C119" s="14"/>
      <c r="D119" s="340"/>
      <c r="E119" s="341"/>
      <c r="F119" s="342"/>
      <c r="G119" s="14"/>
      <c r="H119" s="21" t="s">
        <v>51</v>
      </c>
      <c r="I119" s="14"/>
      <c r="J119" s="51"/>
      <c r="K119" s="14" t="s">
        <v>17</v>
      </c>
      <c r="L119" s="14"/>
      <c r="M119" s="343"/>
      <c r="N119" s="344"/>
      <c r="O119" s="345"/>
      <c r="P119" s="148"/>
      <c r="Q119" s="29"/>
      <c r="R119" s="136"/>
      <c r="S119" s="139"/>
      <c r="T119" s="15"/>
      <c r="U119" s="349"/>
      <c r="W119" s="206">
        <f>Admin!B119</f>
        <v>44774</v>
      </c>
    </row>
    <row r="120" spans="1:23" ht="13.5" thickTop="1" thickBot="1" x14ac:dyDescent="0.25">
      <c r="A120" s="12"/>
      <c r="B120" s="14" t="s">
        <v>12</v>
      </c>
      <c r="C120" s="14"/>
      <c r="D120" s="340"/>
      <c r="E120" s="341"/>
      <c r="F120" s="342"/>
      <c r="G120" s="14"/>
      <c r="H120" s="152"/>
      <c r="I120" s="14"/>
      <c r="J120" s="22"/>
      <c r="K120" s="14"/>
      <c r="L120" s="14"/>
      <c r="M120" s="14"/>
      <c r="N120" s="14"/>
      <c r="O120" s="29"/>
      <c r="P120" s="155"/>
      <c r="Q120" s="29"/>
      <c r="R120" s="21"/>
      <c r="S120" s="29"/>
      <c r="T120" s="15"/>
      <c r="U120" s="349"/>
      <c r="W120" s="206">
        <f>Admin!B120</f>
        <v>44775</v>
      </c>
    </row>
    <row r="121" spans="1:23" ht="12.75" thickTop="1" x14ac:dyDescent="0.2">
      <c r="A121" s="12"/>
      <c r="B121" s="14"/>
      <c r="C121" s="14"/>
      <c r="D121" s="14"/>
      <c r="E121" s="14"/>
      <c r="F121" s="14"/>
      <c r="G121" s="14"/>
      <c r="H121" s="21" t="s">
        <v>52</v>
      </c>
      <c r="I121" s="14"/>
      <c r="J121" s="22"/>
      <c r="K121" s="14"/>
      <c r="L121" s="14"/>
      <c r="M121" s="14"/>
      <c r="N121" s="14"/>
      <c r="O121" s="14"/>
      <c r="P121" s="14"/>
      <c r="Q121" s="14"/>
      <c r="R121" s="14"/>
      <c r="S121" s="14"/>
      <c r="T121" s="15"/>
      <c r="U121" s="349"/>
      <c r="W121" s="206">
        <f>Admin!B121</f>
        <v>44776</v>
      </c>
    </row>
    <row r="122" spans="1:23" x14ac:dyDescent="0.2">
      <c r="A122" s="12"/>
      <c r="B122" s="14"/>
      <c r="C122" s="14"/>
      <c r="D122" s="14"/>
      <c r="E122" s="14"/>
      <c r="F122" s="14"/>
      <c r="G122" s="14"/>
      <c r="H122" s="153"/>
      <c r="I122" s="14"/>
      <c r="J122" s="22"/>
      <c r="K122" s="14"/>
      <c r="L122" s="14"/>
      <c r="M122" s="14"/>
      <c r="N122" s="14"/>
      <c r="O122" s="14"/>
      <c r="P122" s="14"/>
      <c r="Q122" s="14"/>
      <c r="R122" s="14"/>
      <c r="S122" s="14"/>
      <c r="T122" s="15"/>
      <c r="U122" s="349"/>
      <c r="W122" s="206">
        <f>Admin!B122</f>
        <v>44777</v>
      </c>
    </row>
    <row r="123" spans="1:23" x14ac:dyDescent="0.2">
      <c r="A123" s="12"/>
      <c r="B123" s="14"/>
      <c r="C123" s="14"/>
      <c r="D123" s="14"/>
      <c r="E123" s="14"/>
      <c r="F123" s="14"/>
      <c r="G123" s="14"/>
      <c r="H123" s="21" t="s">
        <v>53</v>
      </c>
      <c r="I123" s="14"/>
      <c r="J123" s="22"/>
      <c r="K123" s="14"/>
      <c r="L123" s="14"/>
      <c r="M123" s="14"/>
      <c r="N123" s="14"/>
      <c r="O123" s="14"/>
      <c r="P123" s="14"/>
      <c r="Q123" s="14"/>
      <c r="R123" s="14"/>
      <c r="S123" s="14"/>
      <c r="T123" s="15"/>
      <c r="U123" s="349"/>
      <c r="W123" s="206">
        <f>Admin!B123</f>
        <v>44778</v>
      </c>
    </row>
    <row r="124" spans="1:23" x14ac:dyDescent="0.2">
      <c r="A124" s="12"/>
      <c r="B124" s="14"/>
      <c r="C124" s="14"/>
      <c r="D124" s="14"/>
      <c r="E124" s="14"/>
      <c r="F124" s="14"/>
      <c r="G124" s="14"/>
      <c r="H124" s="152"/>
      <c r="I124" s="14"/>
      <c r="J124" s="22"/>
      <c r="K124" s="14"/>
      <c r="L124" s="14"/>
      <c r="M124" s="14"/>
      <c r="N124" s="14"/>
      <c r="O124" s="14"/>
      <c r="P124" s="14"/>
      <c r="Q124" s="14"/>
      <c r="R124" s="14"/>
      <c r="S124" s="14"/>
      <c r="T124" s="15"/>
      <c r="U124" s="349"/>
      <c r="W124" s="206">
        <f>Admin!B124</f>
        <v>44779</v>
      </c>
    </row>
    <row r="125" spans="1:23" ht="12" customHeight="1" x14ac:dyDescent="0.2">
      <c r="A125" s="12"/>
      <c r="B125" s="14"/>
      <c r="C125" s="14"/>
      <c r="D125" s="14"/>
      <c r="E125" s="14"/>
      <c r="F125" s="14"/>
      <c r="G125" s="14"/>
      <c r="H125" s="21" t="s">
        <v>54</v>
      </c>
      <c r="I125" s="14"/>
      <c r="J125" s="22"/>
      <c r="K125" s="14"/>
      <c r="L125" s="14"/>
      <c r="M125" s="14"/>
      <c r="N125" s="14"/>
      <c r="O125" s="14"/>
      <c r="P125" s="14"/>
      <c r="Q125" s="14"/>
      <c r="R125" s="14"/>
      <c r="S125" s="14"/>
      <c r="T125" s="64"/>
      <c r="U125" s="349"/>
      <c r="W125" s="206">
        <f>Admin!B125</f>
        <v>44780</v>
      </c>
    </row>
    <row r="126" spans="1:23" ht="14.25" customHeight="1" x14ac:dyDescent="0.2">
      <c r="A126" s="12"/>
      <c r="B126" s="14"/>
      <c r="C126" s="14"/>
      <c r="D126" s="14"/>
      <c r="E126" s="14"/>
      <c r="F126" s="14"/>
      <c r="G126" s="14"/>
      <c r="H126" s="154"/>
      <c r="I126" s="14"/>
      <c r="J126" s="22"/>
      <c r="K126" s="14"/>
      <c r="L126" s="14"/>
      <c r="M126" s="14"/>
      <c r="N126" s="14"/>
      <c r="O126" s="14"/>
      <c r="P126" s="14"/>
      <c r="Q126" s="14"/>
      <c r="R126" s="14"/>
      <c r="S126" s="14"/>
      <c r="T126" s="15"/>
      <c r="U126" s="349"/>
      <c r="W126" s="206">
        <f>Admin!B126</f>
        <v>44781</v>
      </c>
    </row>
    <row r="127" spans="1:23" ht="12.75" thickBot="1" x14ac:dyDescent="0.25">
      <c r="A127" s="12"/>
      <c r="B127" s="14"/>
      <c r="C127" s="14"/>
      <c r="D127" s="50"/>
      <c r="E127" s="14"/>
      <c r="F127" s="29" t="s">
        <v>30</v>
      </c>
      <c r="G127" s="53"/>
      <c r="H127" s="14"/>
      <c r="I127" s="14"/>
      <c r="J127" s="22"/>
      <c r="K127" s="14"/>
      <c r="L127" s="14"/>
      <c r="M127" s="14"/>
      <c r="N127" s="14"/>
      <c r="O127" s="14"/>
      <c r="P127" s="14"/>
      <c r="Q127" s="14"/>
      <c r="R127" s="14"/>
      <c r="S127" s="14"/>
      <c r="T127" s="15"/>
      <c r="U127" s="349"/>
      <c r="W127" s="206">
        <f>Admin!B127</f>
        <v>44782</v>
      </c>
    </row>
    <row r="128" spans="1:23" ht="13.5" thickTop="1" thickBot="1" x14ac:dyDescent="0.25">
      <c r="A128" s="12"/>
      <c r="B128" s="14" t="str">
        <f>B24</f>
        <v>Starting date (existing = 06/04/22)</v>
      </c>
      <c r="C128" s="14"/>
      <c r="D128" s="131"/>
      <c r="E128" s="14"/>
      <c r="F128" s="84" t="str">
        <f>IF(D128=0," ",IF(D132="W",LOOKUP(D128,Admin!B:B,Admin!C:C),IF(D132="M",LOOKUP(D128,Admin!B:B,Admin!D:D),LOOKUP(D128,Admin!B:B,Admin!C:C))))</f>
        <v xml:space="preserve"> </v>
      </c>
      <c r="G128" s="55"/>
      <c r="H128" s="14"/>
      <c r="I128" s="14"/>
      <c r="J128" s="22"/>
      <c r="K128" s="14"/>
      <c r="L128" s="14"/>
      <c r="M128" s="14"/>
      <c r="N128" s="14"/>
      <c r="O128" s="14"/>
      <c r="P128" s="14"/>
      <c r="Q128" s="14"/>
      <c r="R128" s="14"/>
      <c r="S128" s="14"/>
      <c r="T128" s="15"/>
      <c r="U128" s="349"/>
      <c r="W128" s="206">
        <f>Admin!B128</f>
        <v>44783</v>
      </c>
    </row>
    <row r="129" spans="1:23" ht="6" customHeight="1" thickTop="1" thickBot="1" x14ac:dyDescent="0.25">
      <c r="A129" s="12"/>
      <c r="B129" s="14"/>
      <c r="C129" s="14"/>
      <c r="D129" s="50"/>
      <c r="E129" s="14"/>
      <c r="F129" s="84"/>
      <c r="G129" s="55"/>
      <c r="H129" s="14"/>
      <c r="I129" s="298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5"/>
      <c r="U129" s="349"/>
      <c r="W129" s="206">
        <f>Admin!B129</f>
        <v>44784</v>
      </c>
    </row>
    <row r="130" spans="1:23" ht="13.5" customHeight="1" thickTop="1" thickBot="1" x14ac:dyDescent="0.25">
      <c r="A130" s="12"/>
      <c r="B130" s="14" t="s">
        <v>69</v>
      </c>
      <c r="C130" s="14"/>
      <c r="D130" s="131"/>
      <c r="E130" s="14"/>
      <c r="F130" s="84" t="str">
        <f>IF(D128=0," ",IF(D130=0," ",IF(D132="W",LOOKUP(D130,Admin!B:B,Admin!C:C),IF(D132="M",LOOKUP(D130,Admin!B:B,Admin!D:D),LOOKUP(D130,Admin!B:B,Admin!C:C)))))</f>
        <v xml:space="preserve"> </v>
      </c>
      <c r="G130" s="55"/>
      <c r="H130" s="14"/>
      <c r="I130" s="14"/>
      <c r="J130" s="22"/>
      <c r="K130" s="14"/>
      <c r="L130" s="14"/>
      <c r="M130" s="14"/>
      <c r="N130" s="14"/>
      <c r="O130" s="14"/>
      <c r="P130" s="14"/>
      <c r="Q130" s="14"/>
      <c r="R130" s="14"/>
      <c r="S130" s="14"/>
      <c r="T130" s="15"/>
      <c r="U130" s="349"/>
      <c r="W130" s="206">
        <f>Admin!B130</f>
        <v>44785</v>
      </c>
    </row>
    <row r="131" spans="1:23" ht="13.5" thickTop="1" thickBot="1" x14ac:dyDescent="0.25">
      <c r="A131" s="12"/>
      <c r="B131" s="14"/>
      <c r="C131" s="14"/>
      <c r="D131" s="50"/>
      <c r="E131" s="14"/>
      <c r="F131" s="26"/>
      <c r="G131" s="26"/>
      <c r="H131" s="14"/>
      <c r="I131" s="14"/>
      <c r="J131" s="22"/>
      <c r="K131" s="14"/>
      <c r="L131" s="14"/>
      <c r="M131" s="14"/>
      <c r="N131" s="14"/>
      <c r="O131" s="14"/>
      <c r="P131" s="14"/>
      <c r="Q131" s="14"/>
      <c r="R131" s="14"/>
      <c r="S131" s="14"/>
      <c r="T131" s="15"/>
      <c r="U131" s="349"/>
      <c r="W131" s="206">
        <f>Admin!B131</f>
        <v>44786</v>
      </c>
    </row>
    <row r="132" spans="1:23" ht="13.5" thickTop="1" thickBot="1" x14ac:dyDescent="0.25">
      <c r="A132" s="12"/>
      <c r="B132" s="14" t="s">
        <v>21</v>
      </c>
      <c r="C132" s="14"/>
      <c r="D132" s="71"/>
      <c r="E132" s="21" t="s">
        <v>29</v>
      </c>
      <c r="F132" s="176" t="str">
        <f>IF(D134="D","Enter M for Director","Enter M or W for Employee")</f>
        <v>Enter M or W for Employee</v>
      </c>
      <c r="G132" s="14"/>
      <c r="H132" s="16"/>
      <c r="I132" s="16"/>
      <c r="J132" s="22"/>
      <c r="K132" s="14"/>
      <c r="L132" s="14"/>
      <c r="M132" s="14"/>
      <c r="N132" s="14"/>
      <c r="O132" s="14"/>
      <c r="P132" s="14"/>
      <c r="Q132" s="14"/>
      <c r="R132" s="14"/>
      <c r="S132" s="14"/>
      <c r="T132" s="15"/>
      <c r="U132" s="349"/>
      <c r="W132" s="206">
        <f>Admin!B132</f>
        <v>44787</v>
      </c>
    </row>
    <row r="133" spans="1:23" ht="12.75" thickTop="1" x14ac:dyDescent="0.2">
      <c r="A133" s="12"/>
      <c r="B133" s="14" t="s">
        <v>16</v>
      </c>
      <c r="C133" s="14"/>
      <c r="D133" s="137">
        <v>5</v>
      </c>
      <c r="E133" s="18"/>
      <c r="F133" s="56"/>
      <c r="G133" s="21"/>
      <c r="H133" s="14"/>
      <c r="I133" s="14"/>
      <c r="J133" s="22"/>
      <c r="K133" s="14"/>
      <c r="L133" s="14"/>
      <c r="M133" s="14"/>
      <c r="N133" s="14"/>
      <c r="O133" s="14"/>
      <c r="P133" s="14"/>
      <c r="Q133" s="14"/>
      <c r="R133" s="14"/>
      <c r="S133" s="14"/>
      <c r="T133" s="15"/>
      <c r="U133" s="349"/>
      <c r="W133" s="206">
        <f>Admin!B133</f>
        <v>44788</v>
      </c>
    </row>
    <row r="134" spans="1:23" x14ac:dyDescent="0.2">
      <c r="A134" s="12"/>
      <c r="B134" s="14" t="s">
        <v>67</v>
      </c>
      <c r="C134" s="14"/>
      <c r="D134" s="199"/>
      <c r="E134" s="14"/>
      <c r="F134" s="175" t="s">
        <v>75</v>
      </c>
      <c r="G134" s="21"/>
      <c r="H134" s="14"/>
      <c r="I134" s="14"/>
      <c r="J134" s="22"/>
      <c r="K134" s="14"/>
      <c r="L134" s="14"/>
      <c r="M134" s="14"/>
      <c r="N134" s="14"/>
      <c r="O134" s="14"/>
      <c r="P134" s="14"/>
      <c r="Q134" s="14"/>
      <c r="R134" s="14"/>
      <c r="S134" s="14"/>
      <c r="T134" s="15"/>
      <c r="U134" s="349"/>
      <c r="W134" s="206">
        <f>Admin!B134</f>
        <v>44789</v>
      </c>
    </row>
    <row r="135" spans="1:23" ht="12" customHeight="1" x14ac:dyDescent="0.2">
      <c r="A135" s="12"/>
      <c r="B135" s="14"/>
      <c r="C135" s="14"/>
      <c r="D135" s="14"/>
      <c r="E135" s="14"/>
      <c r="F135" s="207"/>
      <c r="G135" s="207"/>
      <c r="H135" s="207"/>
      <c r="I135" s="14"/>
      <c r="J135" s="22"/>
      <c r="K135" s="14"/>
      <c r="L135" s="14"/>
      <c r="M135" s="14"/>
      <c r="N135" s="14"/>
      <c r="O135" s="14"/>
      <c r="P135" s="14"/>
      <c r="Q135" s="14"/>
      <c r="R135" s="14"/>
      <c r="S135" s="14"/>
      <c r="T135" s="15"/>
      <c r="U135" s="349"/>
      <c r="W135" s="206">
        <f>Admin!B135</f>
        <v>44790</v>
      </c>
    </row>
    <row r="136" spans="1:23" ht="6" customHeight="1" x14ac:dyDescent="0.2">
      <c r="A136" s="12"/>
      <c r="B136" s="14"/>
      <c r="C136" s="14"/>
      <c r="D136" s="14"/>
      <c r="E136" s="14"/>
      <c r="F136" s="208"/>
      <c r="G136" s="208"/>
      <c r="H136" s="208"/>
      <c r="I136" s="14"/>
      <c r="J136" s="22"/>
      <c r="K136" s="14"/>
      <c r="L136" s="14"/>
      <c r="M136" s="14"/>
      <c r="N136" s="14"/>
      <c r="O136" s="14"/>
      <c r="P136" s="14"/>
      <c r="Q136" s="14"/>
      <c r="R136" s="14"/>
      <c r="S136" s="14"/>
      <c r="T136" s="15"/>
      <c r="U136" s="349"/>
      <c r="W136" s="206">
        <f>Admin!B136</f>
        <v>44791</v>
      </c>
    </row>
    <row r="137" spans="1:23" ht="12" customHeight="1" x14ac:dyDescent="0.2">
      <c r="A137" s="12"/>
      <c r="B137" s="14"/>
      <c r="C137" s="14"/>
      <c r="D137" s="14"/>
      <c r="E137" s="14"/>
      <c r="F137" s="14"/>
      <c r="G137" s="14"/>
      <c r="H137" s="14"/>
      <c r="I137" s="14"/>
      <c r="J137" s="22"/>
      <c r="K137" s="14"/>
      <c r="L137" s="14"/>
      <c r="M137" s="14"/>
      <c r="N137" s="14"/>
      <c r="O137" s="14"/>
      <c r="P137" s="14"/>
      <c r="Q137" s="14"/>
      <c r="R137" s="14"/>
      <c r="S137" s="14"/>
      <c r="T137" s="15"/>
      <c r="U137" s="349"/>
      <c r="W137" s="206">
        <f>Admin!B137</f>
        <v>44792</v>
      </c>
    </row>
    <row r="138" spans="1:23" x14ac:dyDescent="0.2">
      <c r="A138" s="12"/>
      <c r="B138" s="14"/>
      <c r="C138" s="14"/>
      <c r="D138" s="14"/>
      <c r="E138" s="14"/>
      <c r="F138" s="14"/>
      <c r="G138" s="14"/>
      <c r="H138" s="14"/>
      <c r="I138" s="14"/>
      <c r="J138" s="22"/>
      <c r="K138" s="14"/>
      <c r="L138" s="14"/>
      <c r="M138" s="14"/>
      <c r="N138" s="14"/>
      <c r="O138" s="14"/>
      <c r="P138" s="14"/>
      <c r="Q138" s="14"/>
      <c r="R138" s="14"/>
      <c r="S138" s="14"/>
      <c r="T138" s="15"/>
      <c r="U138" s="349"/>
      <c r="W138" s="206">
        <f>Admin!B138</f>
        <v>44793</v>
      </c>
    </row>
    <row r="139" spans="1:23" ht="13.5" customHeight="1" x14ac:dyDescent="0.2">
      <c r="A139" s="12"/>
      <c r="B139" s="14"/>
      <c r="C139" s="14"/>
      <c r="D139" s="14"/>
      <c r="E139" s="14"/>
      <c r="F139" s="14"/>
      <c r="G139" s="14"/>
      <c r="H139" s="14"/>
      <c r="I139" s="14"/>
      <c r="J139" s="22"/>
      <c r="K139" s="14"/>
      <c r="L139" s="14"/>
      <c r="M139" s="14"/>
      <c r="N139" s="14"/>
      <c r="O139" s="14"/>
      <c r="P139" s="14"/>
      <c r="Q139" s="14"/>
      <c r="R139" s="14"/>
      <c r="S139" s="14"/>
      <c r="T139" s="15"/>
      <c r="U139" s="349"/>
      <c r="W139" s="206">
        <f>Admin!B139</f>
        <v>44794</v>
      </c>
    </row>
    <row r="140" spans="1:23" ht="9" customHeight="1" thickBot="1" x14ac:dyDescent="0.25">
      <c r="A140" s="65"/>
      <c r="B140" s="19"/>
      <c r="C140" s="19"/>
      <c r="D140" s="19"/>
      <c r="E140" s="19"/>
      <c r="F140" s="19"/>
      <c r="G140" s="19"/>
      <c r="H140" s="19"/>
      <c r="I140" s="19"/>
      <c r="J140" s="23"/>
      <c r="K140" s="14"/>
      <c r="L140" s="14"/>
      <c r="M140" s="14"/>
      <c r="N140" s="14"/>
      <c r="O140" s="14"/>
      <c r="P140" s="14"/>
      <c r="Q140" s="14"/>
      <c r="R140" s="14"/>
      <c r="S140" s="14"/>
      <c r="T140" s="25"/>
      <c r="U140" s="349"/>
      <c r="W140" s="206">
        <f>Admin!B140</f>
        <v>44795</v>
      </c>
    </row>
    <row r="141" spans="1:23" ht="22.5" customHeight="1" thickBot="1" x14ac:dyDescent="0.25">
      <c r="A141" s="350"/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49"/>
      <c r="W141" s="206">
        <f>Admin!B141</f>
        <v>44796</v>
      </c>
    </row>
    <row r="142" spans="1:23" x14ac:dyDescent="0.2">
      <c r="W142" s="206">
        <f>Admin!B142</f>
        <v>44797</v>
      </c>
    </row>
    <row r="143" spans="1:23" x14ac:dyDescent="0.2">
      <c r="W143" s="206">
        <f>Admin!B143</f>
        <v>44798</v>
      </c>
    </row>
    <row r="144" spans="1:23" x14ac:dyDescent="0.2">
      <c r="W144" s="206">
        <f>Admin!B144</f>
        <v>44799</v>
      </c>
    </row>
    <row r="145" spans="23:23" x14ac:dyDescent="0.2">
      <c r="W145" s="206">
        <f>Admin!B145</f>
        <v>44800</v>
      </c>
    </row>
    <row r="146" spans="23:23" x14ac:dyDescent="0.2">
      <c r="W146" s="206">
        <f>Admin!B146</f>
        <v>44801</v>
      </c>
    </row>
    <row r="147" spans="23:23" x14ac:dyDescent="0.2">
      <c r="W147" s="206">
        <f>Admin!B147</f>
        <v>44802</v>
      </c>
    </row>
    <row r="148" spans="23:23" x14ac:dyDescent="0.2">
      <c r="W148" s="206">
        <f>Admin!B148</f>
        <v>44803</v>
      </c>
    </row>
    <row r="149" spans="23:23" x14ac:dyDescent="0.2">
      <c r="W149" s="206">
        <f>Admin!B149</f>
        <v>44804</v>
      </c>
    </row>
    <row r="150" spans="23:23" x14ac:dyDescent="0.2">
      <c r="W150" s="206">
        <f>Admin!B150</f>
        <v>44805</v>
      </c>
    </row>
    <row r="151" spans="23:23" x14ac:dyDescent="0.2">
      <c r="W151" s="206">
        <f>Admin!B151</f>
        <v>44806</v>
      </c>
    </row>
    <row r="152" spans="23:23" x14ac:dyDescent="0.2">
      <c r="W152" s="206">
        <f>Admin!B152</f>
        <v>44807</v>
      </c>
    </row>
    <row r="153" spans="23:23" x14ac:dyDescent="0.2">
      <c r="W153" s="206">
        <f>Admin!B153</f>
        <v>44808</v>
      </c>
    </row>
    <row r="154" spans="23:23" x14ac:dyDescent="0.2">
      <c r="W154" s="206">
        <f>Admin!B154</f>
        <v>44809</v>
      </c>
    </row>
    <row r="155" spans="23:23" x14ac:dyDescent="0.2">
      <c r="W155" s="206">
        <f>Admin!B155</f>
        <v>44810</v>
      </c>
    </row>
    <row r="156" spans="23:23" x14ac:dyDescent="0.2">
      <c r="W156" s="206">
        <f>Admin!B156</f>
        <v>44811</v>
      </c>
    </row>
    <row r="157" spans="23:23" x14ac:dyDescent="0.2">
      <c r="W157" s="206">
        <f>Admin!B157</f>
        <v>44812</v>
      </c>
    </row>
    <row r="158" spans="23:23" x14ac:dyDescent="0.2">
      <c r="W158" s="206">
        <f>Admin!B158</f>
        <v>44813</v>
      </c>
    </row>
    <row r="159" spans="23:23" x14ac:dyDescent="0.2">
      <c r="W159" s="206">
        <f>Admin!B159</f>
        <v>44814</v>
      </c>
    </row>
    <row r="160" spans="23:23" x14ac:dyDescent="0.2">
      <c r="W160" s="206">
        <f>Admin!B160</f>
        <v>44815</v>
      </c>
    </row>
    <row r="161" spans="23:23" x14ac:dyDescent="0.2">
      <c r="W161" s="206">
        <f>Admin!B161</f>
        <v>44816</v>
      </c>
    </row>
    <row r="162" spans="23:23" x14ac:dyDescent="0.2">
      <c r="W162" s="206">
        <f>Admin!B162</f>
        <v>44817</v>
      </c>
    </row>
    <row r="163" spans="23:23" x14ac:dyDescent="0.2">
      <c r="W163" s="206">
        <f>Admin!B163</f>
        <v>44818</v>
      </c>
    </row>
    <row r="164" spans="23:23" x14ac:dyDescent="0.2">
      <c r="W164" s="206">
        <f>Admin!B164</f>
        <v>44819</v>
      </c>
    </row>
    <row r="165" spans="23:23" x14ac:dyDescent="0.2">
      <c r="W165" s="206">
        <f>Admin!B165</f>
        <v>44820</v>
      </c>
    </row>
    <row r="166" spans="23:23" x14ac:dyDescent="0.2">
      <c r="W166" s="206">
        <f>Admin!B166</f>
        <v>44821</v>
      </c>
    </row>
    <row r="167" spans="23:23" x14ac:dyDescent="0.2">
      <c r="W167" s="206">
        <f>Admin!B167</f>
        <v>44822</v>
      </c>
    </row>
    <row r="168" spans="23:23" x14ac:dyDescent="0.2">
      <c r="W168" s="206">
        <f>Admin!B168</f>
        <v>44823</v>
      </c>
    </row>
    <row r="169" spans="23:23" x14ac:dyDescent="0.2">
      <c r="W169" s="206">
        <f>Admin!B169</f>
        <v>44824</v>
      </c>
    </row>
    <row r="170" spans="23:23" x14ac:dyDescent="0.2">
      <c r="W170" s="206">
        <f>Admin!B170</f>
        <v>44825</v>
      </c>
    </row>
    <row r="171" spans="23:23" x14ac:dyDescent="0.2">
      <c r="W171" s="206">
        <f>Admin!B171</f>
        <v>44826</v>
      </c>
    </row>
    <row r="172" spans="23:23" x14ac:dyDescent="0.2">
      <c r="W172" s="206">
        <f>Admin!B172</f>
        <v>44827</v>
      </c>
    </row>
    <row r="173" spans="23:23" x14ac:dyDescent="0.2">
      <c r="W173" s="206">
        <f>Admin!B173</f>
        <v>44828</v>
      </c>
    </row>
    <row r="174" spans="23:23" x14ac:dyDescent="0.2">
      <c r="W174" s="206">
        <f>Admin!B174</f>
        <v>44829</v>
      </c>
    </row>
    <row r="175" spans="23:23" x14ac:dyDescent="0.2">
      <c r="W175" s="206">
        <f>Admin!B175</f>
        <v>44830</v>
      </c>
    </row>
    <row r="176" spans="23:23" x14ac:dyDescent="0.2">
      <c r="W176" s="206">
        <f>Admin!B176</f>
        <v>44831</v>
      </c>
    </row>
    <row r="177" spans="23:23" x14ac:dyDescent="0.2">
      <c r="W177" s="206">
        <f>Admin!B177</f>
        <v>44832</v>
      </c>
    </row>
    <row r="178" spans="23:23" x14ac:dyDescent="0.2">
      <c r="W178" s="206">
        <f>Admin!B178</f>
        <v>44833</v>
      </c>
    </row>
    <row r="179" spans="23:23" x14ac:dyDescent="0.2">
      <c r="W179" s="206">
        <f>Admin!B179</f>
        <v>44834</v>
      </c>
    </row>
    <row r="180" spans="23:23" x14ac:dyDescent="0.2">
      <c r="W180" s="206">
        <f>Admin!B180</f>
        <v>44835</v>
      </c>
    </row>
    <row r="181" spans="23:23" x14ac:dyDescent="0.2">
      <c r="W181" s="206">
        <f>Admin!B181</f>
        <v>44836</v>
      </c>
    </row>
    <row r="182" spans="23:23" x14ac:dyDescent="0.2">
      <c r="W182" s="206">
        <f>Admin!B182</f>
        <v>44837</v>
      </c>
    </row>
    <row r="183" spans="23:23" x14ac:dyDescent="0.2">
      <c r="W183" s="206">
        <f>Admin!B183</f>
        <v>44838</v>
      </c>
    </row>
    <row r="184" spans="23:23" x14ac:dyDescent="0.2">
      <c r="W184" s="206">
        <f>Admin!B184</f>
        <v>44839</v>
      </c>
    </row>
    <row r="185" spans="23:23" x14ac:dyDescent="0.2">
      <c r="W185" s="206">
        <f>Admin!B185</f>
        <v>44840</v>
      </c>
    </row>
    <row r="186" spans="23:23" x14ac:dyDescent="0.2">
      <c r="W186" s="206">
        <f>Admin!B186</f>
        <v>44841</v>
      </c>
    </row>
    <row r="187" spans="23:23" x14ac:dyDescent="0.2">
      <c r="W187" s="206">
        <f>Admin!B187</f>
        <v>44842</v>
      </c>
    </row>
    <row r="188" spans="23:23" x14ac:dyDescent="0.2">
      <c r="W188" s="206">
        <f>Admin!B188</f>
        <v>44843</v>
      </c>
    </row>
    <row r="189" spans="23:23" x14ac:dyDescent="0.2">
      <c r="W189" s="206">
        <f>Admin!B189</f>
        <v>44844</v>
      </c>
    </row>
    <row r="190" spans="23:23" x14ac:dyDescent="0.2">
      <c r="W190" s="206">
        <f>Admin!B190</f>
        <v>44845</v>
      </c>
    </row>
    <row r="191" spans="23:23" x14ac:dyDescent="0.2">
      <c r="W191" s="206">
        <f>Admin!B191</f>
        <v>44846</v>
      </c>
    </row>
    <row r="192" spans="23:23" x14ac:dyDescent="0.2">
      <c r="W192" s="206">
        <f>Admin!B192</f>
        <v>44847</v>
      </c>
    </row>
    <row r="193" spans="23:23" x14ac:dyDescent="0.2">
      <c r="W193" s="206">
        <f>Admin!B193</f>
        <v>44848</v>
      </c>
    </row>
    <row r="194" spans="23:23" x14ac:dyDescent="0.2">
      <c r="W194" s="206">
        <f>Admin!B194</f>
        <v>44849</v>
      </c>
    </row>
    <row r="195" spans="23:23" x14ac:dyDescent="0.2">
      <c r="W195" s="206">
        <f>Admin!B195</f>
        <v>44850</v>
      </c>
    </row>
    <row r="196" spans="23:23" x14ac:dyDescent="0.2">
      <c r="W196" s="206">
        <f>Admin!B196</f>
        <v>44851</v>
      </c>
    </row>
    <row r="197" spans="23:23" x14ac:dyDescent="0.2">
      <c r="W197" s="206">
        <f>Admin!B197</f>
        <v>44852</v>
      </c>
    </row>
    <row r="198" spans="23:23" x14ac:dyDescent="0.2">
      <c r="W198" s="206">
        <f>Admin!B198</f>
        <v>44853</v>
      </c>
    </row>
    <row r="199" spans="23:23" x14ac:dyDescent="0.2">
      <c r="W199" s="206">
        <f>Admin!B199</f>
        <v>44854</v>
      </c>
    </row>
    <row r="200" spans="23:23" x14ac:dyDescent="0.2">
      <c r="W200" s="206">
        <f>Admin!B200</f>
        <v>44855</v>
      </c>
    </row>
    <row r="201" spans="23:23" x14ac:dyDescent="0.2">
      <c r="W201" s="206">
        <f>Admin!B201</f>
        <v>44856</v>
      </c>
    </row>
    <row r="202" spans="23:23" x14ac:dyDescent="0.2">
      <c r="W202" s="206">
        <f>Admin!B202</f>
        <v>44857</v>
      </c>
    </row>
    <row r="203" spans="23:23" x14ac:dyDescent="0.2">
      <c r="W203" s="206">
        <f>Admin!B203</f>
        <v>44858</v>
      </c>
    </row>
    <row r="204" spans="23:23" x14ac:dyDescent="0.2">
      <c r="W204" s="206">
        <f>Admin!B204</f>
        <v>44859</v>
      </c>
    </row>
    <row r="205" spans="23:23" x14ac:dyDescent="0.2">
      <c r="W205" s="206">
        <f>Admin!B205</f>
        <v>44860</v>
      </c>
    </row>
    <row r="206" spans="23:23" x14ac:dyDescent="0.2">
      <c r="W206" s="206">
        <f>Admin!B206</f>
        <v>44861</v>
      </c>
    </row>
    <row r="207" spans="23:23" x14ac:dyDescent="0.2">
      <c r="W207" s="206">
        <f>Admin!B207</f>
        <v>44862</v>
      </c>
    </row>
    <row r="208" spans="23:23" x14ac:dyDescent="0.2">
      <c r="W208" s="206">
        <f>Admin!B208</f>
        <v>44863</v>
      </c>
    </row>
    <row r="209" spans="23:23" x14ac:dyDescent="0.2">
      <c r="W209" s="206">
        <f>Admin!B209</f>
        <v>44864</v>
      </c>
    </row>
    <row r="210" spans="23:23" x14ac:dyDescent="0.2">
      <c r="W210" s="206">
        <f>Admin!B210</f>
        <v>44865</v>
      </c>
    </row>
    <row r="211" spans="23:23" x14ac:dyDescent="0.2">
      <c r="W211" s="206">
        <f>Admin!B211</f>
        <v>44866</v>
      </c>
    </row>
    <row r="212" spans="23:23" x14ac:dyDescent="0.2">
      <c r="W212" s="206">
        <f>Admin!B212</f>
        <v>44867</v>
      </c>
    </row>
    <row r="213" spans="23:23" x14ac:dyDescent="0.2">
      <c r="W213" s="206">
        <f>Admin!B213</f>
        <v>44868</v>
      </c>
    </row>
    <row r="214" spans="23:23" x14ac:dyDescent="0.2">
      <c r="W214" s="206">
        <f>Admin!B214</f>
        <v>44869</v>
      </c>
    </row>
    <row r="215" spans="23:23" x14ac:dyDescent="0.2">
      <c r="W215" s="206">
        <f>Admin!B215</f>
        <v>44870</v>
      </c>
    </row>
    <row r="216" spans="23:23" x14ac:dyDescent="0.2">
      <c r="W216" s="206">
        <f>Admin!B216</f>
        <v>44871</v>
      </c>
    </row>
    <row r="217" spans="23:23" x14ac:dyDescent="0.2">
      <c r="W217" s="206">
        <f>Admin!B217</f>
        <v>44872</v>
      </c>
    </row>
    <row r="218" spans="23:23" x14ac:dyDescent="0.2">
      <c r="W218" s="206">
        <f>Admin!B218</f>
        <v>44873</v>
      </c>
    </row>
    <row r="219" spans="23:23" x14ac:dyDescent="0.2">
      <c r="W219" s="206">
        <f>Admin!B219</f>
        <v>44874</v>
      </c>
    </row>
    <row r="220" spans="23:23" x14ac:dyDescent="0.2">
      <c r="W220" s="206">
        <f>Admin!B220</f>
        <v>44875</v>
      </c>
    </row>
    <row r="221" spans="23:23" x14ac:dyDescent="0.2">
      <c r="W221" s="206">
        <f>Admin!B221</f>
        <v>44876</v>
      </c>
    </row>
    <row r="222" spans="23:23" x14ac:dyDescent="0.2">
      <c r="W222" s="206">
        <f>Admin!B222</f>
        <v>44877</v>
      </c>
    </row>
    <row r="223" spans="23:23" x14ac:dyDescent="0.2">
      <c r="W223" s="206">
        <f>Admin!B223</f>
        <v>44878</v>
      </c>
    </row>
    <row r="224" spans="23:23" x14ac:dyDescent="0.2">
      <c r="W224" s="206">
        <f>Admin!B224</f>
        <v>44879</v>
      </c>
    </row>
    <row r="225" spans="23:23" x14ac:dyDescent="0.2">
      <c r="W225" s="206">
        <f>Admin!B225</f>
        <v>44880</v>
      </c>
    </row>
    <row r="226" spans="23:23" x14ac:dyDescent="0.2">
      <c r="W226" s="206">
        <f>Admin!B226</f>
        <v>44881</v>
      </c>
    </row>
    <row r="227" spans="23:23" x14ac:dyDescent="0.2">
      <c r="W227" s="206">
        <f>Admin!B227</f>
        <v>44882</v>
      </c>
    </row>
    <row r="228" spans="23:23" x14ac:dyDescent="0.2">
      <c r="W228" s="206">
        <f>Admin!B228</f>
        <v>44883</v>
      </c>
    </row>
    <row r="229" spans="23:23" x14ac:dyDescent="0.2">
      <c r="W229" s="206">
        <f>Admin!B229</f>
        <v>44884</v>
      </c>
    </row>
    <row r="230" spans="23:23" x14ac:dyDescent="0.2">
      <c r="W230" s="206">
        <f>Admin!B230</f>
        <v>44885</v>
      </c>
    </row>
    <row r="231" spans="23:23" x14ac:dyDescent="0.2">
      <c r="W231" s="206">
        <f>Admin!B231</f>
        <v>44886</v>
      </c>
    </row>
    <row r="232" spans="23:23" x14ac:dyDescent="0.2">
      <c r="W232" s="206">
        <f>Admin!B232</f>
        <v>44887</v>
      </c>
    </row>
    <row r="233" spans="23:23" x14ac:dyDescent="0.2">
      <c r="W233" s="206">
        <f>Admin!B233</f>
        <v>44888</v>
      </c>
    </row>
    <row r="234" spans="23:23" x14ac:dyDescent="0.2">
      <c r="W234" s="206">
        <f>Admin!B234</f>
        <v>44889</v>
      </c>
    </row>
    <row r="235" spans="23:23" x14ac:dyDescent="0.2">
      <c r="W235" s="206">
        <f>Admin!B235</f>
        <v>44890</v>
      </c>
    </row>
    <row r="236" spans="23:23" x14ac:dyDescent="0.2">
      <c r="W236" s="206">
        <f>Admin!B236</f>
        <v>44891</v>
      </c>
    </row>
    <row r="237" spans="23:23" x14ac:dyDescent="0.2">
      <c r="W237" s="206">
        <f>Admin!B237</f>
        <v>44892</v>
      </c>
    </row>
    <row r="238" spans="23:23" x14ac:dyDescent="0.2">
      <c r="W238" s="206">
        <f>Admin!B238</f>
        <v>44893</v>
      </c>
    </row>
    <row r="239" spans="23:23" x14ac:dyDescent="0.2">
      <c r="W239" s="206">
        <f>Admin!B239</f>
        <v>44894</v>
      </c>
    </row>
    <row r="240" spans="23:23" x14ac:dyDescent="0.2">
      <c r="W240" s="206">
        <f>Admin!B240</f>
        <v>44895</v>
      </c>
    </row>
    <row r="241" spans="23:23" x14ac:dyDescent="0.2">
      <c r="W241" s="206">
        <f>Admin!B241</f>
        <v>44896</v>
      </c>
    </row>
    <row r="242" spans="23:23" x14ac:dyDescent="0.2">
      <c r="W242" s="206">
        <f>Admin!B242</f>
        <v>44897</v>
      </c>
    </row>
    <row r="243" spans="23:23" x14ac:dyDescent="0.2">
      <c r="W243" s="206">
        <f>Admin!B243</f>
        <v>44898</v>
      </c>
    </row>
    <row r="244" spans="23:23" x14ac:dyDescent="0.2">
      <c r="W244" s="206">
        <f>Admin!B244</f>
        <v>44899</v>
      </c>
    </row>
    <row r="245" spans="23:23" x14ac:dyDescent="0.2">
      <c r="W245" s="206">
        <f>Admin!B245</f>
        <v>44900</v>
      </c>
    </row>
    <row r="246" spans="23:23" x14ac:dyDescent="0.2">
      <c r="W246" s="206">
        <f>Admin!B246</f>
        <v>44901</v>
      </c>
    </row>
    <row r="247" spans="23:23" x14ac:dyDescent="0.2">
      <c r="W247" s="206">
        <f>Admin!B247</f>
        <v>44902</v>
      </c>
    </row>
    <row r="248" spans="23:23" x14ac:dyDescent="0.2">
      <c r="W248" s="206">
        <f>Admin!B248</f>
        <v>44903</v>
      </c>
    </row>
    <row r="249" spans="23:23" x14ac:dyDescent="0.2">
      <c r="W249" s="206">
        <f>Admin!B249</f>
        <v>44904</v>
      </c>
    </row>
    <row r="250" spans="23:23" x14ac:dyDescent="0.2">
      <c r="W250" s="206">
        <f>Admin!B250</f>
        <v>44905</v>
      </c>
    </row>
    <row r="251" spans="23:23" x14ac:dyDescent="0.2">
      <c r="W251" s="206">
        <f>Admin!B251</f>
        <v>44906</v>
      </c>
    </row>
    <row r="252" spans="23:23" x14ac:dyDescent="0.2">
      <c r="W252" s="206">
        <f>Admin!B252</f>
        <v>44907</v>
      </c>
    </row>
    <row r="253" spans="23:23" x14ac:dyDescent="0.2">
      <c r="W253" s="206">
        <f>Admin!B253</f>
        <v>44908</v>
      </c>
    </row>
    <row r="254" spans="23:23" x14ac:dyDescent="0.2">
      <c r="W254" s="206">
        <f>Admin!B254</f>
        <v>44909</v>
      </c>
    </row>
    <row r="255" spans="23:23" x14ac:dyDescent="0.2">
      <c r="W255" s="206">
        <f>Admin!B255</f>
        <v>44910</v>
      </c>
    </row>
    <row r="256" spans="23:23" x14ac:dyDescent="0.2">
      <c r="W256" s="206">
        <f>Admin!B256</f>
        <v>44911</v>
      </c>
    </row>
    <row r="257" spans="23:23" x14ac:dyDescent="0.2">
      <c r="W257" s="206">
        <f>Admin!B257</f>
        <v>44912</v>
      </c>
    </row>
    <row r="258" spans="23:23" x14ac:dyDescent="0.2">
      <c r="W258" s="206">
        <f>Admin!B258</f>
        <v>44913</v>
      </c>
    </row>
    <row r="259" spans="23:23" x14ac:dyDescent="0.2">
      <c r="W259" s="206">
        <f>Admin!B259</f>
        <v>44914</v>
      </c>
    </row>
    <row r="260" spans="23:23" x14ac:dyDescent="0.2">
      <c r="W260" s="206">
        <f>Admin!B260</f>
        <v>44915</v>
      </c>
    </row>
    <row r="261" spans="23:23" x14ac:dyDescent="0.2">
      <c r="W261" s="206">
        <f>Admin!B261</f>
        <v>44916</v>
      </c>
    </row>
    <row r="262" spans="23:23" x14ac:dyDescent="0.2">
      <c r="W262" s="206">
        <f>Admin!B262</f>
        <v>44917</v>
      </c>
    </row>
    <row r="263" spans="23:23" x14ac:dyDescent="0.2">
      <c r="W263" s="206">
        <f>Admin!B263</f>
        <v>44918</v>
      </c>
    </row>
    <row r="264" spans="23:23" x14ac:dyDescent="0.2">
      <c r="W264" s="206">
        <f>Admin!B264</f>
        <v>44919</v>
      </c>
    </row>
    <row r="265" spans="23:23" x14ac:dyDescent="0.2">
      <c r="W265" s="206">
        <f>Admin!B265</f>
        <v>44920</v>
      </c>
    </row>
    <row r="266" spans="23:23" x14ac:dyDescent="0.2">
      <c r="W266" s="206">
        <f>Admin!B266</f>
        <v>44921</v>
      </c>
    </row>
    <row r="267" spans="23:23" x14ac:dyDescent="0.2">
      <c r="W267" s="206">
        <f>Admin!B267</f>
        <v>44922</v>
      </c>
    </row>
    <row r="268" spans="23:23" x14ac:dyDescent="0.2">
      <c r="W268" s="206">
        <f>Admin!B268</f>
        <v>44923</v>
      </c>
    </row>
    <row r="269" spans="23:23" x14ac:dyDescent="0.2">
      <c r="W269" s="206">
        <f>Admin!B269</f>
        <v>44924</v>
      </c>
    </row>
    <row r="270" spans="23:23" x14ac:dyDescent="0.2">
      <c r="W270" s="206">
        <f>Admin!B270</f>
        <v>44925</v>
      </c>
    </row>
    <row r="271" spans="23:23" x14ac:dyDescent="0.2">
      <c r="W271" s="206">
        <f>Admin!B271</f>
        <v>44926</v>
      </c>
    </row>
    <row r="272" spans="23:23" x14ac:dyDescent="0.2">
      <c r="W272" s="206">
        <f>Admin!B272</f>
        <v>44927</v>
      </c>
    </row>
    <row r="273" spans="23:23" x14ac:dyDescent="0.2">
      <c r="W273" s="206">
        <f>Admin!B273</f>
        <v>44928</v>
      </c>
    </row>
    <row r="274" spans="23:23" x14ac:dyDescent="0.2">
      <c r="W274" s="206">
        <f>Admin!B274</f>
        <v>44929</v>
      </c>
    </row>
    <row r="275" spans="23:23" x14ac:dyDescent="0.2">
      <c r="W275" s="206">
        <f>Admin!B275</f>
        <v>44930</v>
      </c>
    </row>
    <row r="276" spans="23:23" x14ac:dyDescent="0.2">
      <c r="W276" s="206">
        <f>Admin!B276</f>
        <v>44931</v>
      </c>
    </row>
    <row r="277" spans="23:23" x14ac:dyDescent="0.2">
      <c r="W277" s="206">
        <f>Admin!B277</f>
        <v>44932</v>
      </c>
    </row>
    <row r="278" spans="23:23" x14ac:dyDescent="0.2">
      <c r="W278" s="206">
        <f>Admin!B278</f>
        <v>44933</v>
      </c>
    </row>
    <row r="279" spans="23:23" x14ac:dyDescent="0.2">
      <c r="W279" s="206">
        <f>Admin!B279</f>
        <v>44934</v>
      </c>
    </row>
    <row r="280" spans="23:23" x14ac:dyDescent="0.2">
      <c r="W280" s="206">
        <f>Admin!B280</f>
        <v>44935</v>
      </c>
    </row>
    <row r="281" spans="23:23" x14ac:dyDescent="0.2">
      <c r="W281" s="206">
        <f>Admin!B281</f>
        <v>44936</v>
      </c>
    </row>
    <row r="282" spans="23:23" x14ac:dyDescent="0.2">
      <c r="W282" s="206">
        <f>Admin!B282</f>
        <v>44937</v>
      </c>
    </row>
    <row r="283" spans="23:23" x14ac:dyDescent="0.2">
      <c r="W283" s="206">
        <f>Admin!B283</f>
        <v>44938</v>
      </c>
    </row>
    <row r="284" spans="23:23" x14ac:dyDescent="0.2">
      <c r="W284" s="206">
        <f>Admin!B284</f>
        <v>44939</v>
      </c>
    </row>
    <row r="285" spans="23:23" x14ac:dyDescent="0.2">
      <c r="W285" s="206">
        <f>Admin!B285</f>
        <v>44940</v>
      </c>
    </row>
    <row r="286" spans="23:23" x14ac:dyDescent="0.2">
      <c r="W286" s="206">
        <f>Admin!B286</f>
        <v>44941</v>
      </c>
    </row>
    <row r="287" spans="23:23" x14ac:dyDescent="0.2">
      <c r="W287" s="206">
        <f>Admin!B287</f>
        <v>44942</v>
      </c>
    </row>
    <row r="288" spans="23:23" x14ac:dyDescent="0.2">
      <c r="W288" s="206">
        <f>Admin!B288</f>
        <v>44943</v>
      </c>
    </row>
    <row r="289" spans="23:23" x14ac:dyDescent="0.2">
      <c r="W289" s="206">
        <f>Admin!B289</f>
        <v>44944</v>
      </c>
    </row>
    <row r="290" spans="23:23" x14ac:dyDescent="0.2">
      <c r="W290" s="206">
        <f>Admin!B290</f>
        <v>44945</v>
      </c>
    </row>
    <row r="291" spans="23:23" x14ac:dyDescent="0.2">
      <c r="W291" s="206">
        <f>Admin!B291</f>
        <v>44946</v>
      </c>
    </row>
    <row r="292" spans="23:23" x14ac:dyDescent="0.2">
      <c r="W292" s="206">
        <f>Admin!B292</f>
        <v>44947</v>
      </c>
    </row>
    <row r="293" spans="23:23" x14ac:dyDescent="0.2">
      <c r="W293" s="206">
        <f>Admin!B293</f>
        <v>44948</v>
      </c>
    </row>
    <row r="294" spans="23:23" x14ac:dyDescent="0.2">
      <c r="W294" s="206">
        <f>Admin!B294</f>
        <v>44949</v>
      </c>
    </row>
    <row r="295" spans="23:23" x14ac:dyDescent="0.2">
      <c r="W295" s="206">
        <f>Admin!B295</f>
        <v>44950</v>
      </c>
    </row>
    <row r="296" spans="23:23" x14ac:dyDescent="0.2">
      <c r="W296" s="206">
        <f>Admin!B296</f>
        <v>44951</v>
      </c>
    </row>
    <row r="297" spans="23:23" x14ac:dyDescent="0.2">
      <c r="W297" s="206">
        <f>Admin!B297</f>
        <v>44952</v>
      </c>
    </row>
    <row r="298" spans="23:23" x14ac:dyDescent="0.2">
      <c r="W298" s="206">
        <f>Admin!B298</f>
        <v>44953</v>
      </c>
    </row>
    <row r="299" spans="23:23" x14ac:dyDescent="0.2">
      <c r="W299" s="206">
        <f>Admin!B299</f>
        <v>44954</v>
      </c>
    </row>
    <row r="300" spans="23:23" x14ac:dyDescent="0.2">
      <c r="W300" s="206">
        <f>Admin!B300</f>
        <v>44955</v>
      </c>
    </row>
    <row r="301" spans="23:23" x14ac:dyDescent="0.2">
      <c r="W301" s="206">
        <f>Admin!B301</f>
        <v>44956</v>
      </c>
    </row>
    <row r="302" spans="23:23" x14ac:dyDescent="0.2">
      <c r="W302" s="206">
        <f>Admin!B302</f>
        <v>44957</v>
      </c>
    </row>
    <row r="303" spans="23:23" x14ac:dyDescent="0.2">
      <c r="W303" s="206">
        <f>Admin!B303</f>
        <v>44958</v>
      </c>
    </row>
    <row r="304" spans="23:23" x14ac:dyDescent="0.2">
      <c r="W304" s="206">
        <f>Admin!B304</f>
        <v>44959</v>
      </c>
    </row>
    <row r="305" spans="23:23" x14ac:dyDescent="0.2">
      <c r="W305" s="206">
        <f>Admin!B305</f>
        <v>44960</v>
      </c>
    </row>
    <row r="306" spans="23:23" x14ac:dyDescent="0.2">
      <c r="W306" s="206">
        <f>Admin!B306</f>
        <v>44961</v>
      </c>
    </row>
    <row r="307" spans="23:23" x14ac:dyDescent="0.2">
      <c r="W307" s="206">
        <f>Admin!B307</f>
        <v>44962</v>
      </c>
    </row>
    <row r="308" spans="23:23" x14ac:dyDescent="0.2">
      <c r="W308" s="206">
        <f>Admin!B308</f>
        <v>44963</v>
      </c>
    </row>
    <row r="309" spans="23:23" x14ac:dyDescent="0.2">
      <c r="W309" s="206">
        <f>Admin!B309</f>
        <v>44964</v>
      </c>
    </row>
    <row r="310" spans="23:23" x14ac:dyDescent="0.2">
      <c r="W310" s="206">
        <f>Admin!B310</f>
        <v>44965</v>
      </c>
    </row>
    <row r="311" spans="23:23" x14ac:dyDescent="0.2">
      <c r="W311" s="206">
        <f>Admin!B311</f>
        <v>44966</v>
      </c>
    </row>
    <row r="312" spans="23:23" x14ac:dyDescent="0.2">
      <c r="W312" s="206">
        <f>Admin!B312</f>
        <v>44967</v>
      </c>
    </row>
    <row r="313" spans="23:23" x14ac:dyDescent="0.2">
      <c r="W313" s="206">
        <f>Admin!B313</f>
        <v>44968</v>
      </c>
    </row>
    <row r="314" spans="23:23" x14ac:dyDescent="0.2">
      <c r="W314" s="206">
        <f>Admin!B314</f>
        <v>44969</v>
      </c>
    </row>
    <row r="315" spans="23:23" x14ac:dyDescent="0.2">
      <c r="W315" s="206">
        <f>Admin!B315</f>
        <v>44970</v>
      </c>
    </row>
    <row r="316" spans="23:23" x14ac:dyDescent="0.2">
      <c r="W316" s="206">
        <f>Admin!B316</f>
        <v>44971</v>
      </c>
    </row>
    <row r="317" spans="23:23" x14ac:dyDescent="0.2">
      <c r="W317" s="206">
        <f>Admin!B317</f>
        <v>44972</v>
      </c>
    </row>
    <row r="318" spans="23:23" x14ac:dyDescent="0.2">
      <c r="W318" s="206">
        <f>Admin!B318</f>
        <v>44973</v>
      </c>
    </row>
    <row r="319" spans="23:23" x14ac:dyDescent="0.2">
      <c r="W319" s="206">
        <f>Admin!B319</f>
        <v>44974</v>
      </c>
    </row>
    <row r="320" spans="23:23" x14ac:dyDescent="0.2">
      <c r="W320" s="206">
        <f>Admin!B320</f>
        <v>44975</v>
      </c>
    </row>
    <row r="321" spans="23:23" x14ac:dyDescent="0.2">
      <c r="W321" s="206">
        <f>Admin!B321</f>
        <v>44976</v>
      </c>
    </row>
    <row r="322" spans="23:23" x14ac:dyDescent="0.2">
      <c r="W322" s="206">
        <f>Admin!B322</f>
        <v>44977</v>
      </c>
    </row>
    <row r="323" spans="23:23" x14ac:dyDescent="0.2">
      <c r="W323" s="206">
        <f>Admin!B323</f>
        <v>44978</v>
      </c>
    </row>
    <row r="324" spans="23:23" x14ac:dyDescent="0.2">
      <c r="W324" s="206">
        <f>Admin!B324</f>
        <v>44979</v>
      </c>
    </row>
    <row r="325" spans="23:23" x14ac:dyDescent="0.2">
      <c r="W325" s="206">
        <f>Admin!B325</f>
        <v>44980</v>
      </c>
    </row>
    <row r="326" spans="23:23" x14ac:dyDescent="0.2">
      <c r="W326" s="206">
        <f>Admin!B326</f>
        <v>44981</v>
      </c>
    </row>
    <row r="327" spans="23:23" x14ac:dyDescent="0.2">
      <c r="W327" s="206">
        <f>Admin!B327</f>
        <v>44982</v>
      </c>
    </row>
    <row r="328" spans="23:23" x14ac:dyDescent="0.2">
      <c r="W328" s="206">
        <f>Admin!B328</f>
        <v>44983</v>
      </c>
    </row>
    <row r="329" spans="23:23" x14ac:dyDescent="0.2">
      <c r="W329" s="206">
        <f>Admin!B329</f>
        <v>44984</v>
      </c>
    </row>
    <row r="330" spans="23:23" x14ac:dyDescent="0.2">
      <c r="W330" s="206">
        <f>Admin!B330</f>
        <v>44985</v>
      </c>
    </row>
    <row r="331" spans="23:23" x14ac:dyDescent="0.2">
      <c r="W331" s="206">
        <f>Admin!B331</f>
        <v>44986</v>
      </c>
    </row>
    <row r="332" spans="23:23" x14ac:dyDescent="0.2">
      <c r="W332" s="206">
        <f>Admin!B332</f>
        <v>44987</v>
      </c>
    </row>
    <row r="333" spans="23:23" x14ac:dyDescent="0.2">
      <c r="W333" s="206">
        <f>Admin!B333</f>
        <v>44988</v>
      </c>
    </row>
    <row r="334" spans="23:23" x14ac:dyDescent="0.2">
      <c r="W334" s="206">
        <f>Admin!B334</f>
        <v>44989</v>
      </c>
    </row>
    <row r="335" spans="23:23" x14ac:dyDescent="0.2">
      <c r="W335" s="206">
        <f>Admin!B335</f>
        <v>44990</v>
      </c>
    </row>
    <row r="336" spans="23:23" x14ac:dyDescent="0.2">
      <c r="W336" s="206">
        <f>Admin!B336</f>
        <v>44991</v>
      </c>
    </row>
    <row r="337" spans="23:23" x14ac:dyDescent="0.2">
      <c r="W337" s="206">
        <f>Admin!B337</f>
        <v>44992</v>
      </c>
    </row>
    <row r="338" spans="23:23" x14ac:dyDescent="0.2">
      <c r="W338" s="206">
        <f>Admin!B338</f>
        <v>44993</v>
      </c>
    </row>
    <row r="339" spans="23:23" x14ac:dyDescent="0.2">
      <c r="W339" s="206">
        <f>Admin!B339</f>
        <v>44994</v>
      </c>
    </row>
    <row r="340" spans="23:23" x14ac:dyDescent="0.2">
      <c r="W340" s="206">
        <f>Admin!B340</f>
        <v>44995</v>
      </c>
    </row>
    <row r="341" spans="23:23" x14ac:dyDescent="0.2">
      <c r="W341" s="206">
        <f>Admin!B341</f>
        <v>44996</v>
      </c>
    </row>
    <row r="342" spans="23:23" x14ac:dyDescent="0.2">
      <c r="W342" s="206">
        <f>Admin!B342</f>
        <v>44997</v>
      </c>
    </row>
    <row r="343" spans="23:23" x14ac:dyDescent="0.2">
      <c r="W343" s="206">
        <f>Admin!B343</f>
        <v>44998</v>
      </c>
    </row>
    <row r="344" spans="23:23" x14ac:dyDescent="0.2">
      <c r="W344" s="206">
        <f>Admin!B344</f>
        <v>44999</v>
      </c>
    </row>
    <row r="345" spans="23:23" x14ac:dyDescent="0.2">
      <c r="W345" s="206">
        <f>Admin!B345</f>
        <v>45000</v>
      </c>
    </row>
    <row r="346" spans="23:23" x14ac:dyDescent="0.2">
      <c r="W346" s="206">
        <f>Admin!B346</f>
        <v>45001</v>
      </c>
    </row>
    <row r="347" spans="23:23" x14ac:dyDescent="0.2">
      <c r="W347" s="206">
        <f>Admin!B347</f>
        <v>45002</v>
      </c>
    </row>
    <row r="348" spans="23:23" x14ac:dyDescent="0.2">
      <c r="W348" s="206">
        <f>Admin!B348</f>
        <v>45003</v>
      </c>
    </row>
    <row r="349" spans="23:23" x14ac:dyDescent="0.2">
      <c r="W349" s="206">
        <f>Admin!B349</f>
        <v>45004</v>
      </c>
    </row>
    <row r="350" spans="23:23" x14ac:dyDescent="0.2">
      <c r="W350" s="206">
        <f>Admin!B350</f>
        <v>45005</v>
      </c>
    </row>
    <row r="351" spans="23:23" x14ac:dyDescent="0.2">
      <c r="W351" s="206">
        <f>Admin!B351</f>
        <v>45006</v>
      </c>
    </row>
    <row r="352" spans="23:23" x14ac:dyDescent="0.2">
      <c r="W352" s="206">
        <f>Admin!B352</f>
        <v>45007</v>
      </c>
    </row>
    <row r="353" spans="23:23" x14ac:dyDescent="0.2">
      <c r="W353" s="206">
        <f>Admin!B353</f>
        <v>45008</v>
      </c>
    </row>
    <row r="354" spans="23:23" x14ac:dyDescent="0.2">
      <c r="W354" s="206">
        <f>Admin!B354</f>
        <v>45009</v>
      </c>
    </row>
    <row r="355" spans="23:23" x14ac:dyDescent="0.2">
      <c r="W355" s="206">
        <f>Admin!B355</f>
        <v>45010</v>
      </c>
    </row>
    <row r="356" spans="23:23" x14ac:dyDescent="0.2">
      <c r="W356" s="206">
        <f>Admin!B356</f>
        <v>45011</v>
      </c>
    </row>
    <row r="357" spans="23:23" x14ac:dyDescent="0.2">
      <c r="W357" s="206">
        <f>Admin!B357</f>
        <v>45012</v>
      </c>
    </row>
    <row r="358" spans="23:23" x14ac:dyDescent="0.2">
      <c r="W358" s="206">
        <f>Admin!B358</f>
        <v>45013</v>
      </c>
    </row>
    <row r="359" spans="23:23" x14ac:dyDescent="0.2">
      <c r="W359" s="206">
        <f>Admin!B359</f>
        <v>45014</v>
      </c>
    </row>
    <row r="360" spans="23:23" x14ac:dyDescent="0.2">
      <c r="W360" s="206">
        <f>Admin!B360</f>
        <v>45015</v>
      </c>
    </row>
    <row r="361" spans="23:23" x14ac:dyDescent="0.2">
      <c r="W361" s="206">
        <f>Admin!B361</f>
        <v>45016</v>
      </c>
    </row>
    <row r="362" spans="23:23" x14ac:dyDescent="0.2">
      <c r="W362" s="206">
        <f>Admin!B362</f>
        <v>45017</v>
      </c>
    </row>
    <row r="363" spans="23:23" x14ac:dyDescent="0.2">
      <c r="W363" s="206">
        <f>Admin!B363</f>
        <v>45018</v>
      </c>
    </row>
    <row r="364" spans="23:23" x14ac:dyDescent="0.2">
      <c r="W364" s="206">
        <f>Admin!B364</f>
        <v>45019</v>
      </c>
    </row>
    <row r="365" spans="23:23" x14ac:dyDescent="0.2">
      <c r="W365" s="206">
        <f>Admin!B365</f>
        <v>45020</v>
      </c>
    </row>
    <row r="366" spans="23:23" x14ac:dyDescent="0.2">
      <c r="W366" s="206">
        <f>Admin!B366</f>
        <v>45021</v>
      </c>
    </row>
  </sheetData>
  <mergeCells count="51">
    <mergeCell ref="D15:F15"/>
    <mergeCell ref="D16:F16"/>
    <mergeCell ref="M15:O15"/>
    <mergeCell ref="D5:F5"/>
    <mergeCell ref="D6:F6"/>
    <mergeCell ref="O13:P13"/>
    <mergeCell ref="D7:F7"/>
    <mergeCell ref="H13:H14"/>
    <mergeCell ref="H5:O7"/>
    <mergeCell ref="S39:S40"/>
    <mergeCell ref="H39:H40"/>
    <mergeCell ref="S13:S14"/>
    <mergeCell ref="Q3:S3"/>
    <mergeCell ref="H3:M3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S91:S92"/>
    <mergeCell ref="D93:F93"/>
    <mergeCell ref="D67:F67"/>
    <mergeCell ref="D68:F68"/>
    <mergeCell ref="M67:O6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 xr:uid="{00000000-0002-0000-0000-000000000000}">
      <formula1>1</formula1>
      <formula2>2002</formula2>
    </dataValidation>
    <dataValidation type="list" allowBlank="1" showInputMessage="1" showErrorMessage="1" sqref="D126" xr:uid="{00000000-0002-0000-0000-000001000000}">
      <formula1>$V$5:$V$6</formula1>
    </dataValidation>
    <dataValidation type="list" allowBlank="1" showInputMessage="1" showErrorMessage="1" sqref="D54 D106 D132 D80 D28" xr:uid="{00000000-0002-0000-0000-000002000000}">
      <formula1>$V$7:$V$8</formula1>
    </dataValidation>
    <dataValidation type="list" allowBlank="1" showInputMessage="1" showErrorMessage="1" sqref="D30 D108 D56 D82 D134" xr:uid="{00000000-0002-0000-0000-000003000000}">
      <formula1>$V$9:$V$10</formula1>
    </dataValidation>
    <dataValidation type="list" allowBlank="1" showInputMessage="1" showErrorMessage="1" sqref="O24 O50 O76 O102 O128" xr:uid="{00000000-0002-0000-0000-000004000000}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 xr:uid="{00000000-0002-0000-0000-000005000000}">
      <formula1>1</formula1>
      <formula2>53</formula2>
    </dataValidation>
    <dataValidation type="date" allowBlank="1" showInputMessage="1" showErrorMessage="1" errorTitle="DATE OF BIRTH ERROR" error="Correct format is DD/MM/YYYY" sqref="M43 M121 M69 M95 M17" xr:uid="{00000000-0002-0000-0000-000006000000}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 xr:uid="{00000000-0002-0000-0000-000007000000}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 xr:uid="{00000000-0002-0000-0000-000008000000}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 xr:uid="{00000000-0002-0000-0000-000009000000}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 xr:uid="{00000000-0002-0000-0000-00000A000000}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 xr:uid="{00000000-0002-0000-0000-00000B000000}">
      <formula1>$W$2:$W$366</formula1>
    </dataValidation>
  </dataValidations>
  <hyperlinks>
    <hyperlink ref="Q3" r:id="rId1" xr:uid="{00000000-0004-0000-0000-000000000000}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H77"/>
  <sheetViews>
    <sheetView topLeftCell="B1"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39"/>
      <c r="B1" s="430" t="s">
        <v>66</v>
      </c>
      <c r="C1" s="431"/>
      <c r="D1" s="431"/>
      <c r="E1" s="431"/>
      <c r="F1" s="432"/>
      <c r="G1" s="443">
        <f>SUM(AD70:AG70)+SUM(AE72:AG72)</f>
        <v>0</v>
      </c>
      <c r="H1" s="444"/>
      <c r="I1" s="441" t="s">
        <v>4</v>
      </c>
      <c r="J1" s="452"/>
      <c r="K1" s="452"/>
      <c r="L1" s="453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21"/>
      <c r="V1" s="425" t="s">
        <v>25</v>
      </c>
      <c r="W1" s="426"/>
      <c r="X1" s="426"/>
      <c r="Y1" s="426"/>
      <c r="Z1" s="426"/>
      <c r="AA1" s="426"/>
      <c r="AB1" s="426"/>
      <c r="AC1" s="427"/>
      <c r="AD1" s="412" t="s">
        <v>62</v>
      </c>
      <c r="AE1" s="412"/>
      <c r="AF1" s="412"/>
      <c r="AG1" s="412"/>
      <c r="AH1" s="24"/>
    </row>
    <row r="2" spans="1:34" s="4" customFormat="1" ht="15" customHeight="1" thickBot="1" x14ac:dyDescent="0.25">
      <c r="A2" s="439"/>
      <c r="B2" s="433"/>
      <c r="C2" s="434"/>
      <c r="D2" s="434"/>
      <c r="E2" s="434"/>
      <c r="F2" s="435"/>
      <c r="G2" s="396"/>
      <c r="H2" s="397"/>
      <c r="I2" s="401" t="s">
        <v>70</v>
      </c>
      <c r="J2" s="401"/>
      <c r="K2" s="401"/>
      <c r="L2" s="402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21"/>
      <c r="V2" s="428"/>
      <c r="W2" s="413"/>
      <c r="X2" s="413"/>
      <c r="Y2" s="413"/>
      <c r="Z2" s="413"/>
      <c r="AA2" s="413"/>
      <c r="AB2" s="413"/>
      <c r="AC2" s="429"/>
      <c r="AD2" s="413"/>
      <c r="AE2" s="413"/>
      <c r="AF2" s="413"/>
      <c r="AG2" s="413"/>
      <c r="AH2" s="24"/>
    </row>
    <row r="3" spans="1:34" s="7" customFormat="1" ht="15" customHeight="1" thickTop="1" x14ac:dyDescent="0.2">
      <c r="A3" s="389"/>
      <c r="B3" s="398" t="s">
        <v>72</v>
      </c>
      <c r="C3" s="398" t="s">
        <v>45</v>
      </c>
      <c r="D3" s="398" t="s">
        <v>6</v>
      </c>
      <c r="E3" s="403" t="s">
        <v>38</v>
      </c>
      <c r="F3" s="406" t="s">
        <v>0</v>
      </c>
      <c r="G3" s="105" t="s">
        <v>39</v>
      </c>
      <c r="H3" s="373" t="str">
        <f>'Apr22'!H3:H6</f>
        <v>Statutory Pay</v>
      </c>
      <c r="I3" s="373" t="str">
        <f>'Apr22'!I3:I6</f>
        <v>Basic hours</v>
      </c>
      <c r="J3" s="373" t="str">
        <f>'Apr22'!J3:J6</f>
        <v>Hourly rate</v>
      </c>
      <c r="K3" s="373" t="str">
        <f>'Apr22'!K3:K6</f>
        <v>Basic    wages</v>
      </c>
      <c r="L3" s="373" t="str">
        <f>'Apr22'!L3:L6</f>
        <v>Overtime Bonus Gratuities</v>
      </c>
      <c r="M3" s="436" t="str">
        <f>'Apr22'!M3:M6</f>
        <v>GROSS WAGES</v>
      </c>
      <c r="N3" s="373" t="str">
        <f>'Apr22'!N3:N6</f>
        <v>Income Tax</v>
      </c>
      <c r="O3" s="373" t="str">
        <f>'Apr22'!O3:O6</f>
        <v>Employees National Insurance</v>
      </c>
      <c r="P3" s="373" t="str">
        <f>'Apr22'!P3:P6</f>
        <v>Student Loans</v>
      </c>
      <c r="Q3" s="373" t="str">
        <f>'Apr22'!Q3:Q6</f>
        <v>Other Deductions</v>
      </c>
      <c r="R3" s="436" t="str">
        <f>'Apr22'!R3:R6</f>
        <v>NET      PAY</v>
      </c>
      <c r="S3" s="42"/>
      <c r="T3" s="373" t="str">
        <f>'Apr22'!T3:T6</f>
        <v>Employers National Insurance</v>
      </c>
      <c r="U3" s="422"/>
      <c r="V3" s="417" t="s">
        <v>5</v>
      </c>
      <c r="W3" s="417" t="s">
        <v>1</v>
      </c>
      <c r="X3" s="417" t="s">
        <v>26</v>
      </c>
      <c r="Y3" s="418" t="s">
        <v>22</v>
      </c>
      <c r="Z3" s="417" t="s">
        <v>2</v>
      </c>
      <c r="AA3" s="417" t="s">
        <v>3</v>
      </c>
      <c r="AB3" s="42"/>
      <c r="AC3" s="417" t="s">
        <v>27</v>
      </c>
      <c r="AD3" s="414" t="s">
        <v>58</v>
      </c>
      <c r="AE3" s="414" t="s">
        <v>59</v>
      </c>
      <c r="AF3" s="414" t="s">
        <v>60</v>
      </c>
      <c r="AG3" s="414" t="s">
        <v>61</v>
      </c>
      <c r="AH3" s="160"/>
    </row>
    <row r="4" spans="1:34" s="7" customFormat="1" ht="15" customHeight="1" x14ac:dyDescent="0.2">
      <c r="A4" s="389"/>
      <c r="B4" s="399"/>
      <c r="C4" s="399"/>
      <c r="D4" s="399"/>
      <c r="E4" s="404"/>
      <c r="F4" s="382"/>
      <c r="G4" s="106" t="s">
        <v>40</v>
      </c>
      <c r="H4" s="376"/>
      <c r="I4" s="376"/>
      <c r="J4" s="376"/>
      <c r="K4" s="376"/>
      <c r="L4" s="376"/>
      <c r="M4" s="437"/>
      <c r="N4" s="376"/>
      <c r="O4" s="376"/>
      <c r="P4" s="376"/>
      <c r="Q4" s="376"/>
      <c r="R4" s="437"/>
      <c r="S4" s="42"/>
      <c r="T4" s="376"/>
      <c r="U4" s="422"/>
      <c r="V4" s="382"/>
      <c r="W4" s="382"/>
      <c r="X4" s="382"/>
      <c r="Y4" s="419"/>
      <c r="Z4" s="382"/>
      <c r="AA4" s="382"/>
      <c r="AB4" s="42"/>
      <c r="AC4" s="382"/>
      <c r="AD4" s="415"/>
      <c r="AE4" s="415"/>
      <c r="AF4" s="415"/>
      <c r="AG4" s="415"/>
      <c r="AH4" s="160"/>
    </row>
    <row r="5" spans="1:34" s="7" customFormat="1" ht="15" customHeight="1" x14ac:dyDescent="0.2">
      <c r="A5" s="389"/>
      <c r="B5" s="399"/>
      <c r="C5" s="399"/>
      <c r="D5" s="399"/>
      <c r="E5" s="404"/>
      <c r="F5" s="382"/>
      <c r="G5" s="106" t="s">
        <v>41</v>
      </c>
      <c r="H5" s="376"/>
      <c r="I5" s="376"/>
      <c r="J5" s="376"/>
      <c r="K5" s="376"/>
      <c r="L5" s="376"/>
      <c r="M5" s="437"/>
      <c r="N5" s="376"/>
      <c r="O5" s="376"/>
      <c r="P5" s="376"/>
      <c r="Q5" s="376"/>
      <c r="R5" s="437"/>
      <c r="S5" s="42"/>
      <c r="T5" s="376"/>
      <c r="U5" s="422"/>
      <c r="V5" s="382"/>
      <c r="W5" s="382"/>
      <c r="X5" s="382"/>
      <c r="Y5" s="419"/>
      <c r="Z5" s="382"/>
      <c r="AA5" s="382"/>
      <c r="AB5" s="42"/>
      <c r="AC5" s="382"/>
      <c r="AD5" s="415"/>
      <c r="AE5" s="415"/>
      <c r="AF5" s="415"/>
      <c r="AG5" s="415"/>
      <c r="AH5" s="160"/>
    </row>
    <row r="6" spans="1:34" s="8" customFormat="1" ht="15" customHeight="1" x14ac:dyDescent="0.2">
      <c r="A6" s="389"/>
      <c r="B6" s="400"/>
      <c r="C6" s="400"/>
      <c r="D6" s="400"/>
      <c r="E6" s="405"/>
      <c r="F6" s="382"/>
      <c r="G6" s="107" t="s">
        <v>42</v>
      </c>
      <c r="H6" s="377"/>
      <c r="I6" s="377"/>
      <c r="J6" s="377"/>
      <c r="K6" s="377"/>
      <c r="L6" s="377"/>
      <c r="M6" s="438"/>
      <c r="N6" s="377"/>
      <c r="O6" s="377"/>
      <c r="P6" s="377"/>
      <c r="Q6" s="377"/>
      <c r="R6" s="438"/>
      <c r="S6" s="41"/>
      <c r="T6" s="377"/>
      <c r="U6" s="422"/>
      <c r="V6" s="382"/>
      <c r="W6" s="382"/>
      <c r="X6" s="382"/>
      <c r="Y6" s="420"/>
      <c r="Z6" s="382"/>
      <c r="AA6" s="382"/>
      <c r="AB6" s="41"/>
      <c r="AC6" s="382"/>
      <c r="AD6" s="416"/>
      <c r="AE6" s="416"/>
      <c r="AF6" s="416"/>
      <c r="AG6" s="416"/>
      <c r="AH6" s="128"/>
    </row>
    <row r="7" spans="1:34" s="8" customFormat="1" ht="24" customHeight="1" thickBot="1" x14ac:dyDescent="0.25">
      <c r="A7" s="128"/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69"/>
      <c r="D8" s="369"/>
      <c r="E8" s="367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368" t="s">
        <v>9</v>
      </c>
      <c r="C9" s="369"/>
      <c r="D9" s="367"/>
      <c r="E9" s="156">
        <v>35</v>
      </c>
      <c r="F9" s="35"/>
      <c r="G9" s="35"/>
      <c r="H9" s="368" t="s">
        <v>28</v>
      </c>
      <c r="I9" s="369"/>
      <c r="J9" s="367"/>
      <c r="K9" s="204">
        <f>'Nov22'!M39+1</f>
        <v>44893</v>
      </c>
      <c r="L9" s="203" t="s">
        <v>76</v>
      </c>
      <c r="M9" s="205">
        <f>K9+6</f>
        <v>44899</v>
      </c>
      <c r="N9" s="20"/>
      <c r="O9" s="409" t="s">
        <v>63</v>
      </c>
      <c r="P9" s="410"/>
      <c r="Q9" s="410"/>
      <c r="R9" s="411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IF(T$9="Y",'Nov22'!H41,0)</f>
        <v>0</v>
      </c>
      <c r="I11" s="89">
        <f>IF(T$9="Y",'Nov22'!I41,0)</f>
        <v>0</v>
      </c>
      <c r="J11" s="89">
        <f>IF(T$9="Y",'Nov22'!J41,0)</f>
        <v>0</v>
      </c>
      <c r="K11" s="89">
        <f>IF(T$9="Y",'Nov22'!K41,I11*J11)</f>
        <v>0</v>
      </c>
      <c r="L11" s="110">
        <f>IF(T$9="Y",'Nov22'!L41,0)</f>
        <v>0</v>
      </c>
      <c r="M11" s="110" t="str">
        <f>IF(E11=" "," ",IF(T$9="Y",'Nov22'!M41,IF((H11+K11+L11)&gt;0,H11+K11+L11,"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IF(Employee!H$34=E$9,Employee!D$34+SUM(M11)+'Nov22'!V41,SUM(M11)+'Nov22'!V41)</f>
        <v>0</v>
      </c>
      <c r="W11" s="49">
        <f>IF(Employee!H$34=E$9,Employee!D$35+SUM(N11)+'Nov22'!W41,SUM(N11)+'Nov22'!W41)</f>
        <v>0</v>
      </c>
      <c r="X11" s="49">
        <f>IF(O11=" ",'Nov22'!X41,O11+'Nov22'!X41)</f>
        <v>0</v>
      </c>
      <c r="Y11" s="49">
        <f>IF(P11=" ",'Nov22'!Y41,P11+'Nov22'!Y41)</f>
        <v>0</v>
      </c>
      <c r="Z11" s="49">
        <f>IF(Q11=" ",'Nov22'!Z41,Q11+'Nov22'!Z41)</f>
        <v>0</v>
      </c>
      <c r="AA11" s="49">
        <f>IF(R11=" ",'Nov22'!AA41,R11+'Nov22'!AA41)</f>
        <v>0</v>
      </c>
      <c r="AC11" s="49">
        <f>IF(T11=" ",'Nov22'!AC41,T11+'Nov22'!AC41)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IF(T$9="Y",'Nov22'!H42,0)</f>
        <v>0</v>
      </c>
      <c r="I12" s="92">
        <f>IF(T$9="Y",'Nov22'!I42,0)</f>
        <v>0</v>
      </c>
      <c r="J12" s="92">
        <f>IF(T$9="Y",'Nov22'!J42,0)</f>
        <v>0</v>
      </c>
      <c r="K12" s="92">
        <f>IF(T$9="Y",'Nov22'!K42,I12*J12)</f>
        <v>0</v>
      </c>
      <c r="L12" s="111">
        <f>IF(T$9="Y",'Nov22'!L42,0)</f>
        <v>0</v>
      </c>
      <c r="M12" s="111" t="str">
        <f>IF(E12=" "," ",IF(T$9="Y",'Nov22'!M42,IF((H12+K12+L12)&gt;0,H12+K12+L12,"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IF(Employee!H$60=E$9,Employee!D$60+SUM(M12)+'Nov22'!V42,SUM(M12)+'Nov22'!V42)</f>
        <v>0</v>
      </c>
      <c r="W12" s="49">
        <f>IF(Employee!H$60=E$9,Employee!D$61+SUM(N12)+'Nov22'!W42,SUM(N12)+'Nov22'!W42)</f>
        <v>0</v>
      </c>
      <c r="X12" s="49">
        <f>IF(O12=" ",'Nov22'!X42,O12+'Nov22'!X42)</f>
        <v>0</v>
      </c>
      <c r="Y12" s="49">
        <f>IF(P12=" ",'Nov22'!Y42,P12+'Nov22'!Y42)</f>
        <v>0</v>
      </c>
      <c r="Z12" s="49">
        <f>IF(Q12=" ",'Nov22'!Z42,Q12+'Nov22'!Z42)</f>
        <v>0</v>
      </c>
      <c r="AA12" s="49">
        <f>IF(R12=" ",'Nov22'!AA42,R12+'Nov22'!AA42)</f>
        <v>0</v>
      </c>
      <c r="AC12" s="49">
        <f>IF(T12=" ",'Nov22'!AC42,T12+'Nov22'!AC42)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IF(T$9="Y",'Nov22'!H43,0)</f>
        <v>0</v>
      </c>
      <c r="I13" s="92">
        <f>IF(T$9="Y",'Nov22'!I43,0)</f>
        <v>0</v>
      </c>
      <c r="J13" s="92">
        <f>IF(T$9="Y",'Nov22'!J43,0)</f>
        <v>0</v>
      </c>
      <c r="K13" s="92">
        <f>IF(T$9="Y",'Nov22'!K43,I13*J13)</f>
        <v>0</v>
      </c>
      <c r="L13" s="111">
        <f>IF(T$9="Y",'Nov22'!L43,0)</f>
        <v>0</v>
      </c>
      <c r="M13" s="111" t="str">
        <f>IF(E13=" "," ",IF(T$9="Y",'Nov22'!M43,IF((H13+K13+L13)&gt;0,H13+K13+L13,"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IF(Employee!H$86=E$9,Employee!D$86+SUM(M13)+'Nov22'!V43,SUM(M13)+'Nov22'!V43)</f>
        <v>0</v>
      </c>
      <c r="W13" s="49">
        <f>IF(Employee!H$86=E$9,Employee!D$87+SUM(N13)+'Nov22'!W43,SUM(N13)+'Nov22'!W43)</f>
        <v>0</v>
      </c>
      <c r="X13" s="49">
        <f>IF(O13=" ",'Nov22'!X43,O13+'Nov22'!X43)</f>
        <v>0</v>
      </c>
      <c r="Y13" s="49">
        <f>IF(P13=" ",'Nov22'!Y43,P13+'Nov22'!Y43)</f>
        <v>0</v>
      </c>
      <c r="Z13" s="49">
        <f>IF(Q13=" ",'Nov22'!Z43,Q13+'Nov22'!Z43)</f>
        <v>0</v>
      </c>
      <c r="AA13" s="49">
        <f>IF(R13=" ",'Nov22'!AA43,R13+'Nov22'!AA43)</f>
        <v>0</v>
      </c>
      <c r="AC13" s="49">
        <f>IF(T13=" ",'Nov22'!AC43,T13+'Nov22'!AC43)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IF(T$9="Y",'Nov22'!H44,0)</f>
        <v>0</v>
      </c>
      <c r="I14" s="92">
        <f>IF(T$9="Y",'Nov22'!I44,0)</f>
        <v>0</v>
      </c>
      <c r="J14" s="92">
        <f>IF(T$9="Y",'Nov22'!J44,0)</f>
        <v>0</v>
      </c>
      <c r="K14" s="92">
        <f>IF(T$9="Y",'Nov22'!K44,I14*J14)</f>
        <v>0</v>
      </c>
      <c r="L14" s="111">
        <f>IF(T$9="Y",'Nov22'!L44,0)</f>
        <v>0</v>
      </c>
      <c r="M14" s="111" t="str">
        <f>IF(E14=" "," ",IF(T$9="Y",'Nov22'!M44,IF((H14+K14+L14)&gt;0,H14+K14+L14,"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IF(Employee!H$112=E$9,Employee!D$112+SUM(M14)+'Nov22'!V44,SUM(M14)+'Nov22'!V44)</f>
        <v>0</v>
      </c>
      <c r="W14" s="49">
        <f>IF(Employee!H$112=E$9,Employee!D$113+SUM(N14)+'Nov22'!W44,SUM(N14)+'Nov22'!W44)</f>
        <v>0</v>
      </c>
      <c r="X14" s="49">
        <f>IF(O14=" ",'Nov22'!X44,O14+'Nov22'!X44)</f>
        <v>0</v>
      </c>
      <c r="Y14" s="49">
        <f>IF(P14=" ",'Nov22'!Y44,P14+'Nov22'!Y44)</f>
        <v>0</v>
      </c>
      <c r="Z14" s="49">
        <f>IF(Q14=" ",'Nov22'!Z44,Q14+'Nov22'!Z44)</f>
        <v>0</v>
      </c>
      <c r="AA14" s="49">
        <f>IF(R14=" ",'Nov22'!AA44,R14+'Nov22'!AA44)</f>
        <v>0</v>
      </c>
      <c r="AC14" s="49">
        <f>IF(T14=" ",'Nov22'!AC44,T14+'Nov22'!AC44)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IF(T$9="Y",'Nov22'!H45,0)</f>
        <v>0</v>
      </c>
      <c r="I15" s="245">
        <f>IF(T$9="Y",'Nov22'!I45,0)</f>
        <v>0</v>
      </c>
      <c r="J15" s="245">
        <f>IF(T$9="Y",'Nov22'!J45,0)</f>
        <v>0</v>
      </c>
      <c r="K15" s="245">
        <f>IF(T$9="Y",'Nov22'!K45,I15*J15)</f>
        <v>0</v>
      </c>
      <c r="L15" s="246">
        <f>IF(T$9="Y",'Nov22'!L45,0)</f>
        <v>0</v>
      </c>
      <c r="M15" s="111" t="str">
        <f>IF(E15=" "," ",IF(T$9="Y",'Nov22'!M45,IF((H15+K15+L15)&gt;0,H15+K15+L15,"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IF(Employee!H$138=E$9,Employee!D$138+SUM(M15)+'Nov22'!V45,SUM(M15)+'Nov22'!V45)</f>
        <v>0</v>
      </c>
      <c r="W15" s="49">
        <f>IF(Employee!H$138=E$9,Employee!D$139+SUM(N15)+'Nov22'!W45,SUM(N15)+'Nov22'!W45)</f>
        <v>0</v>
      </c>
      <c r="X15" s="49">
        <f>IF(O15=" ",'Nov22'!X45,O15+'Nov22'!X45)</f>
        <v>0</v>
      </c>
      <c r="Y15" s="49">
        <f>IF(P15=" ",'Nov22'!Y45,P15+'Nov22'!Y45)</f>
        <v>0</v>
      </c>
      <c r="Z15" s="49">
        <f>IF(Q15=" ",'Nov22'!Z45,Q15+'Nov22'!Z45)</f>
        <v>0</v>
      </c>
      <c r="AA15" s="49">
        <f>IF(R15=" ",'Nov22'!AA45,R15+'Nov22'!AA45)</f>
        <v>0</v>
      </c>
      <c r="AC15" s="49">
        <f>IF(T15=" ",'Nov22'!AC45,T15+'Nov22'!AC45)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66" t="s">
        <v>7</v>
      </c>
      <c r="G16" s="369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69"/>
      <c r="D18" s="369"/>
      <c r="E18" s="367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407"/>
      <c r="S18" s="408"/>
      <c r="T18" s="408"/>
      <c r="U18" s="33"/>
      <c r="AH18" s="35"/>
    </row>
    <row r="19" spans="1:34" ht="18" customHeight="1" thickTop="1" thickBot="1" x14ac:dyDescent="0.25">
      <c r="A19" s="34"/>
      <c r="B19" s="368" t="s">
        <v>9</v>
      </c>
      <c r="C19" s="369"/>
      <c r="D19" s="367"/>
      <c r="E19" s="156">
        <v>36</v>
      </c>
      <c r="F19" s="35"/>
      <c r="G19" s="35"/>
      <c r="H19" s="368" t="s">
        <v>28</v>
      </c>
      <c r="I19" s="369"/>
      <c r="J19" s="367"/>
      <c r="K19" s="204">
        <f>M9+1</f>
        <v>44900</v>
      </c>
      <c r="L19" s="203" t="s">
        <v>76</v>
      </c>
      <c r="M19" s="205">
        <f>K19+6</f>
        <v>44906</v>
      </c>
      <c r="N19" s="20"/>
      <c r="O19" s="409" t="s">
        <v>63</v>
      </c>
      <c r="P19" s="410"/>
      <c r="Q19" s="410"/>
      <c r="R19" s="411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66" t="s">
        <v>7</v>
      </c>
      <c r="G26" s="367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69"/>
      <c r="D28" s="369"/>
      <c r="E28" s="367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407"/>
      <c r="S28" s="408"/>
      <c r="T28" s="408"/>
      <c r="U28" s="33"/>
      <c r="AH28" s="35"/>
    </row>
    <row r="29" spans="1:34" ht="18" customHeight="1" thickTop="1" thickBot="1" x14ac:dyDescent="0.25">
      <c r="A29" s="34"/>
      <c r="B29" s="368" t="s">
        <v>9</v>
      </c>
      <c r="C29" s="369"/>
      <c r="D29" s="367"/>
      <c r="E29" s="156">
        <v>37</v>
      </c>
      <c r="F29" s="35"/>
      <c r="G29" s="35"/>
      <c r="H29" s="368" t="s">
        <v>28</v>
      </c>
      <c r="I29" s="369"/>
      <c r="J29" s="367"/>
      <c r="K29" s="204">
        <f>M19+1</f>
        <v>44907</v>
      </c>
      <c r="L29" s="203" t="s">
        <v>76</v>
      </c>
      <c r="M29" s="205">
        <f>K29+6</f>
        <v>44913</v>
      </c>
      <c r="N29" s="20"/>
      <c r="O29" s="409" t="s">
        <v>63</v>
      </c>
      <c r="P29" s="410"/>
      <c r="Q29" s="410"/>
      <c r="R29" s="411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66" t="s">
        <v>7</v>
      </c>
      <c r="G36" s="367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445"/>
      <c r="D38" s="445"/>
      <c r="E38" s="446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368" t="s">
        <v>9</v>
      </c>
      <c r="C39" s="447"/>
      <c r="D39" s="448"/>
      <c r="E39" s="156">
        <v>38</v>
      </c>
      <c r="F39" s="35"/>
      <c r="G39" s="35"/>
      <c r="H39" s="368" t="s">
        <v>28</v>
      </c>
      <c r="I39" s="447"/>
      <c r="J39" s="448"/>
      <c r="K39" s="204">
        <f>M29+1</f>
        <v>44914</v>
      </c>
      <c r="L39" s="203" t="s">
        <v>76</v>
      </c>
      <c r="M39" s="205">
        <f>K39+6</f>
        <v>44920</v>
      </c>
      <c r="N39" s="20"/>
      <c r="O39" s="409" t="s">
        <v>63</v>
      </c>
      <c r="P39" s="449"/>
      <c r="Q39" s="449"/>
      <c r="R39" s="450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66" t="s">
        <v>7</v>
      </c>
      <c r="G46" s="451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23</v>
      </c>
      <c r="C48" s="445"/>
      <c r="D48" s="445"/>
      <c r="E48" s="446"/>
      <c r="F48" s="32"/>
      <c r="G48" s="32"/>
      <c r="H48" s="32"/>
      <c r="I48" s="32"/>
      <c r="J48" s="32"/>
      <c r="K48" s="46"/>
      <c r="L48" s="46"/>
      <c r="M48" s="43"/>
      <c r="N48" s="32"/>
      <c r="O48" s="370" t="s">
        <v>28</v>
      </c>
      <c r="P48" s="371"/>
      <c r="Q48" s="372"/>
      <c r="R48" s="407"/>
      <c r="S48" s="408"/>
      <c r="T48" s="408"/>
      <c r="U48" s="33"/>
      <c r="AH48" s="35"/>
    </row>
    <row r="49" spans="1:34" ht="18" customHeight="1" thickTop="1" thickBot="1" x14ac:dyDescent="0.25">
      <c r="A49" s="34"/>
      <c r="B49" s="368" t="s">
        <v>9</v>
      </c>
      <c r="C49" s="447"/>
      <c r="D49" s="448"/>
      <c r="E49" s="156">
        <v>39</v>
      </c>
      <c r="F49" s="35"/>
      <c r="G49" s="35"/>
      <c r="H49" s="368" t="s">
        <v>28</v>
      </c>
      <c r="I49" s="447"/>
      <c r="J49" s="448"/>
      <c r="K49" s="204">
        <f>M39+1</f>
        <v>44921</v>
      </c>
      <c r="L49" s="203" t="s">
        <v>76</v>
      </c>
      <c r="M49" s="205">
        <f>K49+6</f>
        <v>44927</v>
      </c>
      <c r="N49" s="20"/>
      <c r="O49" s="409" t="s">
        <v>63</v>
      </c>
      <c r="P49" s="449"/>
      <c r="Q49" s="449"/>
      <c r="R49" s="450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66" t="s">
        <v>7</v>
      </c>
      <c r="G56" s="451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8"/>
      <c r="C57" s="378"/>
      <c r="D57" s="378"/>
      <c r="E57" s="378"/>
      <c r="F57" s="378"/>
      <c r="G57" s="378"/>
      <c r="H57" s="378"/>
      <c r="I57" s="378"/>
      <c r="J57" s="378"/>
      <c r="K57" s="378"/>
      <c r="L57" s="378"/>
      <c r="M57" s="378"/>
      <c r="N57" s="378"/>
      <c r="O57" s="378"/>
      <c r="P57" s="378"/>
      <c r="Q57" s="378"/>
      <c r="R57" s="378"/>
      <c r="S57" s="378"/>
      <c r="T57" s="378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83" t="s">
        <v>24</v>
      </c>
      <c r="C58" s="369"/>
      <c r="D58" s="369"/>
      <c r="E58" s="367"/>
      <c r="F58" s="32"/>
      <c r="G58" s="32"/>
      <c r="H58" s="43"/>
      <c r="I58" s="43"/>
      <c r="J58" s="43"/>
      <c r="K58" s="46"/>
      <c r="L58" s="46"/>
      <c r="M58" s="43"/>
      <c r="N58" s="32"/>
      <c r="O58" s="370" t="s">
        <v>28</v>
      </c>
      <c r="P58" s="371"/>
      <c r="Q58" s="372"/>
      <c r="R58" s="407"/>
      <c r="S58" s="408"/>
      <c r="T58" s="408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68" t="s">
        <v>10</v>
      </c>
      <c r="C59" s="369"/>
      <c r="D59" s="367"/>
      <c r="E59" s="156">
        <v>9</v>
      </c>
      <c r="F59" s="35"/>
      <c r="G59" s="35"/>
      <c r="H59" s="368" t="s">
        <v>28</v>
      </c>
      <c r="I59" s="369"/>
      <c r="J59" s="367"/>
      <c r="K59" s="204">
        <f>Admin!B241</f>
        <v>44896</v>
      </c>
      <c r="L59" s="203" t="s">
        <v>76</v>
      </c>
      <c r="M59" s="205">
        <f>Admin!B271</f>
        <v>44926</v>
      </c>
      <c r="N59" s="20"/>
      <c r="O59" s="409" t="s">
        <v>64</v>
      </c>
      <c r="P59" s="410"/>
      <c r="Q59" s="410"/>
      <c r="R59" s="411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IF(T$59="Y",'Nov22'!H51,0)</f>
        <v>0</v>
      </c>
      <c r="I61" s="89">
        <f>IF(T$59="Y",'Nov22'!I51,0)</f>
        <v>0</v>
      </c>
      <c r="J61" s="89">
        <f>IF(T$59="Y",'Nov22'!J51,0)</f>
        <v>0</v>
      </c>
      <c r="K61" s="89">
        <f>IF(T$59="Y",'Nov22'!K51,I61*J61)</f>
        <v>0</v>
      </c>
      <c r="L61" s="110">
        <f>IF(T$59="Y",'Nov22'!L51,0)</f>
        <v>0</v>
      </c>
      <c r="M61" s="99" t="str">
        <f>IF(E61=" "," ",IF(T$59="Y",'Nov22'!M51,IF((H61+K61+L61)&gt;0,H61+K61+L61,"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IF(Employee!H$35=E$59,Employee!D$34+SUM(M61)+'Nov22'!V51,SUM(M61)+'Nov22'!V51)</f>
        <v>0</v>
      </c>
      <c r="W61" s="49">
        <f>IF(Employee!H$35=E$59,Employee!D$35+SUM(N61)+'Nov22'!W51,SUM(N61)+'Nov22'!W51)</f>
        <v>0</v>
      </c>
      <c r="X61" s="49">
        <f>IF(O61=" ",'Nov22'!X51,O61+'Nov22'!X51)</f>
        <v>0</v>
      </c>
      <c r="Y61" s="49">
        <f>IF(P61=" ",'Nov22'!Y51,P61+'Nov22'!Y51)</f>
        <v>0</v>
      </c>
      <c r="Z61" s="49">
        <f>IF(Q61=" ",'Nov22'!Z51,Q61+'Nov22'!Z51)</f>
        <v>0</v>
      </c>
      <c r="AA61" s="49">
        <f>IF(R61=" ",'Nov22'!AA51,R61+'Nov22'!AA51)</f>
        <v>0</v>
      </c>
      <c r="AC61" s="49">
        <f>IF(T61=" ",'Nov22'!AC51,T61+'Nov22'!AC51)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IF(T$59="Y",'Nov22'!H52,0)</f>
        <v>0</v>
      </c>
      <c r="I62" s="92">
        <f>IF(T$59="Y",'Nov22'!I52,0)</f>
        <v>0</v>
      </c>
      <c r="J62" s="92">
        <f>IF(T$59="Y",'Nov22'!J52,0)</f>
        <v>0</v>
      </c>
      <c r="K62" s="92">
        <f>IF(T$59="Y",'Nov22'!K52,I62*J62)</f>
        <v>0</v>
      </c>
      <c r="L62" s="111">
        <f>IF(T$59="Y",'Nov22'!L52,0)</f>
        <v>0</v>
      </c>
      <c r="M62" s="100" t="str">
        <f>IF(E62=" "," ",IF(T$59="Y",'Nov22'!M52,IF((H62+K62+L62)&gt;0,H62+K62+L62,"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IF(Employee!H$61=E$59,Employee!D$60+SUM(M62)+'Nov22'!V52,SUM(M62)+'Nov22'!V52)</f>
        <v>0</v>
      </c>
      <c r="W62" s="49">
        <f>IF(Employee!H$61=E$59,Employee!D$61+SUM(N62)+'Nov22'!W52,SUM(N62)+'Nov22'!W52)</f>
        <v>0</v>
      </c>
      <c r="X62" s="49">
        <f>IF(O62=" ",'Nov22'!X52,O62+'Nov22'!X52)</f>
        <v>0</v>
      </c>
      <c r="Y62" s="49">
        <f>IF(P62=" ",'Nov22'!Y52,P62+'Nov22'!Y52)</f>
        <v>0</v>
      </c>
      <c r="Z62" s="49">
        <f>IF(Q62=" ",'Nov22'!Z52,Q62+'Nov22'!Z52)</f>
        <v>0</v>
      </c>
      <c r="AA62" s="49">
        <f>IF(R62=" ",'Nov22'!AA52,R62+'Nov22'!AA52)</f>
        <v>0</v>
      </c>
      <c r="AC62" s="49">
        <f>IF(T62=" ",'Nov22'!AC52,T62+'Nov22'!AC52)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IF(T$59="Y",'Nov22'!H53,0)</f>
        <v>0</v>
      </c>
      <c r="I63" s="92">
        <f>IF(T$59="Y",'Nov22'!I53,0)</f>
        <v>0</v>
      </c>
      <c r="J63" s="92">
        <f>IF(T$59="Y",'Nov22'!J53,0)</f>
        <v>0</v>
      </c>
      <c r="K63" s="92">
        <f>IF(T$59="Y",'Nov22'!K53,I63*J63)</f>
        <v>0</v>
      </c>
      <c r="L63" s="111">
        <f>IF(T$59="Y",'Nov22'!L53,0)</f>
        <v>0</v>
      </c>
      <c r="M63" s="100" t="str">
        <f>IF(E63=" "," ",IF(T$59="Y",'Nov22'!M53,IF((H63+K63+L63)&gt;0,H63+K63+L63,"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IF(Employee!H$87=E$59,Employee!D$86+SUM(M63)+'Nov22'!V53,SUM(M63)+'Nov22'!V53)</f>
        <v>0</v>
      </c>
      <c r="W63" s="49">
        <f>IF(Employee!H$87=E$59,Employee!D$87+SUM(N63)+'Nov22'!W53,SUM(N63)+'Nov22'!W53)</f>
        <v>0</v>
      </c>
      <c r="X63" s="49">
        <f>IF(O63=" ",'Nov22'!X53,O63+'Nov22'!X53)</f>
        <v>0</v>
      </c>
      <c r="Y63" s="49">
        <f>IF(P63=" ",'Nov22'!Y53,P63+'Nov22'!Y53)</f>
        <v>0</v>
      </c>
      <c r="Z63" s="49">
        <f>IF(Q63=" ",'Nov22'!Z53,Q63+'Nov22'!Z53)</f>
        <v>0</v>
      </c>
      <c r="AA63" s="49">
        <f>IF(R63=" ",'Nov22'!AA53,R63+'Nov22'!AA53)</f>
        <v>0</v>
      </c>
      <c r="AC63" s="49">
        <f>IF(T63=" ",'Nov22'!AC53,T63+'Nov22'!AC53)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IF(T$59="Y",'Nov22'!H54,0)</f>
        <v>0</v>
      </c>
      <c r="I64" s="92">
        <f>IF(T$59="Y",'Nov22'!I54,0)</f>
        <v>0</v>
      </c>
      <c r="J64" s="92">
        <f>IF(T$59="Y",'Nov22'!J54,0)</f>
        <v>0</v>
      </c>
      <c r="K64" s="92">
        <f>IF(T$59="Y",'Nov22'!K54,I64*J64)</f>
        <v>0</v>
      </c>
      <c r="L64" s="111">
        <f>IF(T$59="Y",'Nov22'!L54,0)</f>
        <v>0</v>
      </c>
      <c r="M64" s="100" t="str">
        <f>IF(E64=" "," ",IF(T$59="Y",'Nov22'!M54,IF((H64+K64+L64)&gt;0,H64+K64+L64,"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IF(Employee!H$113=E$59,Employee!D$112+SUM(M64)+'Nov22'!V54,SUM(M64)+'Nov22'!V54)</f>
        <v>0</v>
      </c>
      <c r="W64" s="49">
        <f>IF(Employee!H$113=E$59,Employee!D$113+SUM(N64)+'Nov22'!W54,SUM(N64)+'Nov22'!W54)</f>
        <v>0</v>
      </c>
      <c r="X64" s="49">
        <f>IF(O64=" ",'Nov22'!X54,O64+'Nov22'!X54)</f>
        <v>0</v>
      </c>
      <c r="Y64" s="49">
        <f>IF(P64=" ",'Nov22'!Y54,P64+'Nov22'!Y54)</f>
        <v>0</v>
      </c>
      <c r="Z64" s="49">
        <f>IF(Q64=" ",'Nov22'!Z54,Q64+'Nov22'!Z54)</f>
        <v>0</v>
      </c>
      <c r="AA64" s="49">
        <f>IF(R64=" ",'Nov22'!AA54,R64+'Nov22'!AA54)</f>
        <v>0</v>
      </c>
      <c r="AC64" s="49">
        <f>IF(T64=" ",'Nov22'!AC54,T64+'Nov22'!AC54)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IF(T$59="Y",'Nov22'!H55,0)</f>
        <v>0</v>
      </c>
      <c r="I65" s="245">
        <f>IF(T$59="Y",'Nov22'!I55,0)</f>
        <v>0</v>
      </c>
      <c r="J65" s="245">
        <f>IF(T$59="Y",'Nov22'!J55,0)</f>
        <v>0</v>
      </c>
      <c r="K65" s="245">
        <f>IF(T$59="Y",'Nov22'!K55,I65*J65)</f>
        <v>0</v>
      </c>
      <c r="L65" s="246">
        <f>IF(T$59="Y",'Nov22'!L55,0)</f>
        <v>0</v>
      </c>
      <c r="M65" s="100" t="str">
        <f>IF(E65=" "," ",IF(T$59="Y",'Nov22'!M55,IF((H65+K65+L65)&gt;0,H65+K65+L65,"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IF(Employee!H$139=E$59,Employee!D$138+SUM(M65)+'Nov22'!V55,SUM(M65)+'Nov22'!V55)</f>
        <v>0</v>
      </c>
      <c r="W65" s="49">
        <f>IF(Employee!H$139=E$59,Employee!D$139+SUM(N65)+'Nov22'!W55,SUM(N65)+'Nov22'!W55)</f>
        <v>0</v>
      </c>
      <c r="X65" s="49">
        <f>IF(O65=" ",'Nov22'!X55,O65+'Nov22'!X55)</f>
        <v>0</v>
      </c>
      <c r="Y65" s="49">
        <f>IF(P65=" ",'Nov22'!Y55,P65+'Nov22'!Y55)</f>
        <v>0</v>
      </c>
      <c r="Z65" s="49">
        <f>IF(Q65=" ",'Nov22'!Z55,Q65+'Nov22'!Z55)</f>
        <v>0</v>
      </c>
      <c r="AA65" s="49">
        <f>IF(R65=" ",'Nov22'!AA55,R65+'Nov22'!AA55)</f>
        <v>0</v>
      </c>
      <c r="AC65" s="49">
        <f>IF(T65=" ",'Nov22'!AC55,T65+'Nov22'!AC55)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66" t="s">
        <v>7</v>
      </c>
      <c r="G66" s="367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8"/>
      <c r="C67" s="378"/>
      <c r="D67" s="378"/>
      <c r="E67" s="378"/>
      <c r="F67" s="378"/>
      <c r="G67" s="378"/>
      <c r="H67" s="378"/>
      <c r="I67" s="378"/>
      <c r="J67" s="378"/>
      <c r="K67" s="378"/>
      <c r="L67" s="378"/>
      <c r="M67" s="378"/>
      <c r="N67" s="378"/>
      <c r="O67" s="378"/>
      <c r="P67" s="378"/>
      <c r="Q67" s="378"/>
      <c r="R67" s="378"/>
      <c r="S67" s="378"/>
      <c r="T67" s="378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423" t="s">
        <v>74</v>
      </c>
      <c r="N69" s="424"/>
      <c r="O69" s="424"/>
      <c r="P69" s="424"/>
      <c r="Q69" s="424"/>
      <c r="R69" s="424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AD70+'Nov22'!AD65</f>
        <v>0</v>
      </c>
      <c r="AE75" s="158">
        <f>AE70+'Nov22'!AE65</f>
        <v>0</v>
      </c>
      <c r="AF75" s="158">
        <f>AF70+'Nov22'!AF65</f>
        <v>0</v>
      </c>
      <c r="AG75" s="158">
        <f>AG70+'Nov22'!AG65</f>
        <v>0</v>
      </c>
    </row>
    <row r="76" spans="1:34" ht="13.5" thickTop="1" x14ac:dyDescent="0.2"/>
    <row r="77" spans="1:34" x14ac:dyDescent="0.2">
      <c r="AD77" s="162"/>
      <c r="AE77" s="158">
        <f>AE72+'Nov22'!AE67</f>
        <v>0</v>
      </c>
      <c r="AF77" s="158">
        <f>AF72+'Nov22'!AF67</f>
        <v>0</v>
      </c>
      <c r="AG77" s="158">
        <f>AG72+'Nov22'!AG67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61:G65 G41:G45 G21:G25 G11:G15 G31:G35 G51:G55" xr:uid="{00000000-0002-0000-0900-000000000000}">
      <formula1>$G$3:$G$6</formula1>
    </dataValidation>
  </dataValidations>
  <hyperlinks>
    <hyperlink ref="B1" r:id="rId1" xr:uid="{00000000-0004-0000-09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9"/>
      <c r="B1" s="430" t="s">
        <v>66</v>
      </c>
      <c r="C1" s="431"/>
      <c r="D1" s="431"/>
      <c r="E1" s="431"/>
      <c r="F1" s="432"/>
      <c r="G1" s="396">
        <f>SUM(AD60:AG60)+SUM(AE62:AG62)</f>
        <v>0</v>
      </c>
      <c r="H1" s="397"/>
      <c r="I1" s="393" t="s">
        <v>4</v>
      </c>
      <c r="J1" s="394"/>
      <c r="K1" s="394"/>
      <c r="L1" s="395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21"/>
      <c r="V1" s="425" t="s">
        <v>25</v>
      </c>
      <c r="W1" s="426"/>
      <c r="X1" s="426"/>
      <c r="Y1" s="426"/>
      <c r="Z1" s="426"/>
      <c r="AA1" s="426"/>
      <c r="AB1" s="426"/>
      <c r="AC1" s="427"/>
      <c r="AD1" s="412" t="s">
        <v>62</v>
      </c>
      <c r="AE1" s="412"/>
      <c r="AF1" s="412"/>
      <c r="AG1" s="412"/>
      <c r="AH1" s="28"/>
    </row>
    <row r="2" spans="1:34" s="179" customFormat="1" ht="14.25" customHeight="1" thickBot="1" x14ac:dyDescent="0.25">
      <c r="A2" s="439"/>
      <c r="B2" s="433"/>
      <c r="C2" s="434"/>
      <c r="D2" s="434"/>
      <c r="E2" s="434"/>
      <c r="F2" s="435"/>
      <c r="G2" s="396"/>
      <c r="H2" s="397"/>
      <c r="I2" s="401" t="s">
        <v>70</v>
      </c>
      <c r="J2" s="401"/>
      <c r="K2" s="401"/>
      <c r="L2" s="402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21"/>
      <c r="V2" s="428"/>
      <c r="W2" s="413"/>
      <c r="X2" s="413"/>
      <c r="Y2" s="413"/>
      <c r="Z2" s="413"/>
      <c r="AA2" s="413"/>
      <c r="AB2" s="413"/>
      <c r="AC2" s="429"/>
      <c r="AD2" s="413"/>
      <c r="AE2" s="413"/>
      <c r="AF2" s="413"/>
      <c r="AG2" s="413"/>
      <c r="AH2" s="28"/>
    </row>
    <row r="3" spans="1:34" s="7" customFormat="1" ht="15" customHeight="1" thickTop="1" x14ac:dyDescent="0.2">
      <c r="A3" s="389"/>
      <c r="B3" s="398" t="s">
        <v>72</v>
      </c>
      <c r="C3" s="398" t="s">
        <v>45</v>
      </c>
      <c r="D3" s="398" t="s">
        <v>6</v>
      </c>
      <c r="E3" s="403" t="s">
        <v>38</v>
      </c>
      <c r="F3" s="406" t="s">
        <v>0</v>
      </c>
      <c r="G3" s="105" t="s">
        <v>39</v>
      </c>
      <c r="H3" s="373" t="str">
        <f>'Apr22'!H3:H6</f>
        <v>Statutory Pay</v>
      </c>
      <c r="I3" s="373" t="str">
        <f>'Apr22'!I3:I6</f>
        <v>Basic hours</v>
      </c>
      <c r="J3" s="373" t="str">
        <f>'Apr22'!J3:J6</f>
        <v>Hourly rate</v>
      </c>
      <c r="K3" s="373" t="str">
        <f>'Apr22'!K3:K6</f>
        <v>Basic    wages</v>
      </c>
      <c r="L3" s="373" t="str">
        <f>'Apr22'!L3:L6</f>
        <v>Overtime Bonus Gratuities</v>
      </c>
      <c r="M3" s="436" t="str">
        <f>'Apr22'!M3:M6</f>
        <v>GROSS WAGES</v>
      </c>
      <c r="N3" s="373" t="str">
        <f>'Apr22'!N3:N6</f>
        <v>Income Tax</v>
      </c>
      <c r="O3" s="373" t="str">
        <f>'Apr22'!O3:O6</f>
        <v>Employees National Insurance</v>
      </c>
      <c r="P3" s="373" t="str">
        <f>'Apr22'!P3:P6</f>
        <v>Student Loans</v>
      </c>
      <c r="Q3" s="373" t="str">
        <f>'Apr22'!Q3:Q6</f>
        <v>Other Deductions</v>
      </c>
      <c r="R3" s="436" t="str">
        <f>'Apr22'!R3:R6</f>
        <v>NET      PAY</v>
      </c>
      <c r="S3" s="42"/>
      <c r="T3" s="373" t="str">
        <f>'Apr22'!T3:T6</f>
        <v>Employers National Insurance</v>
      </c>
      <c r="U3" s="422"/>
      <c r="V3" s="417" t="s">
        <v>5</v>
      </c>
      <c r="W3" s="417" t="s">
        <v>1</v>
      </c>
      <c r="X3" s="417" t="s">
        <v>26</v>
      </c>
      <c r="Y3" s="418" t="s">
        <v>22</v>
      </c>
      <c r="Z3" s="417" t="s">
        <v>2</v>
      </c>
      <c r="AA3" s="417" t="s">
        <v>3</v>
      </c>
      <c r="AB3" s="42"/>
      <c r="AC3" s="417" t="s">
        <v>27</v>
      </c>
      <c r="AD3" s="414" t="s">
        <v>58</v>
      </c>
      <c r="AE3" s="414" t="s">
        <v>59</v>
      </c>
      <c r="AF3" s="414" t="s">
        <v>60</v>
      </c>
      <c r="AG3" s="414" t="s">
        <v>61</v>
      </c>
      <c r="AH3" s="160"/>
    </row>
    <row r="4" spans="1:34" s="7" customFormat="1" ht="15" customHeight="1" x14ac:dyDescent="0.2">
      <c r="A4" s="389"/>
      <c r="B4" s="399"/>
      <c r="C4" s="399"/>
      <c r="D4" s="399"/>
      <c r="E4" s="404"/>
      <c r="F4" s="382"/>
      <c r="G4" s="106" t="s">
        <v>40</v>
      </c>
      <c r="H4" s="376"/>
      <c r="I4" s="376"/>
      <c r="J4" s="376"/>
      <c r="K4" s="376"/>
      <c r="L4" s="376"/>
      <c r="M4" s="437"/>
      <c r="N4" s="376"/>
      <c r="O4" s="376"/>
      <c r="P4" s="376"/>
      <c r="Q4" s="376"/>
      <c r="R4" s="437"/>
      <c r="S4" s="42"/>
      <c r="T4" s="376"/>
      <c r="U4" s="422"/>
      <c r="V4" s="382"/>
      <c r="W4" s="382"/>
      <c r="X4" s="382"/>
      <c r="Y4" s="419"/>
      <c r="Z4" s="382"/>
      <c r="AA4" s="382"/>
      <c r="AB4" s="42"/>
      <c r="AC4" s="382"/>
      <c r="AD4" s="415"/>
      <c r="AE4" s="415"/>
      <c r="AF4" s="415"/>
      <c r="AG4" s="415"/>
      <c r="AH4" s="160"/>
    </row>
    <row r="5" spans="1:34" s="7" customFormat="1" ht="15" customHeight="1" x14ac:dyDescent="0.2">
      <c r="A5" s="389"/>
      <c r="B5" s="399"/>
      <c r="C5" s="399"/>
      <c r="D5" s="399"/>
      <c r="E5" s="404"/>
      <c r="F5" s="382"/>
      <c r="G5" s="106" t="s">
        <v>41</v>
      </c>
      <c r="H5" s="376"/>
      <c r="I5" s="376"/>
      <c r="J5" s="376"/>
      <c r="K5" s="376"/>
      <c r="L5" s="376"/>
      <c r="M5" s="437"/>
      <c r="N5" s="376"/>
      <c r="O5" s="376"/>
      <c r="P5" s="376"/>
      <c r="Q5" s="376"/>
      <c r="R5" s="437"/>
      <c r="S5" s="42"/>
      <c r="T5" s="376"/>
      <c r="U5" s="422"/>
      <c r="V5" s="382"/>
      <c r="W5" s="382"/>
      <c r="X5" s="382"/>
      <c r="Y5" s="419"/>
      <c r="Z5" s="382"/>
      <c r="AA5" s="382"/>
      <c r="AB5" s="42"/>
      <c r="AC5" s="382"/>
      <c r="AD5" s="415"/>
      <c r="AE5" s="415"/>
      <c r="AF5" s="415"/>
      <c r="AG5" s="415"/>
      <c r="AH5" s="160"/>
    </row>
    <row r="6" spans="1:34" s="8" customFormat="1" ht="15" customHeight="1" x14ac:dyDescent="0.2">
      <c r="A6" s="389"/>
      <c r="B6" s="400"/>
      <c r="C6" s="400"/>
      <c r="D6" s="400"/>
      <c r="E6" s="405"/>
      <c r="F6" s="382"/>
      <c r="G6" s="107" t="s">
        <v>42</v>
      </c>
      <c r="H6" s="377"/>
      <c r="I6" s="377"/>
      <c r="J6" s="377"/>
      <c r="K6" s="377"/>
      <c r="L6" s="377"/>
      <c r="M6" s="438"/>
      <c r="N6" s="377"/>
      <c r="O6" s="377"/>
      <c r="P6" s="377"/>
      <c r="Q6" s="377"/>
      <c r="R6" s="438"/>
      <c r="S6" s="41"/>
      <c r="T6" s="377"/>
      <c r="U6" s="422"/>
      <c r="V6" s="382"/>
      <c r="W6" s="382"/>
      <c r="X6" s="382"/>
      <c r="Y6" s="420"/>
      <c r="Z6" s="382"/>
      <c r="AA6" s="382"/>
      <c r="AB6" s="41"/>
      <c r="AC6" s="382"/>
      <c r="AD6" s="416"/>
      <c r="AE6" s="416"/>
      <c r="AF6" s="416"/>
      <c r="AG6" s="416"/>
      <c r="AH6" s="128"/>
    </row>
    <row r="7" spans="1:34" s="8" customFormat="1" ht="24" customHeight="1" thickBot="1" x14ac:dyDescent="0.25">
      <c r="A7" s="128"/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69"/>
      <c r="D8" s="369"/>
      <c r="E8" s="367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368" t="s">
        <v>9</v>
      </c>
      <c r="C9" s="369"/>
      <c r="D9" s="367"/>
      <c r="E9" s="156">
        <v>40</v>
      </c>
      <c r="F9" s="35"/>
      <c r="G9" s="35"/>
      <c r="H9" s="368" t="s">
        <v>28</v>
      </c>
      <c r="I9" s="369"/>
      <c r="J9" s="367"/>
      <c r="K9" s="204">
        <f>'Dec22'!M49+1</f>
        <v>44928</v>
      </c>
      <c r="L9" s="203" t="s">
        <v>76</v>
      </c>
      <c r="M9" s="205">
        <f>K9+6</f>
        <v>44934</v>
      </c>
      <c r="N9" s="20"/>
      <c r="O9" s="409" t="s">
        <v>63</v>
      </c>
      <c r="P9" s="410"/>
      <c r="Q9" s="410"/>
      <c r="R9" s="411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IF(T$9="Y",'Dec22'!H51,0)</f>
        <v>0</v>
      </c>
      <c r="I11" s="89">
        <f>IF(T$9="Y",'Dec22'!I51,0)</f>
        <v>0</v>
      </c>
      <c r="J11" s="89">
        <f>IF(T$9="Y",'Dec22'!J51,0)</f>
        <v>0</v>
      </c>
      <c r="K11" s="89">
        <f>IF(T$9="Y",'Dec22'!K51,I11*J11)</f>
        <v>0</v>
      </c>
      <c r="L11" s="110">
        <f>IF(T$9="Y",'Dec22'!L51,0)</f>
        <v>0</v>
      </c>
      <c r="M11" s="110" t="str">
        <f>IF(E11=" "," ",IF(T$9="Y",'Dec22'!M51,IF((H11+K11+L11)&gt;0,H11+K11+L11,"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IF(Employee!H$34=E$9,Employee!D$34+SUM(M11)+'Dec22'!V51,SUM(M11)+'Dec22'!V51)</f>
        <v>0</v>
      </c>
      <c r="W11" s="49">
        <f>IF(Employee!H$34=E$9,Employee!D$35+SUM(N11)+'Dec22'!W51,SUM(N11)+'Dec22'!W51)</f>
        <v>0</v>
      </c>
      <c r="X11" s="49">
        <f>IF(O11=" ",'Dec22'!X51,O11+'Dec22'!X51)</f>
        <v>0</v>
      </c>
      <c r="Y11" s="49">
        <f>IF(P11=" ",'Dec22'!Y51,P11+'Dec22'!Y51)</f>
        <v>0</v>
      </c>
      <c r="Z11" s="49">
        <f>IF(Q11=" ",'Dec22'!Z51,Q11+'Dec22'!Z51)</f>
        <v>0</v>
      </c>
      <c r="AA11" s="49">
        <f>IF(R11=" ",'Dec22'!AA51,R11+'Dec22'!AA51)</f>
        <v>0</v>
      </c>
      <c r="AC11" s="49">
        <f>IF(T11=" ",'Dec22'!AC51,T11+'Dec22'!AC51)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IF(T$9="Y",'Dec22'!H52,0)</f>
        <v>0</v>
      </c>
      <c r="I12" s="92">
        <f>IF(T$9="Y",'Dec22'!I52,0)</f>
        <v>0</v>
      </c>
      <c r="J12" s="92">
        <f>IF(T$9="Y",'Dec22'!J52,0)</f>
        <v>0</v>
      </c>
      <c r="K12" s="92">
        <f>IF(T$9="Y",'Dec22'!K52,I12*J12)</f>
        <v>0</v>
      </c>
      <c r="L12" s="111">
        <f>IF(T$9="Y",'Dec22'!L52,0)</f>
        <v>0</v>
      </c>
      <c r="M12" s="111" t="str">
        <f>IF(E12=" "," ",IF(T$9="Y",'Dec22'!M52,IF((H12+K12+L12)&gt;0,H12+K12+L12,"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IF(Employee!H$60=E$9,Employee!D$60+SUM(M12)+'Dec22'!V52,SUM(M12)+'Dec22'!V52)</f>
        <v>0</v>
      </c>
      <c r="W12" s="49">
        <f>IF(Employee!H$60=E$9,Employee!D$61+SUM(N12)+'Dec22'!W52,SUM(N12)+'Dec22'!W52)</f>
        <v>0</v>
      </c>
      <c r="X12" s="49">
        <f>IF(O12=" ",'Dec22'!X52,O12+'Dec22'!X52)</f>
        <v>0</v>
      </c>
      <c r="Y12" s="49">
        <f>IF(P12=" ",'Dec22'!Y52,P12+'Dec22'!Y52)</f>
        <v>0</v>
      </c>
      <c r="Z12" s="49">
        <f>IF(Q12=" ",'Dec22'!Z52,Q12+'Dec22'!Z52)</f>
        <v>0</v>
      </c>
      <c r="AA12" s="49">
        <f>IF(R12=" ",'Dec22'!AA52,R12+'Dec22'!AA52)</f>
        <v>0</v>
      </c>
      <c r="AC12" s="49">
        <f>IF(T12=" ",'Dec22'!AC52,T12+'Dec22'!AC52)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IF(T$9="Y",'Dec22'!H53,0)</f>
        <v>0</v>
      </c>
      <c r="I13" s="92">
        <f>IF(T$9="Y",'Dec22'!I53,0)</f>
        <v>0</v>
      </c>
      <c r="J13" s="92">
        <f>IF(T$9="Y",'Dec22'!J53,0)</f>
        <v>0</v>
      </c>
      <c r="K13" s="92">
        <f>IF(T$9="Y",'Dec22'!K53,I13*J13)</f>
        <v>0</v>
      </c>
      <c r="L13" s="111">
        <f>IF(T$9="Y",'Dec22'!L53,0)</f>
        <v>0</v>
      </c>
      <c r="M13" s="111" t="str">
        <f>IF(E13=" "," ",IF(T$9="Y",'Dec22'!M53,IF((H13+K13+L13)&gt;0,H13+K13+L13,"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IF(Employee!H$86=E$9,Employee!D$86+SUM(M13)+'Dec22'!V53,SUM(M13)+'Dec22'!V53)</f>
        <v>0</v>
      </c>
      <c r="W13" s="49">
        <f>IF(Employee!H$86=E$9,Employee!D$87+SUM(N13)+'Dec22'!W53,SUM(N13)+'Dec22'!W53)</f>
        <v>0</v>
      </c>
      <c r="X13" s="49">
        <f>IF(O13=" ",'Dec22'!X53,O13+'Dec22'!X53)</f>
        <v>0</v>
      </c>
      <c r="Y13" s="49">
        <f>IF(P13=" ",'Dec22'!Y53,P13+'Dec22'!Y53)</f>
        <v>0</v>
      </c>
      <c r="Z13" s="49">
        <f>IF(Q13=" ",'Dec22'!Z53,Q13+'Dec22'!Z53)</f>
        <v>0</v>
      </c>
      <c r="AA13" s="49">
        <f>IF(R13=" ",'Dec22'!AA53,R13+'Dec22'!AA53)</f>
        <v>0</v>
      </c>
      <c r="AC13" s="49">
        <f>IF(T13=" ",'Dec22'!AC53,T13+'Dec22'!AC53)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IF(T$9="Y",'Dec22'!H54,0)</f>
        <v>0</v>
      </c>
      <c r="I14" s="92">
        <f>IF(T$9="Y",'Dec22'!I54,0)</f>
        <v>0</v>
      </c>
      <c r="J14" s="92">
        <f>IF(T$9="Y",'Dec22'!J54,0)</f>
        <v>0</v>
      </c>
      <c r="K14" s="92">
        <f>IF(T$9="Y",'Dec22'!K54,I14*J14)</f>
        <v>0</v>
      </c>
      <c r="L14" s="111">
        <f>IF(T$9="Y",'Dec22'!L54,0)</f>
        <v>0</v>
      </c>
      <c r="M14" s="111" t="str">
        <f>IF(E14=" "," ",IF(T$9="Y",'Dec22'!M54,IF((H14+K14+L14)&gt;0,H14+K14+L14,"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IF(Employee!H$112=E$9,Employee!D$112+SUM(M14)+'Dec22'!V54,SUM(M14)+'Dec22'!V54)</f>
        <v>0</v>
      </c>
      <c r="W14" s="49">
        <f>IF(Employee!H$112=E$9,Employee!D$113+SUM(N14)+'Dec22'!W54,SUM(N14)+'Dec22'!W54)</f>
        <v>0</v>
      </c>
      <c r="X14" s="49">
        <f>IF(O14=" ",'Dec22'!X54,O14+'Dec22'!X54)</f>
        <v>0</v>
      </c>
      <c r="Y14" s="49">
        <f>IF(P14=" ",'Dec22'!Y54,P14+'Dec22'!Y54)</f>
        <v>0</v>
      </c>
      <c r="Z14" s="49">
        <f>IF(Q14=" ",'Dec22'!Z54,Q14+'Dec22'!Z54)</f>
        <v>0</v>
      </c>
      <c r="AA14" s="49">
        <f>IF(R14=" ",'Dec22'!AA54,R14+'Dec22'!AA54)</f>
        <v>0</v>
      </c>
      <c r="AC14" s="49">
        <f>IF(T14=" ",'Dec22'!AC54,T14+'Dec22'!AC54)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IF(T$9="Y",'Dec22'!H55,0)</f>
        <v>0</v>
      </c>
      <c r="I15" s="245">
        <f>IF(T$9="Y",'Dec22'!I55,0)</f>
        <v>0</v>
      </c>
      <c r="J15" s="245">
        <f>IF(T$9="Y",'Dec22'!J55,0)</f>
        <v>0</v>
      </c>
      <c r="K15" s="245">
        <f>IF(T$9="Y",'Dec22'!K55,I15*J15)</f>
        <v>0</v>
      </c>
      <c r="L15" s="246">
        <f>IF(T$9="Y",'Dec22'!L55,0)</f>
        <v>0</v>
      </c>
      <c r="M15" s="111" t="str">
        <f>IF(E15=" "," ",IF(T$9="Y",'Dec22'!M55,IF((H15+K15+L15)&gt;0,H15+K15+L15,"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IF(Employee!H$138=E$9,Employee!D$138+SUM(M15)+'Dec22'!V55,SUM(M15)+'Dec22'!V55)</f>
        <v>0</v>
      </c>
      <c r="W15" s="49">
        <f>IF(Employee!H$138=E$9,Employee!D$139+SUM(N15)+'Dec22'!W55,SUM(N15)+'Dec22'!W55)</f>
        <v>0</v>
      </c>
      <c r="X15" s="49">
        <f>IF(O15=" ",'Dec22'!X55,O15+'Dec22'!X55)</f>
        <v>0</v>
      </c>
      <c r="Y15" s="49">
        <f>IF(P15=" ",'Dec22'!Y55,P15+'Dec22'!Y55)</f>
        <v>0</v>
      </c>
      <c r="Z15" s="49">
        <f>IF(Q15=" ",'Dec22'!Z55,Q15+'Dec22'!Z55)</f>
        <v>0</v>
      </c>
      <c r="AA15" s="49">
        <f>IF(R15=" ",'Dec22'!AA55,R15+'Dec22'!AA55)</f>
        <v>0</v>
      </c>
      <c r="AC15" s="49">
        <f>IF(T15=" ",'Dec22'!AC55,T15+'Dec22'!AC55)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66" t="s">
        <v>7</v>
      </c>
      <c r="G16" s="369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69"/>
      <c r="D18" s="369"/>
      <c r="E18" s="367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407"/>
      <c r="S18" s="408"/>
      <c r="T18" s="408"/>
      <c r="U18" s="33"/>
      <c r="AH18" s="35"/>
    </row>
    <row r="19" spans="1:34" ht="18" customHeight="1" thickTop="1" thickBot="1" x14ac:dyDescent="0.25">
      <c r="A19" s="34"/>
      <c r="B19" s="368" t="s">
        <v>9</v>
      </c>
      <c r="C19" s="369"/>
      <c r="D19" s="367"/>
      <c r="E19" s="156">
        <v>41</v>
      </c>
      <c r="F19" s="35"/>
      <c r="G19" s="35"/>
      <c r="H19" s="368" t="s">
        <v>28</v>
      </c>
      <c r="I19" s="369"/>
      <c r="J19" s="367"/>
      <c r="K19" s="204">
        <f>M9+1</f>
        <v>44935</v>
      </c>
      <c r="L19" s="203" t="s">
        <v>76</v>
      </c>
      <c r="M19" s="205">
        <f>K19+6</f>
        <v>44941</v>
      </c>
      <c r="N19" s="20"/>
      <c r="O19" s="409" t="s">
        <v>63</v>
      </c>
      <c r="P19" s="410"/>
      <c r="Q19" s="410"/>
      <c r="R19" s="411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66" t="s">
        <v>7</v>
      </c>
      <c r="G26" s="367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69"/>
      <c r="D28" s="369"/>
      <c r="E28" s="367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407"/>
      <c r="S28" s="408"/>
      <c r="T28" s="408"/>
      <c r="U28" s="33"/>
      <c r="AH28" s="35"/>
    </row>
    <row r="29" spans="1:34" ht="18" customHeight="1" thickTop="1" thickBot="1" x14ac:dyDescent="0.25">
      <c r="A29" s="34"/>
      <c r="B29" s="368" t="s">
        <v>9</v>
      </c>
      <c r="C29" s="369"/>
      <c r="D29" s="367"/>
      <c r="E29" s="156">
        <v>42</v>
      </c>
      <c r="F29" s="35"/>
      <c r="G29" s="35"/>
      <c r="H29" s="368" t="s">
        <v>28</v>
      </c>
      <c r="I29" s="369"/>
      <c r="J29" s="367"/>
      <c r="K29" s="204">
        <f>M19+1</f>
        <v>44942</v>
      </c>
      <c r="L29" s="203" t="s">
        <v>76</v>
      </c>
      <c r="M29" s="205">
        <f>K29+6</f>
        <v>44948</v>
      </c>
      <c r="N29" s="20"/>
      <c r="O29" s="409" t="s">
        <v>63</v>
      </c>
      <c r="P29" s="410"/>
      <c r="Q29" s="410"/>
      <c r="R29" s="411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66" t="s">
        <v>7</v>
      </c>
      <c r="G36" s="367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445"/>
      <c r="D38" s="445"/>
      <c r="E38" s="446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368" t="s">
        <v>9</v>
      </c>
      <c r="C39" s="447"/>
      <c r="D39" s="448"/>
      <c r="E39" s="156">
        <v>43</v>
      </c>
      <c r="F39" s="35"/>
      <c r="G39" s="35"/>
      <c r="H39" s="368" t="s">
        <v>28</v>
      </c>
      <c r="I39" s="447"/>
      <c r="J39" s="448"/>
      <c r="K39" s="204">
        <f>M29+1</f>
        <v>44949</v>
      </c>
      <c r="L39" s="203" t="s">
        <v>76</v>
      </c>
      <c r="M39" s="205">
        <f>K39+6</f>
        <v>44955</v>
      </c>
      <c r="N39" s="20"/>
      <c r="O39" s="409" t="s">
        <v>63</v>
      </c>
      <c r="P39" s="449"/>
      <c r="Q39" s="449"/>
      <c r="R39" s="450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66" t="s">
        <v>7</v>
      </c>
      <c r="G46" s="451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24</v>
      </c>
      <c r="C48" s="369"/>
      <c r="D48" s="369"/>
      <c r="E48" s="367"/>
      <c r="F48" s="32"/>
      <c r="G48" s="32"/>
      <c r="H48" s="43"/>
      <c r="I48" s="43"/>
      <c r="J48" s="43"/>
      <c r="K48" s="46"/>
      <c r="L48" s="46"/>
      <c r="M48" s="43"/>
      <c r="N48" s="32"/>
      <c r="O48" s="370" t="s">
        <v>28</v>
      </c>
      <c r="P48" s="371"/>
      <c r="Q48" s="372"/>
      <c r="R48" s="407"/>
      <c r="S48" s="408"/>
      <c r="T48" s="408"/>
      <c r="U48" s="33"/>
      <c r="AH48" s="35"/>
    </row>
    <row r="49" spans="1:34" ht="18" customHeight="1" thickTop="1" thickBot="1" x14ac:dyDescent="0.25">
      <c r="A49" s="34"/>
      <c r="B49" s="368" t="s">
        <v>10</v>
      </c>
      <c r="C49" s="369"/>
      <c r="D49" s="367"/>
      <c r="E49" s="156">
        <v>10</v>
      </c>
      <c r="F49" s="35"/>
      <c r="G49" s="35"/>
      <c r="H49" s="368" t="s">
        <v>28</v>
      </c>
      <c r="I49" s="369"/>
      <c r="J49" s="367"/>
      <c r="K49" s="204">
        <f>Admin!B272</f>
        <v>44927</v>
      </c>
      <c r="L49" s="203" t="s">
        <v>76</v>
      </c>
      <c r="M49" s="205">
        <f>Admin!B302</f>
        <v>44957</v>
      </c>
      <c r="N49" s="20"/>
      <c r="O49" s="409" t="s">
        <v>64</v>
      </c>
      <c r="P49" s="410"/>
      <c r="Q49" s="410"/>
      <c r="R49" s="411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IF(T$49="Y",'Dec22'!H61,0)</f>
        <v>0</v>
      </c>
      <c r="I51" s="89">
        <f>IF(T$49="Y",'Dec22'!I61,0)</f>
        <v>0</v>
      </c>
      <c r="J51" s="89">
        <f>IF(T$49="Y",'Dec22'!J61,0)</f>
        <v>0</v>
      </c>
      <c r="K51" s="89">
        <f>IF(T$49="Y",'Dec22'!K61,I51*J51)</f>
        <v>0</v>
      </c>
      <c r="L51" s="110">
        <f>IF(T$49="Y",'Dec22'!L61,0)</f>
        <v>0</v>
      </c>
      <c r="M51" s="99" t="str">
        <f>IF(E51=" "," ",IF(T$49="Y",'Dec22'!M61,IF((H51+K51+L51)&gt;0,H51+K51+L51,"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IF(Employee!H$35=E$49,Employee!D$34+SUM(M51)+'Dec22'!V61,SUM(M51)+'Dec22'!V61)</f>
        <v>0</v>
      </c>
      <c r="W51" s="49">
        <f>IF(Employee!H$35=E$49,Employee!D$35+SUM(N51)+'Dec22'!W61,SUM(N51)+'Dec22'!W61)</f>
        <v>0</v>
      </c>
      <c r="X51" s="49">
        <f>IF(O51=" ",'Dec22'!X61,O51+'Dec22'!X61)</f>
        <v>0</v>
      </c>
      <c r="Y51" s="49">
        <f>IF(P51=" ",'Dec22'!Y61,P51+'Dec22'!Y61)</f>
        <v>0</v>
      </c>
      <c r="Z51" s="49">
        <f>IF(Q51=" ",'Dec22'!Z61,Q51+'Dec22'!Z61)</f>
        <v>0</v>
      </c>
      <c r="AA51" s="49">
        <f>IF(R51=" ",'Dec22'!AA61,R51+'Dec22'!AA61)</f>
        <v>0</v>
      </c>
      <c r="AC51" s="49">
        <f>IF(T51=" ",'Dec22'!AC61,T51+'Dec22'!AC61)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IF(T$49="Y",'Dec22'!H62,0)</f>
        <v>0</v>
      </c>
      <c r="I52" s="92">
        <f>IF(T$49="Y",'Dec22'!I62,0)</f>
        <v>0</v>
      </c>
      <c r="J52" s="92">
        <f>IF(T$49="Y",'Dec22'!J62,0)</f>
        <v>0</v>
      </c>
      <c r="K52" s="92">
        <f>IF(T$49="Y",'Dec22'!K62,I52*J52)</f>
        <v>0</v>
      </c>
      <c r="L52" s="111">
        <f>IF(T$49="Y",'Dec22'!L62,0)</f>
        <v>0</v>
      </c>
      <c r="M52" s="100" t="str">
        <f>IF(E52=" "," ",IF(T$49="Y",'Dec22'!M62,IF((H52+K52+L52)&gt;0,H52+K52+L52,"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IF(Employee!H$61=E$49,Employee!D$60+SUM(M52)+'Dec22'!V62,SUM(M52)+'Dec22'!V62)</f>
        <v>0</v>
      </c>
      <c r="W52" s="49">
        <f>IF(Employee!H$61=E$49,Employee!D$61+SUM(N52)+'Dec22'!W62,SUM(N52)+'Dec22'!W62)</f>
        <v>0</v>
      </c>
      <c r="X52" s="49">
        <f>IF(O52=" ",'Dec22'!X62,O52+'Dec22'!X62)</f>
        <v>0</v>
      </c>
      <c r="Y52" s="49">
        <f>IF(P52=" ",'Dec22'!Y62,P52+'Dec22'!Y62)</f>
        <v>0</v>
      </c>
      <c r="Z52" s="49">
        <f>IF(Q52=" ",'Dec22'!Z62,Q52+'Dec22'!Z62)</f>
        <v>0</v>
      </c>
      <c r="AA52" s="49">
        <f>IF(R52=" ",'Dec22'!AA62,R52+'Dec22'!AA62)</f>
        <v>0</v>
      </c>
      <c r="AC52" s="49">
        <f>IF(T52=" ",'Dec22'!AC62,T52+'Dec22'!AC62)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IF(T$49="Y",'Dec22'!H63,0)</f>
        <v>0</v>
      </c>
      <c r="I53" s="92">
        <f>IF(T$49="Y",'Dec22'!I63,0)</f>
        <v>0</v>
      </c>
      <c r="J53" s="92">
        <f>IF(T$49="Y",'Dec22'!J63,0)</f>
        <v>0</v>
      </c>
      <c r="K53" s="92">
        <f>IF(T$49="Y",'Dec22'!K63,I53*J53)</f>
        <v>0</v>
      </c>
      <c r="L53" s="111">
        <f>IF(T$49="Y",'Dec22'!L63,0)</f>
        <v>0</v>
      </c>
      <c r="M53" s="100" t="str">
        <f>IF(E53=" "," ",IF(T$49="Y",'Dec22'!M63,IF((H53+K53+L53)&gt;0,H53+K53+L53,"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IF(Employee!H$87=E$49,Employee!D$86+SUM(M53)+'Dec22'!V63,SUM(M53)+'Dec22'!V63)</f>
        <v>0</v>
      </c>
      <c r="W53" s="49">
        <f>IF(Employee!H$87=E$49,Employee!D$87+SUM(N53)+'Dec22'!W63,SUM(N53)+'Dec22'!W63)</f>
        <v>0</v>
      </c>
      <c r="X53" s="49">
        <f>IF(O53=" ",'Dec22'!X63,O53+'Dec22'!X63)</f>
        <v>0</v>
      </c>
      <c r="Y53" s="49">
        <f>IF(P53=" ",'Dec22'!Y63,P53+'Dec22'!Y63)</f>
        <v>0</v>
      </c>
      <c r="Z53" s="49">
        <f>IF(Q53=" ",'Dec22'!Z63,Q53+'Dec22'!Z63)</f>
        <v>0</v>
      </c>
      <c r="AA53" s="49">
        <f>IF(R53=" ",'Dec22'!AA63,R53+'Dec22'!AA63)</f>
        <v>0</v>
      </c>
      <c r="AC53" s="49">
        <f>IF(T53=" ",'Dec22'!AC63,T53+'Dec22'!AC63)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IF(T$49="Y",'Dec22'!H64,0)</f>
        <v>0</v>
      </c>
      <c r="I54" s="92">
        <f>IF(T$49="Y",'Dec22'!I64,0)</f>
        <v>0</v>
      </c>
      <c r="J54" s="92">
        <f>IF(T$49="Y",'Dec22'!J64,0)</f>
        <v>0</v>
      </c>
      <c r="K54" s="92">
        <f>IF(T$49="Y",'Dec22'!K64,I54*J54)</f>
        <v>0</v>
      </c>
      <c r="L54" s="111">
        <f>IF(T$49="Y",'Dec22'!L64,0)</f>
        <v>0</v>
      </c>
      <c r="M54" s="100" t="str">
        <f>IF(E54=" "," ",IF(T$49="Y",'Dec22'!M64,IF((H54+K54+L54)&gt;0,H54+K54+L54,"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IF(Employee!H$113=E$49,Employee!D$112+SUM(M54)+'Dec22'!V64,SUM(M54)+'Dec22'!V64)</f>
        <v>0</v>
      </c>
      <c r="W54" s="49">
        <f>IF(Employee!H$113=E$49,Employee!D$113+SUM(N54)+'Dec22'!W64,SUM(N54)+'Dec22'!W64)</f>
        <v>0</v>
      </c>
      <c r="X54" s="49">
        <f>IF(O54=" ",'Dec22'!X64,O54+'Dec22'!X64)</f>
        <v>0</v>
      </c>
      <c r="Y54" s="49">
        <f>IF(P54=" ",'Dec22'!Y64,P54+'Dec22'!Y64)</f>
        <v>0</v>
      </c>
      <c r="Z54" s="49">
        <f>IF(Q54=" ",'Dec22'!Z64,Q54+'Dec22'!Z64)</f>
        <v>0</v>
      </c>
      <c r="AA54" s="49">
        <f>IF(R54=" ",'Dec22'!AA64,R54+'Dec22'!AA64)</f>
        <v>0</v>
      </c>
      <c r="AC54" s="49">
        <f>IF(T54=" ",'Dec22'!AC64,T54+'Dec22'!AC64)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IF(T$49="Y",'Dec22'!H65,0)</f>
        <v>0</v>
      </c>
      <c r="I55" s="245">
        <f>IF(T$49="Y",'Dec22'!I65,0)</f>
        <v>0</v>
      </c>
      <c r="J55" s="245">
        <f>IF(T$49="Y",'Dec22'!J65,0)</f>
        <v>0</v>
      </c>
      <c r="K55" s="245">
        <f>IF(T$49="Y",'Dec22'!K65,I55*J55)</f>
        <v>0</v>
      </c>
      <c r="L55" s="246">
        <f>IF(T$49="Y",'Dec22'!L65,0)</f>
        <v>0</v>
      </c>
      <c r="M55" s="100" t="str">
        <f>IF(E55=" "," ",IF(T$49="Y",'Dec22'!M65,IF((H55+K55+L55)&gt;0,H55+K55+L55,"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IF(Employee!H$139=E$49,Employee!D$138+SUM(M55)+'Dec22'!V65,SUM(M55)+'Dec22'!V65)</f>
        <v>0</v>
      </c>
      <c r="W55" s="49">
        <f>IF(Employee!H$139=E$49,Employee!D$139+SUM(N55)+'Dec22'!W65,SUM(N55)+'Dec22'!W65)</f>
        <v>0</v>
      </c>
      <c r="X55" s="49">
        <f>IF(O55=" ",'Dec22'!X65,O55+'Dec22'!X65)</f>
        <v>0</v>
      </c>
      <c r="Y55" s="49">
        <f>IF(P55=" ",'Dec22'!Y65,P55+'Dec22'!Y65)</f>
        <v>0</v>
      </c>
      <c r="Z55" s="49">
        <f>IF(Q55=" ",'Dec22'!Z65,Q55+'Dec22'!Z65)</f>
        <v>0</v>
      </c>
      <c r="AA55" s="49">
        <f>IF(R55=" ",'Dec22'!AA65,R55+'Dec22'!AA65)</f>
        <v>0</v>
      </c>
      <c r="AC55" s="49">
        <f>IF(T55=" ",'Dec22'!AC65,T55+'Dec22'!AC65)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66" t="s">
        <v>7</v>
      </c>
      <c r="G56" s="367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8"/>
      <c r="C57" s="378"/>
      <c r="D57" s="378"/>
      <c r="E57" s="378"/>
      <c r="F57" s="378"/>
      <c r="G57" s="378"/>
      <c r="H57" s="378"/>
      <c r="I57" s="378"/>
      <c r="J57" s="378"/>
      <c r="K57" s="378"/>
      <c r="L57" s="378"/>
      <c r="M57" s="378"/>
      <c r="N57" s="378"/>
      <c r="O57" s="378"/>
      <c r="P57" s="378"/>
      <c r="Q57" s="378"/>
      <c r="R57" s="378"/>
      <c r="S57" s="378"/>
      <c r="T57" s="378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23" t="s">
        <v>74</v>
      </c>
      <c r="N59" s="424"/>
      <c r="O59" s="424"/>
      <c r="P59" s="424"/>
      <c r="Q59" s="424"/>
      <c r="R59" s="42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AD60+'Dec22'!AD75</f>
        <v>0</v>
      </c>
      <c r="AE65" s="158">
        <f>AE60+'Dec22'!AE75</f>
        <v>0</v>
      </c>
      <c r="AF65" s="158">
        <f>AF60+'Dec22'!AF75</f>
        <v>0</v>
      </c>
      <c r="AG65" s="158">
        <f>AG60+'Dec22'!AG75</f>
        <v>0</v>
      </c>
    </row>
    <row r="66" spans="6:33" ht="13.5" thickTop="1" x14ac:dyDescent="0.2"/>
    <row r="67" spans="6:33" x14ac:dyDescent="0.2">
      <c r="AD67" s="162"/>
      <c r="AE67" s="158">
        <f>AE62+'Dec22'!AE77</f>
        <v>0</v>
      </c>
      <c r="AF67" s="158">
        <f>AF62+'Dec22'!AF77</f>
        <v>0</v>
      </c>
      <c r="AG67" s="158">
        <f>AG62+'Dec22'!AG77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A00-000000000000}">
      <formula1>$G$3:$G$6</formula1>
    </dataValidation>
  </dataValidations>
  <hyperlinks>
    <hyperlink ref="B1" r:id="rId1" xr:uid="{00000000-0004-0000-0A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9"/>
      <c r="B1" s="454" t="s">
        <v>66</v>
      </c>
      <c r="C1" s="455"/>
      <c r="D1" s="455"/>
      <c r="E1" s="455"/>
      <c r="F1" s="456"/>
      <c r="G1" s="396">
        <f>SUM(AD60:AG60)+SUM(AE62:AG62)</f>
        <v>0</v>
      </c>
      <c r="H1" s="397"/>
      <c r="I1" s="393" t="s">
        <v>4</v>
      </c>
      <c r="J1" s="394"/>
      <c r="K1" s="394"/>
      <c r="L1" s="395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21"/>
      <c r="V1" s="425" t="s">
        <v>25</v>
      </c>
      <c r="W1" s="426"/>
      <c r="X1" s="426"/>
      <c r="Y1" s="426"/>
      <c r="Z1" s="426"/>
      <c r="AA1" s="426"/>
      <c r="AB1" s="426"/>
      <c r="AC1" s="427"/>
      <c r="AD1" s="412" t="s">
        <v>62</v>
      </c>
      <c r="AE1" s="412"/>
      <c r="AF1" s="412"/>
      <c r="AG1" s="412"/>
      <c r="AH1" s="28"/>
    </row>
    <row r="2" spans="1:34" s="179" customFormat="1" ht="14.25" customHeight="1" thickBot="1" x14ac:dyDescent="0.25">
      <c r="A2" s="439"/>
      <c r="B2" s="457"/>
      <c r="C2" s="458"/>
      <c r="D2" s="458"/>
      <c r="E2" s="458"/>
      <c r="F2" s="459"/>
      <c r="G2" s="396"/>
      <c r="H2" s="397"/>
      <c r="I2" s="401" t="s">
        <v>70</v>
      </c>
      <c r="J2" s="401"/>
      <c r="K2" s="401"/>
      <c r="L2" s="402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21"/>
      <c r="V2" s="428"/>
      <c r="W2" s="413"/>
      <c r="X2" s="413"/>
      <c r="Y2" s="413"/>
      <c r="Z2" s="413"/>
      <c r="AA2" s="413"/>
      <c r="AB2" s="413"/>
      <c r="AC2" s="429"/>
      <c r="AD2" s="413"/>
      <c r="AE2" s="413"/>
      <c r="AF2" s="413"/>
      <c r="AG2" s="413"/>
      <c r="AH2" s="28"/>
    </row>
    <row r="3" spans="1:34" s="7" customFormat="1" ht="15" customHeight="1" thickTop="1" x14ac:dyDescent="0.2">
      <c r="A3" s="389"/>
      <c r="B3" s="398" t="s">
        <v>72</v>
      </c>
      <c r="C3" s="398" t="s">
        <v>45</v>
      </c>
      <c r="D3" s="398" t="s">
        <v>6</v>
      </c>
      <c r="E3" s="403" t="s">
        <v>38</v>
      </c>
      <c r="F3" s="406" t="s">
        <v>0</v>
      </c>
      <c r="G3" s="105" t="s">
        <v>39</v>
      </c>
      <c r="H3" s="373" t="str">
        <f>'Apr22'!H3:H6</f>
        <v>Statutory Pay</v>
      </c>
      <c r="I3" s="373" t="str">
        <f>'Apr22'!I3:I6</f>
        <v>Basic hours</v>
      </c>
      <c r="J3" s="373" t="str">
        <f>'Apr22'!J3:J6</f>
        <v>Hourly rate</v>
      </c>
      <c r="K3" s="373" t="str">
        <f>'Apr22'!K3:K6</f>
        <v>Basic    wages</v>
      </c>
      <c r="L3" s="373" t="str">
        <f>'Apr22'!L3:L6</f>
        <v>Overtime Bonus Gratuities</v>
      </c>
      <c r="M3" s="436" t="str">
        <f>'Apr22'!M3:M6</f>
        <v>GROSS WAGES</v>
      </c>
      <c r="N3" s="373" t="str">
        <f>'Apr22'!N3:N6</f>
        <v>Income Tax</v>
      </c>
      <c r="O3" s="373" t="str">
        <f>'Apr22'!O3:O6</f>
        <v>Employees National Insurance</v>
      </c>
      <c r="P3" s="373" t="str">
        <f>'Apr22'!P3:P6</f>
        <v>Student Loans</v>
      </c>
      <c r="Q3" s="373" t="str">
        <f>'Apr22'!Q3:Q6</f>
        <v>Other Deductions</v>
      </c>
      <c r="R3" s="436" t="str">
        <f>'Apr22'!R3:R6</f>
        <v>NET      PAY</v>
      </c>
      <c r="S3" s="42"/>
      <c r="T3" s="373" t="str">
        <f>'Apr22'!T3:T6</f>
        <v>Employers National Insurance</v>
      </c>
      <c r="U3" s="422"/>
      <c r="V3" s="417" t="s">
        <v>5</v>
      </c>
      <c r="W3" s="417" t="s">
        <v>1</v>
      </c>
      <c r="X3" s="417" t="s">
        <v>26</v>
      </c>
      <c r="Y3" s="418" t="s">
        <v>22</v>
      </c>
      <c r="Z3" s="417" t="s">
        <v>2</v>
      </c>
      <c r="AA3" s="417" t="s">
        <v>3</v>
      </c>
      <c r="AB3" s="42"/>
      <c r="AC3" s="417" t="s">
        <v>27</v>
      </c>
      <c r="AD3" s="414" t="s">
        <v>58</v>
      </c>
      <c r="AE3" s="414" t="s">
        <v>59</v>
      </c>
      <c r="AF3" s="414" t="s">
        <v>60</v>
      </c>
      <c r="AG3" s="414" t="s">
        <v>61</v>
      </c>
      <c r="AH3" s="160"/>
    </row>
    <row r="4" spans="1:34" s="7" customFormat="1" ht="15" customHeight="1" x14ac:dyDescent="0.2">
      <c r="A4" s="389"/>
      <c r="B4" s="399"/>
      <c r="C4" s="399"/>
      <c r="D4" s="399"/>
      <c r="E4" s="404"/>
      <c r="F4" s="382"/>
      <c r="G4" s="106" t="s">
        <v>40</v>
      </c>
      <c r="H4" s="376"/>
      <c r="I4" s="376"/>
      <c r="J4" s="376"/>
      <c r="K4" s="376"/>
      <c r="L4" s="376"/>
      <c r="M4" s="437"/>
      <c r="N4" s="376"/>
      <c r="O4" s="376"/>
      <c r="P4" s="376"/>
      <c r="Q4" s="376"/>
      <c r="R4" s="437"/>
      <c r="S4" s="42"/>
      <c r="T4" s="376"/>
      <c r="U4" s="422"/>
      <c r="V4" s="382"/>
      <c r="W4" s="382"/>
      <c r="X4" s="382"/>
      <c r="Y4" s="419"/>
      <c r="Z4" s="382"/>
      <c r="AA4" s="382"/>
      <c r="AB4" s="42"/>
      <c r="AC4" s="382"/>
      <c r="AD4" s="415"/>
      <c r="AE4" s="415"/>
      <c r="AF4" s="415"/>
      <c r="AG4" s="415"/>
      <c r="AH4" s="160"/>
    </row>
    <row r="5" spans="1:34" s="7" customFormat="1" ht="15" customHeight="1" x14ac:dyDescent="0.2">
      <c r="A5" s="389"/>
      <c r="B5" s="399"/>
      <c r="C5" s="399"/>
      <c r="D5" s="399"/>
      <c r="E5" s="404"/>
      <c r="F5" s="382"/>
      <c r="G5" s="106" t="s">
        <v>41</v>
      </c>
      <c r="H5" s="376"/>
      <c r="I5" s="376"/>
      <c r="J5" s="376"/>
      <c r="K5" s="376"/>
      <c r="L5" s="376"/>
      <c r="M5" s="437"/>
      <c r="N5" s="376"/>
      <c r="O5" s="376"/>
      <c r="P5" s="376"/>
      <c r="Q5" s="376"/>
      <c r="R5" s="437"/>
      <c r="S5" s="42"/>
      <c r="T5" s="376"/>
      <c r="U5" s="422"/>
      <c r="V5" s="382"/>
      <c r="W5" s="382"/>
      <c r="X5" s="382"/>
      <c r="Y5" s="419"/>
      <c r="Z5" s="382"/>
      <c r="AA5" s="382"/>
      <c r="AB5" s="42"/>
      <c r="AC5" s="382"/>
      <c r="AD5" s="415"/>
      <c r="AE5" s="415"/>
      <c r="AF5" s="415"/>
      <c r="AG5" s="415"/>
      <c r="AH5" s="160"/>
    </row>
    <row r="6" spans="1:34" s="8" customFormat="1" ht="15" customHeight="1" x14ac:dyDescent="0.2">
      <c r="A6" s="389"/>
      <c r="B6" s="400"/>
      <c r="C6" s="400"/>
      <c r="D6" s="400"/>
      <c r="E6" s="405"/>
      <c r="F6" s="382"/>
      <c r="G6" s="107" t="s">
        <v>42</v>
      </c>
      <c r="H6" s="377"/>
      <c r="I6" s="377"/>
      <c r="J6" s="377"/>
      <c r="K6" s="377"/>
      <c r="L6" s="377"/>
      <c r="M6" s="438"/>
      <c r="N6" s="377"/>
      <c r="O6" s="377"/>
      <c r="P6" s="377"/>
      <c r="Q6" s="377"/>
      <c r="R6" s="438"/>
      <c r="S6" s="41"/>
      <c r="T6" s="377"/>
      <c r="U6" s="422"/>
      <c r="V6" s="382"/>
      <c r="W6" s="382"/>
      <c r="X6" s="382"/>
      <c r="Y6" s="420"/>
      <c r="Z6" s="382"/>
      <c r="AA6" s="382"/>
      <c r="AB6" s="41"/>
      <c r="AC6" s="382"/>
      <c r="AD6" s="416"/>
      <c r="AE6" s="416"/>
      <c r="AF6" s="416"/>
      <c r="AG6" s="416"/>
      <c r="AH6" s="128"/>
    </row>
    <row r="7" spans="1:34" s="8" customFormat="1" ht="24" customHeight="1" thickBot="1" x14ac:dyDescent="0.25">
      <c r="A7" s="128"/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69"/>
      <c r="D8" s="369"/>
      <c r="E8" s="367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368" t="s">
        <v>9</v>
      </c>
      <c r="C9" s="369"/>
      <c r="D9" s="367"/>
      <c r="E9" s="156">
        <v>44</v>
      </c>
      <c r="F9" s="35"/>
      <c r="G9" s="35"/>
      <c r="H9" s="368" t="s">
        <v>28</v>
      </c>
      <c r="I9" s="369"/>
      <c r="J9" s="367"/>
      <c r="K9" s="204">
        <f>'Jan23'!M39+1</f>
        <v>44956</v>
      </c>
      <c r="L9" s="203" t="s">
        <v>76</v>
      </c>
      <c r="M9" s="205">
        <f>K9+6</f>
        <v>44962</v>
      </c>
      <c r="N9" s="20"/>
      <c r="O9" s="409" t="s">
        <v>63</v>
      </c>
      <c r="P9" s="410"/>
      <c r="Q9" s="410"/>
      <c r="R9" s="411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IF(T$9="Y",'Jan23'!H41,0)</f>
        <v>0</v>
      </c>
      <c r="I11" s="89">
        <f>IF(T$9="Y",'Jan23'!I41,0)</f>
        <v>0</v>
      </c>
      <c r="J11" s="89">
        <f>IF(T$9="Y",'Jan23'!J41,0)</f>
        <v>0</v>
      </c>
      <c r="K11" s="89">
        <f>IF(T$9="Y",'Jan23'!K41,I11*J11)</f>
        <v>0</v>
      </c>
      <c r="L11" s="110">
        <f>IF(T$9="Y",'Jan23'!L41,0)</f>
        <v>0</v>
      </c>
      <c r="M11" s="110" t="str">
        <f>IF(E11=" "," ",IF(T$9="Y",'Jan23'!M41,IF((H11+K11+L11)&gt;0,H11+K11+L11,"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IF(Employee!H$34=E$9,Employee!D$34+SUM(M11)+'Jan23'!V41,SUM(M11)+'Jan23'!V41)</f>
        <v>0</v>
      </c>
      <c r="W11" s="49">
        <f>IF(Employee!H$34=E$9,Employee!D$35+SUM(N11)+'Jan23'!W41,SUM(N11)+'Jan23'!W41)</f>
        <v>0</v>
      </c>
      <c r="X11" s="49">
        <f>IF(O11=" ",'Jan23'!X41,O11+'Jan23'!X41)</f>
        <v>0</v>
      </c>
      <c r="Y11" s="49">
        <f>IF(P11=" ",'Jan23'!Y41,P11+'Jan23'!Y41)</f>
        <v>0</v>
      </c>
      <c r="Z11" s="49">
        <f>IF(Q11=" ",'Jan23'!Z41,Q11+'Jan23'!Z41)</f>
        <v>0</v>
      </c>
      <c r="AA11" s="49">
        <f>IF(R11=" ",'Jan23'!AA41,R11+'Jan23'!AA41)</f>
        <v>0</v>
      </c>
      <c r="AC11" s="49">
        <f>IF(T11=" ",'Jan23'!AC41,T11+'Jan23'!AC41)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IF(T$9="Y",'Jan23'!H42,0)</f>
        <v>0</v>
      </c>
      <c r="I12" s="92">
        <f>IF(T$9="Y",'Jan23'!I42,0)</f>
        <v>0</v>
      </c>
      <c r="J12" s="92">
        <f>IF(T$9="Y",'Jan23'!J42,0)</f>
        <v>0</v>
      </c>
      <c r="K12" s="92">
        <f>IF(T$9="Y",'Jan23'!K42,I12*J12)</f>
        <v>0</v>
      </c>
      <c r="L12" s="111">
        <f>IF(T$9="Y",'Jan23'!L42,0)</f>
        <v>0</v>
      </c>
      <c r="M12" s="111" t="str">
        <f>IF(E12=" "," ",IF(T$9="Y",'Jan23'!M42,IF((H12+K12+L12)&gt;0,H12+K12+L12,"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IF(Employee!H$60=E$9,Employee!D$60+SUM(M12)+'Jan23'!V42,SUM(M12)+'Jan23'!V42)</f>
        <v>0</v>
      </c>
      <c r="W12" s="49">
        <f>IF(Employee!H$60=E$9,Employee!D$61+SUM(N12)+'Jan23'!W42,SUM(N12)+'Jan23'!W42)</f>
        <v>0</v>
      </c>
      <c r="X12" s="49">
        <f>IF(O12=" ",'Jan23'!X42,O12+'Jan23'!X42)</f>
        <v>0</v>
      </c>
      <c r="Y12" s="49">
        <f>IF(P12=" ",'Jan23'!Y42,P12+'Jan23'!Y42)</f>
        <v>0</v>
      </c>
      <c r="Z12" s="49">
        <f>IF(Q12=" ",'Jan23'!Z42,Q12+'Jan23'!Z42)</f>
        <v>0</v>
      </c>
      <c r="AA12" s="49">
        <f>IF(R12=" ",'Jan23'!AA42,R12+'Jan23'!AA42)</f>
        <v>0</v>
      </c>
      <c r="AC12" s="49">
        <f>IF(T12=" ",'Jan23'!AC42,T12+'Jan23'!AC42)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IF(T$9="Y",'Jan23'!H43,0)</f>
        <v>0</v>
      </c>
      <c r="I13" s="92">
        <f>IF(T$9="Y",'Jan23'!I43,0)</f>
        <v>0</v>
      </c>
      <c r="J13" s="92">
        <f>IF(T$9="Y",'Jan23'!J43,0)</f>
        <v>0</v>
      </c>
      <c r="K13" s="92">
        <f>IF(T$9="Y",'Jan23'!K43,I13*J13)</f>
        <v>0</v>
      </c>
      <c r="L13" s="111">
        <f>IF(T$9="Y",'Jan23'!L43,0)</f>
        <v>0</v>
      </c>
      <c r="M13" s="111" t="str">
        <f>IF(E13=" "," ",IF(T$9="Y",'Jan23'!M43,IF((H13+K13+L13)&gt;0,H13+K13+L13,"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IF(Employee!H$86=E$9,Employee!D$86+SUM(M13)+'Jan23'!V43,SUM(M13)+'Jan23'!V43)</f>
        <v>0</v>
      </c>
      <c r="W13" s="49">
        <f>IF(Employee!H$86=E$9,Employee!D$87+SUM(N13)+'Jan23'!W43,SUM(N13)+'Jan23'!W43)</f>
        <v>0</v>
      </c>
      <c r="X13" s="49">
        <f>IF(O13=" ",'Jan23'!X43,O13+'Jan23'!X43)</f>
        <v>0</v>
      </c>
      <c r="Y13" s="49">
        <f>IF(P13=" ",'Jan23'!Y43,P13+'Jan23'!Y43)</f>
        <v>0</v>
      </c>
      <c r="Z13" s="49">
        <f>IF(Q13=" ",'Jan23'!Z43,Q13+'Jan23'!Z43)</f>
        <v>0</v>
      </c>
      <c r="AA13" s="49">
        <f>IF(R13=" ",'Jan23'!AA43,R13+'Jan23'!AA43)</f>
        <v>0</v>
      </c>
      <c r="AC13" s="49">
        <f>IF(T13=" ",'Jan23'!AC43,T13+'Jan23'!AC43)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IF(T$9="Y",'Jan23'!H44,0)</f>
        <v>0</v>
      </c>
      <c r="I14" s="92">
        <f>IF(T$9="Y",'Jan23'!I44,0)</f>
        <v>0</v>
      </c>
      <c r="J14" s="92">
        <f>IF(T$9="Y",'Jan23'!J44,0)</f>
        <v>0</v>
      </c>
      <c r="K14" s="92">
        <f>IF(T$9="Y",'Jan23'!K44,I14*J14)</f>
        <v>0</v>
      </c>
      <c r="L14" s="111">
        <f>IF(T$9="Y",'Jan23'!L44,0)</f>
        <v>0</v>
      </c>
      <c r="M14" s="111" t="str">
        <f>IF(E14=" "," ",IF(T$9="Y",'Jan23'!M44,IF((H14+K14+L14)&gt;0,H14+K14+L14,"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IF(Employee!H$112=E$9,Employee!D$112+SUM(M14)+'Jan23'!V44,SUM(M14)+'Jan23'!V44)</f>
        <v>0</v>
      </c>
      <c r="W14" s="49">
        <f>IF(Employee!H$112=E$9,Employee!D$113+SUM(N14)+'Jan23'!W44,SUM(N14)+'Jan23'!W44)</f>
        <v>0</v>
      </c>
      <c r="X14" s="49">
        <f>IF(O14=" ",'Jan23'!X44,O14+'Jan23'!X44)</f>
        <v>0</v>
      </c>
      <c r="Y14" s="49">
        <f>IF(P14=" ",'Jan23'!Y44,P14+'Jan23'!Y44)</f>
        <v>0</v>
      </c>
      <c r="Z14" s="49">
        <f>IF(Q14=" ",'Jan23'!Z44,Q14+'Jan23'!Z44)</f>
        <v>0</v>
      </c>
      <c r="AA14" s="49">
        <f>IF(R14=" ",'Jan23'!AA44,R14+'Jan23'!AA44)</f>
        <v>0</v>
      </c>
      <c r="AC14" s="49">
        <f>IF(T14=" ",'Jan23'!AC44,T14+'Jan23'!AC44)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IF(T$9="Y",'Jan23'!H45,0)</f>
        <v>0</v>
      </c>
      <c r="I15" s="245">
        <f>IF(T$9="Y",'Jan23'!I45,0)</f>
        <v>0</v>
      </c>
      <c r="J15" s="245">
        <f>IF(T$9="Y",'Jan23'!J45,0)</f>
        <v>0</v>
      </c>
      <c r="K15" s="245">
        <f>IF(T$9="Y",'Jan23'!K45,I15*J15)</f>
        <v>0</v>
      </c>
      <c r="L15" s="246">
        <f>IF(T$19="Y",'Jan23'!L45,0)</f>
        <v>0</v>
      </c>
      <c r="M15" s="111" t="str">
        <f>IF(E15=" "," ",IF(T$9="Y",'Jan23'!M45,IF((H15+K15+L15)&gt;0,H15+K15+L15,"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IF(Employee!H$138=E$9,Employee!D$138+SUM(M15)+'Jan23'!V45,SUM(M15)+'Jan23'!V45)</f>
        <v>0</v>
      </c>
      <c r="W15" s="49">
        <f>IF(Employee!H$138=E$9,Employee!D$139+SUM(N15)+'Jan23'!W45,SUM(N15)+'Jan23'!W45)</f>
        <v>0</v>
      </c>
      <c r="X15" s="49">
        <f>IF(O15=" ",'Jan23'!X45,O15+'Jan23'!X45)</f>
        <v>0</v>
      </c>
      <c r="Y15" s="49">
        <f>IF(P15=" ",'Jan23'!Y45,P15+'Jan23'!Y45)</f>
        <v>0</v>
      </c>
      <c r="Z15" s="49">
        <f>IF(Q15=" ",'Jan23'!Z45,Q15+'Jan23'!Z45)</f>
        <v>0</v>
      </c>
      <c r="AA15" s="49">
        <f>IF(R15=" ",'Jan23'!AA45,R15+'Jan23'!AA45)</f>
        <v>0</v>
      </c>
      <c r="AC15" s="49">
        <f>IF(T15=" ",'Jan23'!AC45,T15+'Jan23'!AC45)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66" t="s">
        <v>7</v>
      </c>
      <c r="G16" s="369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69"/>
      <c r="D18" s="369"/>
      <c r="E18" s="367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407"/>
      <c r="S18" s="408"/>
      <c r="T18" s="408"/>
      <c r="U18" s="33"/>
      <c r="AH18" s="35"/>
    </row>
    <row r="19" spans="1:34" ht="18" customHeight="1" thickTop="1" thickBot="1" x14ac:dyDescent="0.25">
      <c r="A19" s="34"/>
      <c r="B19" s="368" t="s">
        <v>9</v>
      </c>
      <c r="C19" s="369"/>
      <c r="D19" s="367"/>
      <c r="E19" s="156">
        <v>45</v>
      </c>
      <c r="F19" s="35"/>
      <c r="G19" s="35"/>
      <c r="H19" s="368" t="s">
        <v>28</v>
      </c>
      <c r="I19" s="369"/>
      <c r="J19" s="367"/>
      <c r="K19" s="204">
        <f>M9+1</f>
        <v>44963</v>
      </c>
      <c r="L19" s="203" t="s">
        <v>76</v>
      </c>
      <c r="M19" s="205">
        <f>K19+6</f>
        <v>44969</v>
      </c>
      <c r="N19" s="20"/>
      <c r="O19" s="409" t="s">
        <v>63</v>
      </c>
      <c r="P19" s="410"/>
      <c r="Q19" s="410"/>
      <c r="R19" s="411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66" t="s">
        <v>7</v>
      </c>
      <c r="G26" s="367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69"/>
      <c r="D28" s="369"/>
      <c r="E28" s="367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407"/>
      <c r="S28" s="408"/>
      <c r="T28" s="408"/>
      <c r="U28" s="33"/>
      <c r="AH28" s="35"/>
    </row>
    <row r="29" spans="1:34" ht="18" customHeight="1" thickTop="1" thickBot="1" x14ac:dyDescent="0.25">
      <c r="A29" s="34"/>
      <c r="B29" s="368" t="s">
        <v>9</v>
      </c>
      <c r="C29" s="369"/>
      <c r="D29" s="367"/>
      <c r="E29" s="156">
        <v>46</v>
      </c>
      <c r="F29" s="35"/>
      <c r="G29" s="35"/>
      <c r="H29" s="368" t="s">
        <v>28</v>
      </c>
      <c r="I29" s="369"/>
      <c r="J29" s="367"/>
      <c r="K29" s="204">
        <f>M19+1</f>
        <v>44970</v>
      </c>
      <c r="L29" s="203" t="s">
        <v>76</v>
      </c>
      <c r="M29" s="205">
        <f>K29+6</f>
        <v>44976</v>
      </c>
      <c r="N29" s="20"/>
      <c r="O29" s="409" t="s">
        <v>63</v>
      </c>
      <c r="P29" s="410"/>
      <c r="Q29" s="410"/>
      <c r="R29" s="411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66" t="s">
        <v>7</v>
      </c>
      <c r="G36" s="367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445"/>
      <c r="D38" s="445"/>
      <c r="E38" s="446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368" t="s">
        <v>9</v>
      </c>
      <c r="C39" s="447"/>
      <c r="D39" s="448"/>
      <c r="E39" s="156">
        <v>47</v>
      </c>
      <c r="F39" s="35"/>
      <c r="G39" s="35"/>
      <c r="H39" s="368" t="s">
        <v>28</v>
      </c>
      <c r="I39" s="447"/>
      <c r="J39" s="448"/>
      <c r="K39" s="204">
        <f>M29+1</f>
        <v>44977</v>
      </c>
      <c r="L39" s="203" t="s">
        <v>76</v>
      </c>
      <c r="M39" s="205">
        <f>K39+6</f>
        <v>44983</v>
      </c>
      <c r="N39" s="20"/>
      <c r="O39" s="409" t="s">
        <v>63</v>
      </c>
      <c r="P39" s="449"/>
      <c r="Q39" s="449"/>
      <c r="R39" s="450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66" t="s">
        <v>7</v>
      </c>
      <c r="G46" s="451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24</v>
      </c>
      <c r="C48" s="369"/>
      <c r="D48" s="369"/>
      <c r="E48" s="367"/>
      <c r="F48" s="32"/>
      <c r="G48" s="32"/>
      <c r="H48" s="43"/>
      <c r="I48" s="43"/>
      <c r="J48" s="43"/>
      <c r="K48" s="46"/>
      <c r="L48" s="46"/>
      <c r="M48" s="43"/>
      <c r="N48" s="32"/>
      <c r="O48" s="370" t="s">
        <v>28</v>
      </c>
      <c r="P48" s="371"/>
      <c r="Q48" s="372"/>
      <c r="R48" s="407"/>
      <c r="S48" s="408"/>
      <c r="T48" s="408"/>
      <c r="U48" s="33"/>
      <c r="AH48" s="35"/>
    </row>
    <row r="49" spans="1:34" ht="18" customHeight="1" thickTop="1" thickBot="1" x14ac:dyDescent="0.25">
      <c r="A49" s="34"/>
      <c r="B49" s="368" t="s">
        <v>10</v>
      </c>
      <c r="C49" s="369"/>
      <c r="D49" s="367"/>
      <c r="E49" s="156">
        <v>11</v>
      </c>
      <c r="F49" s="35"/>
      <c r="G49" s="35"/>
      <c r="H49" s="368" t="s">
        <v>28</v>
      </c>
      <c r="I49" s="369"/>
      <c r="J49" s="367"/>
      <c r="K49" s="204">
        <f>Admin!B303</f>
        <v>44958</v>
      </c>
      <c r="L49" s="203" t="s">
        <v>76</v>
      </c>
      <c r="M49" s="205">
        <f>Admin!B330</f>
        <v>44985</v>
      </c>
      <c r="N49" s="20"/>
      <c r="O49" s="409" t="s">
        <v>64</v>
      </c>
      <c r="P49" s="410"/>
      <c r="Q49" s="410"/>
      <c r="R49" s="411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IF(T$49="Y",'Jan23'!H51,0)</f>
        <v>0</v>
      </c>
      <c r="I51" s="89">
        <f>IF(T$49="Y",'Jan23'!I51,0)</f>
        <v>0</v>
      </c>
      <c r="J51" s="89">
        <f>IF(T$49="Y",'Jan23'!J51,0)</f>
        <v>0</v>
      </c>
      <c r="K51" s="89">
        <f>IF(T$49="Y",'Jan23'!K51,I51*J51)</f>
        <v>0</v>
      </c>
      <c r="L51" s="110">
        <f>IF(T$49="Y",'Jan23'!L51,0)</f>
        <v>0</v>
      </c>
      <c r="M51" s="99" t="str">
        <f>IF(E51=" "," ",IF(T$49="Y",'Jan23'!M51,IF((H51+K51+L51)&gt;0,H51+K51+L51,"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IF(Employee!H$35=E$49,Employee!D$34+SUM(M51)+'Jan23'!V51,SUM(M51)+'Jan23'!V51)</f>
        <v>0</v>
      </c>
      <c r="W51" s="49">
        <f>IF(Employee!H$35=E$49,Employee!D$35+SUM(N51)+'Jan23'!W51,SUM(N51)+'Jan23'!W51)</f>
        <v>0</v>
      </c>
      <c r="X51" s="49">
        <f>IF(O51=" ",'Jan23'!X51,O51+'Jan23'!X51)</f>
        <v>0</v>
      </c>
      <c r="Y51" s="49">
        <f>IF(P51=" ",'Jan23'!Y51,P51+'Jan23'!Y51)</f>
        <v>0</v>
      </c>
      <c r="Z51" s="49">
        <f>IF(Q51=" ",'Jan23'!Z51,Q51+'Jan23'!Z51)</f>
        <v>0</v>
      </c>
      <c r="AA51" s="49">
        <f>IF(R51=" ",'Jan23'!AA51,R51+'Jan23'!AA51)</f>
        <v>0</v>
      </c>
      <c r="AC51" s="49">
        <f>IF(T51=" ",'Jan23'!AC51,T51+'Jan23'!AC51)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IF(T$49="Y",'Jan23'!H52,0)</f>
        <v>0</v>
      </c>
      <c r="I52" s="92">
        <f>IF(T$49="Y",'Jan23'!I52,0)</f>
        <v>0</v>
      </c>
      <c r="J52" s="92">
        <f>IF(T$49="Y",'Jan23'!J52,0)</f>
        <v>0</v>
      </c>
      <c r="K52" s="92">
        <f>IF(T$49="Y",'Jan23'!K52,I52*J52)</f>
        <v>0</v>
      </c>
      <c r="L52" s="111">
        <f>IF(T$49="Y",'Jan23'!L52,0)</f>
        <v>0</v>
      </c>
      <c r="M52" s="100" t="str">
        <f>IF(E52=" "," ",IF(T$49="Y",'Jan23'!M52,IF((H52+K52+L52)&gt;0,H52+K52+L52,"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IF(Employee!H$61=E$49,Employee!D$60+SUM(M52)+'Jan23'!V52,SUM(M52)+'Jan23'!V52)</f>
        <v>0</v>
      </c>
      <c r="W52" s="49">
        <f>IF(Employee!H$61=E$49,Employee!D$61+SUM(N52)+'Jan23'!W52,SUM(N52)+'Jan23'!W52)</f>
        <v>0</v>
      </c>
      <c r="X52" s="49">
        <f>IF(O52=" ",'Jan23'!X52,O52+'Jan23'!X52)</f>
        <v>0</v>
      </c>
      <c r="Y52" s="49">
        <f>IF(P52=" ",'Jan23'!Y52,P52+'Jan23'!Y52)</f>
        <v>0</v>
      </c>
      <c r="Z52" s="49">
        <f>IF(Q52=" ",'Jan23'!Z52,Q52+'Jan23'!Z52)</f>
        <v>0</v>
      </c>
      <c r="AA52" s="49">
        <f>IF(R52=" ",'Jan23'!AA52,R52+'Jan23'!AA52)</f>
        <v>0</v>
      </c>
      <c r="AC52" s="49">
        <f>IF(T52=" ",'Jan23'!AC52,T52+'Jan23'!AC52)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IF(T$49="Y",'Jan23'!H53,0)</f>
        <v>0</v>
      </c>
      <c r="I53" s="92">
        <f>IF(T$49="Y",'Jan23'!I53,0)</f>
        <v>0</v>
      </c>
      <c r="J53" s="92">
        <f>IF(T$49="Y",'Jan23'!J53,0)</f>
        <v>0</v>
      </c>
      <c r="K53" s="92">
        <f>IF(T$49="Y",'Jan23'!K53,I53*J53)</f>
        <v>0</v>
      </c>
      <c r="L53" s="111">
        <f>IF(T$49="Y",'Jan23'!L53,0)</f>
        <v>0</v>
      </c>
      <c r="M53" s="100" t="str">
        <f>IF(E53=" "," ",IF(T$49="Y",'Jan23'!M53,IF((H53+K53+L53)&gt;0,H53+K53+L53,"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IF(Employee!H$87=E$49,Employee!D$86+SUM(M53)+'Jan23'!V53,SUM(M53)+'Jan23'!V53)</f>
        <v>0</v>
      </c>
      <c r="W53" s="49">
        <f>IF(Employee!H$87=E$49,Employee!D$87+SUM(N53)+'Jan23'!W53,SUM(N53)+'Jan23'!W53)</f>
        <v>0</v>
      </c>
      <c r="X53" s="49">
        <f>IF(O53=" ",'Jan23'!X53,O53+'Jan23'!X53)</f>
        <v>0</v>
      </c>
      <c r="Y53" s="49">
        <f>IF(P53=" ",'Jan23'!Y53,P53+'Jan23'!Y53)</f>
        <v>0</v>
      </c>
      <c r="Z53" s="49">
        <f>IF(Q53=" ",'Jan23'!Z53,Q53+'Jan23'!Z53)</f>
        <v>0</v>
      </c>
      <c r="AA53" s="49">
        <f>IF(R53=" ",'Jan23'!AA53,R53+'Jan23'!AA53)</f>
        <v>0</v>
      </c>
      <c r="AC53" s="49">
        <f>IF(T53=" ",'Jan23'!AC53,T53+'Jan23'!AC53)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IF(T$49="Y",'Jan23'!H54,0)</f>
        <v>0</v>
      </c>
      <c r="I54" s="92">
        <f>IF(T$49="Y",'Jan23'!I54,0)</f>
        <v>0</v>
      </c>
      <c r="J54" s="92">
        <f>IF(T$49="Y",'Jan23'!J54,0)</f>
        <v>0</v>
      </c>
      <c r="K54" s="92">
        <f>IF(T$49="Y",'Jan23'!K54,I54*J54)</f>
        <v>0</v>
      </c>
      <c r="L54" s="111">
        <f>IF(T$49="Y",'Jan23'!L54,0)</f>
        <v>0</v>
      </c>
      <c r="M54" s="100" t="str">
        <f>IF(E54=" "," ",IF(T$49="Y",'Jan23'!M54,IF((H54+K54+L54)&gt;0,H54+K54+L54,"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IF(Employee!H$113=E$49,Employee!D$112+SUM(M54)+'Jan23'!V54,SUM(M54)+'Jan23'!V54)</f>
        <v>0</v>
      </c>
      <c r="W54" s="49">
        <f>IF(Employee!H$113=E$49,Employee!D$113+SUM(N54)+'Jan23'!W54,SUM(N54)+'Jan23'!W54)</f>
        <v>0</v>
      </c>
      <c r="X54" s="49">
        <f>IF(O54=" ",'Jan23'!X54,O54+'Jan23'!X54)</f>
        <v>0</v>
      </c>
      <c r="Y54" s="49">
        <f>IF(P54=" ",'Jan23'!Y54,P54+'Jan23'!Y54)</f>
        <v>0</v>
      </c>
      <c r="Z54" s="49">
        <f>IF(Q54=" ",'Jan23'!Z54,Q54+'Jan23'!Z54)</f>
        <v>0</v>
      </c>
      <c r="AA54" s="49">
        <f>IF(R54=" ",'Jan23'!AA54,R54+'Jan23'!AA54)</f>
        <v>0</v>
      </c>
      <c r="AC54" s="49">
        <f>IF(T54=" ",'Jan23'!AC54,T54+'Jan23'!AC54)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IF(T$49="Y",'Jan23'!H55,0)</f>
        <v>0</v>
      </c>
      <c r="I55" s="245">
        <f>IF(T$49="Y",'Jan23'!I55,0)</f>
        <v>0</v>
      </c>
      <c r="J55" s="245">
        <f>IF(T$49="Y",'Jan23'!J55,0)</f>
        <v>0</v>
      </c>
      <c r="K55" s="245">
        <f>IF(T$49="Y",'Jan23'!K55,I55*J55)</f>
        <v>0</v>
      </c>
      <c r="L55" s="246">
        <f>IF(T$49="Y",'Jan23'!L55,0)</f>
        <v>0</v>
      </c>
      <c r="M55" s="100" t="str">
        <f>IF(E55=" "," ",IF(T$49="Y",'Jan23'!M55,IF((H55+K55+L55)&gt;0,H55+K55+L55,"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IF(Employee!H$139=E$49,Employee!D$138+SUM(M55)+'Jan23'!V55,SUM(M55)+'Jan23'!V55)</f>
        <v>0</v>
      </c>
      <c r="W55" s="49">
        <f>IF(Employee!H$139=E$49,Employee!D$139+SUM(N55)+'Jan23'!W55,SUM(N55)+'Jan23'!W55)</f>
        <v>0</v>
      </c>
      <c r="X55" s="49">
        <f>IF(O55=" ",'Jan23'!X55,O55+'Jan23'!X55)</f>
        <v>0</v>
      </c>
      <c r="Y55" s="49">
        <f>IF(P55=" ",'Jan23'!Y55,P55+'Jan23'!Y55)</f>
        <v>0</v>
      </c>
      <c r="Z55" s="49">
        <f>IF(Q55=" ",'Jan23'!Z55,Q55+'Jan23'!Z55)</f>
        <v>0</v>
      </c>
      <c r="AA55" s="49">
        <f>IF(R55=" ",'Jan23'!AA55,R55+'Jan23'!AA55)</f>
        <v>0</v>
      </c>
      <c r="AC55" s="49">
        <f>IF(T55=" ",'Jan23'!AC55,T55+'Jan23'!AC55)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66" t="s">
        <v>7</v>
      </c>
      <c r="G56" s="367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8"/>
      <c r="C57" s="378"/>
      <c r="D57" s="378"/>
      <c r="E57" s="378"/>
      <c r="F57" s="378"/>
      <c r="G57" s="378"/>
      <c r="H57" s="378"/>
      <c r="I57" s="378"/>
      <c r="J57" s="378"/>
      <c r="K57" s="378"/>
      <c r="L57" s="378"/>
      <c r="M57" s="378"/>
      <c r="N57" s="378"/>
      <c r="O57" s="378"/>
      <c r="P57" s="378"/>
      <c r="Q57" s="378"/>
      <c r="R57" s="378"/>
      <c r="S57" s="378"/>
      <c r="T57" s="378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23" t="s">
        <v>74</v>
      </c>
      <c r="N59" s="424"/>
      <c r="O59" s="424"/>
      <c r="P59" s="424"/>
      <c r="Q59" s="424"/>
      <c r="R59" s="42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AD60+'Jan23'!AD65</f>
        <v>0</v>
      </c>
      <c r="AE65" s="158">
        <f>AE60+'Jan23'!AE65</f>
        <v>0</v>
      </c>
      <c r="AF65" s="158">
        <f>AF60+'Jan23'!AF65</f>
        <v>0</v>
      </c>
      <c r="AG65" s="158">
        <f>AG60+'Jan23'!AG65</f>
        <v>0</v>
      </c>
    </row>
    <row r="66" spans="6:33" ht="13.5" thickTop="1" x14ac:dyDescent="0.2"/>
    <row r="67" spans="6:33" x14ac:dyDescent="0.2">
      <c r="AD67" s="162"/>
      <c r="AE67" s="158">
        <f>AE62+'Jan23'!AE67</f>
        <v>0</v>
      </c>
      <c r="AF67" s="158">
        <f>AF62+'Jan23'!AF67</f>
        <v>0</v>
      </c>
      <c r="AG67" s="158">
        <f>AG62+'Jan23'!AG67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B00-000000000000}">
      <formula1>$G$3:$G$6</formula1>
    </dataValidation>
  </dataValidations>
  <hyperlinks>
    <hyperlink ref="B1" r:id="rId1" xr:uid="{00000000-0004-0000-0B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4294967293" verticalDpi="4294967293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H87"/>
  <sheetViews>
    <sheetView topLeftCell="B1"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39"/>
      <c r="B1" s="430" t="s">
        <v>66</v>
      </c>
      <c r="C1" s="431"/>
      <c r="D1" s="431"/>
      <c r="E1" s="431"/>
      <c r="F1" s="432"/>
      <c r="G1" s="443">
        <f>SUM(AD80:AG80)+SUM(AE82:AG82)</f>
        <v>0</v>
      </c>
      <c r="H1" s="444"/>
      <c r="I1" s="441" t="s">
        <v>4</v>
      </c>
      <c r="J1" s="452"/>
      <c r="K1" s="452"/>
      <c r="L1" s="453"/>
      <c r="M1" s="88">
        <f t="shared" ref="M1:R1" si="0">M16+M26+M36+M46+M56+M66+M76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T16+T26+T36+T46+T56+T66+T76</f>
        <v>0</v>
      </c>
      <c r="U1" s="421"/>
      <c r="V1" s="425" t="s">
        <v>25</v>
      </c>
      <c r="W1" s="426"/>
      <c r="X1" s="426"/>
      <c r="Y1" s="426"/>
      <c r="Z1" s="426"/>
      <c r="AA1" s="426"/>
      <c r="AB1" s="426"/>
      <c r="AC1" s="427"/>
      <c r="AD1" s="412" t="s">
        <v>62</v>
      </c>
      <c r="AE1" s="412"/>
      <c r="AF1" s="412"/>
      <c r="AG1" s="412"/>
      <c r="AH1" s="24"/>
    </row>
    <row r="2" spans="1:34" s="4" customFormat="1" ht="15" customHeight="1" thickBot="1" x14ac:dyDescent="0.25">
      <c r="A2" s="439"/>
      <c r="B2" s="433"/>
      <c r="C2" s="434"/>
      <c r="D2" s="434"/>
      <c r="E2" s="434"/>
      <c r="F2" s="435"/>
      <c r="G2" s="396"/>
      <c r="H2" s="397"/>
      <c r="I2" s="401" t="s">
        <v>70</v>
      </c>
      <c r="J2" s="401"/>
      <c r="K2" s="401"/>
      <c r="L2" s="402"/>
      <c r="M2" s="178">
        <f t="shared" ref="M2:R2" si="1">M85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T85</f>
        <v>0</v>
      </c>
      <c r="U2" s="421"/>
      <c r="V2" s="428"/>
      <c r="W2" s="413"/>
      <c r="X2" s="413"/>
      <c r="Y2" s="413"/>
      <c r="Z2" s="413"/>
      <c r="AA2" s="413"/>
      <c r="AB2" s="413"/>
      <c r="AC2" s="429"/>
      <c r="AD2" s="413"/>
      <c r="AE2" s="413"/>
      <c r="AF2" s="413"/>
      <c r="AG2" s="413"/>
      <c r="AH2" s="24"/>
    </row>
    <row r="3" spans="1:34" s="7" customFormat="1" ht="15" customHeight="1" thickTop="1" x14ac:dyDescent="0.2">
      <c r="A3" s="389"/>
      <c r="B3" s="398" t="s">
        <v>72</v>
      </c>
      <c r="C3" s="398" t="s">
        <v>45</v>
      </c>
      <c r="D3" s="398" t="s">
        <v>6</v>
      </c>
      <c r="E3" s="403" t="s">
        <v>38</v>
      </c>
      <c r="F3" s="406" t="s">
        <v>0</v>
      </c>
      <c r="G3" s="105" t="s">
        <v>39</v>
      </c>
      <c r="H3" s="373" t="str">
        <f>'Apr22'!H3:H6</f>
        <v>Statutory Pay</v>
      </c>
      <c r="I3" s="373" t="str">
        <f>'Apr22'!I3:I6</f>
        <v>Basic hours</v>
      </c>
      <c r="J3" s="373" t="str">
        <f>'Apr22'!J3:J6</f>
        <v>Hourly rate</v>
      </c>
      <c r="K3" s="373" t="str">
        <f>'Apr22'!K3:K6</f>
        <v>Basic    wages</v>
      </c>
      <c r="L3" s="373" t="str">
        <f>'Apr22'!L3:L6</f>
        <v>Overtime Bonus Gratuities</v>
      </c>
      <c r="M3" s="436" t="str">
        <f>'Apr22'!M3:M6</f>
        <v>GROSS WAGES</v>
      </c>
      <c r="N3" s="373" t="str">
        <f>'Apr22'!N3:N6</f>
        <v>Income Tax</v>
      </c>
      <c r="O3" s="373" t="str">
        <f>'Apr22'!O3:O6</f>
        <v>Employees National Insurance</v>
      </c>
      <c r="P3" s="373" t="str">
        <f>'Apr22'!P3:P6</f>
        <v>Student Loans</v>
      </c>
      <c r="Q3" s="373" t="str">
        <f>'Apr22'!Q3:Q6</f>
        <v>Other Deductions</v>
      </c>
      <c r="R3" s="436" t="str">
        <f>'Apr22'!R3:R6</f>
        <v>NET      PAY</v>
      </c>
      <c r="S3" s="42"/>
      <c r="T3" s="373" t="str">
        <f>'Apr22'!T3:T6</f>
        <v>Employers National Insurance</v>
      </c>
      <c r="U3" s="422"/>
      <c r="V3" s="417" t="s">
        <v>5</v>
      </c>
      <c r="W3" s="417" t="s">
        <v>1</v>
      </c>
      <c r="X3" s="417" t="s">
        <v>26</v>
      </c>
      <c r="Y3" s="418" t="s">
        <v>22</v>
      </c>
      <c r="Z3" s="417" t="s">
        <v>2</v>
      </c>
      <c r="AA3" s="417" t="s">
        <v>3</v>
      </c>
      <c r="AB3" s="42"/>
      <c r="AC3" s="417" t="s">
        <v>27</v>
      </c>
      <c r="AD3" s="414" t="s">
        <v>58</v>
      </c>
      <c r="AE3" s="414" t="s">
        <v>59</v>
      </c>
      <c r="AF3" s="414" t="s">
        <v>60</v>
      </c>
      <c r="AG3" s="414" t="s">
        <v>61</v>
      </c>
      <c r="AH3" s="160"/>
    </row>
    <row r="4" spans="1:34" s="7" customFormat="1" ht="15" customHeight="1" x14ac:dyDescent="0.2">
      <c r="A4" s="389"/>
      <c r="B4" s="399"/>
      <c r="C4" s="399"/>
      <c r="D4" s="399"/>
      <c r="E4" s="404"/>
      <c r="F4" s="382"/>
      <c r="G4" s="106" t="s">
        <v>40</v>
      </c>
      <c r="H4" s="376"/>
      <c r="I4" s="376"/>
      <c r="J4" s="376"/>
      <c r="K4" s="376"/>
      <c r="L4" s="376"/>
      <c r="M4" s="437"/>
      <c r="N4" s="376"/>
      <c r="O4" s="376"/>
      <c r="P4" s="376"/>
      <c r="Q4" s="376"/>
      <c r="R4" s="437"/>
      <c r="S4" s="42"/>
      <c r="T4" s="376"/>
      <c r="U4" s="422"/>
      <c r="V4" s="382"/>
      <c r="W4" s="382"/>
      <c r="X4" s="382"/>
      <c r="Y4" s="419"/>
      <c r="Z4" s="382"/>
      <c r="AA4" s="382"/>
      <c r="AB4" s="42"/>
      <c r="AC4" s="382"/>
      <c r="AD4" s="415"/>
      <c r="AE4" s="415"/>
      <c r="AF4" s="415"/>
      <c r="AG4" s="415"/>
      <c r="AH4" s="160"/>
    </row>
    <row r="5" spans="1:34" s="7" customFormat="1" ht="15" customHeight="1" x14ac:dyDescent="0.2">
      <c r="A5" s="389"/>
      <c r="B5" s="399"/>
      <c r="C5" s="399"/>
      <c r="D5" s="399"/>
      <c r="E5" s="404"/>
      <c r="F5" s="382"/>
      <c r="G5" s="106" t="s">
        <v>41</v>
      </c>
      <c r="H5" s="376"/>
      <c r="I5" s="376"/>
      <c r="J5" s="376"/>
      <c r="K5" s="376"/>
      <c r="L5" s="376"/>
      <c r="M5" s="437"/>
      <c r="N5" s="376"/>
      <c r="O5" s="376"/>
      <c r="P5" s="376"/>
      <c r="Q5" s="376"/>
      <c r="R5" s="437"/>
      <c r="S5" s="42"/>
      <c r="T5" s="376"/>
      <c r="U5" s="422"/>
      <c r="V5" s="382"/>
      <c r="W5" s="382"/>
      <c r="X5" s="382"/>
      <c r="Y5" s="419"/>
      <c r="Z5" s="382"/>
      <c r="AA5" s="382"/>
      <c r="AB5" s="42"/>
      <c r="AC5" s="382"/>
      <c r="AD5" s="415"/>
      <c r="AE5" s="415"/>
      <c r="AF5" s="415"/>
      <c r="AG5" s="415"/>
      <c r="AH5" s="160"/>
    </row>
    <row r="6" spans="1:34" s="8" customFormat="1" ht="15" customHeight="1" x14ac:dyDescent="0.2">
      <c r="A6" s="389"/>
      <c r="B6" s="400"/>
      <c r="C6" s="400"/>
      <c r="D6" s="400"/>
      <c r="E6" s="405"/>
      <c r="F6" s="382"/>
      <c r="G6" s="107" t="s">
        <v>42</v>
      </c>
      <c r="H6" s="377"/>
      <c r="I6" s="377"/>
      <c r="J6" s="377"/>
      <c r="K6" s="377"/>
      <c r="L6" s="377"/>
      <c r="M6" s="438"/>
      <c r="N6" s="377"/>
      <c r="O6" s="377"/>
      <c r="P6" s="377"/>
      <c r="Q6" s="377"/>
      <c r="R6" s="438"/>
      <c r="S6" s="41"/>
      <c r="T6" s="377"/>
      <c r="U6" s="422"/>
      <c r="V6" s="382"/>
      <c r="W6" s="382"/>
      <c r="X6" s="382"/>
      <c r="Y6" s="420"/>
      <c r="Z6" s="382"/>
      <c r="AA6" s="382"/>
      <c r="AB6" s="41"/>
      <c r="AC6" s="382"/>
      <c r="AD6" s="416"/>
      <c r="AE6" s="416"/>
      <c r="AF6" s="416"/>
      <c r="AG6" s="416"/>
      <c r="AH6" s="128"/>
    </row>
    <row r="7" spans="1:34" s="8" customFormat="1" ht="24" customHeight="1" thickBot="1" x14ac:dyDescent="0.25">
      <c r="A7" s="128"/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69"/>
      <c r="D8" s="369"/>
      <c r="E8" s="367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368" t="s">
        <v>9</v>
      </c>
      <c r="C9" s="369"/>
      <c r="D9" s="367"/>
      <c r="E9" s="156">
        <v>48</v>
      </c>
      <c r="F9" s="35"/>
      <c r="G9" s="35"/>
      <c r="H9" s="368" t="s">
        <v>28</v>
      </c>
      <c r="I9" s="369"/>
      <c r="J9" s="367"/>
      <c r="K9" s="204">
        <f>'Feb23'!M39+1</f>
        <v>44984</v>
      </c>
      <c r="L9" s="203" t="s">
        <v>76</v>
      </c>
      <c r="M9" s="205">
        <f>K9+6</f>
        <v>44990</v>
      </c>
      <c r="N9" s="20"/>
      <c r="O9" s="409" t="s">
        <v>63</v>
      </c>
      <c r="P9" s="410"/>
      <c r="Q9" s="410"/>
      <c r="R9" s="411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IF(T$9="Y",'Feb23'!H41,0)</f>
        <v>0</v>
      </c>
      <c r="I11" s="89">
        <f>IF(T$9="Y",'Feb23'!I41,0)</f>
        <v>0</v>
      </c>
      <c r="J11" s="89">
        <f>IF(T$9="Y",'Feb23'!J41,0)</f>
        <v>0</v>
      </c>
      <c r="K11" s="89">
        <f>IF(T$9="Y",'Feb23'!K41,I11*J11)</f>
        <v>0</v>
      </c>
      <c r="L11" s="110">
        <f>IF(T$9="Y",'Feb23'!L41,0)</f>
        <v>0</v>
      </c>
      <c r="M11" s="110" t="str">
        <f>IF(E11=" "," ",IF(T$9="Y",'Feb23'!M41,IF((H11+K11+L11)&gt;0,H11+K11+L11,"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IF(Employee!H$34=E$9,Employee!D$34+SUM(M11)+'Feb23'!V41,SUM(M11)+'Feb23'!V41)</f>
        <v>0</v>
      </c>
      <c r="W11" s="49">
        <f>IF(Employee!H$34=E$9,Employee!D$35+SUM(N11)+'Feb23'!W41,SUM(N11)+'Feb23'!W41)</f>
        <v>0</v>
      </c>
      <c r="X11" s="49">
        <f>IF(O11=" ",'Feb23'!X41,O11+'Feb23'!X41)</f>
        <v>0</v>
      </c>
      <c r="Y11" s="49">
        <f>IF(P11=" ",'Feb23'!Y41,P11+'Feb23'!Y41)</f>
        <v>0</v>
      </c>
      <c r="Z11" s="49">
        <f>IF(Q11=" ",'Feb23'!Z41,Q11+'Feb23'!Z41)</f>
        <v>0</v>
      </c>
      <c r="AA11" s="49">
        <f>IF(R11=" ",'Feb23'!AA41,R11+'Feb23'!AA41)</f>
        <v>0</v>
      </c>
      <c r="AC11" s="49">
        <f>IF(T11=" ",'Feb23'!AC41,T11+'Feb23'!AC41)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IF(T$9="Y",'Feb23'!H42,0)</f>
        <v>0</v>
      </c>
      <c r="I12" s="92">
        <f>IF(T$9="Y",'Feb23'!I42,0)</f>
        <v>0</v>
      </c>
      <c r="J12" s="92">
        <f>IF(T$9="Y",'Feb23'!J42,0)</f>
        <v>0</v>
      </c>
      <c r="K12" s="92">
        <f>IF(T$9="Y",'Feb23'!K42,I12*J12)</f>
        <v>0</v>
      </c>
      <c r="L12" s="111">
        <f>IF(T$9="Y",'Feb23'!L42,0)</f>
        <v>0</v>
      </c>
      <c r="M12" s="111" t="str">
        <f>IF(E12=" "," ",IF(T$9="Y",'Feb23'!M42,IF((H12+K12+L12)&gt;0,H12+K12+L12,"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IF(Employee!H$60=E$9,Employee!D$60+SUM(M12)+'Feb23'!V42,SUM(M12)+'Feb23'!V42)</f>
        <v>0</v>
      </c>
      <c r="W12" s="49">
        <f>IF(Employee!H$60=E$9,Employee!D$61+SUM(N12)+'Feb23'!W42,SUM(N12)+'Feb23'!W42)</f>
        <v>0</v>
      </c>
      <c r="X12" s="49">
        <f>IF(O12=" ",'Feb23'!X42,O12+'Feb23'!X42)</f>
        <v>0</v>
      </c>
      <c r="Y12" s="49">
        <f>IF(P12=" ",'Feb23'!Y42,P12+'Feb23'!Y42)</f>
        <v>0</v>
      </c>
      <c r="Z12" s="49">
        <f>IF(Q12=" ",'Feb23'!Z42,Q12+'Feb23'!Z42)</f>
        <v>0</v>
      </c>
      <c r="AA12" s="49">
        <f>IF(R12=" ",'Feb23'!AA42,R12+'Feb23'!AA42)</f>
        <v>0</v>
      </c>
      <c r="AC12" s="49">
        <f>IF(T12=" ",'Feb23'!AC42,T12+'Feb23'!AC42)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IF(T$9="Y",'Feb23'!H43,0)</f>
        <v>0</v>
      </c>
      <c r="I13" s="92">
        <f>IF(T$9="Y",'Feb23'!I43,0)</f>
        <v>0</v>
      </c>
      <c r="J13" s="92">
        <f>IF(T$9="Y",'Feb23'!J43,0)</f>
        <v>0</v>
      </c>
      <c r="K13" s="92">
        <f>IF(T$9="Y",'Feb23'!K43,I13*J13)</f>
        <v>0</v>
      </c>
      <c r="L13" s="111">
        <f>IF(T$9="Y",'Feb23'!L43,0)</f>
        <v>0</v>
      </c>
      <c r="M13" s="111" t="str">
        <f>IF(E13=" "," ",IF(T$9="Y",'Feb23'!M43,IF((H13+K13+L13)&gt;0,H13+K13+L13,"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IF(Employee!H$86=E$9,Employee!D$86+SUM(M13)+'Feb23'!V43,SUM(M13)+'Feb23'!V43)</f>
        <v>0</v>
      </c>
      <c r="W13" s="49">
        <f>IF(Employee!H$86=E$9,Employee!D$87+SUM(N13)+'Feb23'!W43,SUM(N13)+'Feb23'!W43)</f>
        <v>0</v>
      </c>
      <c r="X13" s="49">
        <f>IF(O13=" ",'Feb23'!X43,O13+'Feb23'!X43)</f>
        <v>0</v>
      </c>
      <c r="Y13" s="49">
        <f>IF(P13=" ",'Feb23'!Y43,P13+'Feb23'!Y43)</f>
        <v>0</v>
      </c>
      <c r="Z13" s="49">
        <f>IF(Q13=" ",'Feb23'!Z43,Q13+'Feb23'!Z43)</f>
        <v>0</v>
      </c>
      <c r="AA13" s="49">
        <f>IF(R13=" ",'Feb23'!AA43,R13+'Feb23'!AA43)</f>
        <v>0</v>
      </c>
      <c r="AC13" s="49">
        <f>IF(T13=" ",'Feb23'!AC43,T13+'Feb23'!AC43)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IF(T$9="Y",'Feb23'!H44,0)</f>
        <v>0</v>
      </c>
      <c r="I14" s="92">
        <f>IF(T$9="Y",'Feb23'!I44,0)</f>
        <v>0</v>
      </c>
      <c r="J14" s="92">
        <f>IF(T$9="Y",'Feb23'!J44,0)</f>
        <v>0</v>
      </c>
      <c r="K14" s="92">
        <f>IF(T$9="Y",'Feb23'!K44,I14*J14)</f>
        <v>0</v>
      </c>
      <c r="L14" s="111">
        <f>IF(T$9="Y",'Feb23'!L44,0)</f>
        <v>0</v>
      </c>
      <c r="M14" s="111" t="str">
        <f>IF(E14=" "," ",IF(T$9="Y",'Feb23'!M44,IF((H14+K14+L14)&gt;0,H14+K14+L14,"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IF(Employee!H$112=E$9,Employee!D$112+SUM(M14)+'Feb23'!V44,SUM(M14)+'Feb23'!V44)</f>
        <v>0</v>
      </c>
      <c r="W14" s="49">
        <f>IF(Employee!H$112=E$9,Employee!D$113+SUM(N14)+'Feb23'!W44,SUM(N14)+'Feb23'!W44)</f>
        <v>0</v>
      </c>
      <c r="X14" s="49">
        <f>IF(O14=" ",'Feb23'!X44,O14+'Feb23'!X44)</f>
        <v>0</v>
      </c>
      <c r="Y14" s="49">
        <f>IF(P14=" ",'Feb23'!Y44,P14+'Feb23'!Y44)</f>
        <v>0</v>
      </c>
      <c r="Z14" s="49">
        <f>IF(Q14=" ",'Feb23'!Z44,Q14+'Feb23'!Z44)</f>
        <v>0</v>
      </c>
      <c r="AA14" s="49">
        <f>IF(R14=" ",'Feb23'!AA44,R14+'Feb23'!AA44)</f>
        <v>0</v>
      </c>
      <c r="AC14" s="49">
        <f>IF(T14=" ",'Feb23'!AC44,T14+'Feb23'!AC44)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IF(T$9="Y",'Feb23'!H45,0)</f>
        <v>0</v>
      </c>
      <c r="I15" s="245">
        <f>IF(T$9="Y",'Feb23'!I45,0)</f>
        <v>0</v>
      </c>
      <c r="J15" s="245">
        <f>IF(T$9="Y",'Feb23'!J45,0)</f>
        <v>0</v>
      </c>
      <c r="K15" s="245">
        <f>IF(T$9="Y",'Feb23'!K45,I15*J15)</f>
        <v>0</v>
      </c>
      <c r="L15" s="246">
        <f>IF(T$9="Y",'Feb23'!L45,0)</f>
        <v>0</v>
      </c>
      <c r="M15" s="111" t="str">
        <f>IF(E15=" "," ",IF(T$9="Y",'Feb23'!M45,IF((H15+K15+L15)&gt;0,H15+K15+L15,"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IF(Employee!H$138=E$9,Employee!D$138+SUM(M15)+'Feb23'!V45,SUM(M15)+'Feb23'!V45)</f>
        <v>0</v>
      </c>
      <c r="W15" s="49">
        <f>IF(Employee!H$138=E$9,Employee!D$139+SUM(N15)+'Feb23'!W45,SUM(N15)+'Feb23'!W45)</f>
        <v>0</v>
      </c>
      <c r="X15" s="49">
        <f>IF(O15=" ",'Feb23'!X45,O15+'Feb23'!X45)</f>
        <v>0</v>
      </c>
      <c r="Y15" s="49">
        <f>IF(P15=" ",'Feb23'!Y45,P15+'Feb23'!Y45)</f>
        <v>0</v>
      </c>
      <c r="Z15" s="49">
        <f>IF(Q15=" ",'Feb23'!Z45,Q15+'Feb23'!Z45)</f>
        <v>0</v>
      </c>
      <c r="AA15" s="49">
        <f>IF(R15=" ",'Feb23'!AA45,R15+'Feb23'!AA45)</f>
        <v>0</v>
      </c>
      <c r="AC15" s="49">
        <f>IF(T15=" ",'Feb23'!AC45,T15+'Feb23'!AC45)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66" t="s">
        <v>7</v>
      </c>
      <c r="G16" s="369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69"/>
      <c r="D18" s="369"/>
      <c r="E18" s="367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407"/>
      <c r="S18" s="408"/>
      <c r="T18" s="408"/>
      <c r="U18" s="33"/>
      <c r="AH18" s="35"/>
    </row>
    <row r="19" spans="1:34" ht="18" customHeight="1" thickTop="1" thickBot="1" x14ac:dyDescent="0.25">
      <c r="A19" s="34"/>
      <c r="B19" s="368" t="s">
        <v>9</v>
      </c>
      <c r="C19" s="369"/>
      <c r="D19" s="367"/>
      <c r="E19" s="156">
        <v>49</v>
      </c>
      <c r="F19" s="35"/>
      <c r="G19" s="35"/>
      <c r="H19" s="368" t="s">
        <v>28</v>
      </c>
      <c r="I19" s="369"/>
      <c r="J19" s="367"/>
      <c r="K19" s="204">
        <f>M9+1</f>
        <v>44991</v>
      </c>
      <c r="L19" s="203" t="s">
        <v>76</v>
      </c>
      <c r="M19" s="205">
        <f>K19+6</f>
        <v>44997</v>
      </c>
      <c r="N19" s="20"/>
      <c r="O19" s="409" t="s">
        <v>63</v>
      </c>
      <c r="P19" s="410"/>
      <c r="Q19" s="410"/>
      <c r="R19" s="411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66" t="s">
        <v>7</v>
      </c>
      <c r="G26" s="367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69"/>
      <c r="D28" s="369"/>
      <c r="E28" s="367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407"/>
      <c r="S28" s="408"/>
      <c r="T28" s="408"/>
      <c r="U28" s="33"/>
      <c r="AH28" s="35"/>
    </row>
    <row r="29" spans="1:34" ht="18" customHeight="1" thickTop="1" thickBot="1" x14ac:dyDescent="0.25">
      <c r="A29" s="34"/>
      <c r="B29" s="368" t="s">
        <v>9</v>
      </c>
      <c r="C29" s="369"/>
      <c r="D29" s="367"/>
      <c r="E29" s="156">
        <v>50</v>
      </c>
      <c r="F29" s="35"/>
      <c r="G29" s="35"/>
      <c r="H29" s="368" t="s">
        <v>28</v>
      </c>
      <c r="I29" s="369"/>
      <c r="J29" s="367"/>
      <c r="K29" s="204">
        <f>M19+1</f>
        <v>44998</v>
      </c>
      <c r="L29" s="203" t="s">
        <v>76</v>
      </c>
      <c r="M29" s="205">
        <f>K29+6</f>
        <v>45004</v>
      </c>
      <c r="N29" s="20"/>
      <c r="O29" s="409" t="s">
        <v>63</v>
      </c>
      <c r="P29" s="410"/>
      <c r="Q29" s="410"/>
      <c r="R29" s="411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66" t="s">
        <v>7</v>
      </c>
      <c r="G36" s="367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445"/>
      <c r="D38" s="445"/>
      <c r="E38" s="446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368" t="s">
        <v>9</v>
      </c>
      <c r="C39" s="447"/>
      <c r="D39" s="448"/>
      <c r="E39" s="156">
        <v>51</v>
      </c>
      <c r="F39" s="35"/>
      <c r="G39" s="35"/>
      <c r="H39" s="368" t="s">
        <v>28</v>
      </c>
      <c r="I39" s="447"/>
      <c r="J39" s="448"/>
      <c r="K39" s="204">
        <f>M29+1</f>
        <v>45005</v>
      </c>
      <c r="L39" s="203" t="s">
        <v>76</v>
      </c>
      <c r="M39" s="205">
        <f>K39+6</f>
        <v>45011</v>
      </c>
      <c r="N39" s="20"/>
      <c r="O39" s="409" t="s">
        <v>63</v>
      </c>
      <c r="P39" s="449"/>
      <c r="Q39" s="449"/>
      <c r="R39" s="450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66" t="s">
        <v>7</v>
      </c>
      <c r="G46" s="451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23</v>
      </c>
      <c r="C48" s="445"/>
      <c r="D48" s="445"/>
      <c r="E48" s="446"/>
      <c r="F48" s="32"/>
      <c r="G48" s="32"/>
      <c r="H48" s="32"/>
      <c r="I48" s="32"/>
      <c r="J48" s="32"/>
      <c r="K48" s="46"/>
      <c r="L48" s="46"/>
      <c r="M48" s="43"/>
      <c r="N48" s="32"/>
      <c r="O48" s="370" t="s">
        <v>28</v>
      </c>
      <c r="P48" s="371"/>
      <c r="Q48" s="372"/>
      <c r="R48" s="407"/>
      <c r="S48" s="408"/>
      <c r="T48" s="408"/>
      <c r="U48" s="33"/>
      <c r="AH48" s="35"/>
    </row>
    <row r="49" spans="1:34" ht="18" customHeight="1" thickTop="1" thickBot="1" x14ac:dyDescent="0.25">
      <c r="A49" s="34"/>
      <c r="B49" s="368" t="s">
        <v>9</v>
      </c>
      <c r="C49" s="447"/>
      <c r="D49" s="448"/>
      <c r="E49" s="156">
        <v>52</v>
      </c>
      <c r="F49" s="35"/>
      <c r="G49" s="35"/>
      <c r="H49" s="368" t="s">
        <v>28</v>
      </c>
      <c r="I49" s="447"/>
      <c r="J49" s="448"/>
      <c r="K49" s="204">
        <f>M39+1</f>
        <v>45012</v>
      </c>
      <c r="L49" s="203" t="s">
        <v>76</v>
      </c>
      <c r="M49" s="205">
        <f>K49+6</f>
        <v>45018</v>
      </c>
      <c r="N49" s="20"/>
      <c r="O49" s="409" t="s">
        <v>63</v>
      </c>
      <c r="P49" s="449"/>
      <c r="Q49" s="449"/>
      <c r="R49" s="450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66" t="s">
        <v>7</v>
      </c>
      <c r="G56" s="451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8"/>
      <c r="C57" s="378"/>
      <c r="D57" s="378"/>
      <c r="E57" s="378"/>
      <c r="F57" s="378"/>
      <c r="G57" s="378"/>
      <c r="H57" s="378"/>
      <c r="I57" s="378"/>
      <c r="J57" s="378"/>
      <c r="K57" s="378"/>
      <c r="L57" s="378"/>
      <c r="M57" s="378"/>
      <c r="N57" s="378"/>
      <c r="O57" s="378"/>
      <c r="P57" s="378"/>
      <c r="Q57" s="378"/>
      <c r="R57" s="378"/>
      <c r="S57" s="378"/>
      <c r="T57" s="378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83" t="s">
        <v>23</v>
      </c>
      <c r="C58" s="445"/>
      <c r="D58" s="445"/>
      <c r="E58" s="446"/>
      <c r="F58" s="32"/>
      <c r="G58" s="32"/>
      <c r="H58" s="32"/>
      <c r="I58" s="32"/>
      <c r="J58" s="32"/>
      <c r="K58" s="46"/>
      <c r="L58" s="46"/>
      <c r="M58" s="43"/>
      <c r="N58" s="32"/>
      <c r="O58" s="370" t="s">
        <v>28</v>
      </c>
      <c r="P58" s="371"/>
      <c r="Q58" s="372"/>
      <c r="R58" s="407"/>
      <c r="S58" s="408"/>
      <c r="T58" s="408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68" t="s">
        <v>9</v>
      </c>
      <c r="C59" s="447"/>
      <c r="D59" s="448"/>
      <c r="E59" s="156">
        <v>53</v>
      </c>
      <c r="F59" s="35"/>
      <c r="G59" s="35"/>
      <c r="H59" s="368" t="s">
        <v>28</v>
      </c>
      <c r="I59" s="447"/>
      <c r="J59" s="448"/>
      <c r="K59" s="204">
        <f>M49+1</f>
        <v>45019</v>
      </c>
      <c r="L59" s="203" t="s">
        <v>76</v>
      </c>
      <c r="M59" s="205">
        <f>K59+4</f>
        <v>45023</v>
      </c>
      <c r="N59" s="20"/>
      <c r="O59" s="409" t="s">
        <v>63</v>
      </c>
      <c r="P59" s="449"/>
      <c r="Q59" s="449"/>
      <c r="R59" s="450"/>
      <c r="S59" s="35"/>
      <c r="T59" s="164"/>
      <c r="U59" s="37"/>
      <c r="AH59" s="35"/>
    </row>
    <row r="60" spans="1:34" ht="18" customHeight="1" thickTop="1" x14ac:dyDescent="0.2">
      <c r="A60" s="34"/>
      <c r="B60" s="460" t="s">
        <v>65</v>
      </c>
      <c r="C60" s="461"/>
      <c r="D60" s="461"/>
      <c r="E60" s="461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IF(Employee!D$28="m","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IF(T$49="Y",H51,0)</f>
        <v>0</v>
      </c>
      <c r="I61" s="89">
        <f>IF(T$49="Y",I51,0)</f>
        <v>0</v>
      </c>
      <c r="J61" s="89">
        <f>IF(T$49="Y",J51,0)</f>
        <v>0</v>
      </c>
      <c r="K61" s="89">
        <f>IF(T$49="Y",K51,I61*J61)</f>
        <v>0</v>
      </c>
      <c r="L61" s="110">
        <f>IF(T$49="Y",L51,0)</f>
        <v>0</v>
      </c>
      <c r="M61" s="99" t="str">
        <f>IF(E61=" "," ",IF(T$59="Y",M51,IF((H61+K61+L61)&gt;0,H61+K61+L61,"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03" t="str">
        <f>IF(M61=" "," ",IF(M61=0," ",M61-SUM(N61:Q61)))</f>
        <v xml:space="preserve"> </v>
      </c>
      <c r="S61" s="94"/>
      <c r="T61" s="99">
        <v>0</v>
      </c>
      <c r="U61" s="39"/>
      <c r="V61" s="49">
        <f>IF(Employee!H$34=E$59,Employee!D$34+SUM(M61)+V51,SUM(M61)+V51)</f>
        <v>0</v>
      </c>
      <c r="W61" s="49">
        <f>IF(Employee!H$34=E$59,Employee!D$35+SUM(N61)+W51,SUM(N61)+W51)</f>
        <v>0</v>
      </c>
      <c r="X61" s="49">
        <f>IF(O61=" ",X51,O61+X51)</f>
        <v>0</v>
      </c>
      <c r="Y61" s="49">
        <f t="shared" ref="Y61:Z65" si="11">IF(P61=0,Y51,P61+Y51)</f>
        <v>0</v>
      </c>
      <c r="Z61" s="49">
        <f t="shared" si="11"/>
        <v>0</v>
      </c>
      <c r="AA61" s="49">
        <f>IF(R61=" ",AA51,AA51+R61)</f>
        <v>0</v>
      </c>
      <c r="AC61" s="49">
        <f>IF(T61=" ",AC51,T61+AC51)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IF(Employee!D$54="m","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IF(T$49="Y",H52,0)</f>
        <v>0</v>
      </c>
      <c r="I62" s="92">
        <f>IF(T$49="Y",I52,0)</f>
        <v>0</v>
      </c>
      <c r="J62" s="92">
        <f>IF(T$49="Y",J52,0)</f>
        <v>0</v>
      </c>
      <c r="K62" s="92">
        <f>IF(T$49="Y",K52,I62*J62)</f>
        <v>0</v>
      </c>
      <c r="L62" s="111">
        <f>IF(T$49="Y",L52,0)</f>
        <v>0</v>
      </c>
      <c r="M62" s="100" t="str">
        <f>IF(E62=" "," ",IF(T$59="Y",M52,IF((H62+K62+L62)&gt;0,H62+K62+L62,"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04" t="str">
        <f>IF(M62=" "," ",IF(M62=0," ",M62-SUM(N62:Q62)))</f>
        <v xml:space="preserve"> </v>
      </c>
      <c r="S62" s="94"/>
      <c r="T62" s="100">
        <v>0</v>
      </c>
      <c r="U62" s="39"/>
      <c r="V62" s="49">
        <f>IF(Employee!H$60=E$59,Employee!D$60+SUM(M62)+V52,SUM(M62)+V52)</f>
        <v>0</v>
      </c>
      <c r="W62" s="49">
        <f>IF(Employee!H$60=E$59,Employee!D$61+SUM(N62)+W52,SUM(N62)+W52)</f>
        <v>0</v>
      </c>
      <c r="X62" s="49">
        <f>IF(O62=" ",X52,O62+X52)</f>
        <v>0</v>
      </c>
      <c r="Y62" s="49">
        <f t="shared" si="11"/>
        <v>0</v>
      </c>
      <c r="Z62" s="49">
        <f t="shared" si="11"/>
        <v>0</v>
      </c>
      <c r="AA62" s="49">
        <f>IF(R62=" ",AA52,AA52+R62)</f>
        <v>0</v>
      </c>
      <c r="AC62" s="49">
        <f>IF(T62=" ",AC52,T62+AC52)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IF(Employee!D$80="m","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IF(T$49="Y",H53,0)</f>
        <v>0</v>
      </c>
      <c r="I63" s="92">
        <f>IF(T$49="Y",I53,0)</f>
        <v>0</v>
      </c>
      <c r="J63" s="92">
        <f>IF(T$49="Y",J53,0)</f>
        <v>0</v>
      </c>
      <c r="K63" s="92">
        <f>IF(T$49="Y",K53,I63*J63)</f>
        <v>0</v>
      </c>
      <c r="L63" s="111">
        <f>IF(T$49="Y",L53,0)</f>
        <v>0</v>
      </c>
      <c r="M63" s="100" t="str">
        <f>IF(E63=" "," ",IF(T$59="Y",M53,IF((H63+K63+L63)&gt;0,H63+K63+L63,"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04" t="str">
        <f>IF(M63=" "," ",IF(M63=0," ",M63-SUM(N63:Q63)))</f>
        <v xml:space="preserve"> </v>
      </c>
      <c r="S63" s="94"/>
      <c r="T63" s="100">
        <v>0</v>
      </c>
      <c r="U63" s="39"/>
      <c r="V63" s="49">
        <f>IF(Employee!H$86=E$59,Employee!D$86+SUM(M63)+V53,SUM(M63)+V53)</f>
        <v>0</v>
      </c>
      <c r="W63" s="49">
        <f>IF(Employee!H$86=E$59,Employee!D$87+SUM(N63)+W53,SUM(N63)+W53)</f>
        <v>0</v>
      </c>
      <c r="X63" s="49">
        <f>IF(O63=" ",X53,O63+X53)</f>
        <v>0</v>
      </c>
      <c r="Y63" s="49">
        <f t="shared" si="11"/>
        <v>0</v>
      </c>
      <c r="Z63" s="49">
        <f t="shared" si="11"/>
        <v>0</v>
      </c>
      <c r="AA63" s="49">
        <f>IF(R63=" ",AA53,AA53+R63)</f>
        <v>0</v>
      </c>
      <c r="AC63" s="49">
        <f>IF(T63=" ",AC53,T63+AC53)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IF(Employee!D$106="m","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IF(T$49="Y",H54,0)</f>
        <v>0</v>
      </c>
      <c r="I64" s="92">
        <f>IF(T$49="Y",I54,0)</f>
        <v>0</v>
      </c>
      <c r="J64" s="92">
        <f>IF(T$49="Y",J54,0)</f>
        <v>0</v>
      </c>
      <c r="K64" s="92">
        <f>IF(T$49="Y",K54,I64*J64)</f>
        <v>0</v>
      </c>
      <c r="L64" s="111">
        <f>IF(T$49="Y",L54,0)</f>
        <v>0</v>
      </c>
      <c r="M64" s="100" t="str">
        <f>IF(E64=" "," ",IF(T$59="Y",M54,IF((H64+K64+L64)&gt;0,H64+K64+L64,"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04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IF(Employee!H$112=E$59,Employee!D$112+SUM(M64)+V54,SUM(M64)+V54)</f>
        <v>0</v>
      </c>
      <c r="W64" s="49">
        <f>IF(Employee!H$112=E$59,Employee!D$113+SUM(N64)+W54,SUM(N64)+W54)</f>
        <v>0</v>
      </c>
      <c r="X64" s="49">
        <f>IF(O64=" ",X54,O64+X54)</f>
        <v>0</v>
      </c>
      <c r="Y64" s="49">
        <f t="shared" si="11"/>
        <v>0</v>
      </c>
      <c r="Z64" s="49">
        <f t="shared" si="11"/>
        <v>0</v>
      </c>
      <c r="AA64" s="49">
        <f>IF(R64=" ",AA54,AA54+R64)</f>
        <v>0</v>
      </c>
      <c r="AC64" s="49">
        <f>IF(T64=" ",AC54,T64+AC54)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IF(Employee!D$132="m","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IF(T$49="Y",H55,0)</f>
        <v>0</v>
      </c>
      <c r="I65" s="245">
        <f>IF(T$49="Y",I55,0)</f>
        <v>0</v>
      </c>
      <c r="J65" s="245">
        <f>IF(T$49="Y",J55,0)</f>
        <v>0</v>
      </c>
      <c r="K65" s="245">
        <f>IF(T$49="Y",K55,I65*J65)</f>
        <v>0</v>
      </c>
      <c r="L65" s="246">
        <f>IF(T$49="Y",L55,0)</f>
        <v>0</v>
      </c>
      <c r="M65" s="100" t="str">
        <f>IF(E65=" "," ",IF(T$59="Y",M55,IF((H65+K65+L65)&gt;0,H65+K65+L65,"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04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IF(Employee!H$138=E$59,Employee!D$138+SUM(M65)+V55,SUM(M65)+V55)</f>
        <v>0</v>
      </c>
      <c r="W65" s="49">
        <f>IF(Employee!H$138=E$59,Employee!D$139+SUM(N65)+W55,SUM(N65)+W55)</f>
        <v>0</v>
      </c>
      <c r="X65" s="49">
        <f>IF(O65=" ",X55,O65+X55)</f>
        <v>0</v>
      </c>
      <c r="Y65" s="49">
        <f t="shared" si="11"/>
        <v>0</v>
      </c>
      <c r="Z65" s="49">
        <f t="shared" si="11"/>
        <v>0</v>
      </c>
      <c r="AA65" s="49">
        <f>IF(R65=" ",AA55,AA55+R65)</f>
        <v>0</v>
      </c>
      <c r="AC65" s="49">
        <f>IF(T65=" ",AC55,T65+AC55)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66" t="s">
        <v>7</v>
      </c>
      <c r="G66" s="451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s="8" customFormat="1" ht="24" customHeight="1" thickBot="1" x14ac:dyDescent="0.25">
      <c r="A67" s="108"/>
      <c r="B67" s="378"/>
      <c r="C67" s="378"/>
      <c r="D67" s="378"/>
      <c r="E67" s="378"/>
      <c r="F67" s="378"/>
      <c r="G67" s="378"/>
      <c r="H67" s="378"/>
      <c r="I67" s="378"/>
      <c r="J67" s="378"/>
      <c r="K67" s="378"/>
      <c r="L67" s="378"/>
      <c r="M67" s="378"/>
      <c r="N67" s="378"/>
      <c r="O67" s="378"/>
      <c r="P67" s="378"/>
      <c r="Q67" s="378"/>
      <c r="R67" s="378"/>
      <c r="S67" s="378"/>
      <c r="T67" s="378"/>
      <c r="U67" s="165"/>
      <c r="V67" s="66"/>
      <c r="W67" s="66"/>
      <c r="X67" s="66"/>
      <c r="Y67" s="166"/>
      <c r="Z67" s="66"/>
      <c r="AA67" s="66"/>
      <c r="AB67" s="67"/>
      <c r="AC67" s="66"/>
      <c r="AD67" s="76"/>
      <c r="AE67" s="76"/>
      <c r="AF67" s="76"/>
      <c r="AG67" s="76"/>
      <c r="AH67" s="35"/>
    </row>
    <row r="68" spans="1:34" ht="18" customHeight="1" thickTop="1" thickBot="1" x14ac:dyDescent="0.25">
      <c r="A68" s="31"/>
      <c r="B68" s="383" t="s">
        <v>24</v>
      </c>
      <c r="C68" s="369"/>
      <c r="D68" s="369"/>
      <c r="E68" s="367"/>
      <c r="F68" s="32"/>
      <c r="G68" s="32"/>
      <c r="H68" s="43"/>
      <c r="I68" s="43"/>
      <c r="J68" s="43"/>
      <c r="K68" s="46"/>
      <c r="L68" s="46"/>
      <c r="M68" s="43"/>
      <c r="N68" s="32"/>
      <c r="O68" s="370" t="s">
        <v>28</v>
      </c>
      <c r="P68" s="371"/>
      <c r="Q68" s="372"/>
      <c r="R68" s="407"/>
      <c r="S68" s="408"/>
      <c r="T68" s="408"/>
      <c r="U68" s="33"/>
      <c r="AH68" s="35"/>
    </row>
    <row r="69" spans="1:34" ht="18" customHeight="1" thickTop="1" thickBot="1" x14ac:dyDescent="0.25">
      <c r="A69" s="34"/>
      <c r="B69" s="368" t="s">
        <v>10</v>
      </c>
      <c r="C69" s="369"/>
      <c r="D69" s="367"/>
      <c r="E69" s="156">
        <v>12</v>
      </c>
      <c r="F69" s="35"/>
      <c r="G69" s="35"/>
      <c r="H69" s="368" t="s">
        <v>28</v>
      </c>
      <c r="I69" s="369"/>
      <c r="J69" s="367"/>
      <c r="K69" s="204">
        <f>Admin!B331</f>
        <v>44986</v>
      </c>
      <c r="L69" s="203" t="s">
        <v>76</v>
      </c>
      <c r="M69" s="205">
        <f>Admin!B361</f>
        <v>45016</v>
      </c>
      <c r="N69" s="20"/>
      <c r="O69" s="409" t="s">
        <v>64</v>
      </c>
      <c r="P69" s="410"/>
      <c r="Q69" s="410"/>
      <c r="R69" s="411"/>
      <c r="S69" s="35"/>
      <c r="T69" s="132"/>
      <c r="U69" s="37"/>
      <c r="AH69" s="35"/>
    </row>
    <row r="70" spans="1:34" ht="18" customHeight="1" thickTop="1" x14ac:dyDescent="0.2">
      <c r="A70" s="34"/>
      <c r="B70" s="72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13" t="str">
        <f>IF(E71=" "," ",IF(Employee!F$24&gt;E$69," ",IF(Employee!F$26&lt;E$69," ",Employee!D$30)))</f>
        <v xml:space="preserve"> </v>
      </c>
      <c r="C71" s="299"/>
      <c r="D71" s="299" t="s">
        <v>107</v>
      </c>
      <c r="E71" s="120" t="str">
        <f>IF(Employee!D$28="w"," ",IF(Employee!F$24&gt;E$69," ",IF(Employee!F$26&lt;E$69," ",Employee!D$29)))</f>
        <v xml:space="preserve"> </v>
      </c>
      <c r="F71" s="117" t="str">
        <f>IF(E71=" "," ",IF(Employee!F$24&gt;E$69," ",IF(Employee!F$26&lt;E$69," ",Employee!D$15)))</f>
        <v xml:space="preserve"> </v>
      </c>
      <c r="G71" s="130"/>
      <c r="H71" s="95">
        <f>IF(T$69="Y",'Feb23'!H51,0)</f>
        <v>0</v>
      </c>
      <c r="I71" s="89">
        <f>IF(T$69="Y",'Feb23'!I51,0)</f>
        <v>0</v>
      </c>
      <c r="J71" s="89">
        <f>IF(T$69="Y",'Feb23'!J51,0)</f>
        <v>0</v>
      </c>
      <c r="K71" s="89">
        <f>IF(T$69="Y",'Feb23'!K51,I71*J71)</f>
        <v>0</v>
      </c>
      <c r="L71" s="110">
        <f>IF(T$69="Y",'Feb23'!L51,0)</f>
        <v>0</v>
      </c>
      <c r="M71" s="99" t="str">
        <f>IF(E71=" "," ",IF(T$69="Y",'Feb23'!M51,IF((H71+K71+L71)&gt;0,H71+K71+L71," ")))</f>
        <v xml:space="preserve"> </v>
      </c>
      <c r="N71" s="95">
        <v>0</v>
      </c>
      <c r="O71" s="89">
        <v>0</v>
      </c>
      <c r="P71" s="89">
        <v>0</v>
      </c>
      <c r="Q71" s="110">
        <v>0</v>
      </c>
      <c r="R71" s="172" t="str">
        <f>IF(M71=" "," ",IF(M71=0," ",M71-SUM(N71:Q71)))</f>
        <v xml:space="preserve"> </v>
      </c>
      <c r="S71" s="94"/>
      <c r="T71" s="99">
        <v>0</v>
      </c>
      <c r="U71" s="39"/>
      <c r="V71" s="49">
        <f>IF(Employee!H$35=E$69,Employee!D$34+SUM(M71)+'Feb23'!V51,SUM(M71)+'Feb23'!V51)</f>
        <v>0</v>
      </c>
      <c r="W71" s="49">
        <f>IF(Employee!H$35=E$69,Employee!D$35+SUM(N71)+'Feb23'!W51,SUM(N71)+'Feb23'!W51)</f>
        <v>0</v>
      </c>
      <c r="X71" s="49">
        <f>IF(O71=" ",'Feb23'!X51,O71+'Feb23'!X51)</f>
        <v>0</v>
      </c>
      <c r="Y71" s="49">
        <f>IF(P71=" ",'Feb23'!Y51,P71+'Feb23'!Y51)</f>
        <v>0</v>
      </c>
      <c r="Z71" s="49">
        <f>IF(Q71=" ",'Feb23'!Z51,Q71+'Feb23'!Z51)</f>
        <v>0</v>
      </c>
      <c r="AA71" s="49">
        <f>IF(R71=" ",'Feb23'!AA51,R71+'Feb23'!AA51)</f>
        <v>0</v>
      </c>
      <c r="AC71" s="49">
        <f>IF(T71=" ",'Feb23'!AC51,T71+'Feb23'!AC51)</f>
        <v>0</v>
      </c>
      <c r="AD71" s="76">
        <f>IF(G71="SSP",H71,0)</f>
        <v>0</v>
      </c>
      <c r="AE71" s="76">
        <f>IF(G71="SMP",H71,0)</f>
        <v>0</v>
      </c>
      <c r="AF71" s="76">
        <f>IF(G71="SPP",H71,0)</f>
        <v>0</v>
      </c>
      <c r="AG71" s="76">
        <f>IF(G71="SAP",H71,0)</f>
        <v>0</v>
      </c>
      <c r="AH71" s="35"/>
    </row>
    <row r="72" spans="1:34" ht="18" customHeight="1" x14ac:dyDescent="0.2">
      <c r="A72" s="34"/>
      <c r="B72" s="115" t="str">
        <f>IF(E72=" "," ",IF(Employee!F$50&gt;E$69," ",IF(Employee!F$52&lt;E$69," ",Employee!D$56)))</f>
        <v xml:space="preserve"> </v>
      </c>
      <c r="C72" s="299"/>
      <c r="D72" s="299" t="s">
        <v>107</v>
      </c>
      <c r="E72" s="112" t="str">
        <f>IF(Employee!D$54="w"," ",IF(Employee!F$50&gt;E$69," ",IF(Employee!F$52&lt;E$69," ",Employee!D$55)))</f>
        <v xml:space="preserve"> </v>
      </c>
      <c r="F72" s="118" t="str">
        <f>IF(E72=" "," ",IF(Employee!F$50&gt;E$69," ",IF(Employee!F$52&lt;E$69," ",Employee!D$41)))</f>
        <v xml:space="preserve"> </v>
      </c>
      <c r="G72" s="130"/>
      <c r="H72" s="96">
        <f>IF(T$69="Y",'Feb23'!H52,0)</f>
        <v>0</v>
      </c>
      <c r="I72" s="92">
        <f>IF(T$69="Y",'Feb23'!I52,0)</f>
        <v>0</v>
      </c>
      <c r="J72" s="92">
        <f>IF(T$69="Y",'Feb23'!J52,0)</f>
        <v>0</v>
      </c>
      <c r="K72" s="92">
        <f>IF(T$69="Y",'Feb23'!K52,I72*J72)</f>
        <v>0</v>
      </c>
      <c r="L72" s="111">
        <f>IF(T$69="Y",'Feb23'!L52,0)</f>
        <v>0</v>
      </c>
      <c r="M72" s="100" t="str">
        <f>IF(E72=" "," ",IF(T$69="Y",'Feb23'!M52,IF((H72+K72+L72)&gt;0,H72+K72+L72," ")))</f>
        <v xml:space="preserve"> </v>
      </c>
      <c r="N72" s="96">
        <v>0</v>
      </c>
      <c r="O72" s="92">
        <v>0</v>
      </c>
      <c r="P72" s="92">
        <v>0</v>
      </c>
      <c r="Q72" s="111">
        <v>0</v>
      </c>
      <c r="R72" s="173" t="str">
        <f>IF(M72=" "," ",IF(M72=0," ",M72-SUM(N72:Q72)))</f>
        <v xml:space="preserve"> </v>
      </c>
      <c r="S72" s="94"/>
      <c r="T72" s="100">
        <v>0</v>
      </c>
      <c r="U72" s="39"/>
      <c r="V72" s="49">
        <f>IF(Employee!H$61=E$69,Employee!D$60+SUM(M72)+'Feb23'!V52,SUM(M72)+'Feb23'!V52)</f>
        <v>0</v>
      </c>
      <c r="W72" s="49">
        <f>IF(Employee!H$61=E$69,Employee!D$61+SUM(N72)+'Feb23'!W52,SUM(N72)+'Feb23'!W52)</f>
        <v>0</v>
      </c>
      <c r="X72" s="49">
        <f>IF(O72=" ",'Feb23'!X52,O72+'Feb23'!X52)</f>
        <v>0</v>
      </c>
      <c r="Y72" s="49">
        <f>IF(P72=" ",'Feb23'!Y52,P72+'Feb23'!Y52)</f>
        <v>0</v>
      </c>
      <c r="Z72" s="49">
        <f>IF(Q72=" ",'Feb23'!Z52,Q72+'Feb23'!Z52)</f>
        <v>0</v>
      </c>
      <c r="AA72" s="49">
        <f>IF(R72=" ",'Feb23'!AA52,R72+'Feb23'!AA52)</f>
        <v>0</v>
      </c>
      <c r="AC72" s="49">
        <f>IF(T72=" ",'Feb23'!AC52,T72+'Feb23'!AC52)</f>
        <v>0</v>
      </c>
      <c r="AD72" s="76">
        <f>IF(G72="SSP",H72,0)</f>
        <v>0</v>
      </c>
      <c r="AE72" s="76">
        <f>IF(G72="SMP",H72,0)</f>
        <v>0</v>
      </c>
      <c r="AF72" s="76">
        <f>IF(G72="SPP",H72,0)</f>
        <v>0</v>
      </c>
      <c r="AG72" s="76">
        <f>IF(G72="SAP",H72,0)</f>
        <v>0</v>
      </c>
      <c r="AH72" s="35"/>
    </row>
    <row r="73" spans="1:34" ht="18" customHeight="1" x14ac:dyDescent="0.2">
      <c r="A73" s="34"/>
      <c r="B73" s="115" t="str">
        <f>IF(E73=" "," ",IF(Employee!F$76&gt;E$69," ",IF(Employee!F$78&lt;E$69," ",Employee!D$82)))</f>
        <v xml:space="preserve"> </v>
      </c>
      <c r="C73" s="299"/>
      <c r="D73" s="299" t="s">
        <v>107</v>
      </c>
      <c r="E73" s="112" t="str">
        <f>IF(Employee!D$80="w"," ",IF(Employee!F$76&gt;E$69," ",IF(Employee!F$78&lt;E$69," ",Employee!D$81)))</f>
        <v xml:space="preserve"> </v>
      </c>
      <c r="F73" s="118" t="str">
        <f>IF(E73=" "," ",IF(Employee!F$76&gt;E$69," ",IF(Employee!F$78&lt;E$69," ",Employee!D$67)))</f>
        <v xml:space="preserve"> </v>
      </c>
      <c r="G73" s="130"/>
      <c r="H73" s="96">
        <f>IF(T$69="Y",'Feb23'!H53,0)</f>
        <v>0</v>
      </c>
      <c r="I73" s="92">
        <f>IF(T$69="Y",'Feb23'!I53,0)</f>
        <v>0</v>
      </c>
      <c r="J73" s="92">
        <f>IF(T$69="Y",'Feb23'!J53,0)</f>
        <v>0</v>
      </c>
      <c r="K73" s="92">
        <f>IF(T$69="Y",'Feb23'!K53,I73*J73)</f>
        <v>0</v>
      </c>
      <c r="L73" s="111">
        <f>IF(T$69="Y",'Feb23'!L53,0)</f>
        <v>0</v>
      </c>
      <c r="M73" s="100" t="str">
        <f>IF(E73=" "," ",IF(T$69="Y",'Feb23'!M53,IF((H73+K73+L73)&gt;0,H73+K73+L73," ")))</f>
        <v xml:space="preserve"> </v>
      </c>
      <c r="N73" s="96">
        <v>0</v>
      </c>
      <c r="O73" s="92">
        <v>0</v>
      </c>
      <c r="P73" s="92">
        <v>0</v>
      </c>
      <c r="Q73" s="111">
        <v>0</v>
      </c>
      <c r="R73" s="173" t="str">
        <f>IF(M73=" "," ",IF(M73=0," ",M73-SUM(N73:Q73)))</f>
        <v xml:space="preserve"> </v>
      </c>
      <c r="S73" s="94"/>
      <c r="T73" s="100">
        <v>0</v>
      </c>
      <c r="U73" s="39"/>
      <c r="V73" s="49">
        <f>IF(Employee!H$87=E$69,Employee!D$86+SUM(M73)+'Feb23'!V53,SUM(M73)+'Feb23'!V53)</f>
        <v>0</v>
      </c>
      <c r="W73" s="49">
        <f>IF(Employee!H$87=E$69,Employee!D$87+SUM(N73)+'Feb23'!W53,SUM(N73)+'Feb23'!W53)</f>
        <v>0</v>
      </c>
      <c r="X73" s="49">
        <f>IF(O73=" ",'Feb23'!X53,O73+'Feb23'!X53)</f>
        <v>0</v>
      </c>
      <c r="Y73" s="49">
        <f>IF(P73=" ",'Feb23'!Y53,P73+'Feb23'!Y53)</f>
        <v>0</v>
      </c>
      <c r="Z73" s="49">
        <f>IF(Q73=" ",'Feb23'!Z53,Q73+'Feb23'!Z53)</f>
        <v>0</v>
      </c>
      <c r="AA73" s="49">
        <f>IF(R73=" ",'Feb23'!AA53,R73+'Feb23'!AA53)</f>
        <v>0</v>
      </c>
      <c r="AC73" s="49">
        <f>IF(T73=" ",'Feb23'!AC53,T73+'Feb23'!AC53)</f>
        <v>0</v>
      </c>
      <c r="AD73" s="76">
        <f>IF(G73="SSP",H73,0)</f>
        <v>0</v>
      </c>
      <c r="AE73" s="76">
        <f>IF(G73="SMP",H73,0)</f>
        <v>0</v>
      </c>
      <c r="AF73" s="76">
        <f>IF(G73="SPP",H73,0)</f>
        <v>0</v>
      </c>
      <c r="AG73" s="76">
        <f>IF(G73="SAP",H73,0)</f>
        <v>0</v>
      </c>
      <c r="AH73" s="35"/>
    </row>
    <row r="74" spans="1:34" ht="18" customHeight="1" x14ac:dyDescent="0.2">
      <c r="A74" s="34"/>
      <c r="B74" s="115" t="str">
        <f>IF(E74=" "," ",IF(Employee!F$102&gt;E$69," ",IF(Employee!F$104&lt;E$69," ",Employee!D$108)))</f>
        <v xml:space="preserve"> </v>
      </c>
      <c r="C74" s="299"/>
      <c r="D74" s="299" t="s">
        <v>107</v>
      </c>
      <c r="E74" s="112" t="str">
        <f>IF(Employee!D$106="w"," ",IF(Employee!F$102&gt;E$69," ",IF(Employee!F$104&lt;E$69," ",Employee!D$107)))</f>
        <v xml:space="preserve"> </v>
      </c>
      <c r="F74" s="118" t="str">
        <f>IF(E74=" "," ",IF(Employee!F$102&gt;E$69," ",IF(Employee!F$104&lt;E$69," ",Employee!D$93)))</f>
        <v xml:space="preserve"> </v>
      </c>
      <c r="G74" s="130"/>
      <c r="H74" s="96">
        <f>IF(T$69="Y",'Feb23'!H54,0)</f>
        <v>0</v>
      </c>
      <c r="I74" s="92">
        <f>IF(T$69="Y",'Feb23'!I54,0)</f>
        <v>0</v>
      </c>
      <c r="J74" s="92">
        <f>IF(T$69="Y",'Feb23'!J54,0)</f>
        <v>0</v>
      </c>
      <c r="K74" s="92">
        <f>IF(T$69="Y",'Feb23'!K54,I74*J74)</f>
        <v>0</v>
      </c>
      <c r="L74" s="111">
        <f>IF(T$69="Y",'Feb23'!L54,0)</f>
        <v>0</v>
      </c>
      <c r="M74" s="100" t="str">
        <f>IF(E74=" "," ",IF(T$69="Y",'Feb23'!M54,IF((H74+K74+L74)&gt;0,H74+K74+L74," ")))</f>
        <v xml:space="preserve"> </v>
      </c>
      <c r="N74" s="96">
        <v>0</v>
      </c>
      <c r="O74" s="92">
        <v>0</v>
      </c>
      <c r="P74" s="92">
        <v>0</v>
      </c>
      <c r="Q74" s="111">
        <v>0</v>
      </c>
      <c r="R74" s="173" t="str">
        <f>IF(M74=" "," ",IF(M74=0," ",M74-SUM(N74:Q74)))</f>
        <v xml:space="preserve"> </v>
      </c>
      <c r="S74" s="94"/>
      <c r="T74" s="100">
        <v>0</v>
      </c>
      <c r="U74" s="39"/>
      <c r="V74" s="49">
        <f>IF(Employee!H$113=E$69,Employee!D$112+SUM(M74)+'Feb23'!V54,SUM(M74)+'Feb23'!V54)</f>
        <v>0</v>
      </c>
      <c r="W74" s="49">
        <f>IF(Employee!H$113=E$69,Employee!D$113+SUM(N74)+'Feb23'!W54,SUM(N74)+'Feb23'!W54)</f>
        <v>0</v>
      </c>
      <c r="X74" s="49">
        <f>IF(O74=" ",'Feb23'!X54,O74+'Feb23'!X54)</f>
        <v>0</v>
      </c>
      <c r="Y74" s="49">
        <f>IF(P74=" ",'Feb23'!Y54,P74+'Feb23'!Y54)</f>
        <v>0</v>
      </c>
      <c r="Z74" s="49">
        <f>IF(Q74=" ",'Feb23'!Z54,Q74+'Feb23'!Z54)</f>
        <v>0</v>
      </c>
      <c r="AA74" s="49">
        <f>IF(R74=" ",'Feb23'!AA54,R74+'Feb23'!AA54)</f>
        <v>0</v>
      </c>
      <c r="AC74" s="49">
        <f>IF(T74=" ",'Feb23'!AC54,T74+'Feb23'!AC54)</f>
        <v>0</v>
      </c>
      <c r="AD74" s="76">
        <f>IF(G74="SSP",H74,0)</f>
        <v>0</v>
      </c>
      <c r="AE74" s="76">
        <f>IF(G74="SMP",H74,0)</f>
        <v>0</v>
      </c>
      <c r="AF74" s="76">
        <f>IF(G74="SPP",H74,0)</f>
        <v>0</v>
      </c>
      <c r="AG74" s="76">
        <f>IF(G74="SAP",H74,0)</f>
        <v>0</v>
      </c>
      <c r="AH74" s="35"/>
    </row>
    <row r="75" spans="1:34" ht="18" customHeight="1" thickBot="1" x14ac:dyDescent="0.25">
      <c r="A75" s="34"/>
      <c r="B75" s="115" t="str">
        <f>IF(E75=" "," ",IF(Employee!F$128&gt;E$69," ",IF(Employee!F$130&lt;E$69," ",Employee!D$134)))</f>
        <v xml:space="preserve"> </v>
      </c>
      <c r="C75" s="299"/>
      <c r="D75" s="299" t="s">
        <v>107</v>
      </c>
      <c r="E75" s="112" t="str">
        <f>IF(Employee!D$132="w"," ",IF(Employee!F$128&gt;E$69," ",IF(Employee!F$130&lt;E$69," ",Employee!D$133)))</f>
        <v xml:space="preserve"> </v>
      </c>
      <c r="F75" s="118" t="str">
        <f>IF(E75=" "," ",IF(Employee!F$128&gt;E$69," ",IF(Employee!F$130&lt;E$69," ",Employee!D$119)))</f>
        <v xml:space="preserve"> </v>
      </c>
      <c r="G75" s="130"/>
      <c r="H75" s="244">
        <f>IF(T$69="Y",'Feb23'!H55,0)</f>
        <v>0</v>
      </c>
      <c r="I75" s="245">
        <f>IF(T$69="Y",'Feb23'!I55,0)</f>
        <v>0</v>
      </c>
      <c r="J75" s="245">
        <f>IF(T$69="Y",'Feb23'!J55,0)</f>
        <v>0</v>
      </c>
      <c r="K75" s="245">
        <f>IF(T$69="Y",'Feb23'!K55,I75*J75)</f>
        <v>0</v>
      </c>
      <c r="L75" s="246">
        <f>IF(T$69="Y",'Feb23'!L55,0)</f>
        <v>0</v>
      </c>
      <c r="M75" s="100" t="str">
        <f>IF(E75=" "," ",IF(T$69="Y",'Feb23'!M55,IF((H75+K75+L75)&gt;0,H75+K75+L75," ")))</f>
        <v xml:space="preserve"> </v>
      </c>
      <c r="N75" s="244">
        <v>0</v>
      </c>
      <c r="O75" s="245">
        <v>0</v>
      </c>
      <c r="P75" s="245">
        <v>0</v>
      </c>
      <c r="Q75" s="246">
        <v>0</v>
      </c>
      <c r="R75" s="173" t="str">
        <f>IF(M75=" "," ",IF(M75=0," ",M75-SUM(N75:Q75)))</f>
        <v xml:space="preserve"> </v>
      </c>
      <c r="S75" s="94"/>
      <c r="T75" s="247">
        <v>0</v>
      </c>
      <c r="U75" s="39"/>
      <c r="V75" s="49">
        <f>IF(Employee!H$139=E$69,Employee!D$138+SUM(M75)+'Feb23'!V55,SUM(M75)+'Feb23'!V55)</f>
        <v>0</v>
      </c>
      <c r="W75" s="49">
        <f>IF(Employee!H$139=E$69,Employee!D$139+SUM(N75)+'Feb23'!W55,SUM(N75)+'Feb23'!W55)</f>
        <v>0</v>
      </c>
      <c r="X75" s="49">
        <f>IF(O75=" ",'Feb23'!X55,O75+'Feb23'!X55)</f>
        <v>0</v>
      </c>
      <c r="Y75" s="49">
        <f>IF(P75=" ",'Feb23'!Y55,P75+'Feb23'!Y55)</f>
        <v>0</v>
      </c>
      <c r="Z75" s="49">
        <f>IF(Q75=" ",'Feb23'!Z55,Q75+'Feb23'!Z55)</f>
        <v>0</v>
      </c>
      <c r="AA75" s="49">
        <f>IF(R75=" ",'Feb23'!AA55,R75+'Feb23'!AA55)</f>
        <v>0</v>
      </c>
      <c r="AC75" s="49">
        <f>IF(T75=" ",'Feb23'!AC55,T75+'Feb23'!AC55)</f>
        <v>0</v>
      </c>
      <c r="AD75" s="76">
        <f>IF(G75="SSP",H75,0)</f>
        <v>0</v>
      </c>
      <c r="AE75" s="76">
        <f>IF(G75="SMP",H75,0)</f>
        <v>0</v>
      </c>
      <c r="AF75" s="76">
        <f>IF(G75="SPP",H75,0)</f>
        <v>0</v>
      </c>
      <c r="AG75" s="76">
        <f>IF(G75="SAP",H75,0)</f>
        <v>0</v>
      </c>
      <c r="AH75" s="35"/>
    </row>
    <row r="76" spans="1:34" ht="18" customHeight="1" thickTop="1" thickBot="1" x14ac:dyDescent="0.25">
      <c r="A76" s="38"/>
      <c r="B76" s="123"/>
      <c r="C76" s="121"/>
      <c r="D76" s="121"/>
      <c r="E76" s="122"/>
      <c r="F76" s="366" t="s">
        <v>7</v>
      </c>
      <c r="G76" s="367"/>
      <c r="H76" s="101"/>
      <c r="I76" s="102"/>
      <c r="J76" s="102"/>
      <c r="K76" s="134"/>
      <c r="L76" s="134"/>
      <c r="M76" s="127">
        <f t="shared" ref="M76:R76" si="13">SUM(M71:M75)</f>
        <v>0</v>
      </c>
      <c r="N76" s="127">
        <f t="shared" si="13"/>
        <v>0</v>
      </c>
      <c r="O76" s="127">
        <f t="shared" si="13"/>
        <v>0</v>
      </c>
      <c r="P76" s="127">
        <f t="shared" si="13"/>
        <v>0</v>
      </c>
      <c r="Q76" s="127">
        <f t="shared" si="13"/>
        <v>0</v>
      </c>
      <c r="R76" s="127">
        <f t="shared" si="13"/>
        <v>0</v>
      </c>
      <c r="S76" s="94"/>
      <c r="T76" s="127">
        <f>SUM(T71:T75)</f>
        <v>0</v>
      </c>
      <c r="U76" s="40"/>
      <c r="V76" s="49"/>
      <c r="AH76" s="35"/>
    </row>
    <row r="77" spans="1:34" ht="24" customHeight="1" x14ac:dyDescent="0.2">
      <c r="B77" s="378"/>
      <c r="C77" s="378"/>
      <c r="D77" s="378"/>
      <c r="E77" s="378"/>
      <c r="F77" s="378"/>
      <c r="G77" s="378"/>
      <c r="H77" s="378"/>
      <c r="I77" s="378"/>
      <c r="J77" s="378"/>
      <c r="K77" s="378"/>
      <c r="L77" s="378"/>
      <c r="M77" s="378"/>
      <c r="N77" s="378"/>
      <c r="O77" s="378"/>
      <c r="P77" s="378"/>
      <c r="Q77" s="378"/>
      <c r="R77" s="378"/>
      <c r="S77" s="378"/>
      <c r="T77" s="378"/>
      <c r="U77" s="35"/>
    </row>
    <row r="78" spans="1:34" ht="12.75" customHeight="1" x14ac:dyDescent="0.2">
      <c r="AD78" s="157">
        <f>SUM(AD11:AD76)</f>
        <v>0</v>
      </c>
      <c r="AE78" s="157">
        <f>SUM(AE11:AE76)</f>
        <v>0</v>
      </c>
      <c r="AF78" s="157">
        <f>SUM(AF11:AF76)</f>
        <v>0</v>
      </c>
      <c r="AG78" s="157">
        <f>SUM(AG11:AG76)</f>
        <v>0</v>
      </c>
    </row>
    <row r="79" spans="1:34" ht="13.5" customHeight="1" thickBot="1" x14ac:dyDescent="0.25">
      <c r="F79" s="181" t="s">
        <v>71</v>
      </c>
      <c r="G79" s="180"/>
      <c r="H79" s="180"/>
      <c r="M79" s="423" t="s">
        <v>74</v>
      </c>
      <c r="N79" s="424"/>
      <c r="O79" s="424"/>
      <c r="P79" s="424"/>
      <c r="Q79" s="424"/>
      <c r="R79" s="424"/>
      <c r="T79" s="183"/>
    </row>
    <row r="80" spans="1:34" ht="12.75" customHeight="1" x14ac:dyDescent="0.2">
      <c r="F80" s="198" t="str">
        <f>IF(B71="D",Employee!D15," ")</f>
        <v xml:space="preserve"> </v>
      </c>
      <c r="M80" s="185" t="str">
        <f>IF(B71="D",M71," ")</f>
        <v xml:space="preserve"> </v>
      </c>
      <c r="N80" s="186" t="str">
        <f>IF(B71="D",N71," ")</f>
        <v xml:space="preserve"> </v>
      </c>
      <c r="O80" s="186" t="str">
        <f>IF(B71="D",O71," ")</f>
        <v xml:space="preserve"> </v>
      </c>
      <c r="P80" s="186" t="str">
        <f>IF(B71="D",P71," ")</f>
        <v xml:space="preserve"> </v>
      </c>
      <c r="Q80" s="186" t="str">
        <f>IF(B71="D",Q71," ")</f>
        <v xml:space="preserve"> </v>
      </c>
      <c r="R80" s="187" t="str">
        <f>IF(B71="D",R71," ")</f>
        <v xml:space="preserve"> </v>
      </c>
      <c r="S80" s="188"/>
      <c r="T80" s="189" t="str">
        <f>IF(B71="D",T71," ")</f>
        <v xml:space="preserve"> </v>
      </c>
      <c r="AD80" s="159">
        <f>IF((AD78-(O1+T1)*0.13)&gt;0,AD78-(Q1+T1)*0.13,0)</f>
        <v>0</v>
      </c>
      <c r="AE80" s="159">
        <f>AE78</f>
        <v>0</v>
      </c>
      <c r="AF80" s="159">
        <f>AF78</f>
        <v>0</v>
      </c>
      <c r="AG80" s="159">
        <f>AG78</f>
        <v>0</v>
      </c>
    </row>
    <row r="81" spans="6:33" x14ac:dyDescent="0.2">
      <c r="F81" s="198" t="str">
        <f>IF(B72="D",Employee!D41," ")</f>
        <v xml:space="preserve"> </v>
      </c>
      <c r="M81" s="190" t="str">
        <f>IF(B72="D",M72," ")</f>
        <v xml:space="preserve"> </v>
      </c>
      <c r="N81" s="191" t="str">
        <f>IF(B72="D",N72," ")</f>
        <v xml:space="preserve"> </v>
      </c>
      <c r="O81" s="191" t="str">
        <f>IF(B72="D",O72," ")</f>
        <v xml:space="preserve"> </v>
      </c>
      <c r="P81" s="191" t="str">
        <f>IF(B72="D",P72," ")</f>
        <v xml:space="preserve"> </v>
      </c>
      <c r="Q81" s="191" t="str">
        <f>IF(B72="D",Q72," ")</f>
        <v xml:space="preserve"> </v>
      </c>
      <c r="R81" s="192" t="str">
        <f>IF(B72="D",R72," ")</f>
        <v xml:space="preserve"> </v>
      </c>
      <c r="S81" s="188"/>
      <c r="T81" s="193" t="str">
        <f>IF(B72="D",T72," ")</f>
        <v xml:space="preserve"> </v>
      </c>
    </row>
    <row r="82" spans="6:33" ht="12.75" customHeight="1" x14ac:dyDescent="0.2">
      <c r="F82" s="198" t="str">
        <f>IF(B73="D",Employee!D67," ")</f>
        <v xml:space="preserve"> </v>
      </c>
      <c r="M82" s="190" t="str">
        <f>IF(B73="D",M73," ")</f>
        <v xml:space="preserve"> </v>
      </c>
      <c r="N82" s="191" t="str">
        <f>IF(B73="D",N73," ")</f>
        <v xml:space="preserve"> </v>
      </c>
      <c r="O82" s="191" t="str">
        <f>IF(B73="D",O73," ")</f>
        <v xml:space="preserve"> </v>
      </c>
      <c r="P82" s="191" t="str">
        <f>IF(B73="D",P73," ")</f>
        <v xml:space="preserve"> </v>
      </c>
      <c r="Q82" s="191" t="str">
        <f>IF(B73="D",Q73," ")</f>
        <v xml:space="preserve"> </v>
      </c>
      <c r="R82" s="192" t="str">
        <f>IF(B73="D",R73," ")</f>
        <v xml:space="preserve"> </v>
      </c>
      <c r="S82" s="188"/>
      <c r="T82" s="193" t="str">
        <f>IF(B73="D",T73," ")</f>
        <v xml:space="preserve"> </v>
      </c>
      <c r="AD82" s="162"/>
      <c r="AE82" s="159">
        <f>AE80*0.045</f>
        <v>0</v>
      </c>
      <c r="AF82" s="159">
        <f>AF80*0.045</f>
        <v>0</v>
      </c>
      <c r="AG82" s="159">
        <f>AG80*0.045</f>
        <v>0</v>
      </c>
    </row>
    <row r="83" spans="6:33" x14ac:dyDescent="0.2">
      <c r="F83" s="198" t="str">
        <f>IF(B74="D",Employee!D93," ")</f>
        <v xml:space="preserve"> </v>
      </c>
      <c r="M83" s="190" t="str">
        <f>IF(B74="D",M74," ")</f>
        <v xml:space="preserve"> </v>
      </c>
      <c r="N83" s="191" t="str">
        <f>IF(B74="D",N74," ")</f>
        <v xml:space="preserve"> </v>
      </c>
      <c r="O83" s="191" t="str">
        <f>IF(B74="D",O74," ")</f>
        <v xml:space="preserve"> </v>
      </c>
      <c r="P83" s="191" t="str">
        <f>IF(B74="D",P74," ")</f>
        <v xml:space="preserve"> </v>
      </c>
      <c r="Q83" s="191" t="str">
        <f>IF(B74="D",Q74," ")</f>
        <v xml:space="preserve"> </v>
      </c>
      <c r="R83" s="192" t="str">
        <f>IF(B74="D",R74," ")</f>
        <v xml:space="preserve"> </v>
      </c>
      <c r="S83" s="188"/>
      <c r="T83" s="193" t="str">
        <f>IF(B74="D",T74," ")</f>
        <v xml:space="preserve"> </v>
      </c>
    </row>
    <row r="84" spans="6:33" ht="13.5" thickBot="1" x14ac:dyDescent="0.25">
      <c r="F84" s="198" t="str">
        <f>IF(B75="D",Employee!D119," ")</f>
        <v xml:space="preserve"> </v>
      </c>
      <c r="M84" s="194" t="str">
        <f>IF(B75="D",M75," ")</f>
        <v xml:space="preserve"> </v>
      </c>
      <c r="N84" s="195" t="str">
        <f>IF(B75="D",N75," ")</f>
        <v xml:space="preserve"> </v>
      </c>
      <c r="O84" s="195" t="str">
        <f>IF(B75="D",O75," ")</f>
        <v xml:space="preserve"> </v>
      </c>
      <c r="P84" s="195" t="str">
        <f>IF(B75="D",P75," ")</f>
        <v xml:space="preserve"> </v>
      </c>
      <c r="Q84" s="195" t="str">
        <f>IF(B75="D",Q75," ")</f>
        <v xml:space="preserve"> </v>
      </c>
      <c r="R84" s="196" t="str">
        <f>IF(B75="D",R75," ")</f>
        <v xml:space="preserve"> </v>
      </c>
      <c r="S84" s="188"/>
      <c r="T84" s="197" t="str">
        <f>IF(B75="D",T75," ")</f>
        <v xml:space="preserve"> </v>
      </c>
    </row>
    <row r="85" spans="6:33" ht="13.5" thickBot="1" x14ac:dyDescent="0.25">
      <c r="F85" s="182" t="s">
        <v>73</v>
      </c>
      <c r="M85" s="184">
        <f t="shared" ref="M85:R85" si="14">SUM(M80:M84)</f>
        <v>0</v>
      </c>
      <c r="N85" s="184">
        <f t="shared" si="14"/>
        <v>0</v>
      </c>
      <c r="O85" s="184">
        <f t="shared" si="14"/>
        <v>0</v>
      </c>
      <c r="P85" s="184">
        <f t="shared" si="14"/>
        <v>0</v>
      </c>
      <c r="Q85" s="184">
        <f t="shared" si="14"/>
        <v>0</v>
      </c>
      <c r="R85" s="184">
        <f t="shared" si="14"/>
        <v>0</v>
      </c>
      <c r="S85" s="188"/>
      <c r="T85" s="184">
        <f>SUM(T80:T84)</f>
        <v>0</v>
      </c>
      <c r="AD85" s="158">
        <f>AD80+'Feb23'!AD65</f>
        <v>0</v>
      </c>
      <c r="AE85" s="158">
        <f>AE80+'Feb23'!AE65</f>
        <v>0</v>
      </c>
      <c r="AF85" s="158">
        <f>AF80+'Feb23'!AF65</f>
        <v>0</v>
      </c>
      <c r="AG85" s="158">
        <f>AG80+'Feb23'!AG65</f>
        <v>0</v>
      </c>
    </row>
    <row r="86" spans="6:33" ht="13.5" thickTop="1" x14ac:dyDescent="0.2"/>
    <row r="87" spans="6:33" x14ac:dyDescent="0.2">
      <c r="AD87" s="162"/>
      <c r="AE87" s="158">
        <f>AE82+'Feb23'!AE67</f>
        <v>0</v>
      </c>
      <c r="AF87" s="158">
        <f>AF82+'Feb23'!AF67</f>
        <v>0</v>
      </c>
      <c r="AG87" s="158">
        <f>AG82+'Feb23'!AG67</f>
        <v>0</v>
      </c>
    </row>
  </sheetData>
  <mergeCells count="96">
    <mergeCell ref="O19:R1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B17:T17"/>
    <mergeCell ref="B18:E18"/>
    <mergeCell ref="O18:Q18"/>
    <mergeCell ref="R18:T18"/>
    <mergeCell ref="Q3:Q6"/>
    <mergeCell ref="O8:Q8"/>
    <mergeCell ref="B9:D9"/>
    <mergeCell ref="M3:M6"/>
    <mergeCell ref="P3:P6"/>
    <mergeCell ref="B27:T27"/>
    <mergeCell ref="O28:Q28"/>
    <mergeCell ref="R28:T28"/>
    <mergeCell ref="O39:R39"/>
    <mergeCell ref="O38:Q38"/>
    <mergeCell ref="R38:T38"/>
    <mergeCell ref="O29:R29"/>
    <mergeCell ref="B29:D29"/>
    <mergeCell ref="H29:J29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Z3:Z6"/>
    <mergeCell ref="AA3:AA6"/>
    <mergeCell ref="F26:G26"/>
    <mergeCell ref="F56:G56"/>
    <mergeCell ref="B57:T57"/>
    <mergeCell ref="O58:Q58"/>
    <mergeCell ref="R58:T58"/>
    <mergeCell ref="B58:E58"/>
    <mergeCell ref="O48:Q48"/>
    <mergeCell ref="R48:T48"/>
    <mergeCell ref="B59:D59"/>
    <mergeCell ref="B28:E28"/>
    <mergeCell ref="F46:G46"/>
    <mergeCell ref="B47:T47"/>
    <mergeCell ref="B48:E48"/>
    <mergeCell ref="H39:J39"/>
    <mergeCell ref="O59:R59"/>
    <mergeCell ref="H59:J59"/>
    <mergeCell ref="F36:G36"/>
    <mergeCell ref="B37:T37"/>
    <mergeCell ref="B38:E38"/>
    <mergeCell ref="B39:D39"/>
    <mergeCell ref="B49:D49"/>
    <mergeCell ref="H49:J49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B60:E60"/>
    <mergeCell ref="M79:R79"/>
    <mergeCell ref="R68:T68"/>
    <mergeCell ref="B77:T77"/>
    <mergeCell ref="F66:G66"/>
    <mergeCell ref="B67:T67"/>
    <mergeCell ref="O68:Q68"/>
    <mergeCell ref="B69:D69"/>
    <mergeCell ref="H69:J69"/>
    <mergeCell ref="O69:R69"/>
    <mergeCell ref="B68:E68"/>
  </mergeCells>
  <phoneticPr fontId="6" type="noConversion"/>
  <dataValidations count="1">
    <dataValidation type="list" allowBlank="1" showInputMessage="1" showErrorMessage="1" sqref="G71:G75 G51:G55 G31:G35 G11:G15 G21:G25 G41:G45 G61:G65" xr:uid="{00000000-0002-0000-0C00-000000000000}">
      <formula1>$G$3:$G$6</formula1>
    </dataValidation>
  </dataValidations>
  <hyperlinks>
    <hyperlink ref="B1" r:id="rId1" xr:uid="{00000000-0004-0000-0C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78"/>
  <sheetViews>
    <sheetView zoomScaleNormal="100" workbookViewId="0">
      <selection activeCell="F5" sqref="F5"/>
    </sheetView>
  </sheetViews>
  <sheetFormatPr defaultColWidth="9.140625" defaultRowHeight="10.5" x14ac:dyDescent="0.15"/>
  <cols>
    <col min="1" max="1" width="2.7109375" style="254" customWidth="1"/>
    <col min="2" max="2" width="12.7109375" style="254" customWidth="1"/>
    <col min="3" max="4" width="10.7109375" style="254" customWidth="1"/>
    <col min="5" max="7" width="12.7109375" style="254" customWidth="1"/>
    <col min="8" max="9" width="10.7109375" style="254" customWidth="1"/>
    <col min="10" max="11" width="5.7109375" style="254" customWidth="1"/>
    <col min="12" max="12" width="10.7109375" style="254" customWidth="1"/>
    <col min="13" max="13" width="12.7109375" style="254" customWidth="1"/>
    <col min="14" max="14" width="2.7109375" style="254" customWidth="1"/>
    <col min="15" max="16384" width="9.140625" style="254"/>
  </cols>
  <sheetData>
    <row r="2" spans="1:14" ht="11.25" x14ac:dyDescent="0.15">
      <c r="B2" s="293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9"/>
    </row>
    <row r="3" spans="1:14" s="255" customFormat="1" ht="12.75" x14ac:dyDescent="0.2">
      <c r="B3" s="294" t="s">
        <v>129</v>
      </c>
      <c r="C3" s="264"/>
      <c r="D3" s="264"/>
      <c r="E3" s="264"/>
      <c r="F3" s="211" t="s">
        <v>136</v>
      </c>
      <c r="G3" s="297" t="s">
        <v>131</v>
      </c>
      <c r="H3" s="297" t="str">
        <f>LOOKUP(F4,IF(F3="W",Admin!C2:C381,IF(F3="M",Admin!D2:D381," ")),Admin!A2:A381)</f>
        <v>Apr22</v>
      </c>
      <c r="I3" s="486" t="str">
        <f>IF(M3="ERROR","Enter W or M in cell F3"," ")</f>
        <v xml:space="preserve"> </v>
      </c>
      <c r="J3" s="486"/>
      <c r="K3" s="486"/>
      <c r="L3" s="486"/>
      <c r="M3" s="296" t="b">
        <f>IF(ISERROR(H3),"ERROR")</f>
        <v>0</v>
      </c>
    </row>
    <row r="4" spans="1:14" s="255" customFormat="1" ht="12.75" x14ac:dyDescent="0.2">
      <c r="B4" s="294" t="s">
        <v>130</v>
      </c>
      <c r="C4" s="264"/>
      <c r="D4" s="264"/>
      <c r="E4" s="264"/>
      <c r="F4" s="210">
        <v>1</v>
      </c>
      <c r="G4" s="297" t="s">
        <v>132</v>
      </c>
      <c r="H4" s="297">
        <f>IF(F$3="W",8+10*(LOOKUP(F4,Admin!C2:C381,Admin!F2:F381)-1),8+10*LOOKUP(F4,Admin!H8:H19,Admin!I8:I19))</f>
        <v>8</v>
      </c>
      <c r="I4" s="486" t="str">
        <f>IF(M3="ERROR","Enter 1 to 53 in cell F4"," ")</f>
        <v xml:space="preserve"> </v>
      </c>
      <c r="J4" s="486"/>
      <c r="K4" s="486"/>
      <c r="L4" s="486"/>
      <c r="M4" s="295"/>
    </row>
    <row r="5" spans="1:14" s="255" customFormat="1" ht="12.75" x14ac:dyDescent="0.2">
      <c r="B5" s="292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1"/>
    </row>
    <row r="6" spans="1:14" ht="21" customHeight="1" x14ac:dyDescent="0.15">
      <c r="A6" s="462"/>
      <c r="B6" s="462"/>
      <c r="C6" s="462"/>
      <c r="D6" s="462"/>
      <c r="E6" s="462"/>
      <c r="F6" s="462"/>
      <c r="G6" s="462"/>
      <c r="H6" s="462"/>
      <c r="I6" s="462"/>
      <c r="J6" s="462"/>
      <c r="K6" s="462"/>
      <c r="L6" s="462"/>
      <c r="M6" s="462"/>
      <c r="N6" s="462"/>
    </row>
    <row r="7" spans="1:14" ht="24.95" customHeight="1" x14ac:dyDescent="0.2">
      <c r="A7" s="256"/>
      <c r="B7" s="480" t="str">
        <f ca="1">IF(M14=" "," ",Employee!$D$5)</f>
        <v xml:space="preserve"> </v>
      </c>
      <c r="C7" s="480"/>
      <c r="D7" s="480"/>
      <c r="E7" s="480"/>
      <c r="F7" s="480"/>
      <c r="G7" s="475" t="str">
        <f ca="1">IF(G14=" "," ",Employee!$D$15)</f>
        <v xml:space="preserve"> </v>
      </c>
      <c r="H7" s="476"/>
      <c r="I7" s="487" t="str">
        <f ca="1">IF(G14=" "," ",Employee!$D$16)</f>
        <v xml:space="preserve"> </v>
      </c>
      <c r="J7" s="488"/>
      <c r="K7" s="488"/>
      <c r="L7" s="467" t="str">
        <f ca="1">INDIRECT($H$3 &amp; "!B" &amp; $H$4)</f>
        <v>WEEKLY PAYROLL</v>
      </c>
      <c r="M7" s="467"/>
      <c r="N7" s="257"/>
    </row>
    <row r="8" spans="1:14" ht="18" customHeight="1" x14ac:dyDescent="0.15">
      <c r="A8" s="258"/>
      <c r="B8" s="471" t="str">
        <f ca="1">IF(M14=" "," ",Employee!$D$6)</f>
        <v xml:space="preserve"> </v>
      </c>
      <c r="C8" s="471"/>
      <c r="D8" s="472"/>
      <c r="E8" s="473"/>
      <c r="F8" s="474"/>
      <c r="G8" s="259"/>
      <c r="H8" s="260"/>
      <c r="I8" s="261"/>
      <c r="J8" s="261"/>
      <c r="K8" s="261"/>
      <c r="L8" s="261"/>
      <c r="M8" s="261" t="str">
        <f ca="1">INDIRECT($H$3 &amp; "!E" &amp; $H$4+2+C10)</f>
        <v xml:space="preserve"> </v>
      </c>
      <c r="N8" s="262"/>
    </row>
    <row r="9" spans="1:14" ht="21" customHeight="1" x14ac:dyDescent="0.15">
      <c r="A9" s="258"/>
      <c r="B9" s="471" t="str">
        <f ca="1">IF(M14=" "," ",Employee!$D$7)</f>
        <v xml:space="preserve"> </v>
      </c>
      <c r="C9" s="471"/>
      <c r="D9" s="471"/>
      <c r="E9" s="263" t="str">
        <f ca="1">IF(M14=" "," ",Employee!$D$9)</f>
        <v xml:space="preserve"> </v>
      </c>
      <c r="F9" s="264"/>
      <c r="G9" s="265"/>
      <c r="H9" s="249" t="s">
        <v>127</v>
      </c>
      <c r="I9" s="266">
        <f ca="1">INDIRECT($H$3 &amp; "!M" &amp; $H$4+1)</f>
        <v>44661</v>
      </c>
      <c r="J9" s="489" t="s">
        <v>6</v>
      </c>
      <c r="K9" s="489"/>
      <c r="L9" s="249" t="s">
        <v>126</v>
      </c>
      <c r="M9" s="261" t="str">
        <f ca="1">IF(M8=" "," ",Employee!$M$15)</f>
        <v xml:space="preserve"> </v>
      </c>
      <c r="N9" s="262"/>
    </row>
    <row r="10" spans="1:14" ht="21" customHeight="1" x14ac:dyDescent="0.2">
      <c r="A10" s="258"/>
      <c r="B10" s="249" t="s">
        <v>125</v>
      </c>
      <c r="C10" s="267">
        <f>Employee!$D$29</f>
        <v>1</v>
      </c>
      <c r="D10" s="495"/>
      <c r="E10" s="496"/>
      <c r="F10" s="493"/>
      <c r="G10" s="493"/>
      <c r="H10" s="253" t="str">
        <f>"Tax "&amp;IF($F$3="W","Week","Month")</f>
        <v>Tax Week</v>
      </c>
      <c r="I10" s="268">
        <f ca="1">INDIRECT($H$3 &amp; "!E" &amp; $H$4+1)</f>
        <v>1</v>
      </c>
      <c r="J10" s="485" t="str">
        <f ca="1">IF(M8=" "," ",INDIRECT($H$3 &amp; "!D" &amp; $H$4+2+C10))</f>
        <v xml:space="preserve"> </v>
      </c>
      <c r="K10" s="485"/>
      <c r="L10" s="249" t="s">
        <v>123</v>
      </c>
      <c r="M10" s="261" t="str">
        <f ca="1">IF(M8=" "," ",INDIRECT($H$3 &amp; "!C" &amp; $H$4+2+C10))</f>
        <v xml:space="preserve"> </v>
      </c>
      <c r="N10" s="262"/>
    </row>
    <row r="11" spans="1:14" ht="6" customHeight="1" x14ac:dyDescent="0.15">
      <c r="A11" s="258"/>
      <c r="B11" s="466"/>
      <c r="C11" s="466"/>
      <c r="D11" s="466"/>
      <c r="E11" s="466"/>
      <c r="F11" s="466"/>
      <c r="G11" s="466"/>
      <c r="H11" s="466"/>
      <c r="I11" s="466"/>
      <c r="J11" s="466"/>
      <c r="K11" s="466"/>
      <c r="L11" s="466"/>
      <c r="M11" s="466"/>
      <c r="N11" s="262"/>
    </row>
    <row r="12" spans="1:14" ht="21" customHeight="1" x14ac:dyDescent="0.15">
      <c r="A12" s="258"/>
      <c r="B12" s="481" t="s">
        <v>122</v>
      </c>
      <c r="C12" s="482"/>
      <c r="D12" s="482"/>
      <c r="E12" s="482"/>
      <c r="F12" s="482"/>
      <c r="G12" s="483" t="s">
        <v>121</v>
      </c>
      <c r="H12" s="490" t="s">
        <v>120</v>
      </c>
      <c r="I12" s="490"/>
      <c r="J12" s="490"/>
      <c r="K12" s="490"/>
      <c r="L12" s="490"/>
      <c r="M12" s="494" t="s">
        <v>119</v>
      </c>
      <c r="N12" s="262"/>
    </row>
    <row r="13" spans="1:14" s="269" customFormat="1" ht="21" customHeight="1" x14ac:dyDescent="0.15">
      <c r="A13" s="258"/>
      <c r="B13" s="252" t="s">
        <v>118</v>
      </c>
      <c r="C13" s="252" t="s">
        <v>117</v>
      </c>
      <c r="D13" s="252" t="s">
        <v>116</v>
      </c>
      <c r="E13" s="252" t="s">
        <v>115</v>
      </c>
      <c r="F13" s="248" t="s">
        <v>114</v>
      </c>
      <c r="G13" s="484"/>
      <c r="H13" s="251" t="s">
        <v>128</v>
      </c>
      <c r="I13" s="252" t="s">
        <v>112</v>
      </c>
      <c r="J13" s="470" t="s">
        <v>111</v>
      </c>
      <c r="K13" s="470"/>
      <c r="L13" s="248" t="s">
        <v>2</v>
      </c>
      <c r="M13" s="483"/>
      <c r="N13" s="262"/>
    </row>
    <row r="14" spans="1:14" s="277" customFormat="1" ht="21" customHeight="1" x14ac:dyDescent="0.15">
      <c r="A14" s="270"/>
      <c r="B14" s="271" t="str">
        <f ca="1">IF(M8=" "," ",INDIRECT($H$3 &amp; "!H" &amp; $H$4+2+C10))</f>
        <v xml:space="preserve"> </v>
      </c>
      <c r="C14" s="271" t="str">
        <f ca="1">IF(M8=" "," ",INDIRECT($H$3 &amp; "!I" &amp; $H$4+2+C10))</f>
        <v xml:space="preserve"> </v>
      </c>
      <c r="D14" s="271" t="str">
        <f ca="1">IF(M8=" "," ",INDIRECT($H$3 &amp; "!J" &amp; $H$4+2+C10))</f>
        <v xml:space="preserve"> </v>
      </c>
      <c r="E14" s="271" t="str">
        <f ca="1">IF(M8=" "," ",INDIRECT($H$3 &amp; "!K" &amp; $H$4+2+C10))</f>
        <v xml:space="preserve"> </v>
      </c>
      <c r="F14" s="272" t="str">
        <f ca="1">IF(M8=" "," ",INDIRECT($H$3 &amp; "!L" &amp; $H$4+2+C10))</f>
        <v xml:space="preserve"> </v>
      </c>
      <c r="G14" s="273" t="str">
        <f ca="1">IF(M8=" "," ",INDIRECT($H$3 &amp; "!M" &amp; $H$4+2+C10))</f>
        <v xml:space="preserve"> </v>
      </c>
      <c r="H14" s="274" t="str">
        <f ca="1">IF(M8=" "," ",INDIRECT($H$3 &amp; "!N" &amp; $H$4+2+C10))</f>
        <v xml:space="preserve"> </v>
      </c>
      <c r="I14" s="271" t="str">
        <f ca="1">IF(M8=" "," ",INDIRECT($H$3 &amp; "!O" &amp; $H$4+2+C10))</f>
        <v xml:space="preserve"> </v>
      </c>
      <c r="J14" s="465" t="str">
        <f ca="1">IF(M8=" "," ",INDIRECT($H$3 &amp; "!P" &amp; $H$4+2+C10))</f>
        <v xml:space="preserve"> </v>
      </c>
      <c r="K14" s="465"/>
      <c r="L14" s="272" t="str">
        <f ca="1">IF(M8=" "," ",INDIRECT($H$3 &amp; "!Q" &amp; $H$4+2+C10))</f>
        <v xml:space="preserve"> </v>
      </c>
      <c r="M14" s="275" t="str">
        <f ca="1">IF(M8=" "," ",INDIRECT($H$3 &amp; "!R" &amp; $H$4+2+C10))</f>
        <v xml:space="preserve"> </v>
      </c>
      <c r="N14" s="276"/>
    </row>
    <row r="15" spans="1:14" s="279" customFormat="1" ht="21" customHeight="1" x14ac:dyDescent="0.15">
      <c r="A15" s="258"/>
      <c r="B15" s="479" t="s">
        <v>110</v>
      </c>
      <c r="C15" s="479"/>
      <c r="D15" s="278"/>
      <c r="E15" s="278"/>
      <c r="F15" s="278"/>
      <c r="G15" s="278"/>
      <c r="H15" s="278"/>
      <c r="I15" s="278"/>
      <c r="J15" s="278"/>
      <c r="K15" s="278"/>
      <c r="L15" s="278"/>
      <c r="M15" s="278"/>
      <c r="N15" s="262"/>
    </row>
    <row r="16" spans="1:14" s="279" customFormat="1" ht="21" customHeight="1" x14ac:dyDescent="0.15">
      <c r="A16" s="258"/>
      <c r="B16" s="280"/>
      <c r="C16" s="280"/>
      <c r="D16" s="278"/>
      <c r="E16" s="463" t="s">
        <v>109</v>
      </c>
      <c r="F16" s="464"/>
      <c r="G16" s="271" t="str">
        <f ca="1">IF(M8=" "," ",INDIRECT($H$3 &amp; "!V" &amp; $H$4+2+C10))</f>
        <v xml:space="preserve"> </v>
      </c>
      <c r="H16" s="271" t="str">
        <f ca="1">IF(M8=" "," ",INDIRECT($H$3 &amp; "!W" &amp; $H$4+2+C10))</f>
        <v xml:space="preserve"> </v>
      </c>
      <c r="I16" s="271" t="str">
        <f ca="1">IF(M8=" "," ",INDIRECT($H$3 &amp; "!X" &amp; $H$4+2+C10))</f>
        <v xml:space="preserve"> </v>
      </c>
      <c r="J16" s="465" t="str">
        <f ca="1">IF(M8=" "," ",INDIRECT($H$3 &amp; "!Y" &amp; $H$4+2+C10))</f>
        <v xml:space="preserve"> </v>
      </c>
      <c r="K16" s="465"/>
      <c r="L16" s="271" t="str">
        <f ca="1">IF(M8=" "," ",INDIRECT($H$3 &amp; "!Z" &amp; $H$4+2+C10))</f>
        <v xml:space="preserve"> </v>
      </c>
      <c r="M16" s="271" t="str">
        <f ca="1">IF(M8=" "," ",INDIRECT($H$3 &amp; "!AA" &amp; $H$4+2+C10))</f>
        <v xml:space="preserve"> </v>
      </c>
      <c r="N16" s="262"/>
    </row>
    <row r="17" spans="1:14" ht="6" customHeight="1" x14ac:dyDescent="0.15">
      <c r="A17" s="258"/>
      <c r="B17" s="261"/>
      <c r="C17" s="261"/>
      <c r="D17" s="261"/>
      <c r="E17" s="261"/>
      <c r="F17" s="261"/>
      <c r="G17" s="261"/>
      <c r="H17" s="261"/>
      <c r="I17" s="261"/>
      <c r="J17" s="466"/>
      <c r="K17" s="466"/>
      <c r="L17" s="261"/>
      <c r="M17" s="261"/>
      <c r="N17" s="262"/>
    </row>
    <row r="18" spans="1:14" ht="21" customHeight="1" x14ac:dyDescent="0.15">
      <c r="A18" s="258"/>
      <c r="B18" s="261"/>
      <c r="C18" s="261"/>
      <c r="D18" s="261"/>
      <c r="E18" s="261"/>
      <c r="F18" s="261"/>
      <c r="G18" s="261"/>
      <c r="H18" s="261"/>
      <c r="I18" s="261"/>
      <c r="J18" s="477" t="s">
        <v>108</v>
      </c>
      <c r="K18" s="478"/>
      <c r="L18" s="478"/>
      <c r="M18" s="281" t="str">
        <f ca="1">IF(M8=" "," ",INDIRECT($H$3 &amp; "!R" &amp; $H$4))</f>
        <v xml:space="preserve"> </v>
      </c>
      <c r="N18" s="262"/>
    </row>
    <row r="19" spans="1:14" ht="12" customHeight="1" x14ac:dyDescent="0.15">
      <c r="A19" s="282"/>
      <c r="B19" s="287" t="s">
        <v>66</v>
      </c>
      <c r="C19" s="287"/>
      <c r="D19" s="283"/>
      <c r="E19" s="284"/>
      <c r="F19" s="284"/>
      <c r="G19" s="284"/>
      <c r="H19" s="284"/>
      <c r="I19" s="284"/>
      <c r="J19" s="284"/>
      <c r="K19" s="284"/>
      <c r="L19" s="284"/>
      <c r="M19" s="284"/>
      <c r="N19" s="285"/>
    </row>
    <row r="20" spans="1:14" ht="21" customHeight="1" x14ac:dyDescent="0.15">
      <c r="A20" s="462"/>
      <c r="B20" s="462"/>
      <c r="C20" s="462"/>
      <c r="D20" s="462"/>
      <c r="E20" s="462"/>
      <c r="F20" s="462"/>
      <c r="G20" s="462"/>
      <c r="H20" s="462"/>
      <c r="I20" s="462"/>
      <c r="J20" s="462"/>
      <c r="K20" s="462"/>
      <c r="L20" s="462"/>
      <c r="M20" s="462"/>
      <c r="N20" s="462"/>
    </row>
    <row r="21" spans="1:14" ht="24.95" customHeight="1" x14ac:dyDescent="0.2">
      <c r="A21" s="256"/>
      <c r="B21" s="480" t="str">
        <f ca="1">IF(M28=" "," ",Employee!$D$5)</f>
        <v xml:space="preserve"> </v>
      </c>
      <c r="C21" s="480"/>
      <c r="D21" s="480"/>
      <c r="E21" s="480"/>
      <c r="F21" s="480"/>
      <c r="G21" s="475" t="str">
        <f ca="1">IF(G28=" "," ",Employee!$D$41)</f>
        <v xml:space="preserve"> </v>
      </c>
      <c r="H21" s="476"/>
      <c r="I21" s="487" t="str">
        <f ca="1">IF(G28=" "," ",Employee!$D$42)</f>
        <v xml:space="preserve"> </v>
      </c>
      <c r="J21" s="488"/>
      <c r="K21" s="488"/>
      <c r="L21" s="467" t="s">
        <v>23</v>
      </c>
      <c r="M21" s="467"/>
      <c r="N21" s="257"/>
    </row>
    <row r="22" spans="1:14" ht="18" customHeight="1" x14ac:dyDescent="0.15">
      <c r="A22" s="258"/>
      <c r="B22" s="471" t="str">
        <f ca="1">IF(M28=" "," ",Employee!$D$6)</f>
        <v xml:space="preserve"> </v>
      </c>
      <c r="C22" s="471"/>
      <c r="D22" s="472"/>
      <c r="E22" s="473"/>
      <c r="F22" s="474"/>
      <c r="G22" s="259"/>
      <c r="H22" s="260"/>
      <c r="I22" s="261"/>
      <c r="J22" s="261"/>
      <c r="K22" s="261"/>
      <c r="L22" s="261"/>
      <c r="M22" s="261" t="str">
        <f ca="1">INDIRECT($H$3 &amp; "!E" &amp; $H$4+2+C24)</f>
        <v xml:space="preserve"> </v>
      </c>
      <c r="N22" s="262"/>
    </row>
    <row r="23" spans="1:14" ht="21" customHeight="1" x14ac:dyDescent="0.15">
      <c r="A23" s="258"/>
      <c r="B23" s="471" t="str">
        <f ca="1">IF(M28=" "," ",Employee!$D$7)</f>
        <v xml:space="preserve"> </v>
      </c>
      <c r="C23" s="471"/>
      <c r="D23" s="471"/>
      <c r="E23" s="263" t="str">
        <f ca="1">IF(M28=" "," ",Employee!$D$9)</f>
        <v xml:space="preserve"> </v>
      </c>
      <c r="F23" s="264"/>
      <c r="G23" s="265"/>
      <c r="H23" s="249" t="s">
        <v>127</v>
      </c>
      <c r="I23" s="266">
        <f ca="1">I9</f>
        <v>44661</v>
      </c>
      <c r="J23" s="489" t="s">
        <v>6</v>
      </c>
      <c r="K23" s="489"/>
      <c r="L23" s="249" t="s">
        <v>126</v>
      </c>
      <c r="M23" s="261" t="str">
        <f ca="1">IF(M22=" "," ",Employee!$M$41)</f>
        <v xml:space="preserve"> </v>
      </c>
      <c r="N23" s="262"/>
    </row>
    <row r="24" spans="1:14" ht="21" customHeight="1" x14ac:dyDescent="0.15">
      <c r="A24" s="258"/>
      <c r="B24" s="249" t="s">
        <v>125</v>
      </c>
      <c r="C24" s="267">
        <f>Employee!$D$55</f>
        <v>2</v>
      </c>
      <c r="D24" s="250"/>
      <c r="E24" s="286"/>
      <c r="F24" s="466"/>
      <c r="G24" s="466"/>
      <c r="H24" s="253" t="s">
        <v>124</v>
      </c>
      <c r="I24" s="268">
        <f ca="1">I10</f>
        <v>1</v>
      </c>
      <c r="J24" s="485" t="str">
        <f ca="1">IF(M22=" "," ",INDIRECT($H$3 &amp; "!D" &amp; $H$4+2+C24))</f>
        <v xml:space="preserve"> </v>
      </c>
      <c r="K24" s="485"/>
      <c r="L24" s="249" t="s">
        <v>123</v>
      </c>
      <c r="M24" s="261" t="str">
        <f ca="1">IF(M22=" "," ",INDIRECT($H$3 &amp; "!C" &amp; $H$4+2+C24))</f>
        <v xml:space="preserve"> </v>
      </c>
      <c r="N24" s="262"/>
    </row>
    <row r="25" spans="1:14" ht="6" customHeight="1" x14ac:dyDescent="0.15">
      <c r="A25" s="258"/>
      <c r="B25" s="466"/>
      <c r="C25" s="466"/>
      <c r="D25" s="466"/>
      <c r="E25" s="466"/>
      <c r="F25" s="466"/>
      <c r="G25" s="466"/>
      <c r="H25" s="466"/>
      <c r="I25" s="466"/>
      <c r="J25" s="466"/>
      <c r="K25" s="466"/>
      <c r="L25" s="466"/>
      <c r="M25" s="466"/>
      <c r="N25" s="262"/>
    </row>
    <row r="26" spans="1:14" ht="21" customHeight="1" x14ac:dyDescent="0.15">
      <c r="A26" s="258"/>
      <c r="B26" s="481" t="s">
        <v>122</v>
      </c>
      <c r="C26" s="482"/>
      <c r="D26" s="482"/>
      <c r="E26" s="482"/>
      <c r="F26" s="482"/>
      <c r="G26" s="483" t="s">
        <v>121</v>
      </c>
      <c r="H26" s="481" t="s">
        <v>120</v>
      </c>
      <c r="I26" s="490"/>
      <c r="J26" s="490"/>
      <c r="K26" s="490"/>
      <c r="L26" s="490"/>
      <c r="M26" s="468" t="s">
        <v>119</v>
      </c>
      <c r="N26" s="262"/>
    </row>
    <row r="27" spans="1:14" s="269" customFormat="1" ht="21" customHeight="1" x14ac:dyDescent="0.15">
      <c r="A27" s="258"/>
      <c r="B27" s="252" t="s">
        <v>118</v>
      </c>
      <c r="C27" s="252" t="s">
        <v>117</v>
      </c>
      <c r="D27" s="252" t="s">
        <v>116</v>
      </c>
      <c r="E27" s="252" t="s">
        <v>115</v>
      </c>
      <c r="F27" s="248" t="s">
        <v>114</v>
      </c>
      <c r="G27" s="484"/>
      <c r="H27" s="252" t="s">
        <v>128</v>
      </c>
      <c r="I27" s="252" t="s">
        <v>112</v>
      </c>
      <c r="J27" s="470" t="s">
        <v>111</v>
      </c>
      <c r="K27" s="470"/>
      <c r="L27" s="248" t="s">
        <v>2</v>
      </c>
      <c r="M27" s="469"/>
      <c r="N27" s="262"/>
    </row>
    <row r="28" spans="1:14" s="279" customFormat="1" ht="21" customHeight="1" x14ac:dyDescent="0.15">
      <c r="A28" s="258"/>
      <c r="B28" s="271" t="str">
        <f ca="1">IF(M22=" "," ",INDIRECT($H$3 &amp; "!H" &amp; $H$4+2+C24))</f>
        <v xml:space="preserve"> </v>
      </c>
      <c r="C28" s="271" t="str">
        <f ca="1">IF(M22=" "," ",INDIRECT($H$3 &amp; "!I" &amp; $H$4+2+C24))</f>
        <v xml:space="preserve"> </v>
      </c>
      <c r="D28" s="271" t="str">
        <f ca="1">IF(M22=" "," ",INDIRECT($H$3 &amp; "!J" &amp; $H$4+2+C24))</f>
        <v xml:space="preserve"> </v>
      </c>
      <c r="E28" s="271" t="str">
        <f ca="1">IF(M22=" "," ",INDIRECT($H$3 &amp; "!K" &amp; $H$4+2+C24))</f>
        <v xml:space="preserve"> </v>
      </c>
      <c r="F28" s="272" t="str">
        <f ca="1">IF(M22=" "," ",INDIRECT($H$3 &amp; "!L" &amp; $H$4+2+C24))</f>
        <v xml:space="preserve"> </v>
      </c>
      <c r="G28" s="273" t="str">
        <f ca="1">IF(M22=" "," ",INDIRECT($H$3 &amp; "!M" &amp; $H$4+2+C24))</f>
        <v xml:space="preserve"> </v>
      </c>
      <c r="H28" s="274" t="str">
        <f ca="1">IF(M22=" "," ",INDIRECT($H$3 &amp; "!N" &amp; $H$4+2+C24))</f>
        <v xml:space="preserve"> </v>
      </c>
      <c r="I28" s="271" t="str">
        <f ca="1">IF(M22=" "," ",INDIRECT($H$3 &amp; "!O" &amp; $H$4+2+C24))</f>
        <v xml:space="preserve"> </v>
      </c>
      <c r="J28" s="465" t="str">
        <f ca="1">IF(M22=" "," ",INDIRECT($H$3 &amp; "!P" &amp; $H$4+2+C24))</f>
        <v xml:space="preserve"> </v>
      </c>
      <c r="K28" s="465"/>
      <c r="L28" s="272" t="str">
        <f ca="1">IF(M22=" "," ",INDIRECT($H$3 &amp; "!Q" &amp; $H$4+2+C24))</f>
        <v xml:space="preserve"> </v>
      </c>
      <c r="M28" s="275" t="str">
        <f ca="1">IF(M22=" "," ",INDIRECT($H$3 &amp; "!R" &amp; $H$4+2+C24))</f>
        <v xml:space="preserve"> </v>
      </c>
      <c r="N28" s="262"/>
    </row>
    <row r="29" spans="1:14" s="279" customFormat="1" ht="21" customHeight="1" x14ac:dyDescent="0.15">
      <c r="A29" s="258"/>
      <c r="B29" s="479" t="s">
        <v>110</v>
      </c>
      <c r="C29" s="479"/>
      <c r="D29" s="278"/>
      <c r="E29" s="278"/>
      <c r="F29" s="278"/>
      <c r="G29" s="278"/>
      <c r="H29" s="278"/>
      <c r="I29" s="278"/>
      <c r="J29" s="278"/>
      <c r="K29" s="278"/>
      <c r="L29" s="278"/>
      <c r="M29" s="278"/>
      <c r="N29" s="262"/>
    </row>
    <row r="30" spans="1:14" s="279" customFormat="1" ht="21" customHeight="1" x14ac:dyDescent="0.15">
      <c r="A30" s="258"/>
      <c r="B30" s="280"/>
      <c r="C30" s="280"/>
      <c r="D30" s="278"/>
      <c r="E30" s="463" t="s">
        <v>109</v>
      </c>
      <c r="F30" s="464"/>
      <c r="G30" s="271" t="str">
        <f ca="1">IF(M22=" "," ",INDIRECT($H$3 &amp; "!V" &amp; $H$4+2+C24))</f>
        <v xml:space="preserve"> </v>
      </c>
      <c r="H30" s="271" t="str">
        <f ca="1">IF(M22=" "," ",INDIRECT($H$3 &amp; "!W" &amp; $H$4+2+C24))</f>
        <v xml:space="preserve"> </v>
      </c>
      <c r="I30" s="271" t="str">
        <f ca="1">IF(M22=" "," ",INDIRECT($H$3 &amp; "!X" &amp; $H$4+2+C24))</f>
        <v xml:space="preserve"> </v>
      </c>
      <c r="J30" s="465" t="str">
        <f ca="1">IF(M22=" "," ",INDIRECT($H$3 &amp; "!Y" &amp; $H$4+2+C24))</f>
        <v xml:space="preserve"> </v>
      </c>
      <c r="K30" s="465"/>
      <c r="L30" s="271" t="str">
        <f ca="1">IF(M22=" "," ",INDIRECT($H$3 &amp; "!Z" &amp; $H$4+2+C24))</f>
        <v xml:space="preserve"> </v>
      </c>
      <c r="M30" s="271" t="str">
        <f ca="1">IF(M22=" "," ",INDIRECT($H$3 &amp; "!AA" &amp; $H$4+2+C24))</f>
        <v xml:space="preserve"> </v>
      </c>
      <c r="N30" s="262"/>
    </row>
    <row r="31" spans="1:14" ht="6" customHeight="1" x14ac:dyDescent="0.15">
      <c r="A31" s="258"/>
      <c r="B31" s="261"/>
      <c r="C31" s="261"/>
      <c r="D31" s="261"/>
      <c r="E31" s="261"/>
      <c r="F31" s="261"/>
      <c r="G31" s="261"/>
      <c r="H31" s="261"/>
      <c r="I31" s="261"/>
      <c r="J31" s="466"/>
      <c r="K31" s="466"/>
      <c r="L31" s="261"/>
      <c r="M31" s="261"/>
      <c r="N31" s="262"/>
    </row>
    <row r="32" spans="1:14" ht="21" customHeight="1" x14ac:dyDescent="0.15">
      <c r="A32" s="258"/>
      <c r="B32" s="261"/>
      <c r="C32" s="261"/>
      <c r="D32" s="261"/>
      <c r="E32" s="261"/>
      <c r="F32" s="261"/>
      <c r="G32" s="261"/>
      <c r="H32" s="261"/>
      <c r="I32" s="261"/>
      <c r="J32" s="477" t="s">
        <v>108</v>
      </c>
      <c r="K32" s="478"/>
      <c r="L32" s="478"/>
      <c r="M32" s="281" t="str">
        <f ca="1">M18</f>
        <v xml:space="preserve"> </v>
      </c>
      <c r="N32" s="262"/>
    </row>
    <row r="33" spans="1:14" ht="12" customHeight="1" x14ac:dyDescent="0.15">
      <c r="A33" s="282"/>
      <c r="B33" s="287" t="s">
        <v>66</v>
      </c>
      <c r="C33" s="287"/>
      <c r="D33" s="283"/>
      <c r="E33" s="284"/>
      <c r="F33" s="284"/>
      <c r="G33" s="284"/>
      <c r="H33" s="284"/>
      <c r="I33" s="284"/>
      <c r="J33" s="284"/>
      <c r="K33" s="284"/>
      <c r="L33" s="284"/>
      <c r="M33" s="284"/>
      <c r="N33" s="285"/>
    </row>
    <row r="34" spans="1:14" ht="21" customHeight="1" x14ac:dyDescent="0.2">
      <c r="A34" s="491"/>
      <c r="B34" s="492"/>
      <c r="C34" s="492"/>
      <c r="D34" s="492"/>
      <c r="E34" s="492"/>
      <c r="F34" s="492"/>
      <c r="G34" s="492"/>
      <c r="H34" s="492"/>
      <c r="I34" s="492"/>
      <c r="J34" s="492"/>
      <c r="K34" s="492"/>
      <c r="L34" s="492"/>
      <c r="M34" s="492"/>
      <c r="N34" s="492"/>
    </row>
    <row r="35" spans="1:14" ht="21" customHeight="1" x14ac:dyDescent="0.15">
      <c r="A35" s="462"/>
      <c r="B35" s="462"/>
      <c r="C35" s="462"/>
      <c r="D35" s="462"/>
      <c r="E35" s="462"/>
      <c r="F35" s="462"/>
      <c r="G35" s="462"/>
      <c r="H35" s="462"/>
      <c r="I35" s="462"/>
      <c r="J35" s="462"/>
      <c r="K35" s="462"/>
      <c r="L35" s="462"/>
      <c r="M35" s="462"/>
      <c r="N35" s="462"/>
    </row>
    <row r="36" spans="1:14" ht="24.95" customHeight="1" x14ac:dyDescent="0.2">
      <c r="A36" s="256"/>
      <c r="B36" s="480" t="str">
        <f ca="1">IF(M43=" "," ",Employee!$D$5)</f>
        <v xml:space="preserve"> </v>
      </c>
      <c r="C36" s="480"/>
      <c r="D36" s="480"/>
      <c r="E36" s="480"/>
      <c r="F36" s="480"/>
      <c r="G36" s="475" t="str">
        <f ca="1">IF(G43=" "," ",Employee!$D$67)</f>
        <v xml:space="preserve"> </v>
      </c>
      <c r="H36" s="476"/>
      <c r="I36" s="487" t="str">
        <f ca="1">IF(G43=" "," ",Employee!$D$68)</f>
        <v xml:space="preserve"> </v>
      </c>
      <c r="J36" s="488"/>
      <c r="K36" s="488"/>
      <c r="L36" s="467" t="s">
        <v>23</v>
      </c>
      <c r="M36" s="467"/>
      <c r="N36" s="257"/>
    </row>
    <row r="37" spans="1:14" ht="18" customHeight="1" x14ac:dyDescent="0.15">
      <c r="A37" s="258"/>
      <c r="B37" s="471" t="str">
        <f ca="1">IF(M43=" "," ",Employee!$D$6)</f>
        <v xml:space="preserve"> </v>
      </c>
      <c r="C37" s="471"/>
      <c r="D37" s="472"/>
      <c r="E37" s="473"/>
      <c r="F37" s="474"/>
      <c r="G37" s="259"/>
      <c r="H37" s="260"/>
      <c r="I37" s="261"/>
      <c r="J37" s="261"/>
      <c r="K37" s="261"/>
      <c r="L37" s="261"/>
      <c r="M37" s="261" t="str">
        <f ca="1">INDIRECT($H$3 &amp; "!E" &amp; $H$4+2+C39)</f>
        <v xml:space="preserve"> </v>
      </c>
      <c r="N37" s="262"/>
    </row>
    <row r="38" spans="1:14" ht="21" customHeight="1" x14ac:dyDescent="0.15">
      <c r="A38" s="258"/>
      <c r="B38" s="471" t="str">
        <f ca="1">IF(M43=" "," ",Employee!$D$7)</f>
        <v xml:space="preserve"> </v>
      </c>
      <c r="C38" s="471"/>
      <c r="D38" s="471"/>
      <c r="E38" s="263" t="str">
        <f ca="1">IF(M43=" "," ",Employee!$D$9)</f>
        <v xml:space="preserve"> </v>
      </c>
      <c r="F38" s="264"/>
      <c r="G38" s="265"/>
      <c r="H38" s="249" t="s">
        <v>127</v>
      </c>
      <c r="I38" s="266">
        <f ca="1">I23</f>
        <v>44661</v>
      </c>
      <c r="J38" s="489" t="s">
        <v>6</v>
      </c>
      <c r="K38" s="489"/>
      <c r="L38" s="249" t="s">
        <v>126</v>
      </c>
      <c r="M38" s="261" t="str">
        <f ca="1">IF(M37=" "," ",Employee!$M$67)</f>
        <v xml:space="preserve"> </v>
      </c>
      <c r="N38" s="262"/>
    </row>
    <row r="39" spans="1:14" ht="21" customHeight="1" x14ac:dyDescent="0.15">
      <c r="A39" s="258"/>
      <c r="B39" s="249" t="s">
        <v>125</v>
      </c>
      <c r="C39" s="267">
        <f>Employee!$D$81</f>
        <v>3</v>
      </c>
      <c r="D39" s="250"/>
      <c r="E39" s="286"/>
      <c r="F39" s="466"/>
      <c r="G39" s="466"/>
      <c r="H39" s="253" t="s">
        <v>124</v>
      </c>
      <c r="I39" s="268">
        <f ca="1">I24</f>
        <v>1</v>
      </c>
      <c r="J39" s="485" t="str">
        <f ca="1">IF(M37=" "," ",INDIRECT($H$3 &amp; "!D" &amp; $H$4+2+C39))</f>
        <v xml:space="preserve"> </v>
      </c>
      <c r="K39" s="485"/>
      <c r="L39" s="249" t="s">
        <v>123</v>
      </c>
      <c r="M39" s="261" t="str">
        <f ca="1">IF(M37=" "," ",INDIRECT($H$3 &amp; "!C" &amp; $H$4+2+C39))</f>
        <v xml:space="preserve"> </v>
      </c>
      <c r="N39" s="262"/>
    </row>
    <row r="40" spans="1:14" ht="6" customHeight="1" x14ac:dyDescent="0.15">
      <c r="A40" s="258"/>
      <c r="B40" s="466"/>
      <c r="C40" s="466"/>
      <c r="D40" s="466"/>
      <c r="E40" s="466"/>
      <c r="F40" s="466"/>
      <c r="G40" s="466"/>
      <c r="H40" s="466"/>
      <c r="I40" s="466"/>
      <c r="J40" s="466"/>
      <c r="K40" s="466"/>
      <c r="L40" s="466"/>
      <c r="M40" s="466"/>
      <c r="N40" s="262"/>
    </row>
    <row r="41" spans="1:14" ht="21" customHeight="1" x14ac:dyDescent="0.15">
      <c r="A41" s="258"/>
      <c r="B41" s="481" t="s">
        <v>122</v>
      </c>
      <c r="C41" s="482"/>
      <c r="D41" s="482"/>
      <c r="E41" s="482"/>
      <c r="F41" s="482"/>
      <c r="G41" s="483" t="s">
        <v>121</v>
      </c>
      <c r="H41" s="481" t="s">
        <v>120</v>
      </c>
      <c r="I41" s="490"/>
      <c r="J41" s="490"/>
      <c r="K41" s="490"/>
      <c r="L41" s="490"/>
      <c r="M41" s="468" t="s">
        <v>119</v>
      </c>
      <c r="N41" s="262"/>
    </row>
    <row r="42" spans="1:14" s="269" customFormat="1" ht="21" customHeight="1" x14ac:dyDescent="0.15">
      <c r="A42" s="258"/>
      <c r="B42" s="252" t="s">
        <v>118</v>
      </c>
      <c r="C42" s="252" t="s">
        <v>117</v>
      </c>
      <c r="D42" s="252" t="s">
        <v>116</v>
      </c>
      <c r="E42" s="252" t="s">
        <v>115</v>
      </c>
      <c r="F42" s="248" t="s">
        <v>114</v>
      </c>
      <c r="G42" s="484"/>
      <c r="H42" s="252" t="s">
        <v>128</v>
      </c>
      <c r="I42" s="252" t="s">
        <v>112</v>
      </c>
      <c r="J42" s="470" t="s">
        <v>111</v>
      </c>
      <c r="K42" s="470"/>
      <c r="L42" s="248" t="s">
        <v>2</v>
      </c>
      <c r="M42" s="469"/>
      <c r="N42" s="262"/>
    </row>
    <row r="43" spans="1:14" s="279" customFormat="1" ht="21" customHeight="1" x14ac:dyDescent="0.15">
      <c r="A43" s="258"/>
      <c r="B43" s="271" t="str">
        <f ca="1">IF(M37=" "," ",INDIRECT($H$3 &amp; "!H" &amp; $H$4+2+C39))</f>
        <v xml:space="preserve"> </v>
      </c>
      <c r="C43" s="271" t="str">
        <f ca="1">IF(M37=" "," ",INDIRECT($H$3 &amp; "!I" &amp; $H$4+2+C39))</f>
        <v xml:space="preserve"> </v>
      </c>
      <c r="D43" s="271" t="str">
        <f ca="1">IF(M37=" "," ",INDIRECT($H$3 &amp; "!J" &amp; $H$4+2+C39))</f>
        <v xml:space="preserve"> </v>
      </c>
      <c r="E43" s="271" t="str">
        <f ca="1">IF(M37=" "," ",INDIRECT($H$3 &amp; "!K" &amp; $H$4+2+C39))</f>
        <v xml:space="preserve"> </v>
      </c>
      <c r="F43" s="272" t="str">
        <f ca="1">IF(M37=" "," ",INDIRECT($H$3 &amp; "!L" &amp; $H$4+2+C39))</f>
        <v xml:space="preserve"> </v>
      </c>
      <c r="G43" s="273" t="str">
        <f ca="1">IF(M37=" "," ",INDIRECT($H$3 &amp; "!M" &amp; $H$4+2+C39))</f>
        <v xml:space="preserve"> </v>
      </c>
      <c r="H43" s="274" t="str">
        <f ca="1">IF(M37=" "," ",INDIRECT($H$3 &amp; "!N" &amp; $H$4+2+C39))</f>
        <v xml:space="preserve"> </v>
      </c>
      <c r="I43" s="271" t="str">
        <f ca="1">IF(M37=" "," ",INDIRECT($H$3 &amp; "!O" &amp; $H$4+2+C39))</f>
        <v xml:space="preserve"> </v>
      </c>
      <c r="J43" s="465" t="str">
        <f ca="1">IF(M37=" "," ",INDIRECT($H$3 &amp; "!P" &amp; $H$4+2+C39))</f>
        <v xml:space="preserve"> </v>
      </c>
      <c r="K43" s="465"/>
      <c r="L43" s="272" t="str">
        <f ca="1">IF(M37=" "," ",INDIRECT($H$3 &amp; "!Q" &amp; $H$4+2+C39))</f>
        <v xml:space="preserve"> </v>
      </c>
      <c r="M43" s="275" t="str">
        <f ca="1">IF(M37=" "," ",INDIRECT($H$3 &amp; "!R" &amp; $H$4+2+C39))</f>
        <v xml:space="preserve"> </v>
      </c>
      <c r="N43" s="262"/>
    </row>
    <row r="44" spans="1:14" s="279" customFormat="1" ht="21" customHeight="1" x14ac:dyDescent="0.15">
      <c r="A44" s="258"/>
      <c r="B44" s="479" t="s">
        <v>110</v>
      </c>
      <c r="C44" s="479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62"/>
    </row>
    <row r="45" spans="1:14" s="279" customFormat="1" ht="21" customHeight="1" x14ac:dyDescent="0.15">
      <c r="A45" s="258"/>
      <c r="B45" s="280"/>
      <c r="C45" s="280"/>
      <c r="D45" s="278"/>
      <c r="E45" s="463" t="s">
        <v>109</v>
      </c>
      <c r="F45" s="464"/>
      <c r="G45" s="271" t="str">
        <f ca="1">IF(M37=" "," ",INDIRECT($H$3 &amp; "!V" &amp; $H$4+2+C39))</f>
        <v xml:space="preserve"> </v>
      </c>
      <c r="H45" s="271" t="str">
        <f ca="1">IF(M37=" "," ",INDIRECT($H$3 &amp; "!W" &amp; $H$4+2+C39))</f>
        <v xml:space="preserve"> </v>
      </c>
      <c r="I45" s="271" t="str">
        <f ca="1">IF(M37=" "," ",INDIRECT($H$3 &amp; "!X" &amp; $H$4+2+C39))</f>
        <v xml:space="preserve"> </v>
      </c>
      <c r="J45" s="465" t="str">
        <f ca="1">IF(M37=" "," ",INDIRECT($H$3 &amp; "!Y" &amp; $H$4+2+C39))</f>
        <v xml:space="preserve"> </v>
      </c>
      <c r="K45" s="465"/>
      <c r="L45" s="271" t="str">
        <f ca="1">IF(M37=" "," ",INDIRECT($H$3 &amp; "!Z" &amp; $H$4+2+C39))</f>
        <v xml:space="preserve"> </v>
      </c>
      <c r="M45" s="271" t="str">
        <f ca="1">IF(M37=" "," ",INDIRECT($H$3 &amp; "!AA" &amp; $H$4+2+C39))</f>
        <v xml:space="preserve"> </v>
      </c>
      <c r="N45" s="262"/>
    </row>
    <row r="46" spans="1:14" ht="6" customHeight="1" x14ac:dyDescent="0.15">
      <c r="A46" s="258"/>
      <c r="B46" s="261"/>
      <c r="C46" s="261"/>
      <c r="D46" s="261"/>
      <c r="E46" s="261"/>
      <c r="F46" s="261"/>
      <c r="G46" s="261"/>
      <c r="H46" s="261"/>
      <c r="I46" s="261"/>
      <c r="J46" s="466"/>
      <c r="K46" s="466"/>
      <c r="L46" s="261"/>
      <c r="M46" s="261"/>
      <c r="N46" s="262"/>
    </row>
    <row r="47" spans="1:14" ht="21" customHeight="1" x14ac:dyDescent="0.15">
      <c r="A47" s="258"/>
      <c r="B47" s="261"/>
      <c r="C47" s="261"/>
      <c r="D47" s="261"/>
      <c r="E47" s="261"/>
      <c r="F47" s="261"/>
      <c r="G47" s="261"/>
      <c r="H47" s="261"/>
      <c r="I47" s="261"/>
      <c r="J47" s="477" t="s">
        <v>108</v>
      </c>
      <c r="K47" s="478"/>
      <c r="L47" s="478"/>
      <c r="M47" s="281" t="str">
        <f ca="1">M32</f>
        <v xml:space="preserve"> </v>
      </c>
      <c r="N47" s="262"/>
    </row>
    <row r="48" spans="1:14" ht="12" customHeight="1" x14ac:dyDescent="0.15">
      <c r="A48" s="282"/>
      <c r="B48" s="287" t="s">
        <v>66</v>
      </c>
      <c r="C48" s="287"/>
      <c r="D48" s="283"/>
      <c r="E48" s="284"/>
      <c r="F48" s="284"/>
      <c r="G48" s="284"/>
      <c r="H48" s="284"/>
      <c r="I48" s="284"/>
      <c r="J48" s="284"/>
      <c r="K48" s="284"/>
      <c r="L48" s="284"/>
      <c r="M48" s="284"/>
      <c r="N48" s="285"/>
    </row>
    <row r="49" spans="1:14" ht="21" customHeight="1" x14ac:dyDescent="0.15">
      <c r="A49" s="462"/>
      <c r="B49" s="462"/>
      <c r="C49" s="462"/>
      <c r="D49" s="462"/>
      <c r="E49" s="462"/>
      <c r="F49" s="462"/>
      <c r="G49" s="462"/>
      <c r="H49" s="462"/>
      <c r="I49" s="462"/>
      <c r="J49" s="462"/>
      <c r="K49" s="462"/>
      <c r="L49" s="462"/>
      <c r="M49" s="462"/>
      <c r="N49" s="462"/>
    </row>
    <row r="50" spans="1:14" ht="24.95" customHeight="1" x14ac:dyDescent="0.2">
      <c r="A50" s="256"/>
      <c r="B50" s="480" t="str">
        <f ca="1">IF(M57=" "," ",Employee!$D$5)</f>
        <v xml:space="preserve"> </v>
      </c>
      <c r="C50" s="480"/>
      <c r="D50" s="480"/>
      <c r="E50" s="480"/>
      <c r="F50" s="480"/>
      <c r="G50" s="475" t="str">
        <f ca="1">IF(G57=" "," ",Employee!$D$93)</f>
        <v xml:space="preserve"> </v>
      </c>
      <c r="H50" s="476"/>
      <c r="I50" s="487" t="str">
        <f ca="1">IF(G57=" "," ",Employee!$D$94)</f>
        <v xml:space="preserve"> </v>
      </c>
      <c r="J50" s="488"/>
      <c r="K50" s="488"/>
      <c r="L50" s="467" t="s">
        <v>23</v>
      </c>
      <c r="M50" s="467"/>
      <c r="N50" s="257"/>
    </row>
    <row r="51" spans="1:14" ht="18" customHeight="1" x14ac:dyDescent="0.15">
      <c r="A51" s="258"/>
      <c r="B51" s="471" t="str">
        <f ca="1">IF(M57=" "," ",Employee!$D$6)</f>
        <v xml:space="preserve"> </v>
      </c>
      <c r="C51" s="471"/>
      <c r="D51" s="472"/>
      <c r="E51" s="473"/>
      <c r="F51" s="474"/>
      <c r="G51" s="259"/>
      <c r="H51" s="260"/>
      <c r="I51" s="261"/>
      <c r="J51" s="261"/>
      <c r="K51" s="261"/>
      <c r="L51" s="261"/>
      <c r="M51" s="261" t="str">
        <f ca="1">INDIRECT($H$3 &amp; "!E" &amp; $H$4+2+C53)</f>
        <v xml:space="preserve"> </v>
      </c>
      <c r="N51" s="262"/>
    </row>
    <row r="52" spans="1:14" ht="21" customHeight="1" x14ac:dyDescent="0.15">
      <c r="A52" s="258"/>
      <c r="B52" s="471" t="str">
        <f ca="1">IF(M57=" "," ",Employee!$D$7)</f>
        <v xml:space="preserve"> </v>
      </c>
      <c r="C52" s="471"/>
      <c r="D52" s="471"/>
      <c r="E52" s="263" t="str">
        <f ca="1">IF(M57=" "," ",Employee!$D$9)</f>
        <v xml:space="preserve"> </v>
      </c>
      <c r="F52" s="264"/>
      <c r="G52" s="265"/>
      <c r="H52" s="249" t="s">
        <v>127</v>
      </c>
      <c r="I52" s="266">
        <f ca="1">I38</f>
        <v>44661</v>
      </c>
      <c r="J52" s="489" t="s">
        <v>6</v>
      </c>
      <c r="K52" s="489"/>
      <c r="L52" s="249" t="s">
        <v>126</v>
      </c>
      <c r="M52" s="261" t="str">
        <f ca="1">IF(M51=" "," ",Employee!$M$93)</f>
        <v xml:space="preserve"> </v>
      </c>
      <c r="N52" s="262"/>
    </row>
    <row r="53" spans="1:14" ht="21" customHeight="1" x14ac:dyDescent="0.15">
      <c r="A53" s="258"/>
      <c r="B53" s="249" t="s">
        <v>125</v>
      </c>
      <c r="C53" s="267">
        <f>Employee!$D$107</f>
        <v>4</v>
      </c>
      <c r="D53" s="250"/>
      <c r="E53" s="286"/>
      <c r="F53" s="466"/>
      <c r="G53" s="466"/>
      <c r="H53" s="253" t="s">
        <v>124</v>
      </c>
      <c r="I53" s="268">
        <f ca="1">I39</f>
        <v>1</v>
      </c>
      <c r="J53" s="485" t="str">
        <f ca="1">IF(M51=" "," ",INDIRECT($H$3 &amp; "!D" &amp; $H$4+2+C53))</f>
        <v xml:space="preserve"> </v>
      </c>
      <c r="K53" s="485"/>
      <c r="L53" s="249" t="s">
        <v>123</v>
      </c>
      <c r="M53" s="261" t="str">
        <f ca="1">IF(M51=" "," ",INDIRECT($H$3 &amp; "!C" &amp; $H$4+2+C53))</f>
        <v xml:space="preserve"> </v>
      </c>
      <c r="N53" s="262"/>
    </row>
    <row r="54" spans="1:14" ht="6" customHeight="1" x14ac:dyDescent="0.15">
      <c r="A54" s="258"/>
      <c r="B54" s="466"/>
      <c r="C54" s="466"/>
      <c r="D54" s="466"/>
      <c r="E54" s="466"/>
      <c r="F54" s="466"/>
      <c r="G54" s="466"/>
      <c r="H54" s="466"/>
      <c r="I54" s="466"/>
      <c r="J54" s="466"/>
      <c r="K54" s="466"/>
      <c r="L54" s="466"/>
      <c r="M54" s="466"/>
      <c r="N54" s="262"/>
    </row>
    <row r="55" spans="1:14" ht="21" customHeight="1" x14ac:dyDescent="0.15">
      <c r="A55" s="258"/>
      <c r="B55" s="481" t="s">
        <v>122</v>
      </c>
      <c r="C55" s="482"/>
      <c r="D55" s="482"/>
      <c r="E55" s="482"/>
      <c r="F55" s="482"/>
      <c r="G55" s="483" t="s">
        <v>121</v>
      </c>
      <c r="H55" s="481" t="s">
        <v>120</v>
      </c>
      <c r="I55" s="490"/>
      <c r="J55" s="490"/>
      <c r="K55" s="490"/>
      <c r="L55" s="490"/>
      <c r="M55" s="468" t="s">
        <v>119</v>
      </c>
      <c r="N55" s="262"/>
    </row>
    <row r="56" spans="1:14" s="269" customFormat="1" ht="21" customHeight="1" x14ac:dyDescent="0.15">
      <c r="A56" s="258"/>
      <c r="B56" s="252" t="s">
        <v>118</v>
      </c>
      <c r="C56" s="252" t="s">
        <v>117</v>
      </c>
      <c r="D56" s="252" t="s">
        <v>116</v>
      </c>
      <c r="E56" s="252" t="s">
        <v>115</v>
      </c>
      <c r="F56" s="248" t="s">
        <v>114</v>
      </c>
      <c r="G56" s="484"/>
      <c r="H56" s="252" t="s">
        <v>128</v>
      </c>
      <c r="I56" s="252" t="s">
        <v>112</v>
      </c>
      <c r="J56" s="470" t="s">
        <v>111</v>
      </c>
      <c r="K56" s="470"/>
      <c r="L56" s="248" t="s">
        <v>2</v>
      </c>
      <c r="M56" s="469"/>
      <c r="N56" s="262"/>
    </row>
    <row r="57" spans="1:14" s="279" customFormat="1" ht="21" customHeight="1" x14ac:dyDescent="0.15">
      <c r="A57" s="258"/>
      <c r="B57" s="271" t="str">
        <f ca="1">IF(M51=" "," ",INDIRECT($H$3 &amp; "!H" &amp; $H$4+2+C53))</f>
        <v xml:space="preserve"> </v>
      </c>
      <c r="C57" s="271" t="str">
        <f ca="1">IF(M51=" "," ",INDIRECT($H$3 &amp; "!I" &amp; $H$4+2+C53))</f>
        <v xml:space="preserve"> </v>
      </c>
      <c r="D57" s="271" t="str">
        <f ca="1">IF(M51=" "," ",INDIRECT($H$3 &amp; "!J" &amp; $H$4+2+C53))</f>
        <v xml:space="preserve"> </v>
      </c>
      <c r="E57" s="271" t="str">
        <f ca="1">IF(M51=" "," ",INDIRECT($H$3 &amp; "!K" &amp; $H$4+2+C53))</f>
        <v xml:space="preserve"> </v>
      </c>
      <c r="F57" s="272" t="str">
        <f ca="1">IF(M51=" "," ",INDIRECT($H$3 &amp; "!L" &amp; $H$4+2+C53))</f>
        <v xml:space="preserve"> </v>
      </c>
      <c r="G57" s="273" t="str">
        <f ca="1">IF(M51=" "," ",INDIRECT($H$3 &amp; "!M" &amp; $H$4+2+C53))</f>
        <v xml:space="preserve"> </v>
      </c>
      <c r="H57" s="274" t="str">
        <f ca="1">IF(M51=" "," ",INDIRECT($H$3 &amp; "!N" &amp; $H$4+2+C53))</f>
        <v xml:space="preserve"> </v>
      </c>
      <c r="I57" s="271" t="str">
        <f ca="1">IF(M51=" "," ",INDIRECT($H$3 &amp; "!O" &amp; $H$4+2+C53))</f>
        <v xml:space="preserve"> </v>
      </c>
      <c r="J57" s="465" t="str">
        <f ca="1">IF(M51=" "," ",INDIRECT($H$3 &amp; "!P" &amp; $H$4+2+C53))</f>
        <v xml:space="preserve"> </v>
      </c>
      <c r="K57" s="465"/>
      <c r="L57" s="272" t="str">
        <f ca="1">IF(M51=" "," ",INDIRECT($H$3 &amp; "!Q" &amp; $H$4+2+C53))</f>
        <v xml:space="preserve"> </v>
      </c>
      <c r="M57" s="275" t="str">
        <f ca="1">IF(M51=" "," ",INDIRECT($H$3 &amp; "!R" &amp; $H$4+2+C53))</f>
        <v xml:space="preserve"> </v>
      </c>
      <c r="N57" s="262"/>
    </row>
    <row r="58" spans="1:14" s="279" customFormat="1" ht="21" customHeight="1" x14ac:dyDescent="0.15">
      <c r="A58" s="258"/>
      <c r="B58" s="479" t="s">
        <v>110</v>
      </c>
      <c r="C58" s="479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62"/>
    </row>
    <row r="59" spans="1:14" s="279" customFormat="1" ht="21" customHeight="1" x14ac:dyDescent="0.15">
      <c r="A59" s="258"/>
      <c r="B59" s="280"/>
      <c r="C59" s="280"/>
      <c r="D59" s="278"/>
      <c r="E59" s="463" t="s">
        <v>109</v>
      </c>
      <c r="F59" s="464"/>
      <c r="G59" s="271" t="str">
        <f ca="1">IF(M51=" "," ",INDIRECT($H$3 &amp; "!V" &amp; $H$4+2+C53))</f>
        <v xml:space="preserve"> </v>
      </c>
      <c r="H59" s="271" t="str">
        <f ca="1">IF(M51=" "," ",INDIRECT($H$3 &amp; "!W" &amp; $H$4+2+C53))</f>
        <v xml:space="preserve"> </v>
      </c>
      <c r="I59" s="271" t="str">
        <f ca="1">IF(M51=" "," ",INDIRECT($H$3 &amp; "!X" &amp; $H$4+2+C53))</f>
        <v xml:space="preserve"> </v>
      </c>
      <c r="J59" s="465" t="str">
        <f ca="1">IF(M51=" "," ",INDIRECT($H$3 &amp; "!Y" &amp; $H$4+2+C53))</f>
        <v xml:space="preserve"> </v>
      </c>
      <c r="K59" s="465"/>
      <c r="L59" s="271" t="str">
        <f ca="1">IF(M51=" "," ",INDIRECT($H$3 &amp; "!Z" &amp; $H$4+2+C53))</f>
        <v xml:space="preserve"> </v>
      </c>
      <c r="M59" s="271" t="str">
        <f ca="1">IF(M51=" "," ",INDIRECT($H$3 &amp; "!AA" &amp; $H$4+2+C53))</f>
        <v xml:space="preserve"> </v>
      </c>
      <c r="N59" s="262"/>
    </row>
    <row r="60" spans="1:14" ht="6" customHeight="1" x14ac:dyDescent="0.15">
      <c r="A60" s="258"/>
      <c r="B60" s="261"/>
      <c r="C60" s="261"/>
      <c r="D60" s="261"/>
      <c r="E60" s="261"/>
      <c r="F60" s="261"/>
      <c r="G60" s="261"/>
      <c r="H60" s="261"/>
      <c r="I60" s="261"/>
      <c r="J60" s="466"/>
      <c r="K60" s="466"/>
      <c r="L60" s="261"/>
      <c r="M60" s="261"/>
      <c r="N60" s="262"/>
    </row>
    <row r="61" spans="1:14" ht="21" customHeight="1" x14ac:dyDescent="0.15">
      <c r="A61" s="258"/>
      <c r="B61" s="261"/>
      <c r="C61" s="261"/>
      <c r="D61" s="261"/>
      <c r="E61" s="261"/>
      <c r="F61" s="261"/>
      <c r="G61" s="261"/>
      <c r="H61" s="261"/>
      <c r="I61" s="261"/>
      <c r="J61" s="477" t="s">
        <v>108</v>
      </c>
      <c r="K61" s="478"/>
      <c r="L61" s="478"/>
      <c r="M61" s="281" t="str">
        <f ca="1">M47</f>
        <v xml:space="preserve"> </v>
      </c>
      <c r="N61" s="262"/>
    </row>
    <row r="62" spans="1:14" ht="12" customHeight="1" x14ac:dyDescent="0.15">
      <c r="A62" s="282"/>
      <c r="B62" s="287" t="s">
        <v>66</v>
      </c>
      <c r="C62" s="287"/>
      <c r="D62" s="283"/>
      <c r="E62" s="284"/>
      <c r="F62" s="284"/>
      <c r="G62" s="284"/>
      <c r="H62" s="284"/>
      <c r="I62" s="284"/>
      <c r="J62" s="284"/>
      <c r="K62" s="284"/>
      <c r="L62" s="284"/>
      <c r="M62" s="284"/>
      <c r="N62" s="285"/>
    </row>
    <row r="63" spans="1:14" ht="21" customHeight="1" x14ac:dyDescent="0.2">
      <c r="A63" s="491"/>
      <c r="B63" s="492"/>
      <c r="C63" s="492"/>
      <c r="D63" s="492"/>
      <c r="E63" s="492"/>
      <c r="F63" s="492"/>
      <c r="G63" s="492"/>
      <c r="H63" s="492"/>
      <c r="I63" s="492"/>
      <c r="J63" s="492"/>
      <c r="K63" s="492"/>
      <c r="L63" s="492"/>
      <c r="M63" s="492"/>
      <c r="N63" s="492"/>
    </row>
    <row r="64" spans="1:14" ht="21" customHeight="1" x14ac:dyDescent="0.15">
      <c r="A64" s="462"/>
      <c r="B64" s="462"/>
      <c r="C64" s="462"/>
      <c r="D64" s="462"/>
      <c r="E64" s="462"/>
      <c r="F64" s="462"/>
      <c r="G64" s="462"/>
      <c r="H64" s="462"/>
      <c r="I64" s="462"/>
      <c r="J64" s="462"/>
      <c r="K64" s="462"/>
      <c r="L64" s="462"/>
      <c r="M64" s="462"/>
      <c r="N64" s="462"/>
    </row>
    <row r="65" spans="1:14" ht="24.95" customHeight="1" x14ac:dyDescent="0.2">
      <c r="A65" s="256"/>
      <c r="B65" s="480" t="str">
        <f ca="1">IF(M72=" "," ",Employee!$D$5)</f>
        <v xml:space="preserve"> </v>
      </c>
      <c r="C65" s="480"/>
      <c r="D65" s="480"/>
      <c r="E65" s="480"/>
      <c r="F65" s="480"/>
      <c r="G65" s="475" t="str">
        <f ca="1">IF(G72=" "," ",Employee!$D$119)</f>
        <v xml:space="preserve"> </v>
      </c>
      <c r="H65" s="476"/>
      <c r="I65" s="487" t="str">
        <f ca="1">IF(G72=" "," ",Employee!$D$120)</f>
        <v xml:space="preserve"> </v>
      </c>
      <c r="J65" s="488"/>
      <c r="K65" s="488"/>
      <c r="L65" s="467" t="s">
        <v>23</v>
      </c>
      <c r="M65" s="467"/>
      <c r="N65" s="257"/>
    </row>
    <row r="66" spans="1:14" ht="18" customHeight="1" x14ac:dyDescent="0.15">
      <c r="A66" s="258"/>
      <c r="B66" s="471" t="str">
        <f ca="1">IF(M72=" "," ",Employee!$D$6)</f>
        <v xml:space="preserve"> </v>
      </c>
      <c r="C66" s="471"/>
      <c r="D66" s="472"/>
      <c r="E66" s="473"/>
      <c r="F66" s="474"/>
      <c r="G66" s="259"/>
      <c r="H66" s="260"/>
      <c r="I66" s="261"/>
      <c r="J66" s="261"/>
      <c r="K66" s="261"/>
      <c r="L66" s="261"/>
      <c r="M66" s="261" t="str">
        <f ca="1">INDIRECT($H$3 &amp; "!E" &amp; $H$4+2+C68)</f>
        <v xml:space="preserve"> </v>
      </c>
      <c r="N66" s="262"/>
    </row>
    <row r="67" spans="1:14" ht="21" customHeight="1" x14ac:dyDescent="0.15">
      <c r="A67" s="258"/>
      <c r="B67" s="471" t="str">
        <f ca="1">IF(M72=" "," ",Employee!$D$7)</f>
        <v xml:space="preserve"> </v>
      </c>
      <c r="C67" s="471"/>
      <c r="D67" s="471"/>
      <c r="E67" s="263" t="str">
        <f ca="1">IF(M72=" "," ",Employee!$D$9)</f>
        <v xml:space="preserve"> </v>
      </c>
      <c r="F67" s="264"/>
      <c r="G67" s="265"/>
      <c r="H67" s="249" t="s">
        <v>127</v>
      </c>
      <c r="I67" s="266">
        <f ca="1">I52</f>
        <v>44661</v>
      </c>
      <c r="J67" s="489" t="s">
        <v>6</v>
      </c>
      <c r="K67" s="489"/>
      <c r="L67" s="249" t="s">
        <v>126</v>
      </c>
      <c r="M67" s="261" t="str">
        <f ca="1">IF(M66=" "," ",Employee!$M$119)</f>
        <v xml:space="preserve"> </v>
      </c>
      <c r="N67" s="262"/>
    </row>
    <row r="68" spans="1:14" ht="21" customHeight="1" x14ac:dyDescent="0.15">
      <c r="A68" s="258"/>
      <c r="B68" s="249" t="s">
        <v>125</v>
      </c>
      <c r="C68" s="267">
        <f>Employee!$D$133</f>
        <v>5</v>
      </c>
      <c r="D68" s="250"/>
      <c r="E68" s="286"/>
      <c r="F68" s="466"/>
      <c r="G68" s="466"/>
      <c r="H68" s="253" t="s">
        <v>124</v>
      </c>
      <c r="I68" s="268">
        <f ca="1">I53</f>
        <v>1</v>
      </c>
      <c r="J68" s="485" t="str">
        <f ca="1">IF(M66=" "," ",INDIRECT($H$3 &amp; "!D" &amp; $H$4+2+C68))</f>
        <v xml:space="preserve"> </v>
      </c>
      <c r="K68" s="485"/>
      <c r="L68" s="249" t="s">
        <v>123</v>
      </c>
      <c r="M68" s="261" t="str">
        <f ca="1">IF(M66=" "," ",INDIRECT($H$3 &amp; "!C" &amp; $H$4+2+C68))</f>
        <v xml:space="preserve"> </v>
      </c>
      <c r="N68" s="262"/>
    </row>
    <row r="69" spans="1:14" ht="6" customHeight="1" x14ac:dyDescent="0.15">
      <c r="A69" s="258"/>
      <c r="B69" s="466"/>
      <c r="C69" s="466"/>
      <c r="D69" s="466"/>
      <c r="E69" s="466"/>
      <c r="F69" s="466"/>
      <c r="G69" s="466"/>
      <c r="H69" s="466"/>
      <c r="I69" s="466"/>
      <c r="J69" s="466"/>
      <c r="K69" s="466"/>
      <c r="L69" s="466"/>
      <c r="M69" s="466"/>
      <c r="N69" s="262"/>
    </row>
    <row r="70" spans="1:14" ht="21" customHeight="1" x14ac:dyDescent="0.15">
      <c r="A70" s="258"/>
      <c r="B70" s="481" t="s">
        <v>122</v>
      </c>
      <c r="C70" s="482"/>
      <c r="D70" s="482"/>
      <c r="E70" s="482"/>
      <c r="F70" s="482"/>
      <c r="G70" s="483" t="s">
        <v>121</v>
      </c>
      <c r="H70" s="481" t="s">
        <v>120</v>
      </c>
      <c r="I70" s="490"/>
      <c r="J70" s="490"/>
      <c r="K70" s="490"/>
      <c r="L70" s="490"/>
      <c r="M70" s="468" t="s">
        <v>119</v>
      </c>
      <c r="N70" s="262"/>
    </row>
    <row r="71" spans="1:14" s="269" customFormat="1" ht="21" customHeight="1" x14ac:dyDescent="0.15">
      <c r="A71" s="258"/>
      <c r="B71" s="252" t="s">
        <v>118</v>
      </c>
      <c r="C71" s="252" t="s">
        <v>117</v>
      </c>
      <c r="D71" s="252" t="s">
        <v>116</v>
      </c>
      <c r="E71" s="252" t="s">
        <v>115</v>
      </c>
      <c r="F71" s="248" t="s">
        <v>114</v>
      </c>
      <c r="G71" s="484"/>
      <c r="H71" s="252" t="s">
        <v>113</v>
      </c>
      <c r="I71" s="252" t="s">
        <v>112</v>
      </c>
      <c r="J71" s="470" t="s">
        <v>111</v>
      </c>
      <c r="K71" s="470"/>
      <c r="L71" s="248" t="s">
        <v>2</v>
      </c>
      <c r="M71" s="469"/>
      <c r="N71" s="262"/>
    </row>
    <row r="72" spans="1:14" s="279" customFormat="1" ht="21" customHeight="1" x14ac:dyDescent="0.15">
      <c r="A72" s="258"/>
      <c r="B72" s="271" t="str">
        <f ca="1">IF(M66=" "," ",INDIRECT($H$3 &amp; "!H" &amp; $H$4+2+C68))</f>
        <v xml:space="preserve"> </v>
      </c>
      <c r="C72" s="271" t="str">
        <f ca="1">IF(M66=" "," ",INDIRECT($H$3 &amp; "!I" &amp; $H$4+2+C68))</f>
        <v xml:space="preserve"> </v>
      </c>
      <c r="D72" s="271" t="str">
        <f ca="1">IF(M66=" "," ",INDIRECT($H$3 &amp; "!J" &amp; $H$4+2+C68))</f>
        <v xml:space="preserve"> </v>
      </c>
      <c r="E72" s="271" t="str">
        <f ca="1">IF(M66=" "," ",INDIRECT($H$3 &amp; "!K" &amp; $H$4+2+C68))</f>
        <v xml:space="preserve"> </v>
      </c>
      <c r="F72" s="272" t="str">
        <f ca="1">IF(M66=" "," ",INDIRECT($H$3 &amp; "!L" &amp; $H$4+2+C68))</f>
        <v xml:space="preserve"> </v>
      </c>
      <c r="G72" s="273" t="str">
        <f ca="1">IF(M66=" "," ",INDIRECT($H$3 &amp; "!M" &amp; $H$4+2+C68))</f>
        <v xml:space="preserve"> </v>
      </c>
      <c r="H72" s="274" t="str">
        <f ca="1">IF(M66=" "," ",INDIRECT($H$3 &amp; "!N" &amp; $H$4+2+C68))</f>
        <v xml:space="preserve"> </v>
      </c>
      <c r="I72" s="271" t="str">
        <f ca="1">IF(M66=" "," ",INDIRECT($H$3 &amp; "!O" &amp; $H$4+2+C68))</f>
        <v xml:space="preserve"> </v>
      </c>
      <c r="J72" s="465" t="str">
        <f ca="1">IF(M66=" "," ",INDIRECT($H$3 &amp; "!P" &amp; $H$4+2+C68))</f>
        <v xml:space="preserve"> </v>
      </c>
      <c r="K72" s="465"/>
      <c r="L72" s="272" t="str">
        <f ca="1">IF(M66=" "," ",INDIRECT($H$3 &amp; "!Q" &amp; $H$4+2+C68))</f>
        <v xml:space="preserve"> </v>
      </c>
      <c r="M72" s="275" t="str">
        <f ca="1">IF(M66=" "," ",INDIRECT($H$3 &amp; "!R" &amp; $H$4+2+C68))</f>
        <v xml:space="preserve"> </v>
      </c>
      <c r="N72" s="262"/>
    </row>
    <row r="73" spans="1:14" s="279" customFormat="1" ht="21" customHeight="1" x14ac:dyDescent="0.15">
      <c r="A73" s="258"/>
      <c r="B73" s="479" t="s">
        <v>110</v>
      </c>
      <c r="C73" s="479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62"/>
    </row>
    <row r="74" spans="1:14" s="279" customFormat="1" ht="21" customHeight="1" x14ac:dyDescent="0.15">
      <c r="A74" s="258"/>
      <c r="B74" s="280"/>
      <c r="C74" s="280"/>
      <c r="D74" s="278"/>
      <c r="E74" s="463" t="s">
        <v>109</v>
      </c>
      <c r="F74" s="464"/>
      <c r="G74" s="271" t="str">
        <f ca="1">IF(M66=" "," ",INDIRECT($H$3 &amp; "!V" &amp; $H$4+2+C68))</f>
        <v xml:space="preserve"> </v>
      </c>
      <c r="H74" s="271" t="str">
        <f ca="1">IF(M66=" "," ",INDIRECT($H$3 &amp; "!W" &amp; $H$4+2+C68))</f>
        <v xml:space="preserve"> </v>
      </c>
      <c r="I74" s="271" t="str">
        <f ca="1">IF(M66=" "," ",INDIRECT($H$3 &amp; "!X" &amp; $H$4+2+C68))</f>
        <v xml:space="preserve"> </v>
      </c>
      <c r="J74" s="465" t="str">
        <f ca="1">IF(M66=" "," ",INDIRECT($H$3 &amp; "!Y" &amp; $H$4+2+C68))</f>
        <v xml:space="preserve"> </v>
      </c>
      <c r="K74" s="465"/>
      <c r="L74" s="271" t="str">
        <f ca="1">IF(M66=" "," ",INDIRECT($H$3 &amp; "!Z" &amp; $H$4+2+C68))</f>
        <v xml:space="preserve"> </v>
      </c>
      <c r="M74" s="271" t="str">
        <f ca="1">IF(M66=" "," ",INDIRECT($H$3 &amp; "!AA" &amp; $H$4+2+C68))</f>
        <v xml:space="preserve"> </v>
      </c>
      <c r="N74" s="262"/>
    </row>
    <row r="75" spans="1:14" ht="6" customHeight="1" x14ac:dyDescent="0.15">
      <c r="A75" s="258"/>
      <c r="B75" s="261"/>
      <c r="C75" s="261"/>
      <c r="D75" s="261"/>
      <c r="E75" s="261"/>
      <c r="F75" s="261"/>
      <c r="G75" s="261"/>
      <c r="H75" s="261"/>
      <c r="I75" s="261"/>
      <c r="J75" s="466"/>
      <c r="K75" s="466"/>
      <c r="L75" s="261"/>
      <c r="M75" s="261"/>
      <c r="N75" s="262"/>
    </row>
    <row r="76" spans="1:14" ht="21" customHeight="1" x14ac:dyDescent="0.15">
      <c r="A76" s="258"/>
      <c r="B76" s="261"/>
      <c r="C76" s="261"/>
      <c r="D76" s="261"/>
      <c r="E76" s="261"/>
      <c r="F76" s="261"/>
      <c r="G76" s="261"/>
      <c r="H76" s="261"/>
      <c r="I76" s="261"/>
      <c r="J76" s="477" t="s">
        <v>108</v>
      </c>
      <c r="K76" s="478"/>
      <c r="L76" s="478"/>
      <c r="M76" s="281" t="str">
        <f ca="1">M61</f>
        <v xml:space="preserve"> </v>
      </c>
      <c r="N76" s="262"/>
    </row>
    <row r="77" spans="1:14" ht="12" customHeight="1" x14ac:dyDescent="0.15">
      <c r="A77" s="282"/>
      <c r="B77" s="287" t="s">
        <v>66</v>
      </c>
      <c r="C77" s="287"/>
      <c r="D77" s="283"/>
      <c r="E77" s="284"/>
      <c r="F77" s="284"/>
      <c r="G77" s="284"/>
      <c r="H77" s="284"/>
      <c r="I77" s="284"/>
      <c r="J77" s="284"/>
      <c r="K77" s="284"/>
      <c r="L77" s="284"/>
      <c r="M77" s="284"/>
      <c r="N77" s="285"/>
    </row>
    <row r="78" spans="1:14" ht="21" customHeight="1" x14ac:dyDescent="0.15">
      <c r="A78" s="462"/>
      <c r="B78" s="462"/>
      <c r="C78" s="462"/>
      <c r="D78" s="462"/>
      <c r="E78" s="462"/>
      <c r="F78" s="462"/>
      <c r="G78" s="462"/>
      <c r="H78" s="462"/>
      <c r="I78" s="462"/>
      <c r="J78" s="462"/>
      <c r="K78" s="462"/>
      <c r="L78" s="462"/>
      <c r="M78" s="462"/>
      <c r="N78" s="462"/>
    </row>
  </sheetData>
  <mergeCells count="121"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</mergeCells>
  <hyperlinks>
    <hyperlink ref="B19" r:id="rId1" xr:uid="{00000000-0004-0000-0D00-000000000000}"/>
    <hyperlink ref="B33" r:id="rId2" xr:uid="{00000000-0004-0000-0D00-000001000000}"/>
    <hyperlink ref="B48" r:id="rId3" xr:uid="{00000000-0004-0000-0D00-000002000000}"/>
    <hyperlink ref="B62" r:id="rId4" xr:uid="{00000000-0004-0000-0D00-000003000000}"/>
    <hyperlink ref="B77" r:id="rId5" xr:uid="{00000000-0004-0000-0D00-000004000000}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 xr:uid="{00000000-0002-0000-0D00-000001000000}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8"/>
  <sheetViews>
    <sheetView workbookViewId="0">
      <selection activeCell="J4" sqref="J4"/>
    </sheetView>
  </sheetViews>
  <sheetFormatPr defaultColWidth="9.140625" defaultRowHeight="12" x14ac:dyDescent="0.2"/>
  <cols>
    <col min="1" max="1" width="1.7109375" style="212" customWidth="1"/>
    <col min="2" max="2" width="9.7109375" style="213" customWidth="1"/>
    <col min="3" max="9" width="11.7109375" style="212" customWidth="1"/>
    <col min="10" max="10" width="9.7109375" style="212" customWidth="1"/>
    <col min="11" max="14" width="11.7109375" style="212" customWidth="1"/>
    <col min="15" max="15" width="1.7109375" style="212" customWidth="1"/>
    <col min="16" max="16384" width="9.140625" style="212"/>
  </cols>
  <sheetData>
    <row r="1" spans="1:15" ht="9" customHeight="1" thickBot="1" x14ac:dyDescent="0.25">
      <c r="A1" s="243"/>
      <c r="B1" s="242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0"/>
    </row>
    <row r="2" spans="1:15" s="235" customFormat="1" ht="37.5" thickTop="1" thickBot="1" x14ac:dyDescent="0.25">
      <c r="A2" s="239"/>
      <c r="B2" s="237" t="s">
        <v>103</v>
      </c>
      <c r="C2" s="238" t="s">
        <v>102</v>
      </c>
      <c r="D2" s="237" t="s">
        <v>101</v>
      </c>
      <c r="E2" s="237" t="s">
        <v>100</v>
      </c>
      <c r="F2" s="237" t="s">
        <v>99</v>
      </c>
      <c r="G2" s="237" t="s">
        <v>98</v>
      </c>
      <c r="H2" s="237" t="s">
        <v>97</v>
      </c>
      <c r="I2" s="237" t="s">
        <v>96</v>
      </c>
      <c r="J2" s="237" t="s">
        <v>95</v>
      </c>
      <c r="K2" s="237" t="s">
        <v>94</v>
      </c>
      <c r="L2" s="238" t="s">
        <v>93</v>
      </c>
      <c r="M2" s="238" t="s">
        <v>104</v>
      </c>
      <c r="N2" s="237" t="s">
        <v>92</v>
      </c>
      <c r="O2" s="236"/>
    </row>
    <row r="3" spans="1:15" ht="15" customHeight="1" thickTop="1" x14ac:dyDescent="0.2">
      <c r="A3" s="231"/>
      <c r="B3" s="234"/>
      <c r="C3" s="233"/>
      <c r="D3" s="233"/>
      <c r="E3" s="233"/>
      <c r="F3" s="233"/>
      <c r="G3" s="233"/>
      <c r="H3" s="233"/>
      <c r="I3" s="233"/>
      <c r="N3" s="232"/>
      <c r="O3" s="225"/>
    </row>
    <row r="4" spans="1:15" ht="15" customHeight="1" x14ac:dyDescent="0.2">
      <c r="A4" s="231"/>
      <c r="B4" s="230">
        <f>Admin!$B$26</f>
        <v>44681</v>
      </c>
      <c r="C4" s="229">
        <f>Admin!$B$45</f>
        <v>44700</v>
      </c>
      <c r="D4" s="227">
        <f>'Apr22'!T1+'Apr22'!O1</f>
        <v>0</v>
      </c>
      <c r="E4" s="228">
        <f>'Apr22'!N1</f>
        <v>0</v>
      </c>
      <c r="F4" s="228">
        <f>'Apr22'!AD60+'Apr22'!AE60+'Apr22'!AF60+'Apr22'!AG60</f>
        <v>0</v>
      </c>
      <c r="G4" s="228">
        <f>'Apr22'!AE62+'Apr22'!AF62+'Apr22'!AG62</f>
        <v>0</v>
      </c>
      <c r="H4" s="228">
        <f>'Apr22'!P1</f>
        <v>0</v>
      </c>
      <c r="I4" s="227">
        <f t="shared" ref="I4:I15" si="0">D4+E4-F4-G4+H4</f>
        <v>0</v>
      </c>
      <c r="M4" s="212">
        <f>(YEAR(Admin!B2)-1999)*100+1</f>
        <v>2301</v>
      </c>
      <c r="N4" s="226">
        <f t="shared" ref="N4:N15" si="1">N3+I4-L4</f>
        <v>0</v>
      </c>
      <c r="O4" s="225"/>
    </row>
    <row r="5" spans="1:15" ht="15" customHeight="1" x14ac:dyDescent="0.2">
      <c r="A5" s="231"/>
      <c r="B5" s="230">
        <f>Admin!$B$57</f>
        <v>44712</v>
      </c>
      <c r="C5" s="229">
        <f>Admin!$B$76</f>
        <v>44731</v>
      </c>
      <c r="D5" s="227">
        <f>'May22'!T1+'May22'!O1</f>
        <v>0</v>
      </c>
      <c r="E5" s="228">
        <f>'May22'!N1</f>
        <v>0</v>
      </c>
      <c r="F5" s="228">
        <f>'May22'!AD60+'May22'!AE60+'May22'!AF60+'May22'!AG60</f>
        <v>0</v>
      </c>
      <c r="G5" s="228">
        <f>'May22'!AE62+'May22'!AF62+'May22'!AG62</f>
        <v>0</v>
      </c>
      <c r="H5" s="228">
        <f>'May22'!P1</f>
        <v>0</v>
      </c>
      <c r="I5" s="227">
        <f t="shared" si="0"/>
        <v>0</v>
      </c>
      <c r="M5" s="212">
        <f>M4+1</f>
        <v>2302</v>
      </c>
      <c r="N5" s="226">
        <f t="shared" si="1"/>
        <v>0</v>
      </c>
      <c r="O5" s="225"/>
    </row>
    <row r="6" spans="1:15" ht="15" customHeight="1" x14ac:dyDescent="0.2">
      <c r="A6" s="231"/>
      <c r="B6" s="230">
        <f>Admin!$B$87</f>
        <v>44742</v>
      </c>
      <c r="C6" s="229">
        <f>Admin!$B$106</f>
        <v>44761</v>
      </c>
      <c r="D6" s="227">
        <f>'Jun22'!T1+'Jun22'!O1</f>
        <v>0</v>
      </c>
      <c r="E6" s="228">
        <f>'Jun22'!N1</f>
        <v>0</v>
      </c>
      <c r="F6" s="228">
        <f>'Jun22'!AD70+'Jun22'!AE70+'Jun22'!AF70+'Jun22'!AG70</f>
        <v>0</v>
      </c>
      <c r="G6" s="228">
        <f>'Jun22'!AE72+'Jun22'!AF72+'Jun22'!AG72</f>
        <v>0</v>
      </c>
      <c r="H6" s="228">
        <f>'Jun22'!P1</f>
        <v>0</v>
      </c>
      <c r="I6" s="227">
        <f t="shared" si="0"/>
        <v>0</v>
      </c>
      <c r="M6" s="212">
        <f t="shared" ref="M6:M15" si="2">M5+1</f>
        <v>2303</v>
      </c>
      <c r="N6" s="226">
        <f t="shared" si="1"/>
        <v>0</v>
      </c>
      <c r="O6" s="225"/>
    </row>
    <row r="7" spans="1:15" ht="15" customHeight="1" x14ac:dyDescent="0.2">
      <c r="A7" s="231"/>
      <c r="B7" s="230">
        <f>Admin!$B$118</f>
        <v>44773</v>
      </c>
      <c r="C7" s="229">
        <f>Admin!$B$137</f>
        <v>44792</v>
      </c>
      <c r="D7" s="227">
        <f>'Jul22'!T1+'Jul22'!O1</f>
        <v>0</v>
      </c>
      <c r="E7" s="228">
        <f>'Jul22'!N1</f>
        <v>0</v>
      </c>
      <c r="F7" s="228">
        <f>'Jul22'!AD60+'Jul22'!AE60+'Jul22'!AF60+'Jul22'!AG60</f>
        <v>0</v>
      </c>
      <c r="G7" s="228">
        <f>'Jul22'!AE62+'Jul22'!AF62+'Jul22'!AG62</f>
        <v>0</v>
      </c>
      <c r="H7" s="228">
        <f>'Jul22'!P1</f>
        <v>0</v>
      </c>
      <c r="I7" s="227">
        <f t="shared" si="0"/>
        <v>0</v>
      </c>
      <c r="M7" s="212">
        <f t="shared" si="2"/>
        <v>2304</v>
      </c>
      <c r="N7" s="226">
        <f t="shared" si="1"/>
        <v>0</v>
      </c>
      <c r="O7" s="225"/>
    </row>
    <row r="8" spans="1:15" ht="15" customHeight="1" x14ac:dyDescent="0.2">
      <c r="A8" s="231"/>
      <c r="B8" s="230">
        <f>Admin!$B$149</f>
        <v>44804</v>
      </c>
      <c r="C8" s="229">
        <f>Admin!$B$168</f>
        <v>44823</v>
      </c>
      <c r="D8" s="227">
        <f>'Aug22'!T1+'Aug22'!O1</f>
        <v>0</v>
      </c>
      <c r="E8" s="228">
        <f>'Aug22'!N1</f>
        <v>0</v>
      </c>
      <c r="F8" s="228">
        <f>'Aug22'!AD60+'Aug22'!AE60+'Aug22'!AF60+'Aug22'!AG60</f>
        <v>0</v>
      </c>
      <c r="G8" s="228">
        <f>'Aug22'!AE62+'Aug22'!AF62+'Aug22'!AG62</f>
        <v>0</v>
      </c>
      <c r="H8" s="228">
        <f>'Aug22'!P1</f>
        <v>0</v>
      </c>
      <c r="I8" s="227">
        <f t="shared" si="0"/>
        <v>0</v>
      </c>
      <c r="M8" s="212">
        <f t="shared" si="2"/>
        <v>2305</v>
      </c>
      <c r="N8" s="226">
        <f t="shared" si="1"/>
        <v>0</v>
      </c>
      <c r="O8" s="225"/>
    </row>
    <row r="9" spans="1:15" ht="15" customHeight="1" x14ac:dyDescent="0.2">
      <c r="A9" s="231"/>
      <c r="B9" s="230">
        <f>Admin!$B$179</f>
        <v>44834</v>
      </c>
      <c r="C9" s="229">
        <f>Admin!$B$198</f>
        <v>44853</v>
      </c>
      <c r="D9" s="227">
        <f>'Sep22'!T1+'Sep22'!O1</f>
        <v>0</v>
      </c>
      <c r="E9" s="228">
        <f>'Sep22'!N1</f>
        <v>0</v>
      </c>
      <c r="F9" s="228">
        <f>'Sep22'!AD70+'Sep22'!AE70+'Sep22'!AF70+'Sep22'!AG70</f>
        <v>0</v>
      </c>
      <c r="G9" s="228">
        <f>'Sep22'!AE72+'Sep22'!AF72+'Sep22'!AG72</f>
        <v>0</v>
      </c>
      <c r="H9" s="228">
        <f>'Sep22'!P1</f>
        <v>0</v>
      </c>
      <c r="I9" s="227">
        <f t="shared" si="0"/>
        <v>0</v>
      </c>
      <c r="M9" s="212">
        <f t="shared" si="2"/>
        <v>2306</v>
      </c>
      <c r="N9" s="226">
        <f t="shared" si="1"/>
        <v>0</v>
      </c>
      <c r="O9" s="225"/>
    </row>
    <row r="10" spans="1:15" ht="15" customHeight="1" x14ac:dyDescent="0.2">
      <c r="A10" s="231"/>
      <c r="B10" s="230">
        <f>Admin!$B$210</f>
        <v>44865</v>
      </c>
      <c r="C10" s="229">
        <f>Admin!$B$229</f>
        <v>44884</v>
      </c>
      <c r="D10" s="227">
        <f>'Oct22'!T1+'Oct22'!O1</f>
        <v>0</v>
      </c>
      <c r="E10" s="228">
        <f>'Oct22'!N1</f>
        <v>0</v>
      </c>
      <c r="F10" s="228">
        <f>'Oct22'!AD60+'Oct22'!AE60+'Oct22'!AF60+'Oct22'!AG60</f>
        <v>0</v>
      </c>
      <c r="G10" s="228">
        <f>'Oct22'!AE62+'Oct22'!AF62+'Oct22'!AG62</f>
        <v>0</v>
      </c>
      <c r="H10" s="228">
        <f>'Oct22'!P1</f>
        <v>0</v>
      </c>
      <c r="I10" s="227">
        <f t="shared" si="0"/>
        <v>0</v>
      </c>
      <c r="M10" s="212">
        <f t="shared" si="2"/>
        <v>2307</v>
      </c>
      <c r="N10" s="226">
        <f t="shared" si="1"/>
        <v>0</v>
      </c>
      <c r="O10" s="225"/>
    </row>
    <row r="11" spans="1:15" ht="15" customHeight="1" x14ac:dyDescent="0.2">
      <c r="A11" s="231"/>
      <c r="B11" s="230">
        <f>Admin!$B$240</f>
        <v>44895</v>
      </c>
      <c r="C11" s="229">
        <f>Admin!$B$259</f>
        <v>44914</v>
      </c>
      <c r="D11" s="227">
        <f>'Nov22'!T1+'Nov22'!O1</f>
        <v>0</v>
      </c>
      <c r="E11" s="228">
        <f>'Nov22'!N1</f>
        <v>0</v>
      </c>
      <c r="F11" s="228">
        <f>'Nov22'!AD60+'Nov22'!AE60+'Nov22'!AF60+'Nov22'!AG60</f>
        <v>0</v>
      </c>
      <c r="G11" s="228">
        <f>'Nov22'!AE62+'Nov22'!AF62+'Nov22'!AG62</f>
        <v>0</v>
      </c>
      <c r="H11" s="228">
        <f>'Nov22'!P1</f>
        <v>0</v>
      </c>
      <c r="I11" s="227">
        <f t="shared" si="0"/>
        <v>0</v>
      </c>
      <c r="M11" s="212">
        <f t="shared" si="2"/>
        <v>2308</v>
      </c>
      <c r="N11" s="226">
        <f t="shared" si="1"/>
        <v>0</v>
      </c>
      <c r="O11" s="225"/>
    </row>
    <row r="12" spans="1:15" ht="15" customHeight="1" x14ac:dyDescent="0.2">
      <c r="A12" s="231"/>
      <c r="B12" s="230">
        <f>Admin!$B$271</f>
        <v>44926</v>
      </c>
      <c r="C12" s="229">
        <f>Admin!$B$290</f>
        <v>44945</v>
      </c>
      <c r="D12" s="227">
        <f>'Dec22'!T1+'Dec22'!O1</f>
        <v>0</v>
      </c>
      <c r="E12" s="228">
        <f>'Dec22'!N1</f>
        <v>0</v>
      </c>
      <c r="F12" s="228">
        <f>'Dec22'!AD70+'Dec22'!AE70+'Dec22'!AF70+'Dec22'!AG70</f>
        <v>0</v>
      </c>
      <c r="G12" s="228">
        <f>'Dec22'!AE72+'Dec22'!AF72+'Dec22'!AG72</f>
        <v>0</v>
      </c>
      <c r="H12" s="228">
        <f>'Dec22'!P1</f>
        <v>0</v>
      </c>
      <c r="I12" s="227">
        <f t="shared" si="0"/>
        <v>0</v>
      </c>
      <c r="M12" s="212">
        <f t="shared" si="2"/>
        <v>2309</v>
      </c>
      <c r="N12" s="226">
        <f t="shared" si="1"/>
        <v>0</v>
      </c>
      <c r="O12" s="225"/>
    </row>
    <row r="13" spans="1:15" ht="15" customHeight="1" x14ac:dyDescent="0.2">
      <c r="A13" s="231"/>
      <c r="B13" s="230">
        <f>Admin!$B$302</f>
        <v>44957</v>
      </c>
      <c r="C13" s="229">
        <f>Admin!$B$321</f>
        <v>44976</v>
      </c>
      <c r="D13" s="227">
        <f>'Jan23'!T1+'Jan23'!O1</f>
        <v>0</v>
      </c>
      <c r="E13" s="228">
        <f>'Jan23'!N1</f>
        <v>0</v>
      </c>
      <c r="F13" s="228">
        <f>'Jan23'!AD60+'Jan23'!AE60+'Jan23'!AF60+'Jan23'!AG60</f>
        <v>0</v>
      </c>
      <c r="G13" s="228">
        <f>'Jan23'!AE62+'Jan23'!AF62+'Jan23'!AG62</f>
        <v>0</v>
      </c>
      <c r="H13" s="228">
        <f>'Jan23'!P1</f>
        <v>0</v>
      </c>
      <c r="I13" s="227">
        <f t="shared" si="0"/>
        <v>0</v>
      </c>
      <c r="M13" s="212">
        <f t="shared" si="2"/>
        <v>2310</v>
      </c>
      <c r="N13" s="226">
        <f t="shared" si="1"/>
        <v>0</v>
      </c>
      <c r="O13" s="225"/>
    </row>
    <row r="14" spans="1:15" ht="15" customHeight="1" x14ac:dyDescent="0.2">
      <c r="A14" s="231"/>
      <c r="B14" s="230">
        <f>Admin!$B$330</f>
        <v>44985</v>
      </c>
      <c r="C14" s="229">
        <f>Admin!$B$350</f>
        <v>45005</v>
      </c>
      <c r="D14" s="227">
        <f>'Feb23'!T1+'Feb23'!O1</f>
        <v>0</v>
      </c>
      <c r="E14" s="228">
        <f>'Feb23'!N1</f>
        <v>0</v>
      </c>
      <c r="F14" s="228">
        <f>'Feb23'!AD60+'Feb23'!AE60+'Feb23'!AF60+'Feb23'!AG60</f>
        <v>0</v>
      </c>
      <c r="G14" s="228">
        <f>'Feb23'!AE62+'Feb23'!AF62+'Feb23'!AG62</f>
        <v>0</v>
      </c>
      <c r="H14" s="228">
        <f>'Feb23'!P1</f>
        <v>0</v>
      </c>
      <c r="I14" s="227">
        <f t="shared" si="0"/>
        <v>0</v>
      </c>
      <c r="M14" s="212">
        <f t="shared" si="2"/>
        <v>2311</v>
      </c>
      <c r="N14" s="226">
        <f t="shared" si="1"/>
        <v>0</v>
      </c>
      <c r="O14" s="225"/>
    </row>
    <row r="15" spans="1:15" ht="15" customHeight="1" thickBot="1" x14ac:dyDescent="0.25">
      <c r="A15" s="231"/>
      <c r="B15" s="230">
        <f>Admin!$B$361</f>
        <v>45016</v>
      </c>
      <c r="C15" s="229">
        <f>Admin!$B$381</f>
        <v>45036</v>
      </c>
      <c r="D15" s="227">
        <f>'Mar23'!T1+'Mar23'!O1</f>
        <v>0</v>
      </c>
      <c r="E15" s="228">
        <f>'Mar23'!N1</f>
        <v>0</v>
      </c>
      <c r="F15" s="228">
        <f>'Mar23'!AD80+'Mar23'!AE80+'Mar23'!AF80+'Mar23'!AG80</f>
        <v>0</v>
      </c>
      <c r="G15" s="228">
        <f>'Mar23'!AE82+'Mar23'!AF82+'Mar23'!AG82</f>
        <v>0</v>
      </c>
      <c r="H15" s="228">
        <f>'Mar23'!P1</f>
        <v>0</v>
      </c>
      <c r="I15" s="227">
        <f t="shared" si="0"/>
        <v>0</v>
      </c>
      <c r="M15" s="212">
        <f t="shared" si="2"/>
        <v>2312</v>
      </c>
      <c r="N15" s="226">
        <f t="shared" si="1"/>
        <v>0</v>
      </c>
      <c r="O15" s="225"/>
    </row>
    <row r="16" spans="1:15" s="213" customFormat="1" ht="15" customHeight="1" thickTop="1" thickBot="1" x14ac:dyDescent="0.25">
      <c r="A16" s="224"/>
      <c r="B16" s="223"/>
      <c r="C16" s="222"/>
      <c r="D16" s="221">
        <f t="shared" ref="D16:I16" si="3">SUM(D4:D15)</f>
        <v>0</v>
      </c>
      <c r="E16" s="221">
        <f t="shared" si="3"/>
        <v>0</v>
      </c>
      <c r="F16" s="221">
        <f t="shared" si="3"/>
        <v>0</v>
      </c>
      <c r="G16" s="221">
        <f t="shared" si="3"/>
        <v>0</v>
      </c>
      <c r="H16" s="221">
        <f t="shared" si="3"/>
        <v>0</v>
      </c>
      <c r="I16" s="221">
        <f t="shared" si="3"/>
        <v>0</v>
      </c>
      <c r="J16" s="220"/>
      <c r="K16" s="220"/>
      <c r="L16" s="219">
        <f>SUM(L4:L15)</f>
        <v>0</v>
      </c>
      <c r="M16" s="222"/>
      <c r="N16" s="218"/>
      <c r="O16" s="217"/>
    </row>
    <row r="17" spans="1:15" ht="9" customHeight="1" thickTop="1" x14ac:dyDescent="0.2">
      <c r="A17" s="216"/>
      <c r="B17" s="497"/>
      <c r="C17" s="497"/>
      <c r="D17" s="497"/>
      <c r="E17" s="497"/>
      <c r="F17" s="497"/>
      <c r="G17" s="497"/>
      <c r="H17" s="497"/>
      <c r="I17" s="497"/>
      <c r="J17" s="497"/>
      <c r="K17" s="497"/>
      <c r="L17" s="497"/>
      <c r="M17" s="497"/>
      <c r="N17" s="497"/>
      <c r="O17" s="215"/>
    </row>
    <row r="18" spans="1:15" x14ac:dyDescent="0.2">
      <c r="B18" s="214" t="s">
        <v>91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S382"/>
  <sheetViews>
    <sheetView zoomScaleNormal="100" workbookViewId="0">
      <selection activeCell="B2" sqref="B2"/>
    </sheetView>
  </sheetViews>
  <sheetFormatPr defaultColWidth="9.140625" defaultRowHeight="11.25" x14ac:dyDescent="0.2"/>
  <cols>
    <col min="1" max="1" width="6" style="306" customWidth="1"/>
    <col min="2" max="2" width="9.140625" style="319"/>
    <col min="3" max="4" width="9.140625" style="320"/>
    <col min="5" max="5" width="5.7109375" style="306" customWidth="1"/>
    <col min="6" max="6" width="9.140625" style="321"/>
    <col min="7" max="7" width="6.28515625" style="306" customWidth="1"/>
    <col min="8" max="9" width="9.140625" style="306"/>
    <col min="10" max="10" width="12.5703125" style="306" customWidth="1"/>
    <col min="11" max="11" width="9.42578125" style="306" customWidth="1"/>
    <col min="12" max="12" width="9.140625" style="306"/>
    <col min="13" max="13" width="8.28515625" style="321" customWidth="1"/>
    <col min="14" max="14" width="10.5703125" style="321" customWidth="1"/>
    <col min="15" max="15" width="4.28515625" style="321" customWidth="1"/>
    <col min="16" max="16" width="9.85546875" style="321" bestFit="1" customWidth="1"/>
    <col min="17" max="17" width="4.28515625" style="321" customWidth="1"/>
    <col min="18" max="18" width="9.85546875" style="321" bestFit="1" customWidth="1"/>
    <col min="19" max="19" width="2" style="306" customWidth="1"/>
    <col min="20" max="16384" width="9.140625" style="306"/>
  </cols>
  <sheetData>
    <row r="1" spans="1:19" ht="24.75" thickBot="1" x14ac:dyDescent="0.25">
      <c r="A1" s="300" t="s">
        <v>84</v>
      </c>
      <c r="B1" s="301" t="s">
        <v>8</v>
      </c>
      <c r="C1" s="300" t="s">
        <v>9</v>
      </c>
      <c r="D1" s="300" t="s">
        <v>10</v>
      </c>
      <c r="E1" s="302" t="s">
        <v>87</v>
      </c>
      <c r="F1" s="302" t="s">
        <v>86</v>
      </c>
      <c r="G1" s="498" t="s">
        <v>77</v>
      </c>
      <c r="H1" s="499"/>
      <c r="I1" s="500">
        <f>B366</f>
        <v>45021</v>
      </c>
      <c r="J1" s="501"/>
      <c r="K1" s="303"/>
      <c r="L1" s="303"/>
      <c r="M1" s="304"/>
      <c r="N1" s="305" t="str">
        <f>TEXT(YEAR(I1)-1,"0") &amp; "-" &amp; TEXT(YEAR(I1)-2000,"0")</f>
        <v>2022-23</v>
      </c>
      <c r="O1" s="304"/>
      <c r="P1" s="304"/>
      <c r="Q1" s="304"/>
      <c r="R1" s="304"/>
      <c r="S1" s="303"/>
    </row>
    <row r="2" spans="1:19" ht="12" x14ac:dyDescent="0.2">
      <c r="A2" s="307" t="str">
        <f>TEXT(DATE(YEAR(B$2),MONTH(B$2)+(D2-1),1),"MmmYY")</f>
        <v>Apr22</v>
      </c>
      <c r="B2" s="308">
        <v>44657</v>
      </c>
      <c r="C2" s="309">
        <v>1</v>
      </c>
      <c r="D2" s="309">
        <v>1</v>
      </c>
      <c r="E2" s="310">
        <f>B2</f>
        <v>44657</v>
      </c>
      <c r="F2" s="309">
        <v>1</v>
      </c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</row>
    <row r="3" spans="1:19" ht="12" x14ac:dyDescent="0.2">
      <c r="A3" s="307" t="str">
        <f t="shared" ref="A3:A66" si="0">TEXT(DATE(YEAR(B$2),MONTH(B$2)+(D3-1),1),"MmmYY")</f>
        <v>Apr22</v>
      </c>
      <c r="B3" s="308">
        <f>B2+1</f>
        <v>44658</v>
      </c>
      <c r="C3" s="309">
        <v>1</v>
      </c>
      <c r="D3" s="309">
        <v>1</v>
      </c>
      <c r="E3" s="311"/>
      <c r="F3" s="312">
        <v>1</v>
      </c>
      <c r="G3" s="303"/>
      <c r="H3" s="502" t="s">
        <v>88</v>
      </c>
      <c r="I3" s="503"/>
      <c r="J3" s="503"/>
      <c r="K3" s="503"/>
      <c r="L3" s="503"/>
      <c r="M3" s="504"/>
      <c r="N3" s="303"/>
      <c r="O3" s="303"/>
      <c r="P3" s="303"/>
      <c r="Q3" s="303"/>
      <c r="R3" s="303"/>
      <c r="S3" s="303"/>
    </row>
    <row r="4" spans="1:19" ht="12" x14ac:dyDescent="0.2">
      <c r="A4" s="307" t="str">
        <f t="shared" si="0"/>
        <v>Apr22</v>
      </c>
      <c r="B4" s="308">
        <f t="shared" ref="B4:B67" si="1">B3+1</f>
        <v>44659</v>
      </c>
      <c r="C4" s="309">
        <v>1</v>
      </c>
      <c r="D4" s="309">
        <v>1</v>
      </c>
      <c r="E4" s="311"/>
      <c r="F4" s="312">
        <v>1</v>
      </c>
      <c r="G4" s="303"/>
      <c r="H4" s="313"/>
      <c r="I4" s="313"/>
      <c r="J4" s="313"/>
      <c r="K4" s="313"/>
      <c r="L4" s="313"/>
      <c r="M4" s="313"/>
      <c r="N4" s="303"/>
      <c r="O4" s="303"/>
      <c r="P4" s="303"/>
      <c r="Q4" s="303"/>
      <c r="R4" s="303"/>
      <c r="S4" s="303"/>
    </row>
    <row r="5" spans="1:19" ht="12" x14ac:dyDescent="0.2">
      <c r="A5" s="307" t="str">
        <f t="shared" si="0"/>
        <v>Apr22</v>
      </c>
      <c r="B5" s="308">
        <f t="shared" si="1"/>
        <v>44660</v>
      </c>
      <c r="C5" s="309">
        <v>1</v>
      </c>
      <c r="D5" s="309">
        <v>1</v>
      </c>
      <c r="E5" s="311"/>
      <c r="F5" s="312">
        <v>1</v>
      </c>
      <c r="G5" s="303"/>
      <c r="H5" s="313"/>
      <c r="I5" s="313"/>
      <c r="J5" s="313"/>
      <c r="K5" s="313"/>
      <c r="L5" s="313"/>
      <c r="M5" s="313"/>
      <c r="N5" s="303"/>
      <c r="O5" s="303"/>
      <c r="P5" s="303"/>
      <c r="Q5" s="303"/>
      <c r="R5" s="303"/>
      <c r="S5" s="303"/>
    </row>
    <row r="6" spans="1:19" ht="12" x14ac:dyDescent="0.2">
      <c r="A6" s="307" t="str">
        <f t="shared" si="0"/>
        <v>Apr22</v>
      </c>
      <c r="B6" s="308">
        <f t="shared" si="1"/>
        <v>44661</v>
      </c>
      <c r="C6" s="309">
        <v>1</v>
      </c>
      <c r="D6" s="309">
        <v>1</v>
      </c>
      <c r="E6" s="311"/>
      <c r="F6" s="312">
        <v>1</v>
      </c>
      <c r="G6" s="303"/>
      <c r="H6" s="314" t="s">
        <v>85</v>
      </c>
      <c r="I6" s="314" t="s">
        <v>89</v>
      </c>
      <c r="J6" s="313"/>
      <c r="K6" s="314" t="s">
        <v>90</v>
      </c>
      <c r="L6" s="313"/>
      <c r="M6" s="313"/>
      <c r="N6" s="303"/>
      <c r="O6" s="303"/>
      <c r="P6" s="303"/>
      <c r="Q6" s="303"/>
      <c r="R6" s="303"/>
      <c r="S6" s="303"/>
    </row>
    <row r="7" spans="1:19" ht="12" x14ac:dyDescent="0.2">
      <c r="A7" s="307" t="str">
        <f t="shared" si="0"/>
        <v>Apr22</v>
      </c>
      <c r="B7" s="308">
        <f t="shared" si="1"/>
        <v>44662</v>
      </c>
      <c r="C7" s="309">
        <v>2</v>
      </c>
      <c r="D7" s="309">
        <v>1</v>
      </c>
      <c r="E7" s="311"/>
      <c r="F7" s="312">
        <v>2</v>
      </c>
      <c r="G7" s="303"/>
      <c r="H7" s="313"/>
      <c r="I7" s="313"/>
      <c r="J7" s="313"/>
      <c r="K7" s="313"/>
      <c r="L7" s="313"/>
      <c r="M7" s="313"/>
      <c r="N7" s="303"/>
      <c r="O7" s="303"/>
      <c r="P7" s="303"/>
      <c r="Q7" s="303"/>
      <c r="R7" s="303"/>
      <c r="S7" s="303"/>
    </row>
    <row r="8" spans="1:19" ht="12" x14ac:dyDescent="0.2">
      <c r="A8" s="307" t="str">
        <f t="shared" si="0"/>
        <v>Apr22</v>
      </c>
      <c r="B8" s="308">
        <f t="shared" si="1"/>
        <v>44663</v>
      </c>
      <c r="C8" s="309">
        <v>2</v>
      </c>
      <c r="D8" s="309">
        <v>1</v>
      </c>
      <c r="E8" s="311"/>
      <c r="F8" s="312">
        <v>2</v>
      </c>
      <c r="G8" s="303"/>
      <c r="H8" s="309">
        <v>1</v>
      </c>
      <c r="I8" s="309">
        <v>4</v>
      </c>
      <c r="J8" s="313"/>
      <c r="K8" s="309">
        <v>5</v>
      </c>
      <c r="L8" s="313"/>
      <c r="M8" s="313"/>
      <c r="N8" s="303"/>
      <c r="O8" s="303"/>
      <c r="P8" s="303"/>
      <c r="Q8" s="303"/>
      <c r="R8" s="303"/>
      <c r="S8" s="303"/>
    </row>
    <row r="9" spans="1:19" ht="12" x14ac:dyDescent="0.2">
      <c r="A9" s="307" t="str">
        <f t="shared" si="0"/>
        <v>Apr22</v>
      </c>
      <c r="B9" s="308">
        <f t="shared" si="1"/>
        <v>44664</v>
      </c>
      <c r="C9" s="309">
        <v>2</v>
      </c>
      <c r="D9" s="309">
        <v>1</v>
      </c>
      <c r="E9" s="311"/>
      <c r="F9" s="312">
        <v>2</v>
      </c>
      <c r="G9" s="303"/>
      <c r="H9" s="309">
        <v>2</v>
      </c>
      <c r="I9" s="309">
        <v>4</v>
      </c>
      <c r="J9" s="313"/>
      <c r="K9" s="313"/>
      <c r="L9" s="313"/>
      <c r="M9" s="313"/>
      <c r="N9" s="303"/>
      <c r="O9" s="303"/>
      <c r="P9" s="303"/>
      <c r="Q9" s="303"/>
      <c r="R9" s="303"/>
      <c r="S9" s="303"/>
    </row>
    <row r="10" spans="1:19" ht="12" x14ac:dyDescent="0.2">
      <c r="A10" s="307" t="str">
        <f t="shared" si="0"/>
        <v>Apr22</v>
      </c>
      <c r="B10" s="308">
        <f t="shared" si="1"/>
        <v>44665</v>
      </c>
      <c r="C10" s="309">
        <v>2</v>
      </c>
      <c r="D10" s="309">
        <v>1</v>
      </c>
      <c r="E10" s="311"/>
      <c r="F10" s="312">
        <v>2</v>
      </c>
      <c r="G10" s="303"/>
      <c r="H10" s="309">
        <v>3</v>
      </c>
      <c r="I10" s="309">
        <v>5</v>
      </c>
      <c r="J10" s="313"/>
      <c r="K10" s="313"/>
      <c r="L10" s="313"/>
      <c r="M10" s="313"/>
      <c r="N10" s="303"/>
      <c r="O10" s="303"/>
      <c r="P10" s="303"/>
      <c r="Q10" s="303"/>
      <c r="R10" s="303"/>
      <c r="S10" s="303"/>
    </row>
    <row r="11" spans="1:19" ht="12" x14ac:dyDescent="0.2">
      <c r="A11" s="307" t="str">
        <f t="shared" si="0"/>
        <v>Apr22</v>
      </c>
      <c r="B11" s="308">
        <f t="shared" si="1"/>
        <v>44666</v>
      </c>
      <c r="C11" s="309">
        <v>2</v>
      </c>
      <c r="D11" s="309">
        <v>1</v>
      </c>
      <c r="E11" s="311"/>
      <c r="F11" s="312">
        <v>2</v>
      </c>
      <c r="G11" s="303"/>
      <c r="H11" s="309">
        <v>4</v>
      </c>
      <c r="I11" s="309">
        <v>4</v>
      </c>
      <c r="J11" s="313"/>
      <c r="K11" s="314" t="s">
        <v>133</v>
      </c>
      <c r="L11" s="309" t="s">
        <v>80</v>
      </c>
      <c r="M11" s="313"/>
      <c r="N11" s="303"/>
      <c r="O11" s="303"/>
      <c r="P11" s="303"/>
      <c r="Q11" s="303"/>
      <c r="R11" s="303"/>
      <c r="S11" s="303"/>
    </row>
    <row r="12" spans="1:19" ht="12" x14ac:dyDescent="0.2">
      <c r="A12" s="307" t="str">
        <f t="shared" si="0"/>
        <v>Apr22</v>
      </c>
      <c r="B12" s="308">
        <f t="shared" si="1"/>
        <v>44667</v>
      </c>
      <c r="C12" s="309">
        <v>2</v>
      </c>
      <c r="D12" s="309">
        <v>1</v>
      </c>
      <c r="E12" s="311"/>
      <c r="F12" s="312">
        <v>2</v>
      </c>
      <c r="G12" s="303"/>
      <c r="H12" s="309">
        <v>5</v>
      </c>
      <c r="I12" s="309">
        <v>4</v>
      </c>
      <c r="J12" s="313"/>
      <c r="K12" s="314" t="s">
        <v>134</v>
      </c>
      <c r="L12" s="309" t="s">
        <v>78</v>
      </c>
      <c r="M12" s="313"/>
      <c r="N12" s="303"/>
      <c r="O12" s="303"/>
      <c r="P12" s="303"/>
      <c r="Q12" s="303"/>
      <c r="R12" s="303"/>
      <c r="S12" s="303"/>
    </row>
    <row r="13" spans="1:19" ht="12" x14ac:dyDescent="0.2">
      <c r="A13" s="307" t="str">
        <f t="shared" si="0"/>
        <v>Apr22</v>
      </c>
      <c r="B13" s="308">
        <f t="shared" si="1"/>
        <v>44668</v>
      </c>
      <c r="C13" s="309">
        <v>2</v>
      </c>
      <c r="D13" s="309">
        <v>1</v>
      </c>
      <c r="E13" s="311"/>
      <c r="F13" s="312">
        <v>2</v>
      </c>
      <c r="G13" s="303"/>
      <c r="H13" s="309">
        <v>6</v>
      </c>
      <c r="I13" s="309">
        <v>5</v>
      </c>
      <c r="J13" s="313"/>
      <c r="K13" s="313"/>
      <c r="L13" s="313"/>
      <c r="M13" s="313"/>
      <c r="N13" s="303"/>
      <c r="O13" s="303"/>
      <c r="P13" s="303"/>
      <c r="Q13" s="303"/>
      <c r="R13" s="303"/>
      <c r="S13" s="303"/>
    </row>
    <row r="14" spans="1:19" ht="12" x14ac:dyDescent="0.2">
      <c r="A14" s="307" t="str">
        <f t="shared" si="0"/>
        <v>Apr22</v>
      </c>
      <c r="B14" s="308">
        <f t="shared" si="1"/>
        <v>44669</v>
      </c>
      <c r="C14" s="309">
        <v>3</v>
      </c>
      <c r="D14" s="309">
        <v>1</v>
      </c>
      <c r="E14" s="311"/>
      <c r="F14" s="312">
        <v>3</v>
      </c>
      <c r="G14" s="303"/>
      <c r="H14" s="309">
        <v>7</v>
      </c>
      <c r="I14" s="309">
        <v>4</v>
      </c>
      <c r="J14" s="313"/>
      <c r="K14" s="313"/>
      <c r="L14" s="313"/>
      <c r="M14" s="313"/>
      <c r="N14" s="303"/>
      <c r="O14" s="303"/>
      <c r="P14" s="303"/>
      <c r="Q14" s="303"/>
      <c r="R14" s="303"/>
      <c r="S14" s="303"/>
    </row>
    <row r="15" spans="1:19" ht="12" x14ac:dyDescent="0.2">
      <c r="A15" s="307" t="str">
        <f t="shared" si="0"/>
        <v>Apr22</v>
      </c>
      <c r="B15" s="308">
        <f t="shared" si="1"/>
        <v>44670</v>
      </c>
      <c r="C15" s="309">
        <v>3</v>
      </c>
      <c r="D15" s="309">
        <v>1</v>
      </c>
      <c r="E15" s="311"/>
      <c r="F15" s="312">
        <v>3</v>
      </c>
      <c r="G15" s="303"/>
      <c r="H15" s="309">
        <v>8</v>
      </c>
      <c r="I15" s="309">
        <v>4</v>
      </c>
      <c r="J15" s="313"/>
      <c r="K15" s="313"/>
      <c r="L15" s="313"/>
      <c r="M15" s="313"/>
      <c r="N15" s="303"/>
      <c r="O15" s="303"/>
      <c r="P15" s="303"/>
      <c r="Q15" s="303"/>
      <c r="R15" s="303"/>
      <c r="S15" s="303"/>
    </row>
    <row r="16" spans="1:19" ht="12" x14ac:dyDescent="0.2">
      <c r="A16" s="307" t="str">
        <f t="shared" si="0"/>
        <v>Apr22</v>
      </c>
      <c r="B16" s="308">
        <f t="shared" si="1"/>
        <v>44671</v>
      </c>
      <c r="C16" s="309">
        <v>3</v>
      </c>
      <c r="D16" s="309">
        <v>1</v>
      </c>
      <c r="E16" s="311"/>
      <c r="F16" s="312">
        <v>3</v>
      </c>
      <c r="G16" s="303"/>
      <c r="H16" s="309">
        <v>9</v>
      </c>
      <c r="I16" s="309">
        <v>5</v>
      </c>
      <c r="J16" s="313"/>
      <c r="K16" s="313"/>
      <c r="L16" s="313"/>
      <c r="M16" s="313"/>
      <c r="N16" s="303"/>
      <c r="O16" s="303"/>
      <c r="P16" s="303"/>
      <c r="Q16" s="303"/>
      <c r="R16" s="303"/>
      <c r="S16" s="303"/>
    </row>
    <row r="17" spans="1:19" ht="12" customHeight="1" x14ac:dyDescent="0.2">
      <c r="A17" s="307" t="str">
        <f t="shared" si="0"/>
        <v>Apr22</v>
      </c>
      <c r="B17" s="308">
        <f t="shared" si="1"/>
        <v>44672</v>
      </c>
      <c r="C17" s="309">
        <v>3</v>
      </c>
      <c r="D17" s="309">
        <v>1</v>
      </c>
      <c r="E17" s="311"/>
      <c r="F17" s="312">
        <v>3</v>
      </c>
      <c r="G17" s="303"/>
      <c r="H17" s="309">
        <v>10</v>
      </c>
      <c r="I17" s="309">
        <v>4</v>
      </c>
      <c r="J17" s="313"/>
      <c r="K17" s="313"/>
      <c r="L17" s="313"/>
      <c r="M17" s="313"/>
      <c r="N17" s="303"/>
      <c r="O17" s="303"/>
      <c r="P17" s="303"/>
      <c r="Q17" s="303"/>
      <c r="R17" s="303"/>
      <c r="S17" s="303"/>
    </row>
    <row r="18" spans="1:19" ht="12" x14ac:dyDescent="0.2">
      <c r="A18" s="307" t="str">
        <f t="shared" si="0"/>
        <v>Apr22</v>
      </c>
      <c r="B18" s="308">
        <f t="shared" si="1"/>
        <v>44673</v>
      </c>
      <c r="C18" s="309">
        <v>3</v>
      </c>
      <c r="D18" s="309">
        <v>1</v>
      </c>
      <c r="E18" s="311"/>
      <c r="F18" s="312">
        <v>3</v>
      </c>
      <c r="G18" s="303"/>
      <c r="H18" s="309">
        <v>11</v>
      </c>
      <c r="I18" s="309">
        <v>4</v>
      </c>
      <c r="J18" s="313"/>
      <c r="K18" s="313"/>
      <c r="L18" s="313"/>
      <c r="M18" s="313"/>
      <c r="N18" s="303"/>
      <c r="O18" s="303"/>
      <c r="P18" s="303"/>
      <c r="Q18" s="303"/>
      <c r="R18" s="303"/>
      <c r="S18" s="303"/>
    </row>
    <row r="19" spans="1:19" ht="12" x14ac:dyDescent="0.2">
      <c r="A19" s="307" t="str">
        <f t="shared" si="0"/>
        <v>Apr22</v>
      </c>
      <c r="B19" s="308">
        <f t="shared" si="1"/>
        <v>44674</v>
      </c>
      <c r="C19" s="309">
        <v>3</v>
      </c>
      <c r="D19" s="309">
        <v>1</v>
      </c>
      <c r="E19" s="311"/>
      <c r="F19" s="312">
        <v>3</v>
      </c>
      <c r="G19" s="303"/>
      <c r="H19" s="309">
        <v>12</v>
      </c>
      <c r="I19" s="309">
        <v>6</v>
      </c>
      <c r="J19" s="313"/>
      <c r="K19" s="313"/>
      <c r="L19" s="313"/>
      <c r="M19" s="313"/>
      <c r="N19" s="303"/>
      <c r="O19" s="303"/>
      <c r="P19" s="303"/>
      <c r="Q19" s="303"/>
      <c r="R19" s="303"/>
      <c r="S19" s="303"/>
    </row>
    <row r="20" spans="1:19" ht="12" x14ac:dyDescent="0.2">
      <c r="A20" s="307" t="str">
        <f t="shared" si="0"/>
        <v>Apr22</v>
      </c>
      <c r="B20" s="308">
        <f t="shared" si="1"/>
        <v>44675</v>
      </c>
      <c r="C20" s="309">
        <v>3</v>
      </c>
      <c r="D20" s="309">
        <v>1</v>
      </c>
      <c r="E20" s="311"/>
      <c r="F20" s="312">
        <v>3</v>
      </c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</row>
    <row r="21" spans="1:19" ht="12" x14ac:dyDescent="0.2">
      <c r="A21" s="307" t="str">
        <f t="shared" si="0"/>
        <v>Apr22</v>
      </c>
      <c r="B21" s="308">
        <f t="shared" si="1"/>
        <v>44676</v>
      </c>
      <c r="C21" s="309">
        <v>4</v>
      </c>
      <c r="D21" s="309">
        <v>1</v>
      </c>
      <c r="E21" s="311"/>
      <c r="F21" s="312">
        <v>4</v>
      </c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</row>
    <row r="22" spans="1:19" ht="12" x14ac:dyDescent="0.2">
      <c r="A22" s="307" t="str">
        <f t="shared" si="0"/>
        <v>Apr22</v>
      </c>
      <c r="B22" s="308">
        <f t="shared" si="1"/>
        <v>44677</v>
      </c>
      <c r="C22" s="309">
        <v>4</v>
      </c>
      <c r="D22" s="309">
        <v>1</v>
      </c>
      <c r="E22" s="311"/>
      <c r="F22" s="312">
        <v>4</v>
      </c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</row>
    <row r="23" spans="1:19" ht="12" x14ac:dyDescent="0.2">
      <c r="A23" s="307" t="str">
        <f t="shared" si="0"/>
        <v>Apr22</v>
      </c>
      <c r="B23" s="308">
        <f t="shared" si="1"/>
        <v>44678</v>
      </c>
      <c r="C23" s="309">
        <v>4</v>
      </c>
      <c r="D23" s="309">
        <v>1</v>
      </c>
      <c r="E23" s="311"/>
      <c r="F23" s="312">
        <v>4</v>
      </c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</row>
    <row r="24" spans="1:19" ht="12" x14ac:dyDescent="0.2">
      <c r="A24" s="307" t="str">
        <f t="shared" si="0"/>
        <v>Apr22</v>
      </c>
      <c r="B24" s="308">
        <f t="shared" si="1"/>
        <v>44679</v>
      </c>
      <c r="C24" s="309">
        <v>4</v>
      </c>
      <c r="D24" s="309">
        <v>1</v>
      </c>
      <c r="E24" s="311"/>
      <c r="F24" s="312">
        <v>4</v>
      </c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</row>
    <row r="25" spans="1:19" ht="12" x14ac:dyDescent="0.2">
      <c r="A25" s="307" t="str">
        <f t="shared" si="0"/>
        <v>Apr22</v>
      </c>
      <c r="B25" s="308">
        <f t="shared" si="1"/>
        <v>44680</v>
      </c>
      <c r="C25" s="309">
        <v>4</v>
      </c>
      <c r="D25" s="309">
        <v>1</v>
      </c>
      <c r="E25" s="311"/>
      <c r="F25" s="312">
        <v>4</v>
      </c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</row>
    <row r="26" spans="1:19" ht="12" customHeight="1" x14ac:dyDescent="0.2">
      <c r="A26" s="307" t="str">
        <f t="shared" si="0"/>
        <v>Apr22</v>
      </c>
      <c r="B26" s="308">
        <f t="shared" si="1"/>
        <v>44681</v>
      </c>
      <c r="C26" s="309">
        <v>4</v>
      </c>
      <c r="D26" s="309">
        <v>1</v>
      </c>
      <c r="E26" s="311"/>
      <c r="F26" s="312">
        <v>4</v>
      </c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</row>
    <row r="27" spans="1:19" ht="12" customHeight="1" x14ac:dyDescent="0.2">
      <c r="A27" s="307" t="str">
        <f t="shared" si="0"/>
        <v>Apr22</v>
      </c>
      <c r="B27" s="308">
        <f t="shared" si="1"/>
        <v>44682</v>
      </c>
      <c r="C27" s="309">
        <v>4</v>
      </c>
      <c r="D27" s="309">
        <v>1</v>
      </c>
      <c r="E27" s="303"/>
      <c r="F27" s="312">
        <v>4</v>
      </c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</row>
    <row r="28" spans="1:19" ht="12" x14ac:dyDescent="0.2">
      <c r="A28" s="307" t="str">
        <f t="shared" si="0"/>
        <v>May22</v>
      </c>
      <c r="B28" s="308">
        <f t="shared" si="1"/>
        <v>44683</v>
      </c>
      <c r="C28" s="309">
        <v>5</v>
      </c>
      <c r="D28" s="309">
        <v>2</v>
      </c>
      <c r="E28" s="311"/>
      <c r="F28" s="312">
        <v>1</v>
      </c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</row>
    <row r="29" spans="1:19" ht="12" x14ac:dyDescent="0.2">
      <c r="A29" s="307" t="str">
        <f t="shared" si="0"/>
        <v>May22</v>
      </c>
      <c r="B29" s="308">
        <f t="shared" si="1"/>
        <v>44684</v>
      </c>
      <c r="C29" s="309">
        <v>5</v>
      </c>
      <c r="D29" s="309">
        <v>2</v>
      </c>
      <c r="E29" s="311"/>
      <c r="F29" s="312">
        <v>1</v>
      </c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</row>
    <row r="30" spans="1:19" ht="12" x14ac:dyDescent="0.2">
      <c r="A30" s="307" t="str">
        <f t="shared" si="0"/>
        <v>May22</v>
      </c>
      <c r="B30" s="308">
        <f t="shared" si="1"/>
        <v>44685</v>
      </c>
      <c r="C30" s="309">
        <v>5</v>
      </c>
      <c r="D30" s="309">
        <v>2</v>
      </c>
      <c r="E30" s="311"/>
      <c r="F30" s="309">
        <v>1</v>
      </c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</row>
    <row r="31" spans="1:19" ht="12" x14ac:dyDescent="0.2">
      <c r="A31" s="307" t="str">
        <f t="shared" si="0"/>
        <v>May22</v>
      </c>
      <c r="B31" s="308">
        <f t="shared" si="1"/>
        <v>44686</v>
      </c>
      <c r="C31" s="309">
        <v>5</v>
      </c>
      <c r="D31" s="309">
        <v>2</v>
      </c>
      <c r="E31" s="311"/>
      <c r="F31" s="312">
        <v>1</v>
      </c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</row>
    <row r="32" spans="1:19" ht="12" x14ac:dyDescent="0.2">
      <c r="A32" s="307" t="str">
        <f t="shared" si="0"/>
        <v>May22</v>
      </c>
      <c r="B32" s="308">
        <f t="shared" si="1"/>
        <v>44687</v>
      </c>
      <c r="C32" s="317">
        <v>5</v>
      </c>
      <c r="D32" s="317">
        <v>2</v>
      </c>
      <c r="E32" s="315"/>
      <c r="F32" s="312">
        <v>1</v>
      </c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</row>
    <row r="33" spans="1:19" ht="12" x14ac:dyDescent="0.2">
      <c r="A33" s="307" t="str">
        <f t="shared" si="0"/>
        <v>May22</v>
      </c>
      <c r="B33" s="308">
        <f t="shared" si="1"/>
        <v>44688</v>
      </c>
      <c r="C33" s="309">
        <v>5</v>
      </c>
      <c r="D33" s="309">
        <v>2</v>
      </c>
      <c r="E33" s="311"/>
      <c r="F33" s="312">
        <v>1</v>
      </c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</row>
    <row r="34" spans="1:19" ht="12" x14ac:dyDescent="0.2">
      <c r="A34" s="307" t="str">
        <f t="shared" si="0"/>
        <v>May22</v>
      </c>
      <c r="B34" s="308">
        <f t="shared" si="1"/>
        <v>44689</v>
      </c>
      <c r="C34" s="309">
        <v>5</v>
      </c>
      <c r="D34" s="309">
        <v>2</v>
      </c>
      <c r="E34" s="311"/>
      <c r="F34" s="312">
        <v>1</v>
      </c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</row>
    <row r="35" spans="1:19" ht="12" x14ac:dyDescent="0.2">
      <c r="A35" s="307" t="str">
        <f t="shared" si="0"/>
        <v>May22</v>
      </c>
      <c r="B35" s="308">
        <f t="shared" si="1"/>
        <v>44690</v>
      </c>
      <c r="C35" s="309">
        <v>6</v>
      </c>
      <c r="D35" s="309">
        <v>2</v>
      </c>
      <c r="E35" s="311"/>
      <c r="F35" s="312">
        <v>2</v>
      </c>
      <c r="G35" s="303"/>
      <c r="H35" s="303"/>
      <c r="I35" s="303"/>
      <c r="J35" s="303"/>
      <c r="K35" s="303"/>
      <c r="L35" s="303"/>
      <c r="M35" s="313"/>
      <c r="N35" s="313"/>
      <c r="O35" s="313"/>
      <c r="P35" s="313"/>
      <c r="Q35" s="313"/>
      <c r="R35" s="313"/>
      <c r="S35" s="313"/>
    </row>
    <row r="36" spans="1:19" ht="12" x14ac:dyDescent="0.2">
      <c r="A36" s="307" t="str">
        <f t="shared" si="0"/>
        <v>May22</v>
      </c>
      <c r="B36" s="308">
        <f t="shared" si="1"/>
        <v>44691</v>
      </c>
      <c r="C36" s="309">
        <v>6</v>
      </c>
      <c r="D36" s="309">
        <v>2</v>
      </c>
      <c r="E36" s="311"/>
      <c r="F36" s="312">
        <v>2</v>
      </c>
      <c r="G36" s="303"/>
      <c r="H36" s="303"/>
      <c r="I36" s="303"/>
      <c r="J36" s="303"/>
      <c r="K36" s="303"/>
      <c r="L36" s="303"/>
      <c r="M36" s="313"/>
      <c r="N36" s="313"/>
      <c r="O36" s="313"/>
      <c r="P36" s="313"/>
      <c r="Q36" s="313"/>
      <c r="R36" s="313"/>
      <c r="S36" s="313"/>
    </row>
    <row r="37" spans="1:19" ht="12" x14ac:dyDescent="0.2">
      <c r="A37" s="307" t="str">
        <f t="shared" si="0"/>
        <v>May22</v>
      </c>
      <c r="B37" s="308">
        <f t="shared" si="1"/>
        <v>44692</v>
      </c>
      <c r="C37" s="309">
        <v>6</v>
      </c>
      <c r="D37" s="309">
        <v>2</v>
      </c>
      <c r="E37" s="311"/>
      <c r="F37" s="312">
        <v>2</v>
      </c>
      <c r="G37" s="303"/>
      <c r="H37" s="303"/>
      <c r="I37" s="303"/>
      <c r="J37" s="303"/>
      <c r="K37" s="303"/>
      <c r="L37" s="303"/>
      <c r="M37" s="313"/>
      <c r="N37" s="313"/>
      <c r="O37" s="313"/>
      <c r="P37" s="313"/>
      <c r="Q37" s="313"/>
      <c r="R37" s="313"/>
      <c r="S37" s="313"/>
    </row>
    <row r="38" spans="1:19" ht="12" x14ac:dyDescent="0.2">
      <c r="A38" s="307" t="str">
        <f t="shared" si="0"/>
        <v>May22</v>
      </c>
      <c r="B38" s="308">
        <f t="shared" si="1"/>
        <v>44693</v>
      </c>
      <c r="C38" s="309">
        <v>6</v>
      </c>
      <c r="D38" s="309">
        <v>2</v>
      </c>
      <c r="E38" s="311"/>
      <c r="F38" s="312">
        <v>2</v>
      </c>
      <c r="G38" s="303"/>
      <c r="H38" s="303"/>
      <c r="I38" s="303"/>
      <c r="J38" s="303"/>
      <c r="K38" s="303"/>
      <c r="L38" s="303"/>
      <c r="M38" s="313"/>
      <c r="N38" s="313"/>
      <c r="O38" s="313"/>
      <c r="P38" s="313"/>
      <c r="Q38" s="313"/>
      <c r="R38" s="313"/>
      <c r="S38" s="313"/>
    </row>
    <row r="39" spans="1:19" ht="12" x14ac:dyDescent="0.2">
      <c r="A39" s="307" t="str">
        <f t="shared" si="0"/>
        <v>May22</v>
      </c>
      <c r="B39" s="308">
        <f t="shared" si="1"/>
        <v>44694</v>
      </c>
      <c r="C39" s="309">
        <v>6</v>
      </c>
      <c r="D39" s="309">
        <v>2</v>
      </c>
      <c r="E39" s="311"/>
      <c r="F39" s="312">
        <v>2</v>
      </c>
      <c r="G39" s="303"/>
      <c r="H39" s="303"/>
      <c r="I39" s="303"/>
      <c r="J39" s="303"/>
      <c r="K39" s="303"/>
      <c r="L39" s="303"/>
      <c r="M39" s="313"/>
      <c r="N39" s="313"/>
      <c r="O39" s="313"/>
      <c r="P39" s="313"/>
      <c r="Q39" s="313"/>
      <c r="R39" s="313"/>
      <c r="S39" s="313"/>
    </row>
    <row r="40" spans="1:19" ht="12" x14ac:dyDescent="0.2">
      <c r="A40" s="307" t="str">
        <f t="shared" si="0"/>
        <v>May22</v>
      </c>
      <c r="B40" s="308">
        <f t="shared" si="1"/>
        <v>44695</v>
      </c>
      <c r="C40" s="309">
        <v>6</v>
      </c>
      <c r="D40" s="309">
        <v>2</v>
      </c>
      <c r="E40" s="311"/>
      <c r="F40" s="312">
        <v>2</v>
      </c>
      <c r="G40" s="303"/>
      <c r="H40" s="303"/>
      <c r="I40" s="303"/>
      <c r="J40" s="303"/>
      <c r="K40" s="303"/>
      <c r="L40" s="303"/>
      <c r="M40" s="313"/>
      <c r="N40" s="313"/>
      <c r="O40" s="313"/>
      <c r="P40" s="313"/>
      <c r="Q40" s="313"/>
      <c r="R40" s="313"/>
      <c r="S40" s="313"/>
    </row>
    <row r="41" spans="1:19" ht="12" x14ac:dyDescent="0.2">
      <c r="A41" s="307" t="str">
        <f t="shared" si="0"/>
        <v>May22</v>
      </c>
      <c r="B41" s="308">
        <f t="shared" si="1"/>
        <v>44696</v>
      </c>
      <c r="C41" s="309">
        <v>6</v>
      </c>
      <c r="D41" s="309">
        <v>2</v>
      </c>
      <c r="E41" s="311"/>
      <c r="F41" s="312">
        <v>2</v>
      </c>
      <c r="G41" s="303"/>
      <c r="H41" s="303"/>
      <c r="I41" s="303"/>
      <c r="J41" s="303"/>
      <c r="K41" s="303"/>
      <c r="L41" s="303"/>
      <c r="M41" s="313"/>
      <c r="N41" s="313"/>
      <c r="O41" s="313"/>
      <c r="P41" s="313"/>
      <c r="Q41" s="313"/>
      <c r="R41" s="313"/>
      <c r="S41" s="313"/>
    </row>
    <row r="42" spans="1:19" ht="12" x14ac:dyDescent="0.2">
      <c r="A42" s="307" t="str">
        <f t="shared" si="0"/>
        <v>May22</v>
      </c>
      <c r="B42" s="308">
        <f t="shared" si="1"/>
        <v>44697</v>
      </c>
      <c r="C42" s="309">
        <v>7</v>
      </c>
      <c r="D42" s="309">
        <v>2</v>
      </c>
      <c r="E42" s="311"/>
      <c r="F42" s="312">
        <v>3</v>
      </c>
      <c r="G42" s="303"/>
      <c r="H42" s="303"/>
      <c r="I42" s="303"/>
      <c r="J42" s="303"/>
      <c r="K42" s="303"/>
      <c r="L42" s="303"/>
      <c r="M42" s="313"/>
      <c r="N42" s="313"/>
      <c r="O42" s="313"/>
      <c r="P42" s="313"/>
      <c r="Q42" s="313"/>
      <c r="R42" s="313"/>
      <c r="S42" s="313"/>
    </row>
    <row r="43" spans="1:19" ht="12" x14ac:dyDescent="0.2">
      <c r="A43" s="307" t="str">
        <f t="shared" si="0"/>
        <v>May22</v>
      </c>
      <c r="B43" s="308">
        <f t="shared" si="1"/>
        <v>44698</v>
      </c>
      <c r="C43" s="309">
        <v>7</v>
      </c>
      <c r="D43" s="309">
        <v>2</v>
      </c>
      <c r="E43" s="311"/>
      <c r="F43" s="312">
        <v>3</v>
      </c>
      <c r="G43" s="303"/>
      <c r="H43" s="303"/>
      <c r="I43" s="303"/>
      <c r="J43" s="303"/>
      <c r="K43" s="303"/>
      <c r="L43" s="303"/>
      <c r="M43" s="313"/>
      <c r="N43" s="313"/>
      <c r="O43" s="313"/>
      <c r="P43" s="313"/>
      <c r="Q43" s="313"/>
      <c r="R43" s="313"/>
      <c r="S43" s="313"/>
    </row>
    <row r="44" spans="1:19" ht="12" x14ac:dyDescent="0.2">
      <c r="A44" s="307" t="str">
        <f t="shared" si="0"/>
        <v>May22</v>
      </c>
      <c r="B44" s="308">
        <f t="shared" si="1"/>
        <v>44699</v>
      </c>
      <c r="C44" s="309">
        <v>7</v>
      </c>
      <c r="D44" s="309">
        <v>2</v>
      </c>
      <c r="E44" s="311"/>
      <c r="F44" s="312">
        <v>3</v>
      </c>
      <c r="G44" s="303"/>
      <c r="H44" s="303"/>
      <c r="I44" s="303"/>
      <c r="J44" s="303"/>
      <c r="K44" s="303"/>
      <c r="L44" s="303"/>
      <c r="M44" s="313"/>
      <c r="N44" s="313"/>
      <c r="O44" s="313"/>
      <c r="P44" s="313"/>
      <c r="Q44" s="313"/>
      <c r="R44" s="313"/>
      <c r="S44" s="313"/>
    </row>
    <row r="45" spans="1:19" ht="12" x14ac:dyDescent="0.2">
      <c r="A45" s="307" t="str">
        <f t="shared" si="0"/>
        <v>May22</v>
      </c>
      <c r="B45" s="308">
        <f t="shared" si="1"/>
        <v>44700</v>
      </c>
      <c r="C45" s="309">
        <v>7</v>
      </c>
      <c r="D45" s="309">
        <v>2</v>
      </c>
      <c r="E45" s="311"/>
      <c r="F45" s="312">
        <v>3</v>
      </c>
      <c r="G45" s="303"/>
      <c r="H45" s="303"/>
      <c r="I45" s="303"/>
      <c r="J45" s="303"/>
      <c r="K45" s="303"/>
      <c r="L45" s="303"/>
      <c r="M45" s="313"/>
      <c r="N45" s="313"/>
      <c r="O45" s="313"/>
      <c r="P45" s="313"/>
      <c r="Q45" s="313"/>
      <c r="R45" s="313"/>
      <c r="S45" s="313"/>
    </row>
    <row r="46" spans="1:19" ht="12" x14ac:dyDescent="0.2">
      <c r="A46" s="307" t="str">
        <f t="shared" si="0"/>
        <v>May22</v>
      </c>
      <c r="B46" s="308">
        <f t="shared" si="1"/>
        <v>44701</v>
      </c>
      <c r="C46" s="309">
        <v>7</v>
      </c>
      <c r="D46" s="309">
        <v>2</v>
      </c>
      <c r="E46" s="311"/>
      <c r="F46" s="312">
        <v>3</v>
      </c>
      <c r="G46" s="303"/>
      <c r="H46" s="303"/>
      <c r="I46" s="303"/>
      <c r="J46" s="303"/>
      <c r="K46" s="303"/>
      <c r="L46" s="303"/>
      <c r="M46" s="313"/>
      <c r="N46" s="313"/>
      <c r="O46" s="313"/>
      <c r="P46" s="313"/>
      <c r="Q46" s="313"/>
      <c r="R46" s="313"/>
      <c r="S46" s="313"/>
    </row>
    <row r="47" spans="1:19" ht="12" x14ac:dyDescent="0.2">
      <c r="A47" s="307" t="str">
        <f t="shared" si="0"/>
        <v>May22</v>
      </c>
      <c r="B47" s="308">
        <f t="shared" si="1"/>
        <v>44702</v>
      </c>
      <c r="C47" s="309">
        <v>7</v>
      </c>
      <c r="D47" s="309">
        <v>2</v>
      </c>
      <c r="E47" s="311"/>
      <c r="F47" s="312">
        <v>3</v>
      </c>
      <c r="G47" s="303"/>
      <c r="H47" s="303"/>
      <c r="I47" s="303"/>
      <c r="J47" s="303"/>
      <c r="K47" s="303"/>
      <c r="L47" s="303"/>
      <c r="M47" s="313"/>
      <c r="N47" s="313"/>
      <c r="O47" s="313"/>
      <c r="P47" s="313"/>
      <c r="Q47" s="313"/>
      <c r="R47" s="313"/>
      <c r="S47" s="313"/>
    </row>
    <row r="48" spans="1:19" ht="12" x14ac:dyDescent="0.2">
      <c r="A48" s="307" t="str">
        <f t="shared" si="0"/>
        <v>May22</v>
      </c>
      <c r="B48" s="308">
        <f t="shared" si="1"/>
        <v>44703</v>
      </c>
      <c r="C48" s="309">
        <v>7</v>
      </c>
      <c r="D48" s="309">
        <v>2</v>
      </c>
      <c r="E48" s="311"/>
      <c r="F48" s="312">
        <v>3</v>
      </c>
      <c r="G48" s="303"/>
      <c r="H48" s="303"/>
      <c r="I48" s="303"/>
      <c r="J48" s="303"/>
      <c r="K48" s="303"/>
      <c r="L48" s="303"/>
      <c r="M48" s="313"/>
      <c r="N48" s="313"/>
      <c r="O48" s="313"/>
      <c r="P48" s="313"/>
      <c r="Q48" s="313"/>
      <c r="R48" s="313"/>
      <c r="S48" s="313"/>
    </row>
    <row r="49" spans="1:19" ht="12" x14ac:dyDescent="0.2">
      <c r="A49" s="307" t="str">
        <f t="shared" si="0"/>
        <v>May22</v>
      </c>
      <c r="B49" s="308">
        <f t="shared" si="1"/>
        <v>44704</v>
      </c>
      <c r="C49" s="309">
        <v>8</v>
      </c>
      <c r="D49" s="309">
        <v>2</v>
      </c>
      <c r="E49" s="311"/>
      <c r="F49" s="312">
        <v>4</v>
      </c>
      <c r="G49" s="303"/>
      <c r="H49" s="303"/>
      <c r="I49" s="303"/>
      <c r="J49" s="303"/>
      <c r="K49" s="303"/>
      <c r="L49" s="303"/>
      <c r="M49" s="313"/>
      <c r="N49" s="313"/>
      <c r="O49" s="313"/>
      <c r="P49" s="313"/>
      <c r="Q49" s="313"/>
      <c r="R49" s="313"/>
      <c r="S49" s="313"/>
    </row>
    <row r="50" spans="1:19" ht="12" x14ac:dyDescent="0.2">
      <c r="A50" s="307" t="str">
        <f t="shared" si="0"/>
        <v>May22</v>
      </c>
      <c r="B50" s="308">
        <f t="shared" si="1"/>
        <v>44705</v>
      </c>
      <c r="C50" s="309">
        <v>8</v>
      </c>
      <c r="D50" s="309">
        <v>2</v>
      </c>
      <c r="E50" s="311"/>
      <c r="F50" s="312">
        <v>4</v>
      </c>
      <c r="G50" s="303"/>
      <c r="H50" s="303"/>
      <c r="I50" s="303"/>
      <c r="J50" s="303"/>
      <c r="K50" s="303"/>
      <c r="L50" s="303"/>
      <c r="M50" s="313"/>
      <c r="N50" s="313"/>
      <c r="O50" s="313"/>
      <c r="P50" s="313"/>
      <c r="Q50" s="313"/>
      <c r="R50" s="313"/>
      <c r="S50" s="313"/>
    </row>
    <row r="51" spans="1:19" ht="12" x14ac:dyDescent="0.2">
      <c r="A51" s="307" t="str">
        <f t="shared" si="0"/>
        <v>May22</v>
      </c>
      <c r="B51" s="308">
        <f t="shared" si="1"/>
        <v>44706</v>
      </c>
      <c r="C51" s="309">
        <v>8</v>
      </c>
      <c r="D51" s="309">
        <v>2</v>
      </c>
      <c r="E51" s="311"/>
      <c r="F51" s="312">
        <v>4</v>
      </c>
      <c r="G51" s="303"/>
      <c r="H51" s="303"/>
      <c r="I51" s="303"/>
      <c r="J51" s="303"/>
      <c r="K51" s="303"/>
      <c r="L51" s="303"/>
      <c r="M51" s="313"/>
      <c r="N51" s="313"/>
      <c r="O51" s="313"/>
      <c r="P51" s="313"/>
      <c r="Q51" s="313"/>
      <c r="R51" s="313"/>
      <c r="S51" s="313"/>
    </row>
    <row r="52" spans="1:19" ht="12" x14ac:dyDescent="0.2">
      <c r="A52" s="307" t="str">
        <f t="shared" si="0"/>
        <v>May22</v>
      </c>
      <c r="B52" s="308">
        <f t="shared" si="1"/>
        <v>44707</v>
      </c>
      <c r="C52" s="309">
        <v>8</v>
      </c>
      <c r="D52" s="309">
        <v>2</v>
      </c>
      <c r="E52" s="311"/>
      <c r="F52" s="312">
        <v>4</v>
      </c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</row>
    <row r="53" spans="1:19" ht="12" x14ac:dyDescent="0.2">
      <c r="A53" s="307" t="str">
        <f t="shared" si="0"/>
        <v>May22</v>
      </c>
      <c r="B53" s="308">
        <f t="shared" si="1"/>
        <v>44708</v>
      </c>
      <c r="C53" s="309">
        <v>8</v>
      </c>
      <c r="D53" s="309">
        <v>2</v>
      </c>
      <c r="E53" s="311"/>
      <c r="F53" s="312">
        <v>4</v>
      </c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</row>
    <row r="54" spans="1:19" ht="12" x14ac:dyDescent="0.2">
      <c r="A54" s="307" t="str">
        <f t="shared" si="0"/>
        <v>May22</v>
      </c>
      <c r="B54" s="308">
        <f t="shared" si="1"/>
        <v>44709</v>
      </c>
      <c r="C54" s="309">
        <v>8</v>
      </c>
      <c r="D54" s="309">
        <v>2</v>
      </c>
      <c r="E54" s="311"/>
      <c r="F54" s="312">
        <v>4</v>
      </c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</row>
    <row r="55" spans="1:19" ht="12" x14ac:dyDescent="0.2">
      <c r="A55" s="307" t="str">
        <f t="shared" si="0"/>
        <v>May22</v>
      </c>
      <c r="B55" s="308">
        <f t="shared" si="1"/>
        <v>44710</v>
      </c>
      <c r="C55" s="309">
        <v>8</v>
      </c>
      <c r="D55" s="309">
        <v>2</v>
      </c>
      <c r="E55" s="311"/>
      <c r="F55" s="312">
        <v>4</v>
      </c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</row>
    <row r="56" spans="1:19" ht="12" x14ac:dyDescent="0.2">
      <c r="A56" s="307" t="str">
        <f t="shared" si="0"/>
        <v>Jun22</v>
      </c>
      <c r="B56" s="308">
        <f t="shared" si="1"/>
        <v>44711</v>
      </c>
      <c r="C56" s="309">
        <v>9</v>
      </c>
      <c r="D56" s="309">
        <v>3</v>
      </c>
      <c r="E56" s="311"/>
      <c r="F56" s="312">
        <v>1</v>
      </c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</row>
    <row r="57" spans="1:19" ht="12" x14ac:dyDescent="0.2">
      <c r="A57" s="307" t="str">
        <f t="shared" si="0"/>
        <v>Jun22</v>
      </c>
      <c r="B57" s="308">
        <f t="shared" si="1"/>
        <v>44712</v>
      </c>
      <c r="C57" s="309">
        <v>9</v>
      </c>
      <c r="D57" s="309">
        <v>3</v>
      </c>
      <c r="E57" s="311"/>
      <c r="F57" s="312">
        <v>1</v>
      </c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</row>
    <row r="58" spans="1:19" x14ac:dyDescent="0.2">
      <c r="A58" s="307" t="str">
        <f t="shared" si="0"/>
        <v>Jun22</v>
      </c>
      <c r="B58" s="308">
        <f t="shared" si="1"/>
        <v>44713</v>
      </c>
      <c r="C58" s="309">
        <v>9</v>
      </c>
      <c r="D58" s="309">
        <v>3</v>
      </c>
      <c r="E58" s="311"/>
      <c r="F58" s="309">
        <v>1</v>
      </c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</row>
    <row r="59" spans="1:19" ht="12" x14ac:dyDescent="0.2">
      <c r="A59" s="307" t="str">
        <f t="shared" si="0"/>
        <v>Jun22</v>
      </c>
      <c r="B59" s="308">
        <f t="shared" si="1"/>
        <v>44714</v>
      </c>
      <c r="C59" s="309">
        <v>9</v>
      </c>
      <c r="D59" s="309">
        <v>3</v>
      </c>
      <c r="E59" s="311"/>
      <c r="F59" s="312">
        <v>1</v>
      </c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</row>
    <row r="60" spans="1:19" ht="12" x14ac:dyDescent="0.2">
      <c r="A60" s="307" t="str">
        <f t="shared" si="0"/>
        <v>Jun22</v>
      </c>
      <c r="B60" s="308">
        <f t="shared" si="1"/>
        <v>44715</v>
      </c>
      <c r="C60" s="309">
        <v>9</v>
      </c>
      <c r="D60" s="309">
        <v>3</v>
      </c>
      <c r="E60" s="311"/>
      <c r="F60" s="312">
        <v>1</v>
      </c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</row>
    <row r="61" spans="1:19" ht="12" x14ac:dyDescent="0.2">
      <c r="A61" s="307" t="str">
        <f t="shared" si="0"/>
        <v>Jun22</v>
      </c>
      <c r="B61" s="308">
        <f t="shared" si="1"/>
        <v>44716</v>
      </c>
      <c r="C61" s="309">
        <v>9</v>
      </c>
      <c r="D61" s="309">
        <v>3</v>
      </c>
      <c r="E61" s="311"/>
      <c r="F61" s="312">
        <v>1</v>
      </c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</row>
    <row r="62" spans="1:19" ht="12" x14ac:dyDescent="0.2">
      <c r="A62" s="307" t="str">
        <f t="shared" si="0"/>
        <v>Jun22</v>
      </c>
      <c r="B62" s="308">
        <f t="shared" si="1"/>
        <v>44717</v>
      </c>
      <c r="C62" s="317">
        <v>9</v>
      </c>
      <c r="D62" s="317">
        <v>3</v>
      </c>
      <c r="E62" s="311"/>
      <c r="F62" s="312">
        <v>1</v>
      </c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</row>
    <row r="63" spans="1:19" ht="12" x14ac:dyDescent="0.2">
      <c r="A63" s="316" t="str">
        <f t="shared" si="0"/>
        <v>Jun22</v>
      </c>
      <c r="B63" s="308">
        <f t="shared" si="1"/>
        <v>44718</v>
      </c>
      <c r="C63" s="317">
        <v>10</v>
      </c>
      <c r="D63" s="317">
        <v>3</v>
      </c>
      <c r="E63" s="315"/>
      <c r="F63" s="312">
        <v>2</v>
      </c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</row>
    <row r="64" spans="1:19" ht="12" x14ac:dyDescent="0.2">
      <c r="A64" s="307" t="str">
        <f t="shared" si="0"/>
        <v>Jun22</v>
      </c>
      <c r="B64" s="308">
        <f t="shared" si="1"/>
        <v>44719</v>
      </c>
      <c r="C64" s="309">
        <v>10</v>
      </c>
      <c r="D64" s="309">
        <v>3</v>
      </c>
      <c r="E64" s="311"/>
      <c r="F64" s="312">
        <v>2</v>
      </c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</row>
    <row r="65" spans="1:19" ht="12" x14ac:dyDescent="0.2">
      <c r="A65" s="307" t="str">
        <f t="shared" si="0"/>
        <v>Jun22</v>
      </c>
      <c r="B65" s="308">
        <f t="shared" si="1"/>
        <v>44720</v>
      </c>
      <c r="C65" s="309">
        <v>10</v>
      </c>
      <c r="D65" s="309">
        <v>3</v>
      </c>
      <c r="E65" s="311"/>
      <c r="F65" s="312">
        <v>2</v>
      </c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</row>
    <row r="66" spans="1:19" ht="12" x14ac:dyDescent="0.2">
      <c r="A66" s="307" t="str">
        <f t="shared" si="0"/>
        <v>Jun22</v>
      </c>
      <c r="B66" s="308">
        <f t="shared" si="1"/>
        <v>44721</v>
      </c>
      <c r="C66" s="309">
        <v>10</v>
      </c>
      <c r="D66" s="309">
        <v>3</v>
      </c>
      <c r="E66" s="311"/>
      <c r="F66" s="312">
        <v>2</v>
      </c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</row>
    <row r="67" spans="1:19" ht="12" x14ac:dyDescent="0.2">
      <c r="A67" s="307" t="str">
        <f t="shared" ref="A67:A130" si="2">TEXT(DATE(YEAR(B$2),MONTH(B$2)+(D67-1),1),"MmmYY")</f>
        <v>Jun22</v>
      </c>
      <c r="B67" s="308">
        <f t="shared" si="1"/>
        <v>44722</v>
      </c>
      <c r="C67" s="309">
        <v>10</v>
      </c>
      <c r="D67" s="309">
        <v>3</v>
      </c>
      <c r="E67" s="311"/>
      <c r="F67" s="312">
        <v>2</v>
      </c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</row>
    <row r="68" spans="1:19" ht="12" x14ac:dyDescent="0.2">
      <c r="A68" s="307" t="str">
        <f t="shared" si="2"/>
        <v>Jun22</v>
      </c>
      <c r="B68" s="308">
        <f t="shared" ref="B68:B131" si="3">B67+1</f>
        <v>44723</v>
      </c>
      <c r="C68" s="309">
        <v>10</v>
      </c>
      <c r="D68" s="309">
        <v>3</v>
      </c>
      <c r="E68" s="311"/>
      <c r="F68" s="312">
        <v>2</v>
      </c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</row>
    <row r="69" spans="1:19" ht="12" x14ac:dyDescent="0.2">
      <c r="A69" s="307" t="str">
        <f t="shared" si="2"/>
        <v>Jun22</v>
      </c>
      <c r="B69" s="308">
        <f t="shared" si="3"/>
        <v>44724</v>
      </c>
      <c r="C69" s="309">
        <v>10</v>
      </c>
      <c r="D69" s="309">
        <v>3</v>
      </c>
      <c r="E69" s="311"/>
      <c r="F69" s="312">
        <v>2</v>
      </c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</row>
    <row r="70" spans="1:19" ht="12" x14ac:dyDescent="0.2">
      <c r="A70" s="307" t="str">
        <f t="shared" si="2"/>
        <v>Jun22</v>
      </c>
      <c r="B70" s="308">
        <f t="shared" si="3"/>
        <v>44725</v>
      </c>
      <c r="C70" s="309">
        <v>11</v>
      </c>
      <c r="D70" s="309">
        <v>3</v>
      </c>
      <c r="E70" s="311"/>
      <c r="F70" s="312">
        <v>3</v>
      </c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</row>
    <row r="71" spans="1:19" ht="12" x14ac:dyDescent="0.2">
      <c r="A71" s="307" t="str">
        <f t="shared" si="2"/>
        <v>Jun22</v>
      </c>
      <c r="B71" s="308">
        <f t="shared" si="3"/>
        <v>44726</v>
      </c>
      <c r="C71" s="309">
        <v>11</v>
      </c>
      <c r="D71" s="309">
        <v>3</v>
      </c>
      <c r="E71" s="311"/>
      <c r="F71" s="312">
        <v>3</v>
      </c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</row>
    <row r="72" spans="1:19" ht="12" x14ac:dyDescent="0.2">
      <c r="A72" s="307" t="str">
        <f t="shared" si="2"/>
        <v>Jun22</v>
      </c>
      <c r="B72" s="308">
        <f t="shared" si="3"/>
        <v>44727</v>
      </c>
      <c r="C72" s="309">
        <v>11</v>
      </c>
      <c r="D72" s="309">
        <v>3</v>
      </c>
      <c r="E72" s="311"/>
      <c r="F72" s="312">
        <v>3</v>
      </c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</row>
    <row r="73" spans="1:19" ht="12" x14ac:dyDescent="0.2">
      <c r="A73" s="307" t="str">
        <f t="shared" si="2"/>
        <v>Jun22</v>
      </c>
      <c r="B73" s="308">
        <f t="shared" si="3"/>
        <v>44728</v>
      </c>
      <c r="C73" s="309">
        <v>11</v>
      </c>
      <c r="D73" s="309">
        <v>3</v>
      </c>
      <c r="E73" s="311"/>
      <c r="F73" s="312">
        <v>3</v>
      </c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</row>
    <row r="74" spans="1:19" ht="12" x14ac:dyDescent="0.2">
      <c r="A74" s="307" t="str">
        <f t="shared" si="2"/>
        <v>Jun22</v>
      </c>
      <c r="B74" s="308">
        <f t="shared" si="3"/>
        <v>44729</v>
      </c>
      <c r="C74" s="309">
        <v>11</v>
      </c>
      <c r="D74" s="309">
        <v>3</v>
      </c>
      <c r="E74" s="311"/>
      <c r="F74" s="312">
        <v>3</v>
      </c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</row>
    <row r="75" spans="1:19" ht="12" x14ac:dyDescent="0.2">
      <c r="A75" s="307" t="str">
        <f t="shared" si="2"/>
        <v>Jun22</v>
      </c>
      <c r="B75" s="308">
        <f t="shared" si="3"/>
        <v>44730</v>
      </c>
      <c r="C75" s="309">
        <v>11</v>
      </c>
      <c r="D75" s="309">
        <v>3</v>
      </c>
      <c r="E75" s="311"/>
      <c r="F75" s="312">
        <v>3</v>
      </c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</row>
    <row r="76" spans="1:19" ht="12" x14ac:dyDescent="0.2">
      <c r="A76" s="307" t="str">
        <f t="shared" si="2"/>
        <v>Jun22</v>
      </c>
      <c r="B76" s="308">
        <f t="shared" si="3"/>
        <v>44731</v>
      </c>
      <c r="C76" s="309">
        <v>11</v>
      </c>
      <c r="D76" s="309">
        <v>3</v>
      </c>
      <c r="E76" s="311"/>
      <c r="F76" s="312">
        <v>3</v>
      </c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</row>
    <row r="77" spans="1:19" ht="12" x14ac:dyDescent="0.2">
      <c r="A77" s="307" t="str">
        <f t="shared" si="2"/>
        <v>Jun22</v>
      </c>
      <c r="B77" s="308">
        <f t="shared" si="3"/>
        <v>44732</v>
      </c>
      <c r="C77" s="309">
        <v>12</v>
      </c>
      <c r="D77" s="309">
        <v>3</v>
      </c>
      <c r="E77" s="311"/>
      <c r="F77" s="312">
        <v>4</v>
      </c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</row>
    <row r="78" spans="1:19" ht="12" x14ac:dyDescent="0.2">
      <c r="A78" s="307" t="str">
        <f t="shared" si="2"/>
        <v>Jun22</v>
      </c>
      <c r="B78" s="308">
        <f t="shared" si="3"/>
        <v>44733</v>
      </c>
      <c r="C78" s="309">
        <v>12</v>
      </c>
      <c r="D78" s="309">
        <v>3</v>
      </c>
      <c r="E78" s="311"/>
      <c r="F78" s="312">
        <v>4</v>
      </c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</row>
    <row r="79" spans="1:19" ht="12" x14ac:dyDescent="0.2">
      <c r="A79" s="307" t="str">
        <f t="shared" si="2"/>
        <v>Jun22</v>
      </c>
      <c r="B79" s="308">
        <f t="shared" si="3"/>
        <v>44734</v>
      </c>
      <c r="C79" s="309">
        <v>12</v>
      </c>
      <c r="D79" s="309">
        <v>3</v>
      </c>
      <c r="E79" s="311"/>
      <c r="F79" s="312">
        <v>4</v>
      </c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</row>
    <row r="80" spans="1:19" ht="12" x14ac:dyDescent="0.2">
      <c r="A80" s="307" t="str">
        <f t="shared" si="2"/>
        <v>Jun22</v>
      </c>
      <c r="B80" s="308">
        <f t="shared" si="3"/>
        <v>44735</v>
      </c>
      <c r="C80" s="309">
        <v>12</v>
      </c>
      <c r="D80" s="309">
        <v>3</v>
      </c>
      <c r="E80" s="311"/>
      <c r="F80" s="312">
        <v>4</v>
      </c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</row>
    <row r="81" spans="1:19" ht="12" x14ac:dyDescent="0.2">
      <c r="A81" s="307" t="str">
        <f t="shared" si="2"/>
        <v>Jun22</v>
      </c>
      <c r="B81" s="308">
        <f t="shared" si="3"/>
        <v>44736</v>
      </c>
      <c r="C81" s="309">
        <v>12</v>
      </c>
      <c r="D81" s="309">
        <v>3</v>
      </c>
      <c r="E81" s="311"/>
      <c r="F81" s="312">
        <v>4</v>
      </c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</row>
    <row r="82" spans="1:19" ht="12" x14ac:dyDescent="0.2">
      <c r="A82" s="307" t="str">
        <f t="shared" si="2"/>
        <v>Jun22</v>
      </c>
      <c r="B82" s="308">
        <f t="shared" si="3"/>
        <v>44737</v>
      </c>
      <c r="C82" s="309">
        <v>12</v>
      </c>
      <c r="D82" s="309">
        <v>3</v>
      </c>
      <c r="E82" s="311"/>
      <c r="F82" s="312">
        <v>4</v>
      </c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</row>
    <row r="83" spans="1:19" ht="12" x14ac:dyDescent="0.2">
      <c r="A83" s="307" t="str">
        <f t="shared" si="2"/>
        <v>Jun22</v>
      </c>
      <c r="B83" s="308">
        <f t="shared" si="3"/>
        <v>44738</v>
      </c>
      <c r="C83" s="309">
        <v>12</v>
      </c>
      <c r="D83" s="309">
        <v>3</v>
      </c>
      <c r="E83" s="311"/>
      <c r="F83" s="312">
        <v>4</v>
      </c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</row>
    <row r="84" spans="1:19" ht="12" x14ac:dyDescent="0.2">
      <c r="A84" s="307" t="str">
        <f t="shared" si="2"/>
        <v>Jun22</v>
      </c>
      <c r="B84" s="308">
        <f t="shared" si="3"/>
        <v>44739</v>
      </c>
      <c r="C84" s="309">
        <v>13</v>
      </c>
      <c r="D84" s="309">
        <v>3</v>
      </c>
      <c r="E84" s="311"/>
      <c r="F84" s="312">
        <v>5</v>
      </c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</row>
    <row r="85" spans="1:19" ht="12" x14ac:dyDescent="0.2">
      <c r="A85" s="307" t="str">
        <f t="shared" si="2"/>
        <v>Jun22</v>
      </c>
      <c r="B85" s="308">
        <f t="shared" si="3"/>
        <v>44740</v>
      </c>
      <c r="C85" s="309">
        <v>13</v>
      </c>
      <c r="D85" s="309">
        <v>3</v>
      </c>
      <c r="E85" s="311"/>
      <c r="F85" s="312">
        <v>5</v>
      </c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</row>
    <row r="86" spans="1:19" ht="12" x14ac:dyDescent="0.2">
      <c r="A86" s="307" t="str">
        <f t="shared" si="2"/>
        <v>Jun22</v>
      </c>
      <c r="B86" s="308">
        <f t="shared" si="3"/>
        <v>44741</v>
      </c>
      <c r="C86" s="309">
        <v>13</v>
      </c>
      <c r="D86" s="309">
        <v>3</v>
      </c>
      <c r="E86" s="311"/>
      <c r="F86" s="312">
        <v>5</v>
      </c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</row>
    <row r="87" spans="1:19" ht="12" x14ac:dyDescent="0.2">
      <c r="A87" s="307" t="str">
        <f t="shared" si="2"/>
        <v>Jun22</v>
      </c>
      <c r="B87" s="308">
        <f t="shared" si="3"/>
        <v>44742</v>
      </c>
      <c r="C87" s="309">
        <v>13</v>
      </c>
      <c r="D87" s="309">
        <v>3</v>
      </c>
      <c r="E87" s="311"/>
      <c r="F87" s="312">
        <v>5</v>
      </c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</row>
    <row r="88" spans="1:19" ht="12" x14ac:dyDescent="0.2">
      <c r="A88" s="307" t="str">
        <f t="shared" si="2"/>
        <v>Jun22</v>
      </c>
      <c r="B88" s="308">
        <f t="shared" si="3"/>
        <v>44743</v>
      </c>
      <c r="C88" s="309">
        <v>13</v>
      </c>
      <c r="D88" s="309">
        <v>3</v>
      </c>
      <c r="E88" s="311"/>
      <c r="F88" s="312">
        <v>5</v>
      </c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</row>
    <row r="89" spans="1:19" ht="12" x14ac:dyDescent="0.2">
      <c r="A89" s="307" t="str">
        <f t="shared" si="2"/>
        <v>Jun22</v>
      </c>
      <c r="B89" s="308">
        <f t="shared" si="3"/>
        <v>44744</v>
      </c>
      <c r="C89" s="309">
        <v>13</v>
      </c>
      <c r="D89" s="309">
        <v>3</v>
      </c>
      <c r="E89" s="311"/>
      <c r="F89" s="312">
        <v>5</v>
      </c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</row>
    <row r="90" spans="1:19" ht="12" x14ac:dyDescent="0.2">
      <c r="A90" s="307" t="str">
        <f t="shared" si="2"/>
        <v>Jun22</v>
      </c>
      <c r="B90" s="308">
        <f t="shared" si="3"/>
        <v>44745</v>
      </c>
      <c r="C90" s="309">
        <v>13</v>
      </c>
      <c r="D90" s="309">
        <v>3</v>
      </c>
      <c r="E90" s="311"/>
      <c r="F90" s="312">
        <v>5</v>
      </c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</row>
    <row r="91" spans="1:19" ht="12" x14ac:dyDescent="0.2">
      <c r="A91" s="307" t="str">
        <f t="shared" si="2"/>
        <v>Jul22</v>
      </c>
      <c r="B91" s="308">
        <f t="shared" si="3"/>
        <v>44746</v>
      </c>
      <c r="C91" s="309">
        <v>14</v>
      </c>
      <c r="D91" s="309">
        <v>4</v>
      </c>
      <c r="E91" s="311"/>
      <c r="F91" s="312">
        <v>1</v>
      </c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</row>
    <row r="92" spans="1:19" ht="12" x14ac:dyDescent="0.2">
      <c r="A92" s="307" t="str">
        <f t="shared" si="2"/>
        <v>Jul22</v>
      </c>
      <c r="B92" s="308">
        <f t="shared" si="3"/>
        <v>44747</v>
      </c>
      <c r="C92" s="309">
        <v>14</v>
      </c>
      <c r="D92" s="309">
        <v>4</v>
      </c>
      <c r="E92" s="311"/>
      <c r="F92" s="312">
        <v>1</v>
      </c>
      <c r="G92" s="314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</row>
    <row r="93" spans="1:19" x14ac:dyDescent="0.2">
      <c r="A93" s="316" t="str">
        <f t="shared" si="2"/>
        <v>Jul22</v>
      </c>
      <c r="B93" s="308">
        <f t="shared" si="3"/>
        <v>44748</v>
      </c>
      <c r="C93" s="317">
        <v>14</v>
      </c>
      <c r="D93" s="317">
        <v>4</v>
      </c>
      <c r="E93" s="315"/>
      <c r="F93" s="309">
        <v>1</v>
      </c>
      <c r="G93" s="313"/>
      <c r="H93" s="313"/>
      <c r="I93" s="313"/>
      <c r="J93" s="313"/>
      <c r="K93" s="313"/>
      <c r="L93" s="313"/>
      <c r="M93" s="313"/>
      <c r="N93" s="313"/>
      <c r="O93" s="313"/>
      <c r="P93" s="313"/>
      <c r="Q93" s="313"/>
      <c r="R93" s="313"/>
      <c r="S93" s="313"/>
    </row>
    <row r="94" spans="1:19" ht="12" x14ac:dyDescent="0.2">
      <c r="A94" s="307" t="str">
        <f t="shared" si="2"/>
        <v>Jul22</v>
      </c>
      <c r="B94" s="308">
        <f t="shared" si="3"/>
        <v>44749</v>
      </c>
      <c r="C94" s="309">
        <v>14</v>
      </c>
      <c r="D94" s="309">
        <v>4</v>
      </c>
      <c r="E94" s="311"/>
      <c r="F94" s="312">
        <v>1</v>
      </c>
      <c r="G94" s="313"/>
      <c r="H94" s="313"/>
      <c r="I94" s="313"/>
      <c r="J94" s="313"/>
      <c r="K94" s="313"/>
      <c r="L94" s="313"/>
      <c r="M94" s="313"/>
      <c r="N94" s="313"/>
      <c r="O94" s="313"/>
      <c r="P94" s="313"/>
      <c r="Q94" s="313"/>
      <c r="R94" s="313"/>
      <c r="S94" s="313"/>
    </row>
    <row r="95" spans="1:19" ht="12" x14ac:dyDescent="0.2">
      <c r="A95" s="307" t="str">
        <f t="shared" si="2"/>
        <v>Jul22</v>
      </c>
      <c r="B95" s="308">
        <f t="shared" si="3"/>
        <v>44750</v>
      </c>
      <c r="C95" s="309">
        <v>14</v>
      </c>
      <c r="D95" s="309">
        <v>4</v>
      </c>
      <c r="E95" s="311"/>
      <c r="F95" s="312">
        <v>1</v>
      </c>
      <c r="G95" s="313"/>
      <c r="H95" s="313"/>
      <c r="I95" s="313"/>
      <c r="J95" s="313"/>
      <c r="K95" s="313"/>
      <c r="L95" s="313"/>
      <c r="M95" s="313"/>
      <c r="N95" s="313"/>
      <c r="O95" s="313"/>
      <c r="P95" s="313"/>
      <c r="Q95" s="313"/>
      <c r="R95" s="313"/>
      <c r="S95" s="313"/>
    </row>
    <row r="96" spans="1:19" ht="12" x14ac:dyDescent="0.2">
      <c r="A96" s="307" t="str">
        <f t="shared" si="2"/>
        <v>Jul22</v>
      </c>
      <c r="B96" s="308">
        <f t="shared" si="3"/>
        <v>44751</v>
      </c>
      <c r="C96" s="309">
        <v>14</v>
      </c>
      <c r="D96" s="309">
        <v>4</v>
      </c>
      <c r="E96" s="311"/>
      <c r="F96" s="312">
        <v>1</v>
      </c>
      <c r="G96" s="313"/>
      <c r="H96" s="313"/>
      <c r="I96" s="313"/>
      <c r="J96" s="313"/>
      <c r="K96" s="313"/>
      <c r="L96" s="313"/>
      <c r="M96" s="313"/>
      <c r="N96" s="313"/>
      <c r="O96" s="313"/>
      <c r="P96" s="313"/>
      <c r="Q96" s="313"/>
      <c r="R96" s="313"/>
      <c r="S96" s="313"/>
    </row>
    <row r="97" spans="1:19" ht="12" x14ac:dyDescent="0.2">
      <c r="A97" s="307" t="str">
        <f t="shared" si="2"/>
        <v>Jul22</v>
      </c>
      <c r="B97" s="308">
        <f t="shared" si="3"/>
        <v>44752</v>
      </c>
      <c r="C97" s="309">
        <v>14</v>
      </c>
      <c r="D97" s="309">
        <v>4</v>
      </c>
      <c r="E97" s="311"/>
      <c r="F97" s="312">
        <v>1</v>
      </c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</row>
    <row r="98" spans="1:19" ht="12" x14ac:dyDescent="0.2">
      <c r="A98" s="307" t="str">
        <f t="shared" si="2"/>
        <v>Jul22</v>
      </c>
      <c r="B98" s="308">
        <f t="shared" si="3"/>
        <v>44753</v>
      </c>
      <c r="C98" s="309">
        <v>15</v>
      </c>
      <c r="D98" s="309">
        <v>4</v>
      </c>
      <c r="E98" s="311"/>
      <c r="F98" s="312">
        <v>2</v>
      </c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</row>
    <row r="99" spans="1:19" ht="12" x14ac:dyDescent="0.2">
      <c r="A99" s="307" t="str">
        <f t="shared" si="2"/>
        <v>Jul22</v>
      </c>
      <c r="B99" s="308">
        <f t="shared" si="3"/>
        <v>44754</v>
      </c>
      <c r="C99" s="309">
        <v>15</v>
      </c>
      <c r="D99" s="309">
        <v>4</v>
      </c>
      <c r="E99" s="311"/>
      <c r="F99" s="312">
        <v>2</v>
      </c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</row>
    <row r="100" spans="1:19" ht="12" x14ac:dyDescent="0.2">
      <c r="A100" s="307" t="str">
        <f t="shared" si="2"/>
        <v>Jul22</v>
      </c>
      <c r="B100" s="308">
        <f t="shared" si="3"/>
        <v>44755</v>
      </c>
      <c r="C100" s="309">
        <v>15</v>
      </c>
      <c r="D100" s="309">
        <v>4</v>
      </c>
      <c r="E100" s="311"/>
      <c r="F100" s="312">
        <v>2</v>
      </c>
      <c r="G100" s="313"/>
      <c r="H100" s="313"/>
      <c r="I100" s="313"/>
      <c r="J100" s="313"/>
      <c r="K100" s="313"/>
      <c r="L100" s="313"/>
      <c r="M100" s="313"/>
      <c r="N100" s="313"/>
      <c r="O100" s="313"/>
      <c r="P100" s="313"/>
      <c r="Q100" s="313"/>
      <c r="R100" s="313"/>
      <c r="S100" s="313"/>
    </row>
    <row r="101" spans="1:19" ht="12" x14ac:dyDescent="0.2">
      <c r="A101" s="307" t="str">
        <f t="shared" si="2"/>
        <v>Jul22</v>
      </c>
      <c r="B101" s="308">
        <f t="shared" si="3"/>
        <v>44756</v>
      </c>
      <c r="C101" s="309">
        <v>15</v>
      </c>
      <c r="D101" s="309">
        <v>4</v>
      </c>
      <c r="E101" s="311"/>
      <c r="F101" s="312">
        <v>2</v>
      </c>
      <c r="G101" s="313"/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13"/>
    </row>
    <row r="102" spans="1:19" ht="12" x14ac:dyDescent="0.2">
      <c r="A102" s="307" t="str">
        <f t="shared" si="2"/>
        <v>Jul22</v>
      </c>
      <c r="B102" s="308">
        <f t="shared" si="3"/>
        <v>44757</v>
      </c>
      <c r="C102" s="309">
        <v>15</v>
      </c>
      <c r="D102" s="309">
        <v>4</v>
      </c>
      <c r="E102" s="311"/>
      <c r="F102" s="312">
        <v>2</v>
      </c>
      <c r="G102" s="313"/>
      <c r="H102" s="313"/>
      <c r="I102" s="313"/>
      <c r="J102" s="313"/>
      <c r="K102" s="313"/>
      <c r="L102" s="313"/>
      <c r="M102" s="313"/>
      <c r="N102" s="313"/>
      <c r="O102" s="313"/>
      <c r="P102" s="313"/>
      <c r="Q102" s="313"/>
      <c r="R102" s="313"/>
      <c r="S102" s="313"/>
    </row>
    <row r="103" spans="1:19" ht="12" x14ac:dyDescent="0.2">
      <c r="A103" s="307" t="str">
        <f t="shared" si="2"/>
        <v>Jul22</v>
      </c>
      <c r="B103" s="308">
        <f t="shared" si="3"/>
        <v>44758</v>
      </c>
      <c r="C103" s="309">
        <v>15</v>
      </c>
      <c r="D103" s="309">
        <v>4</v>
      </c>
      <c r="E103" s="311"/>
      <c r="F103" s="312">
        <v>2</v>
      </c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</row>
    <row r="104" spans="1:19" ht="12" x14ac:dyDescent="0.2">
      <c r="A104" s="307" t="str">
        <f t="shared" si="2"/>
        <v>Jul22</v>
      </c>
      <c r="B104" s="308">
        <f t="shared" si="3"/>
        <v>44759</v>
      </c>
      <c r="C104" s="309">
        <v>15</v>
      </c>
      <c r="D104" s="309">
        <v>4</v>
      </c>
      <c r="E104" s="311"/>
      <c r="F104" s="312">
        <v>2</v>
      </c>
      <c r="G104" s="313"/>
      <c r="H104" s="313"/>
      <c r="I104" s="313"/>
      <c r="J104" s="313"/>
      <c r="K104" s="313"/>
      <c r="L104" s="313"/>
      <c r="M104" s="313"/>
      <c r="N104" s="313"/>
      <c r="O104" s="313"/>
      <c r="P104" s="313"/>
      <c r="Q104" s="313"/>
      <c r="R104" s="313"/>
      <c r="S104" s="313"/>
    </row>
    <row r="105" spans="1:19" ht="12" x14ac:dyDescent="0.2">
      <c r="A105" s="307" t="str">
        <f t="shared" si="2"/>
        <v>Jul22</v>
      </c>
      <c r="B105" s="308">
        <f t="shared" si="3"/>
        <v>44760</v>
      </c>
      <c r="C105" s="309">
        <v>16</v>
      </c>
      <c r="D105" s="309">
        <v>4</v>
      </c>
      <c r="E105" s="311"/>
      <c r="F105" s="312">
        <v>3</v>
      </c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</row>
    <row r="106" spans="1:19" ht="12" x14ac:dyDescent="0.2">
      <c r="A106" s="307" t="str">
        <f t="shared" si="2"/>
        <v>Jul22</v>
      </c>
      <c r="B106" s="308">
        <f t="shared" si="3"/>
        <v>44761</v>
      </c>
      <c r="C106" s="309">
        <v>16</v>
      </c>
      <c r="D106" s="309">
        <v>4</v>
      </c>
      <c r="E106" s="311"/>
      <c r="F106" s="312">
        <v>3</v>
      </c>
      <c r="G106" s="313"/>
      <c r="H106" s="313"/>
      <c r="I106" s="313"/>
      <c r="J106" s="313"/>
      <c r="K106" s="313"/>
      <c r="L106" s="313"/>
      <c r="M106" s="313"/>
      <c r="N106" s="313"/>
      <c r="O106" s="313"/>
      <c r="P106" s="313"/>
      <c r="Q106" s="313"/>
      <c r="R106" s="313"/>
      <c r="S106" s="313"/>
    </row>
    <row r="107" spans="1:19" ht="12" x14ac:dyDescent="0.2">
      <c r="A107" s="307" t="str">
        <f t="shared" si="2"/>
        <v>Jul22</v>
      </c>
      <c r="B107" s="308">
        <f t="shared" si="3"/>
        <v>44762</v>
      </c>
      <c r="C107" s="309">
        <v>16</v>
      </c>
      <c r="D107" s="309">
        <v>4</v>
      </c>
      <c r="E107" s="311"/>
      <c r="F107" s="312">
        <v>3</v>
      </c>
      <c r="G107" s="313"/>
      <c r="H107" s="313"/>
      <c r="I107" s="313"/>
      <c r="J107" s="313"/>
      <c r="K107" s="313"/>
      <c r="L107" s="313"/>
      <c r="M107" s="313"/>
      <c r="N107" s="313"/>
      <c r="O107" s="313"/>
      <c r="P107" s="313"/>
      <c r="Q107" s="313"/>
      <c r="R107" s="313"/>
      <c r="S107" s="313"/>
    </row>
    <row r="108" spans="1:19" ht="12" x14ac:dyDescent="0.2">
      <c r="A108" s="307" t="str">
        <f t="shared" si="2"/>
        <v>Jul22</v>
      </c>
      <c r="B108" s="308">
        <f t="shared" si="3"/>
        <v>44763</v>
      </c>
      <c r="C108" s="309">
        <v>16</v>
      </c>
      <c r="D108" s="309">
        <v>4</v>
      </c>
      <c r="E108" s="311"/>
      <c r="F108" s="312">
        <v>3</v>
      </c>
      <c r="G108" s="313"/>
      <c r="H108" s="313"/>
      <c r="I108" s="313"/>
      <c r="J108" s="313"/>
      <c r="K108" s="313"/>
      <c r="L108" s="313"/>
      <c r="M108" s="313"/>
      <c r="N108" s="313"/>
      <c r="O108" s="313"/>
      <c r="P108" s="313"/>
      <c r="Q108" s="313"/>
      <c r="R108" s="313"/>
      <c r="S108" s="313"/>
    </row>
    <row r="109" spans="1:19" ht="12" x14ac:dyDescent="0.2">
      <c r="A109" s="307" t="str">
        <f t="shared" si="2"/>
        <v>Jul22</v>
      </c>
      <c r="B109" s="308">
        <f t="shared" si="3"/>
        <v>44764</v>
      </c>
      <c r="C109" s="309">
        <v>16</v>
      </c>
      <c r="D109" s="309">
        <v>4</v>
      </c>
      <c r="E109" s="311"/>
      <c r="F109" s="312">
        <v>3</v>
      </c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</row>
    <row r="110" spans="1:19" ht="12" x14ac:dyDescent="0.2">
      <c r="A110" s="307" t="str">
        <f t="shared" si="2"/>
        <v>Jul22</v>
      </c>
      <c r="B110" s="308">
        <f t="shared" si="3"/>
        <v>44765</v>
      </c>
      <c r="C110" s="309">
        <v>16</v>
      </c>
      <c r="D110" s="309">
        <v>4</v>
      </c>
      <c r="E110" s="311"/>
      <c r="F110" s="312">
        <v>3</v>
      </c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</row>
    <row r="111" spans="1:19" ht="12" x14ac:dyDescent="0.2">
      <c r="A111" s="307" t="str">
        <f t="shared" si="2"/>
        <v>Jul22</v>
      </c>
      <c r="B111" s="308">
        <f t="shared" si="3"/>
        <v>44766</v>
      </c>
      <c r="C111" s="309">
        <v>16</v>
      </c>
      <c r="D111" s="309">
        <v>4</v>
      </c>
      <c r="E111" s="311"/>
      <c r="F111" s="312">
        <v>3</v>
      </c>
      <c r="G111" s="313"/>
      <c r="H111" s="313"/>
      <c r="I111" s="313"/>
      <c r="J111" s="313"/>
      <c r="K111" s="313"/>
      <c r="L111" s="313"/>
      <c r="M111" s="313"/>
      <c r="N111" s="313"/>
      <c r="O111" s="313"/>
      <c r="P111" s="313"/>
      <c r="Q111" s="313"/>
      <c r="R111" s="313"/>
      <c r="S111" s="313"/>
    </row>
    <row r="112" spans="1:19" ht="12" x14ac:dyDescent="0.2">
      <c r="A112" s="307" t="str">
        <f t="shared" si="2"/>
        <v>Jul22</v>
      </c>
      <c r="B112" s="308">
        <f t="shared" si="3"/>
        <v>44767</v>
      </c>
      <c r="C112" s="309">
        <v>17</v>
      </c>
      <c r="D112" s="309">
        <v>4</v>
      </c>
      <c r="E112" s="311"/>
      <c r="F112" s="312">
        <v>4</v>
      </c>
      <c r="G112" s="313"/>
      <c r="H112" s="313"/>
      <c r="I112" s="313"/>
      <c r="J112" s="313"/>
      <c r="K112" s="313"/>
      <c r="L112" s="313"/>
      <c r="M112" s="313"/>
      <c r="N112" s="313"/>
      <c r="O112" s="313"/>
      <c r="P112" s="313"/>
      <c r="Q112" s="313"/>
      <c r="R112" s="313"/>
      <c r="S112" s="313"/>
    </row>
    <row r="113" spans="1:19" ht="12" x14ac:dyDescent="0.2">
      <c r="A113" s="307" t="str">
        <f t="shared" si="2"/>
        <v>Jul22</v>
      </c>
      <c r="B113" s="308">
        <f t="shared" si="3"/>
        <v>44768</v>
      </c>
      <c r="C113" s="309">
        <v>17</v>
      </c>
      <c r="D113" s="309">
        <v>4</v>
      </c>
      <c r="E113" s="311"/>
      <c r="F113" s="312">
        <v>4</v>
      </c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</row>
    <row r="114" spans="1:19" ht="12" x14ac:dyDescent="0.2">
      <c r="A114" s="307" t="str">
        <f t="shared" si="2"/>
        <v>Jul22</v>
      </c>
      <c r="B114" s="308">
        <f t="shared" si="3"/>
        <v>44769</v>
      </c>
      <c r="C114" s="309">
        <v>17</v>
      </c>
      <c r="D114" s="309">
        <v>4</v>
      </c>
      <c r="E114" s="311"/>
      <c r="F114" s="312">
        <v>4</v>
      </c>
      <c r="G114" s="313"/>
      <c r="H114" s="313"/>
      <c r="I114" s="313"/>
      <c r="J114" s="313"/>
      <c r="K114" s="313"/>
      <c r="L114" s="313"/>
      <c r="M114" s="313"/>
      <c r="N114" s="313"/>
      <c r="O114" s="313"/>
      <c r="P114" s="313"/>
      <c r="Q114" s="313"/>
      <c r="R114" s="313"/>
      <c r="S114" s="313"/>
    </row>
    <row r="115" spans="1:19" ht="12" x14ac:dyDescent="0.2">
      <c r="A115" s="307" t="str">
        <f t="shared" si="2"/>
        <v>Jul22</v>
      </c>
      <c r="B115" s="308">
        <f t="shared" si="3"/>
        <v>44770</v>
      </c>
      <c r="C115" s="309">
        <v>17</v>
      </c>
      <c r="D115" s="309">
        <v>4</v>
      </c>
      <c r="E115" s="311"/>
      <c r="F115" s="312">
        <v>4</v>
      </c>
      <c r="G115" s="313"/>
      <c r="H115" s="313"/>
      <c r="I115" s="313"/>
      <c r="J115" s="313"/>
      <c r="K115" s="313"/>
      <c r="L115" s="313"/>
      <c r="M115" s="313"/>
      <c r="N115" s="313"/>
      <c r="O115" s="313"/>
      <c r="P115" s="313"/>
      <c r="Q115" s="313"/>
      <c r="R115" s="313"/>
      <c r="S115" s="313"/>
    </row>
    <row r="116" spans="1:19" ht="12" x14ac:dyDescent="0.2">
      <c r="A116" s="307" t="str">
        <f t="shared" si="2"/>
        <v>Jul22</v>
      </c>
      <c r="B116" s="308">
        <f t="shared" si="3"/>
        <v>44771</v>
      </c>
      <c r="C116" s="309">
        <v>17</v>
      </c>
      <c r="D116" s="309">
        <v>4</v>
      </c>
      <c r="E116" s="311"/>
      <c r="F116" s="312">
        <v>4</v>
      </c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</row>
    <row r="117" spans="1:19" ht="12" x14ac:dyDescent="0.2">
      <c r="A117" s="307" t="str">
        <f t="shared" si="2"/>
        <v>Jul22</v>
      </c>
      <c r="B117" s="308">
        <f t="shared" si="3"/>
        <v>44772</v>
      </c>
      <c r="C117" s="309">
        <v>17</v>
      </c>
      <c r="D117" s="309">
        <v>4</v>
      </c>
      <c r="E117" s="311"/>
      <c r="F117" s="312">
        <v>4</v>
      </c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</row>
    <row r="118" spans="1:19" ht="12" x14ac:dyDescent="0.2">
      <c r="A118" s="307" t="str">
        <f t="shared" si="2"/>
        <v>Jul22</v>
      </c>
      <c r="B118" s="308">
        <f t="shared" si="3"/>
        <v>44773</v>
      </c>
      <c r="C118" s="309">
        <v>17</v>
      </c>
      <c r="D118" s="309">
        <v>4</v>
      </c>
      <c r="E118" s="311"/>
      <c r="F118" s="312">
        <v>4</v>
      </c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</row>
    <row r="119" spans="1:19" ht="12" x14ac:dyDescent="0.2">
      <c r="A119" s="307" t="str">
        <f t="shared" si="2"/>
        <v>Aug22</v>
      </c>
      <c r="B119" s="308">
        <f t="shared" si="3"/>
        <v>44774</v>
      </c>
      <c r="C119" s="309">
        <v>18</v>
      </c>
      <c r="D119" s="309">
        <v>5</v>
      </c>
      <c r="E119" s="311"/>
      <c r="F119" s="312">
        <v>1</v>
      </c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</row>
    <row r="120" spans="1:19" ht="12" x14ac:dyDescent="0.2">
      <c r="A120" s="307" t="str">
        <f t="shared" si="2"/>
        <v>Aug22</v>
      </c>
      <c r="B120" s="308">
        <f t="shared" si="3"/>
        <v>44775</v>
      </c>
      <c r="C120" s="309">
        <v>18</v>
      </c>
      <c r="D120" s="309">
        <v>5</v>
      </c>
      <c r="E120" s="311"/>
      <c r="F120" s="312">
        <v>1</v>
      </c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</row>
    <row r="121" spans="1:19" x14ac:dyDescent="0.2">
      <c r="A121" s="307" t="str">
        <f t="shared" si="2"/>
        <v>Aug22</v>
      </c>
      <c r="B121" s="308">
        <f t="shared" si="3"/>
        <v>44776</v>
      </c>
      <c r="C121" s="309">
        <v>18</v>
      </c>
      <c r="D121" s="309">
        <v>5</v>
      </c>
      <c r="E121" s="311"/>
      <c r="F121" s="309">
        <v>1</v>
      </c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</row>
    <row r="122" spans="1:19" ht="12" x14ac:dyDescent="0.2">
      <c r="A122" s="307" t="str">
        <f t="shared" si="2"/>
        <v>Aug22</v>
      </c>
      <c r="B122" s="308">
        <f t="shared" si="3"/>
        <v>44777</v>
      </c>
      <c r="C122" s="309">
        <v>18</v>
      </c>
      <c r="D122" s="309">
        <v>5</v>
      </c>
      <c r="E122" s="311"/>
      <c r="F122" s="312">
        <v>1</v>
      </c>
      <c r="G122" s="313"/>
      <c r="H122" s="313"/>
      <c r="I122" s="313"/>
      <c r="J122" s="313"/>
      <c r="K122" s="313"/>
      <c r="L122" s="313"/>
      <c r="M122" s="313"/>
      <c r="N122" s="313"/>
      <c r="O122" s="313"/>
      <c r="P122" s="313"/>
      <c r="Q122" s="313"/>
      <c r="R122" s="313"/>
      <c r="S122" s="313"/>
    </row>
    <row r="123" spans="1:19" ht="12" x14ac:dyDescent="0.2">
      <c r="A123" s="307" t="str">
        <f t="shared" si="2"/>
        <v>Aug22</v>
      </c>
      <c r="B123" s="308">
        <f t="shared" si="3"/>
        <v>44778</v>
      </c>
      <c r="C123" s="309">
        <v>18</v>
      </c>
      <c r="D123" s="309">
        <v>5</v>
      </c>
      <c r="E123" s="311"/>
      <c r="F123" s="312">
        <v>1</v>
      </c>
      <c r="G123" s="313"/>
      <c r="H123" s="313"/>
      <c r="I123" s="313"/>
      <c r="J123" s="313"/>
      <c r="K123" s="313"/>
      <c r="L123" s="313"/>
      <c r="M123" s="313"/>
      <c r="N123" s="313"/>
      <c r="O123" s="313"/>
      <c r="P123" s="313"/>
      <c r="Q123" s="313"/>
      <c r="R123" s="313"/>
      <c r="S123" s="313"/>
    </row>
    <row r="124" spans="1:19" ht="12" x14ac:dyDescent="0.2">
      <c r="A124" s="316" t="str">
        <f t="shared" si="2"/>
        <v>Aug22</v>
      </c>
      <c r="B124" s="308">
        <f t="shared" si="3"/>
        <v>44779</v>
      </c>
      <c r="C124" s="317">
        <v>18</v>
      </c>
      <c r="D124" s="317">
        <v>5</v>
      </c>
      <c r="E124" s="315"/>
      <c r="F124" s="312">
        <v>1</v>
      </c>
      <c r="G124" s="313"/>
      <c r="H124" s="313"/>
      <c r="I124" s="313"/>
      <c r="J124" s="313"/>
      <c r="K124" s="313"/>
      <c r="L124" s="313"/>
      <c r="M124" s="313"/>
      <c r="N124" s="313"/>
      <c r="O124" s="313"/>
      <c r="P124" s="313"/>
      <c r="Q124" s="313"/>
      <c r="R124" s="313"/>
      <c r="S124" s="313"/>
    </row>
    <row r="125" spans="1:19" ht="12" x14ac:dyDescent="0.2">
      <c r="A125" s="307" t="str">
        <f t="shared" si="2"/>
        <v>Aug22</v>
      </c>
      <c r="B125" s="308">
        <f t="shared" si="3"/>
        <v>44780</v>
      </c>
      <c r="C125" s="309">
        <v>18</v>
      </c>
      <c r="D125" s="309">
        <v>5</v>
      </c>
      <c r="E125" s="311"/>
      <c r="F125" s="312">
        <v>1</v>
      </c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</row>
    <row r="126" spans="1:19" ht="12" x14ac:dyDescent="0.2">
      <c r="A126" s="307" t="str">
        <f t="shared" si="2"/>
        <v>Aug22</v>
      </c>
      <c r="B126" s="308">
        <f t="shared" si="3"/>
        <v>44781</v>
      </c>
      <c r="C126" s="309">
        <v>19</v>
      </c>
      <c r="D126" s="309">
        <v>5</v>
      </c>
      <c r="E126" s="311"/>
      <c r="F126" s="312">
        <v>2</v>
      </c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</row>
    <row r="127" spans="1:19" ht="12" x14ac:dyDescent="0.2">
      <c r="A127" s="307" t="str">
        <f t="shared" si="2"/>
        <v>Aug22</v>
      </c>
      <c r="B127" s="308">
        <f t="shared" si="3"/>
        <v>44782</v>
      </c>
      <c r="C127" s="309">
        <v>19</v>
      </c>
      <c r="D127" s="309">
        <v>5</v>
      </c>
      <c r="E127" s="311"/>
      <c r="F127" s="312">
        <v>2</v>
      </c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</row>
    <row r="128" spans="1:19" ht="12" x14ac:dyDescent="0.2">
      <c r="A128" s="307" t="str">
        <f t="shared" si="2"/>
        <v>Aug22</v>
      </c>
      <c r="B128" s="308">
        <f t="shared" si="3"/>
        <v>44783</v>
      </c>
      <c r="C128" s="309">
        <v>19</v>
      </c>
      <c r="D128" s="309">
        <v>5</v>
      </c>
      <c r="E128" s="311"/>
      <c r="F128" s="312">
        <v>2</v>
      </c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</row>
    <row r="129" spans="1:19" ht="12" x14ac:dyDescent="0.2">
      <c r="A129" s="307" t="str">
        <f t="shared" si="2"/>
        <v>Aug22</v>
      </c>
      <c r="B129" s="308">
        <f t="shared" si="3"/>
        <v>44784</v>
      </c>
      <c r="C129" s="309">
        <v>19</v>
      </c>
      <c r="D129" s="309">
        <v>5</v>
      </c>
      <c r="E129" s="311"/>
      <c r="F129" s="312">
        <v>2</v>
      </c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</row>
    <row r="130" spans="1:19" ht="12" x14ac:dyDescent="0.2">
      <c r="A130" s="307" t="str">
        <f t="shared" si="2"/>
        <v>Aug22</v>
      </c>
      <c r="B130" s="308">
        <f t="shared" si="3"/>
        <v>44785</v>
      </c>
      <c r="C130" s="309">
        <v>19</v>
      </c>
      <c r="D130" s="309">
        <v>5</v>
      </c>
      <c r="E130" s="311"/>
      <c r="F130" s="312">
        <v>2</v>
      </c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</row>
    <row r="131" spans="1:19" ht="12" x14ac:dyDescent="0.2">
      <c r="A131" s="307" t="str">
        <f t="shared" ref="A131:A194" si="4">TEXT(DATE(YEAR(B$2),MONTH(B$2)+(D131-1),1),"MmmYY")</f>
        <v>Aug22</v>
      </c>
      <c r="B131" s="308">
        <f t="shared" si="3"/>
        <v>44786</v>
      </c>
      <c r="C131" s="309">
        <v>19</v>
      </c>
      <c r="D131" s="309">
        <v>5</v>
      </c>
      <c r="E131" s="311"/>
      <c r="F131" s="312">
        <v>2</v>
      </c>
      <c r="G131" s="313"/>
      <c r="H131" s="313"/>
      <c r="I131" s="313"/>
      <c r="J131" s="313"/>
      <c r="K131" s="313"/>
      <c r="L131" s="313"/>
      <c r="M131" s="313"/>
      <c r="N131" s="313"/>
      <c r="O131" s="313"/>
      <c r="P131" s="313"/>
      <c r="Q131" s="313"/>
      <c r="R131" s="313"/>
      <c r="S131" s="313"/>
    </row>
    <row r="132" spans="1:19" ht="12" x14ac:dyDescent="0.2">
      <c r="A132" s="307" t="str">
        <f t="shared" si="4"/>
        <v>Aug22</v>
      </c>
      <c r="B132" s="308">
        <f t="shared" ref="B132:B195" si="5">B131+1</f>
        <v>44787</v>
      </c>
      <c r="C132" s="309">
        <v>19</v>
      </c>
      <c r="D132" s="309">
        <v>5</v>
      </c>
      <c r="E132" s="311"/>
      <c r="F132" s="312">
        <v>2</v>
      </c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</row>
    <row r="133" spans="1:19" ht="12" x14ac:dyDescent="0.2">
      <c r="A133" s="307" t="str">
        <f t="shared" si="4"/>
        <v>Aug22</v>
      </c>
      <c r="B133" s="308">
        <f t="shared" si="5"/>
        <v>44788</v>
      </c>
      <c r="C133" s="309">
        <v>20</v>
      </c>
      <c r="D133" s="309">
        <v>5</v>
      </c>
      <c r="E133" s="311"/>
      <c r="F133" s="312">
        <v>3</v>
      </c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</row>
    <row r="134" spans="1:19" ht="12" x14ac:dyDescent="0.2">
      <c r="A134" s="307" t="str">
        <f t="shared" si="4"/>
        <v>Aug22</v>
      </c>
      <c r="B134" s="308">
        <f t="shared" si="5"/>
        <v>44789</v>
      </c>
      <c r="C134" s="309">
        <v>20</v>
      </c>
      <c r="D134" s="309">
        <v>5</v>
      </c>
      <c r="E134" s="311"/>
      <c r="F134" s="312">
        <v>3</v>
      </c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</row>
    <row r="135" spans="1:19" ht="12" x14ac:dyDescent="0.2">
      <c r="A135" s="307" t="str">
        <f t="shared" si="4"/>
        <v>Aug22</v>
      </c>
      <c r="B135" s="308">
        <f t="shared" si="5"/>
        <v>44790</v>
      </c>
      <c r="C135" s="309">
        <v>20</v>
      </c>
      <c r="D135" s="309">
        <v>5</v>
      </c>
      <c r="E135" s="311"/>
      <c r="F135" s="312">
        <v>3</v>
      </c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</row>
    <row r="136" spans="1:19" ht="12" x14ac:dyDescent="0.2">
      <c r="A136" s="307" t="str">
        <f t="shared" si="4"/>
        <v>Aug22</v>
      </c>
      <c r="B136" s="308">
        <f t="shared" si="5"/>
        <v>44791</v>
      </c>
      <c r="C136" s="309">
        <v>20</v>
      </c>
      <c r="D136" s="309">
        <v>5</v>
      </c>
      <c r="E136" s="311"/>
      <c r="F136" s="312">
        <v>3</v>
      </c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</row>
    <row r="137" spans="1:19" ht="12" x14ac:dyDescent="0.2">
      <c r="A137" s="307" t="str">
        <f t="shared" si="4"/>
        <v>Aug22</v>
      </c>
      <c r="B137" s="308">
        <f t="shared" si="5"/>
        <v>44792</v>
      </c>
      <c r="C137" s="309">
        <v>20</v>
      </c>
      <c r="D137" s="309">
        <v>5</v>
      </c>
      <c r="E137" s="311"/>
      <c r="F137" s="312">
        <v>3</v>
      </c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</row>
    <row r="138" spans="1:19" ht="12" x14ac:dyDescent="0.2">
      <c r="A138" s="307" t="str">
        <f t="shared" si="4"/>
        <v>Aug22</v>
      </c>
      <c r="B138" s="308">
        <f t="shared" si="5"/>
        <v>44793</v>
      </c>
      <c r="C138" s="309">
        <v>20</v>
      </c>
      <c r="D138" s="309">
        <v>5</v>
      </c>
      <c r="E138" s="311"/>
      <c r="F138" s="312">
        <v>3</v>
      </c>
      <c r="G138" s="313"/>
      <c r="H138" s="313"/>
      <c r="I138" s="313"/>
      <c r="J138" s="313"/>
      <c r="K138" s="313"/>
      <c r="L138" s="313"/>
      <c r="M138" s="313"/>
      <c r="N138" s="313"/>
      <c r="O138" s="313"/>
      <c r="P138" s="313"/>
      <c r="Q138" s="313"/>
      <c r="R138" s="313"/>
      <c r="S138" s="313"/>
    </row>
    <row r="139" spans="1:19" ht="12" x14ac:dyDescent="0.2">
      <c r="A139" s="307" t="str">
        <f t="shared" si="4"/>
        <v>Aug22</v>
      </c>
      <c r="B139" s="308">
        <f t="shared" si="5"/>
        <v>44794</v>
      </c>
      <c r="C139" s="309">
        <v>20</v>
      </c>
      <c r="D139" s="309">
        <v>5</v>
      </c>
      <c r="E139" s="311"/>
      <c r="F139" s="312">
        <v>3</v>
      </c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3"/>
      <c r="R139" s="313"/>
      <c r="S139" s="313"/>
    </row>
    <row r="140" spans="1:19" ht="12" x14ac:dyDescent="0.2">
      <c r="A140" s="307" t="str">
        <f t="shared" si="4"/>
        <v>Aug22</v>
      </c>
      <c r="B140" s="308">
        <f t="shared" si="5"/>
        <v>44795</v>
      </c>
      <c r="C140" s="309">
        <v>21</v>
      </c>
      <c r="D140" s="309">
        <v>5</v>
      </c>
      <c r="E140" s="311"/>
      <c r="F140" s="312">
        <v>4</v>
      </c>
      <c r="G140" s="313"/>
      <c r="H140" s="313"/>
      <c r="I140" s="313"/>
      <c r="J140" s="313"/>
      <c r="K140" s="313"/>
      <c r="L140" s="313"/>
      <c r="M140" s="313"/>
      <c r="N140" s="313"/>
      <c r="O140" s="313"/>
      <c r="P140" s="313"/>
      <c r="Q140" s="313"/>
      <c r="R140" s="313"/>
      <c r="S140" s="313"/>
    </row>
    <row r="141" spans="1:19" ht="12" x14ac:dyDescent="0.2">
      <c r="A141" s="307" t="str">
        <f t="shared" si="4"/>
        <v>Aug22</v>
      </c>
      <c r="B141" s="308">
        <f t="shared" si="5"/>
        <v>44796</v>
      </c>
      <c r="C141" s="309">
        <v>21</v>
      </c>
      <c r="D141" s="309">
        <v>5</v>
      </c>
      <c r="E141" s="311"/>
      <c r="F141" s="312">
        <v>4</v>
      </c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</row>
    <row r="142" spans="1:19" ht="12" x14ac:dyDescent="0.2">
      <c r="A142" s="307" t="str">
        <f t="shared" si="4"/>
        <v>Aug22</v>
      </c>
      <c r="B142" s="308">
        <f t="shared" si="5"/>
        <v>44797</v>
      </c>
      <c r="C142" s="309">
        <v>21</v>
      </c>
      <c r="D142" s="309">
        <v>5</v>
      </c>
      <c r="E142" s="311"/>
      <c r="F142" s="312">
        <v>4</v>
      </c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</row>
    <row r="143" spans="1:19" ht="12" x14ac:dyDescent="0.2">
      <c r="A143" s="307" t="str">
        <f t="shared" si="4"/>
        <v>Aug22</v>
      </c>
      <c r="B143" s="308">
        <f t="shared" si="5"/>
        <v>44798</v>
      </c>
      <c r="C143" s="309">
        <v>21</v>
      </c>
      <c r="D143" s="309">
        <v>5</v>
      </c>
      <c r="E143" s="311"/>
      <c r="F143" s="312">
        <v>4</v>
      </c>
      <c r="G143" s="313"/>
      <c r="H143" s="313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</row>
    <row r="144" spans="1:19" ht="12" x14ac:dyDescent="0.2">
      <c r="A144" s="307" t="str">
        <f t="shared" si="4"/>
        <v>Aug22</v>
      </c>
      <c r="B144" s="308">
        <f t="shared" si="5"/>
        <v>44799</v>
      </c>
      <c r="C144" s="309">
        <v>21</v>
      </c>
      <c r="D144" s="309">
        <v>5</v>
      </c>
      <c r="E144" s="311"/>
      <c r="F144" s="312">
        <v>4</v>
      </c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</row>
    <row r="145" spans="1:19" ht="12" x14ac:dyDescent="0.2">
      <c r="A145" s="307" t="str">
        <f t="shared" si="4"/>
        <v>Aug22</v>
      </c>
      <c r="B145" s="308">
        <f t="shared" si="5"/>
        <v>44800</v>
      </c>
      <c r="C145" s="309">
        <v>21</v>
      </c>
      <c r="D145" s="309">
        <v>5</v>
      </c>
      <c r="E145" s="311"/>
      <c r="F145" s="312">
        <v>4</v>
      </c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</row>
    <row r="146" spans="1:19" ht="12" x14ac:dyDescent="0.2">
      <c r="A146" s="307" t="str">
        <f t="shared" si="4"/>
        <v>Aug22</v>
      </c>
      <c r="B146" s="308">
        <f t="shared" si="5"/>
        <v>44801</v>
      </c>
      <c r="C146" s="309">
        <v>21</v>
      </c>
      <c r="D146" s="309">
        <v>5</v>
      </c>
      <c r="E146" s="311"/>
      <c r="F146" s="312">
        <v>4</v>
      </c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</row>
    <row r="147" spans="1:19" ht="12" x14ac:dyDescent="0.2">
      <c r="A147" s="307" t="str">
        <f t="shared" si="4"/>
        <v>Sep22</v>
      </c>
      <c r="B147" s="308">
        <f t="shared" si="5"/>
        <v>44802</v>
      </c>
      <c r="C147" s="309">
        <v>22</v>
      </c>
      <c r="D147" s="309">
        <v>6</v>
      </c>
      <c r="E147" s="311"/>
      <c r="F147" s="312">
        <v>1</v>
      </c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</row>
    <row r="148" spans="1:19" ht="12" x14ac:dyDescent="0.2">
      <c r="A148" s="307" t="str">
        <f t="shared" si="4"/>
        <v>Sep22</v>
      </c>
      <c r="B148" s="308">
        <f t="shared" si="5"/>
        <v>44803</v>
      </c>
      <c r="C148" s="309">
        <v>22</v>
      </c>
      <c r="D148" s="309">
        <v>6</v>
      </c>
      <c r="E148" s="311"/>
      <c r="F148" s="312">
        <v>1</v>
      </c>
      <c r="G148" s="313"/>
      <c r="H148" s="313"/>
      <c r="I148" s="313"/>
      <c r="J148" s="313"/>
      <c r="K148" s="313"/>
      <c r="L148" s="313"/>
      <c r="M148" s="313"/>
      <c r="N148" s="313"/>
      <c r="O148" s="313"/>
      <c r="P148" s="313"/>
      <c r="Q148" s="313"/>
      <c r="R148" s="313"/>
      <c r="S148" s="313"/>
    </row>
    <row r="149" spans="1:19" x14ac:dyDescent="0.2">
      <c r="A149" s="307" t="str">
        <f t="shared" si="4"/>
        <v>Sep22</v>
      </c>
      <c r="B149" s="308">
        <f t="shared" si="5"/>
        <v>44804</v>
      </c>
      <c r="C149" s="309">
        <v>22</v>
      </c>
      <c r="D149" s="309">
        <v>6</v>
      </c>
      <c r="E149" s="311"/>
      <c r="F149" s="309">
        <v>1</v>
      </c>
      <c r="G149" s="313"/>
      <c r="H149" s="313"/>
      <c r="I149" s="313"/>
      <c r="J149" s="313"/>
      <c r="K149" s="313"/>
      <c r="L149" s="313"/>
      <c r="M149" s="313"/>
      <c r="N149" s="313"/>
      <c r="O149" s="313"/>
      <c r="P149" s="313"/>
      <c r="Q149" s="313"/>
      <c r="R149" s="313"/>
      <c r="S149" s="313"/>
    </row>
    <row r="150" spans="1:19" ht="12" x14ac:dyDescent="0.2">
      <c r="A150" s="307" t="str">
        <f t="shared" si="4"/>
        <v>Sep22</v>
      </c>
      <c r="B150" s="308">
        <f t="shared" si="5"/>
        <v>44805</v>
      </c>
      <c r="C150" s="309">
        <v>22</v>
      </c>
      <c r="D150" s="309">
        <v>6</v>
      </c>
      <c r="E150" s="311"/>
      <c r="F150" s="312">
        <v>1</v>
      </c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</row>
    <row r="151" spans="1:19" ht="12" x14ac:dyDescent="0.2">
      <c r="A151" s="307" t="str">
        <f t="shared" si="4"/>
        <v>Sep22</v>
      </c>
      <c r="B151" s="308">
        <f t="shared" si="5"/>
        <v>44806</v>
      </c>
      <c r="C151" s="309">
        <v>22</v>
      </c>
      <c r="D151" s="309">
        <v>6</v>
      </c>
      <c r="E151" s="311"/>
      <c r="F151" s="312">
        <v>1</v>
      </c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</row>
    <row r="152" spans="1:19" ht="12" x14ac:dyDescent="0.2">
      <c r="A152" s="307" t="str">
        <f t="shared" si="4"/>
        <v>Sep22</v>
      </c>
      <c r="B152" s="308">
        <f t="shared" si="5"/>
        <v>44807</v>
      </c>
      <c r="C152" s="309">
        <v>22</v>
      </c>
      <c r="D152" s="309">
        <v>6</v>
      </c>
      <c r="E152" s="311"/>
      <c r="F152" s="312">
        <v>1</v>
      </c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</row>
    <row r="153" spans="1:19" ht="12" x14ac:dyDescent="0.2">
      <c r="A153" s="307" t="str">
        <f t="shared" si="4"/>
        <v>Sep22</v>
      </c>
      <c r="B153" s="308">
        <f t="shared" si="5"/>
        <v>44808</v>
      </c>
      <c r="C153" s="309">
        <v>22</v>
      </c>
      <c r="D153" s="309">
        <v>6</v>
      </c>
      <c r="E153" s="311"/>
      <c r="F153" s="312">
        <v>1</v>
      </c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</row>
    <row r="154" spans="1:19" ht="12" x14ac:dyDescent="0.2">
      <c r="A154" s="307" t="str">
        <f t="shared" si="4"/>
        <v>Sep22</v>
      </c>
      <c r="B154" s="308">
        <f t="shared" si="5"/>
        <v>44809</v>
      </c>
      <c r="C154" s="309">
        <v>23</v>
      </c>
      <c r="D154" s="309">
        <v>6</v>
      </c>
      <c r="E154" s="311"/>
      <c r="F154" s="312">
        <v>2</v>
      </c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</row>
    <row r="155" spans="1:19" ht="12" x14ac:dyDescent="0.2">
      <c r="A155" s="316" t="str">
        <f t="shared" si="4"/>
        <v>Sep22</v>
      </c>
      <c r="B155" s="322">
        <f t="shared" si="5"/>
        <v>44810</v>
      </c>
      <c r="C155" s="317">
        <v>23</v>
      </c>
      <c r="D155" s="317">
        <v>6</v>
      </c>
      <c r="E155" s="315"/>
      <c r="F155" s="312">
        <v>2</v>
      </c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</row>
    <row r="156" spans="1:19" ht="12" x14ac:dyDescent="0.2">
      <c r="A156" s="307" t="str">
        <f t="shared" si="4"/>
        <v>Sep22</v>
      </c>
      <c r="B156" s="308">
        <f t="shared" si="5"/>
        <v>44811</v>
      </c>
      <c r="C156" s="309">
        <v>23</v>
      </c>
      <c r="D156" s="309">
        <v>6</v>
      </c>
      <c r="E156" s="311"/>
      <c r="F156" s="312">
        <v>2</v>
      </c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</row>
    <row r="157" spans="1:19" ht="12" x14ac:dyDescent="0.2">
      <c r="A157" s="307" t="str">
        <f t="shared" si="4"/>
        <v>Sep22</v>
      </c>
      <c r="B157" s="308">
        <f t="shared" si="5"/>
        <v>44812</v>
      </c>
      <c r="C157" s="309">
        <v>23</v>
      </c>
      <c r="D157" s="309">
        <v>6</v>
      </c>
      <c r="E157" s="311"/>
      <c r="F157" s="312">
        <v>2</v>
      </c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</row>
    <row r="158" spans="1:19" ht="12" x14ac:dyDescent="0.2">
      <c r="A158" s="307" t="str">
        <f t="shared" si="4"/>
        <v>Sep22</v>
      </c>
      <c r="B158" s="308">
        <f t="shared" si="5"/>
        <v>44813</v>
      </c>
      <c r="C158" s="309">
        <v>23</v>
      </c>
      <c r="D158" s="309">
        <v>6</v>
      </c>
      <c r="E158" s="311"/>
      <c r="F158" s="312">
        <v>2</v>
      </c>
      <c r="G158" s="313"/>
      <c r="H158" s="313"/>
      <c r="I158" s="313"/>
      <c r="J158" s="313"/>
      <c r="K158" s="313"/>
      <c r="L158" s="313"/>
      <c r="M158" s="313"/>
      <c r="N158" s="313"/>
      <c r="O158" s="313"/>
      <c r="P158" s="313"/>
      <c r="Q158" s="313"/>
      <c r="R158" s="313"/>
      <c r="S158" s="313"/>
    </row>
    <row r="159" spans="1:19" ht="12" x14ac:dyDescent="0.2">
      <c r="A159" s="307" t="str">
        <f t="shared" si="4"/>
        <v>Sep22</v>
      </c>
      <c r="B159" s="308">
        <f t="shared" si="5"/>
        <v>44814</v>
      </c>
      <c r="C159" s="309">
        <v>23</v>
      </c>
      <c r="D159" s="309">
        <v>6</v>
      </c>
      <c r="E159" s="311"/>
      <c r="F159" s="312">
        <v>2</v>
      </c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</row>
    <row r="160" spans="1:19" ht="12" x14ac:dyDescent="0.2">
      <c r="A160" s="307" t="str">
        <f t="shared" si="4"/>
        <v>Sep22</v>
      </c>
      <c r="B160" s="308">
        <f t="shared" si="5"/>
        <v>44815</v>
      </c>
      <c r="C160" s="309">
        <v>23</v>
      </c>
      <c r="D160" s="309">
        <v>6</v>
      </c>
      <c r="E160" s="311"/>
      <c r="F160" s="312">
        <v>2</v>
      </c>
      <c r="G160" s="313"/>
      <c r="H160" s="313"/>
      <c r="I160" s="313"/>
      <c r="J160" s="313"/>
      <c r="K160" s="313"/>
      <c r="L160" s="313"/>
      <c r="M160" s="313"/>
      <c r="N160" s="313"/>
      <c r="O160" s="313"/>
      <c r="P160" s="313"/>
      <c r="Q160" s="313"/>
      <c r="R160" s="313"/>
      <c r="S160" s="313"/>
    </row>
    <row r="161" spans="1:19" ht="12" x14ac:dyDescent="0.2">
      <c r="A161" s="307" t="str">
        <f t="shared" si="4"/>
        <v>Sep22</v>
      </c>
      <c r="B161" s="308">
        <f t="shared" si="5"/>
        <v>44816</v>
      </c>
      <c r="C161" s="309">
        <v>24</v>
      </c>
      <c r="D161" s="309">
        <v>6</v>
      </c>
      <c r="E161" s="311"/>
      <c r="F161" s="312">
        <v>3</v>
      </c>
      <c r="G161" s="313"/>
      <c r="H161" s="313"/>
      <c r="I161" s="313"/>
      <c r="J161" s="313"/>
      <c r="K161" s="313"/>
      <c r="L161" s="313"/>
      <c r="M161" s="313"/>
      <c r="N161" s="313"/>
      <c r="O161" s="313"/>
      <c r="P161" s="313"/>
      <c r="Q161" s="313"/>
      <c r="R161" s="313"/>
      <c r="S161" s="313"/>
    </row>
    <row r="162" spans="1:19" ht="12" x14ac:dyDescent="0.2">
      <c r="A162" s="307" t="str">
        <f t="shared" si="4"/>
        <v>Sep22</v>
      </c>
      <c r="B162" s="308">
        <f t="shared" si="5"/>
        <v>44817</v>
      </c>
      <c r="C162" s="309">
        <v>24</v>
      </c>
      <c r="D162" s="309">
        <v>6</v>
      </c>
      <c r="E162" s="311"/>
      <c r="F162" s="312">
        <v>3</v>
      </c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</row>
    <row r="163" spans="1:19" ht="12" x14ac:dyDescent="0.2">
      <c r="A163" s="307" t="str">
        <f t="shared" si="4"/>
        <v>Sep22</v>
      </c>
      <c r="B163" s="308">
        <f t="shared" si="5"/>
        <v>44818</v>
      </c>
      <c r="C163" s="309">
        <v>24</v>
      </c>
      <c r="D163" s="309">
        <v>6</v>
      </c>
      <c r="E163" s="311"/>
      <c r="F163" s="312">
        <v>3</v>
      </c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</row>
    <row r="164" spans="1:19" ht="12" x14ac:dyDescent="0.2">
      <c r="A164" s="307" t="str">
        <f t="shared" si="4"/>
        <v>Sep22</v>
      </c>
      <c r="B164" s="308">
        <f t="shared" si="5"/>
        <v>44819</v>
      </c>
      <c r="C164" s="309">
        <v>24</v>
      </c>
      <c r="D164" s="309">
        <v>6</v>
      </c>
      <c r="E164" s="311"/>
      <c r="F164" s="312">
        <v>3</v>
      </c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</row>
    <row r="165" spans="1:19" ht="12" x14ac:dyDescent="0.2">
      <c r="A165" s="307" t="str">
        <f t="shared" si="4"/>
        <v>Sep22</v>
      </c>
      <c r="B165" s="308">
        <f t="shared" si="5"/>
        <v>44820</v>
      </c>
      <c r="C165" s="309">
        <v>24</v>
      </c>
      <c r="D165" s="309">
        <v>6</v>
      </c>
      <c r="E165" s="311"/>
      <c r="F165" s="312">
        <v>3</v>
      </c>
      <c r="G165" s="313"/>
      <c r="H165" s="313"/>
      <c r="I165" s="313"/>
      <c r="J165" s="313"/>
      <c r="K165" s="313"/>
      <c r="L165" s="313"/>
      <c r="M165" s="313"/>
      <c r="N165" s="313"/>
      <c r="O165" s="313"/>
      <c r="P165" s="313"/>
      <c r="Q165" s="313"/>
      <c r="R165" s="313"/>
      <c r="S165" s="313"/>
    </row>
    <row r="166" spans="1:19" ht="12" x14ac:dyDescent="0.2">
      <c r="A166" s="307" t="str">
        <f t="shared" si="4"/>
        <v>Sep22</v>
      </c>
      <c r="B166" s="308">
        <f t="shared" si="5"/>
        <v>44821</v>
      </c>
      <c r="C166" s="309">
        <v>24</v>
      </c>
      <c r="D166" s="309">
        <v>6</v>
      </c>
      <c r="E166" s="311"/>
      <c r="F166" s="312">
        <v>3</v>
      </c>
      <c r="G166" s="313"/>
      <c r="H166" s="313"/>
      <c r="I166" s="313"/>
      <c r="J166" s="313"/>
      <c r="K166" s="313"/>
      <c r="L166" s="313"/>
      <c r="M166" s="313"/>
      <c r="N166" s="313"/>
      <c r="O166" s="313"/>
      <c r="P166" s="313"/>
      <c r="Q166" s="313"/>
      <c r="R166" s="313"/>
      <c r="S166" s="313"/>
    </row>
    <row r="167" spans="1:19" ht="12" x14ac:dyDescent="0.2">
      <c r="A167" s="307" t="str">
        <f t="shared" si="4"/>
        <v>Sep22</v>
      </c>
      <c r="B167" s="308">
        <f t="shared" si="5"/>
        <v>44822</v>
      </c>
      <c r="C167" s="309">
        <v>24</v>
      </c>
      <c r="D167" s="309">
        <v>6</v>
      </c>
      <c r="E167" s="311"/>
      <c r="F167" s="312">
        <v>3</v>
      </c>
      <c r="G167" s="313"/>
      <c r="H167" s="313"/>
      <c r="I167" s="313"/>
      <c r="J167" s="313"/>
      <c r="K167" s="313"/>
      <c r="L167" s="313"/>
      <c r="M167" s="313"/>
      <c r="N167" s="313"/>
      <c r="O167" s="313"/>
      <c r="P167" s="313"/>
      <c r="Q167" s="313"/>
      <c r="R167" s="313"/>
      <c r="S167" s="313"/>
    </row>
    <row r="168" spans="1:19" ht="12" x14ac:dyDescent="0.2">
      <c r="A168" s="307" t="str">
        <f t="shared" si="4"/>
        <v>Sep22</v>
      </c>
      <c r="B168" s="308">
        <f t="shared" si="5"/>
        <v>44823</v>
      </c>
      <c r="C168" s="309">
        <v>25</v>
      </c>
      <c r="D168" s="309">
        <v>6</v>
      </c>
      <c r="E168" s="311"/>
      <c r="F168" s="312">
        <v>4</v>
      </c>
      <c r="G168" s="313"/>
      <c r="H168" s="313"/>
      <c r="I168" s="313"/>
      <c r="J168" s="313"/>
      <c r="K168" s="313"/>
      <c r="L168" s="313"/>
      <c r="M168" s="313"/>
      <c r="N168" s="313"/>
      <c r="O168" s="313"/>
      <c r="P168" s="313"/>
      <c r="Q168" s="313"/>
      <c r="R168" s="313"/>
      <c r="S168" s="313"/>
    </row>
    <row r="169" spans="1:19" ht="12" x14ac:dyDescent="0.2">
      <c r="A169" s="307" t="str">
        <f t="shared" si="4"/>
        <v>Sep22</v>
      </c>
      <c r="B169" s="308">
        <f t="shared" si="5"/>
        <v>44824</v>
      </c>
      <c r="C169" s="309">
        <v>25</v>
      </c>
      <c r="D169" s="309">
        <v>6</v>
      </c>
      <c r="E169" s="311"/>
      <c r="F169" s="312">
        <v>4</v>
      </c>
      <c r="G169" s="313"/>
      <c r="H169" s="313"/>
      <c r="I169" s="313"/>
      <c r="J169" s="313"/>
      <c r="K169" s="313"/>
      <c r="L169" s="313"/>
      <c r="M169" s="313"/>
      <c r="N169" s="313"/>
      <c r="O169" s="313"/>
      <c r="P169" s="313"/>
      <c r="Q169" s="313"/>
      <c r="R169" s="313"/>
      <c r="S169" s="313"/>
    </row>
    <row r="170" spans="1:19" ht="12" x14ac:dyDescent="0.2">
      <c r="A170" s="307" t="str">
        <f t="shared" si="4"/>
        <v>Sep22</v>
      </c>
      <c r="B170" s="308">
        <f t="shared" si="5"/>
        <v>44825</v>
      </c>
      <c r="C170" s="309">
        <v>25</v>
      </c>
      <c r="D170" s="309">
        <v>6</v>
      </c>
      <c r="E170" s="311"/>
      <c r="F170" s="312">
        <v>4</v>
      </c>
      <c r="G170" s="313"/>
      <c r="H170" s="313"/>
      <c r="I170" s="313"/>
      <c r="J170" s="313"/>
      <c r="K170" s="313"/>
      <c r="L170" s="313"/>
      <c r="M170" s="313"/>
      <c r="N170" s="313"/>
      <c r="O170" s="313"/>
      <c r="P170" s="313"/>
      <c r="Q170" s="313"/>
      <c r="R170" s="313"/>
      <c r="S170" s="313"/>
    </row>
    <row r="171" spans="1:19" ht="12" x14ac:dyDescent="0.2">
      <c r="A171" s="307" t="str">
        <f t="shared" si="4"/>
        <v>Sep22</v>
      </c>
      <c r="B171" s="308">
        <f t="shared" si="5"/>
        <v>44826</v>
      </c>
      <c r="C171" s="309">
        <v>25</v>
      </c>
      <c r="D171" s="309">
        <v>6</v>
      </c>
      <c r="E171" s="311"/>
      <c r="F171" s="312">
        <v>4</v>
      </c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</row>
    <row r="172" spans="1:19" ht="12" x14ac:dyDescent="0.2">
      <c r="A172" s="307" t="str">
        <f t="shared" si="4"/>
        <v>Sep22</v>
      </c>
      <c r="B172" s="308">
        <f t="shared" si="5"/>
        <v>44827</v>
      </c>
      <c r="C172" s="309">
        <v>25</v>
      </c>
      <c r="D172" s="309">
        <v>6</v>
      </c>
      <c r="E172" s="311"/>
      <c r="F172" s="312">
        <v>4</v>
      </c>
      <c r="G172" s="313"/>
      <c r="H172" s="313"/>
      <c r="I172" s="313"/>
      <c r="J172" s="313"/>
      <c r="K172" s="313"/>
      <c r="L172" s="313"/>
      <c r="M172" s="313"/>
      <c r="N172" s="313"/>
      <c r="O172" s="313"/>
      <c r="P172" s="313"/>
      <c r="Q172" s="313"/>
      <c r="R172" s="313"/>
      <c r="S172" s="313"/>
    </row>
    <row r="173" spans="1:19" ht="12" x14ac:dyDescent="0.2">
      <c r="A173" s="307" t="str">
        <f t="shared" si="4"/>
        <v>Sep22</v>
      </c>
      <c r="B173" s="308">
        <f t="shared" si="5"/>
        <v>44828</v>
      </c>
      <c r="C173" s="309">
        <v>25</v>
      </c>
      <c r="D173" s="309">
        <v>6</v>
      </c>
      <c r="E173" s="311"/>
      <c r="F173" s="312">
        <v>4</v>
      </c>
      <c r="G173" s="313"/>
      <c r="H173" s="313"/>
      <c r="I173" s="313"/>
      <c r="J173" s="313"/>
      <c r="K173" s="313"/>
      <c r="L173" s="313"/>
      <c r="M173" s="313"/>
      <c r="N173" s="313"/>
      <c r="O173" s="313"/>
      <c r="P173" s="313"/>
      <c r="Q173" s="313"/>
      <c r="R173" s="313"/>
      <c r="S173" s="313"/>
    </row>
    <row r="174" spans="1:19" ht="12" x14ac:dyDescent="0.2">
      <c r="A174" s="307" t="str">
        <f t="shared" si="4"/>
        <v>Sep22</v>
      </c>
      <c r="B174" s="308">
        <f t="shared" si="5"/>
        <v>44829</v>
      </c>
      <c r="C174" s="309">
        <v>25</v>
      </c>
      <c r="D174" s="309">
        <v>6</v>
      </c>
      <c r="E174" s="311"/>
      <c r="F174" s="312">
        <v>4</v>
      </c>
      <c r="G174" s="313"/>
      <c r="H174" s="313"/>
      <c r="I174" s="313"/>
      <c r="J174" s="313"/>
      <c r="K174" s="313"/>
      <c r="L174" s="313"/>
      <c r="M174" s="313"/>
      <c r="N174" s="313"/>
      <c r="O174" s="313"/>
      <c r="P174" s="313"/>
      <c r="Q174" s="313"/>
      <c r="R174" s="313"/>
      <c r="S174" s="313"/>
    </row>
    <row r="175" spans="1:19" ht="12" x14ac:dyDescent="0.2">
      <c r="A175" s="307" t="str">
        <f t="shared" si="4"/>
        <v>Sep22</v>
      </c>
      <c r="B175" s="308">
        <f t="shared" si="5"/>
        <v>44830</v>
      </c>
      <c r="C175" s="309">
        <v>26</v>
      </c>
      <c r="D175" s="309">
        <v>6</v>
      </c>
      <c r="E175" s="311"/>
      <c r="F175" s="312">
        <v>5</v>
      </c>
      <c r="G175" s="313"/>
      <c r="H175" s="313"/>
      <c r="I175" s="313"/>
      <c r="J175" s="313"/>
      <c r="K175" s="313"/>
      <c r="L175" s="313"/>
      <c r="M175" s="313"/>
      <c r="N175" s="313"/>
      <c r="O175" s="313"/>
      <c r="P175" s="313"/>
      <c r="Q175" s="313"/>
      <c r="R175" s="313"/>
      <c r="S175" s="313"/>
    </row>
    <row r="176" spans="1:19" ht="12" x14ac:dyDescent="0.2">
      <c r="A176" s="307" t="str">
        <f t="shared" si="4"/>
        <v>Sep22</v>
      </c>
      <c r="B176" s="308">
        <f t="shared" si="5"/>
        <v>44831</v>
      </c>
      <c r="C176" s="309">
        <v>26</v>
      </c>
      <c r="D176" s="309">
        <v>6</v>
      </c>
      <c r="E176" s="311"/>
      <c r="F176" s="312">
        <v>5</v>
      </c>
      <c r="G176" s="313"/>
      <c r="H176" s="313"/>
      <c r="I176" s="313"/>
      <c r="J176" s="313"/>
      <c r="K176" s="313"/>
      <c r="L176" s="313"/>
      <c r="M176" s="313"/>
      <c r="N176" s="313"/>
      <c r="O176" s="313"/>
      <c r="P176" s="313"/>
      <c r="Q176" s="313"/>
      <c r="R176" s="313"/>
      <c r="S176" s="313"/>
    </row>
    <row r="177" spans="1:19" ht="12" x14ac:dyDescent="0.2">
      <c r="A177" s="307" t="str">
        <f t="shared" si="4"/>
        <v>Sep22</v>
      </c>
      <c r="B177" s="308">
        <f t="shared" si="5"/>
        <v>44832</v>
      </c>
      <c r="C177" s="309">
        <v>26</v>
      </c>
      <c r="D177" s="309">
        <v>6</v>
      </c>
      <c r="E177" s="311"/>
      <c r="F177" s="312">
        <v>5</v>
      </c>
      <c r="G177" s="313"/>
      <c r="H177" s="313"/>
      <c r="I177" s="313"/>
      <c r="J177" s="313"/>
      <c r="K177" s="313"/>
      <c r="L177" s="313"/>
      <c r="M177" s="313"/>
      <c r="N177" s="313"/>
      <c r="O177" s="313"/>
      <c r="P177" s="313"/>
      <c r="Q177" s="313"/>
      <c r="R177" s="313"/>
      <c r="S177" s="313"/>
    </row>
    <row r="178" spans="1:19" ht="12" x14ac:dyDescent="0.2">
      <c r="A178" s="307" t="str">
        <f t="shared" si="4"/>
        <v>Sep22</v>
      </c>
      <c r="B178" s="308">
        <f t="shared" si="5"/>
        <v>44833</v>
      </c>
      <c r="C178" s="309">
        <v>26</v>
      </c>
      <c r="D178" s="309">
        <v>6</v>
      </c>
      <c r="E178" s="311"/>
      <c r="F178" s="312">
        <v>5</v>
      </c>
      <c r="G178" s="313"/>
      <c r="H178" s="313"/>
      <c r="I178" s="313"/>
      <c r="J178" s="313"/>
      <c r="K178" s="313"/>
      <c r="L178" s="313"/>
      <c r="M178" s="313"/>
      <c r="N178" s="313"/>
      <c r="O178" s="313"/>
      <c r="P178" s="313"/>
      <c r="Q178" s="313"/>
      <c r="R178" s="313"/>
      <c r="S178" s="313"/>
    </row>
    <row r="179" spans="1:19" ht="12" x14ac:dyDescent="0.2">
      <c r="A179" s="307" t="str">
        <f t="shared" si="4"/>
        <v>Sep22</v>
      </c>
      <c r="B179" s="308">
        <f t="shared" si="5"/>
        <v>44834</v>
      </c>
      <c r="C179" s="309">
        <v>26</v>
      </c>
      <c r="D179" s="309">
        <v>6</v>
      </c>
      <c r="E179" s="311"/>
      <c r="F179" s="312">
        <v>5</v>
      </c>
      <c r="G179" s="313"/>
      <c r="H179" s="313"/>
      <c r="I179" s="313"/>
      <c r="J179" s="313"/>
      <c r="K179" s="313"/>
      <c r="L179" s="313"/>
      <c r="M179" s="313"/>
      <c r="N179" s="313"/>
      <c r="O179" s="313"/>
      <c r="P179" s="313"/>
      <c r="Q179" s="313"/>
      <c r="R179" s="313"/>
      <c r="S179" s="313"/>
    </row>
    <row r="180" spans="1:19" ht="12" x14ac:dyDescent="0.2">
      <c r="A180" s="307" t="str">
        <f t="shared" si="4"/>
        <v>Sep22</v>
      </c>
      <c r="B180" s="308">
        <f t="shared" si="5"/>
        <v>44835</v>
      </c>
      <c r="C180" s="309">
        <v>26</v>
      </c>
      <c r="D180" s="309">
        <v>6</v>
      </c>
      <c r="E180" s="311"/>
      <c r="F180" s="312">
        <v>5</v>
      </c>
      <c r="G180" s="313"/>
      <c r="H180" s="313"/>
      <c r="I180" s="313"/>
      <c r="J180" s="313"/>
      <c r="K180" s="313"/>
      <c r="L180" s="313"/>
      <c r="M180" s="313"/>
      <c r="N180" s="313"/>
      <c r="O180" s="313"/>
      <c r="P180" s="313"/>
      <c r="Q180" s="313"/>
      <c r="R180" s="313"/>
      <c r="S180" s="313"/>
    </row>
    <row r="181" spans="1:19" ht="12" x14ac:dyDescent="0.2">
      <c r="A181" s="307" t="str">
        <f t="shared" si="4"/>
        <v>Sep22</v>
      </c>
      <c r="B181" s="308">
        <f t="shared" si="5"/>
        <v>44836</v>
      </c>
      <c r="C181" s="309">
        <v>26</v>
      </c>
      <c r="D181" s="309">
        <v>6</v>
      </c>
      <c r="E181" s="311"/>
      <c r="F181" s="312">
        <v>5</v>
      </c>
      <c r="G181" s="313"/>
      <c r="H181" s="313"/>
      <c r="I181" s="313"/>
      <c r="J181" s="313"/>
      <c r="K181" s="313"/>
      <c r="L181" s="313"/>
      <c r="M181" s="313"/>
      <c r="N181" s="313"/>
      <c r="O181" s="313"/>
      <c r="P181" s="313"/>
      <c r="Q181" s="313"/>
      <c r="R181" s="313"/>
      <c r="S181" s="313"/>
    </row>
    <row r="182" spans="1:19" ht="12" x14ac:dyDescent="0.2">
      <c r="A182" s="307" t="str">
        <f t="shared" si="4"/>
        <v>Oct22</v>
      </c>
      <c r="B182" s="308">
        <f t="shared" si="5"/>
        <v>44837</v>
      </c>
      <c r="C182" s="309">
        <v>27</v>
      </c>
      <c r="D182" s="309">
        <v>7</v>
      </c>
      <c r="E182" s="311"/>
      <c r="F182" s="312">
        <v>1</v>
      </c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</row>
    <row r="183" spans="1:19" ht="12" x14ac:dyDescent="0.2">
      <c r="A183" s="307" t="str">
        <f t="shared" si="4"/>
        <v>Oct22</v>
      </c>
      <c r="B183" s="308">
        <f t="shared" si="5"/>
        <v>44838</v>
      </c>
      <c r="C183" s="309">
        <v>27</v>
      </c>
      <c r="D183" s="309">
        <v>7</v>
      </c>
      <c r="E183" s="311"/>
      <c r="F183" s="312">
        <v>1</v>
      </c>
      <c r="G183" s="314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</row>
    <row r="184" spans="1:19" x14ac:dyDescent="0.2">
      <c r="A184" s="307" t="str">
        <f t="shared" si="4"/>
        <v>Oct22</v>
      </c>
      <c r="B184" s="308">
        <f t="shared" si="5"/>
        <v>44839</v>
      </c>
      <c r="C184" s="309">
        <v>27</v>
      </c>
      <c r="D184" s="309">
        <v>7</v>
      </c>
      <c r="E184" s="311"/>
      <c r="F184" s="309">
        <v>1</v>
      </c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</row>
    <row r="185" spans="1:19" ht="12" x14ac:dyDescent="0.2">
      <c r="A185" s="316" t="str">
        <f t="shared" si="4"/>
        <v>Oct22</v>
      </c>
      <c r="B185" s="322">
        <f t="shared" si="5"/>
        <v>44840</v>
      </c>
      <c r="C185" s="317">
        <v>27</v>
      </c>
      <c r="D185" s="317">
        <v>7</v>
      </c>
      <c r="E185" s="315"/>
      <c r="F185" s="312">
        <v>1</v>
      </c>
      <c r="G185" s="313"/>
      <c r="H185" s="313"/>
      <c r="I185" s="313"/>
      <c r="J185" s="313"/>
      <c r="K185" s="313"/>
      <c r="L185" s="313"/>
      <c r="M185" s="313"/>
      <c r="N185" s="313"/>
      <c r="O185" s="313"/>
      <c r="P185" s="313"/>
      <c r="Q185" s="313"/>
      <c r="R185" s="313"/>
      <c r="S185" s="313"/>
    </row>
    <row r="186" spans="1:19" ht="12" x14ac:dyDescent="0.2">
      <c r="A186" s="307" t="str">
        <f t="shared" si="4"/>
        <v>Oct22</v>
      </c>
      <c r="B186" s="308">
        <f t="shared" si="5"/>
        <v>44841</v>
      </c>
      <c r="C186" s="309">
        <v>27</v>
      </c>
      <c r="D186" s="309">
        <v>7</v>
      </c>
      <c r="E186" s="311"/>
      <c r="F186" s="312">
        <v>1</v>
      </c>
      <c r="G186" s="313"/>
      <c r="H186" s="313"/>
      <c r="I186" s="313"/>
      <c r="J186" s="313"/>
      <c r="K186" s="313"/>
      <c r="L186" s="313"/>
      <c r="M186" s="313"/>
      <c r="N186" s="313"/>
      <c r="O186" s="313"/>
      <c r="P186" s="313"/>
      <c r="Q186" s="313"/>
      <c r="R186" s="313"/>
      <c r="S186" s="313"/>
    </row>
    <row r="187" spans="1:19" ht="12" x14ac:dyDescent="0.2">
      <c r="A187" s="307" t="str">
        <f t="shared" si="4"/>
        <v>Oct22</v>
      </c>
      <c r="B187" s="308">
        <f t="shared" si="5"/>
        <v>44842</v>
      </c>
      <c r="C187" s="309">
        <v>27</v>
      </c>
      <c r="D187" s="309">
        <v>7</v>
      </c>
      <c r="E187" s="311"/>
      <c r="F187" s="312">
        <v>1</v>
      </c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</row>
    <row r="188" spans="1:19" ht="12" x14ac:dyDescent="0.2">
      <c r="A188" s="307" t="str">
        <f t="shared" si="4"/>
        <v>Oct22</v>
      </c>
      <c r="B188" s="308">
        <f t="shared" si="5"/>
        <v>44843</v>
      </c>
      <c r="C188" s="309">
        <v>27</v>
      </c>
      <c r="D188" s="309">
        <v>7</v>
      </c>
      <c r="E188" s="311"/>
      <c r="F188" s="312">
        <v>1</v>
      </c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</row>
    <row r="189" spans="1:19" ht="12" x14ac:dyDescent="0.2">
      <c r="A189" s="307" t="str">
        <f t="shared" si="4"/>
        <v>Oct22</v>
      </c>
      <c r="B189" s="308">
        <f t="shared" si="5"/>
        <v>44844</v>
      </c>
      <c r="C189" s="309">
        <v>28</v>
      </c>
      <c r="D189" s="309">
        <v>7</v>
      </c>
      <c r="E189" s="311"/>
      <c r="F189" s="312">
        <v>2</v>
      </c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</row>
    <row r="190" spans="1:19" ht="12" x14ac:dyDescent="0.2">
      <c r="A190" s="307" t="str">
        <f t="shared" si="4"/>
        <v>Oct22</v>
      </c>
      <c r="B190" s="308">
        <f t="shared" si="5"/>
        <v>44845</v>
      </c>
      <c r="C190" s="309">
        <v>28</v>
      </c>
      <c r="D190" s="309">
        <v>7</v>
      </c>
      <c r="E190" s="311"/>
      <c r="F190" s="312">
        <v>2</v>
      </c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</row>
    <row r="191" spans="1:19" ht="12" x14ac:dyDescent="0.2">
      <c r="A191" s="307" t="str">
        <f t="shared" si="4"/>
        <v>Oct22</v>
      </c>
      <c r="B191" s="308">
        <f t="shared" si="5"/>
        <v>44846</v>
      </c>
      <c r="C191" s="309">
        <v>28</v>
      </c>
      <c r="D191" s="309">
        <v>7</v>
      </c>
      <c r="E191" s="311"/>
      <c r="F191" s="312">
        <v>2</v>
      </c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</row>
    <row r="192" spans="1:19" ht="12" x14ac:dyDescent="0.2">
      <c r="A192" s="307" t="str">
        <f t="shared" si="4"/>
        <v>Oct22</v>
      </c>
      <c r="B192" s="308">
        <f t="shared" si="5"/>
        <v>44847</v>
      </c>
      <c r="C192" s="309">
        <v>28</v>
      </c>
      <c r="D192" s="309">
        <v>7</v>
      </c>
      <c r="E192" s="311"/>
      <c r="F192" s="312">
        <v>2</v>
      </c>
      <c r="G192" s="313"/>
      <c r="H192" s="313"/>
      <c r="I192" s="313"/>
      <c r="J192" s="313"/>
      <c r="K192" s="313"/>
      <c r="L192" s="313"/>
      <c r="M192" s="313"/>
      <c r="N192" s="313"/>
      <c r="O192" s="313"/>
      <c r="P192" s="313"/>
      <c r="Q192" s="313"/>
      <c r="R192" s="313"/>
      <c r="S192" s="313"/>
    </row>
    <row r="193" spans="1:19" ht="12" x14ac:dyDescent="0.2">
      <c r="A193" s="307" t="str">
        <f t="shared" si="4"/>
        <v>Oct22</v>
      </c>
      <c r="B193" s="308">
        <f t="shared" si="5"/>
        <v>44848</v>
      </c>
      <c r="C193" s="309">
        <v>28</v>
      </c>
      <c r="D193" s="309">
        <v>7</v>
      </c>
      <c r="E193" s="311"/>
      <c r="F193" s="312">
        <v>2</v>
      </c>
      <c r="G193" s="313"/>
      <c r="H193" s="313"/>
      <c r="I193" s="313"/>
      <c r="J193" s="313"/>
      <c r="K193" s="313"/>
      <c r="L193" s="313"/>
      <c r="M193" s="313"/>
      <c r="N193" s="313"/>
      <c r="O193" s="313"/>
      <c r="P193" s="313"/>
      <c r="Q193" s="313"/>
      <c r="R193" s="313"/>
      <c r="S193" s="313"/>
    </row>
    <row r="194" spans="1:19" ht="12" x14ac:dyDescent="0.2">
      <c r="A194" s="307" t="str">
        <f t="shared" si="4"/>
        <v>Oct22</v>
      </c>
      <c r="B194" s="308">
        <f t="shared" si="5"/>
        <v>44849</v>
      </c>
      <c r="C194" s="309">
        <v>28</v>
      </c>
      <c r="D194" s="309">
        <v>7</v>
      </c>
      <c r="E194" s="311"/>
      <c r="F194" s="312">
        <v>2</v>
      </c>
      <c r="G194" s="313"/>
      <c r="H194" s="313"/>
      <c r="I194" s="313"/>
      <c r="J194" s="313"/>
      <c r="K194" s="313"/>
      <c r="L194" s="313"/>
      <c r="M194" s="313"/>
      <c r="N194" s="313"/>
      <c r="O194" s="313"/>
      <c r="P194" s="313"/>
      <c r="Q194" s="313"/>
      <c r="R194" s="313"/>
      <c r="S194" s="313"/>
    </row>
    <row r="195" spans="1:19" ht="12" x14ac:dyDescent="0.2">
      <c r="A195" s="307" t="str">
        <f t="shared" ref="A195:A258" si="6">TEXT(DATE(YEAR(B$2),MONTH(B$2)+(D195-1),1),"MmmYY")</f>
        <v>Oct22</v>
      </c>
      <c r="B195" s="308">
        <f t="shared" si="5"/>
        <v>44850</v>
      </c>
      <c r="C195" s="309">
        <v>28</v>
      </c>
      <c r="D195" s="309">
        <v>7</v>
      </c>
      <c r="E195" s="311"/>
      <c r="F195" s="312">
        <v>2</v>
      </c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</row>
    <row r="196" spans="1:19" ht="12" x14ac:dyDescent="0.2">
      <c r="A196" s="307" t="str">
        <f t="shared" si="6"/>
        <v>Oct22</v>
      </c>
      <c r="B196" s="308">
        <f t="shared" ref="B196:B259" si="7">B195+1</f>
        <v>44851</v>
      </c>
      <c r="C196" s="309">
        <v>29</v>
      </c>
      <c r="D196" s="309">
        <v>7</v>
      </c>
      <c r="E196" s="311"/>
      <c r="F196" s="312">
        <v>3</v>
      </c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</row>
    <row r="197" spans="1:19" ht="12" x14ac:dyDescent="0.2">
      <c r="A197" s="307" t="str">
        <f t="shared" si="6"/>
        <v>Oct22</v>
      </c>
      <c r="B197" s="308">
        <f t="shared" si="7"/>
        <v>44852</v>
      </c>
      <c r="C197" s="309">
        <v>29</v>
      </c>
      <c r="D197" s="309">
        <v>7</v>
      </c>
      <c r="E197" s="311"/>
      <c r="F197" s="312">
        <v>3</v>
      </c>
      <c r="G197" s="313"/>
      <c r="H197" s="313"/>
      <c r="I197" s="313"/>
      <c r="J197" s="313"/>
      <c r="K197" s="313"/>
      <c r="L197" s="313"/>
      <c r="M197" s="313"/>
      <c r="N197" s="313"/>
      <c r="O197" s="313"/>
      <c r="P197" s="313"/>
      <c r="Q197" s="313"/>
      <c r="R197" s="313"/>
      <c r="S197" s="313"/>
    </row>
    <row r="198" spans="1:19" ht="12" x14ac:dyDescent="0.2">
      <c r="A198" s="307" t="str">
        <f t="shared" si="6"/>
        <v>Oct22</v>
      </c>
      <c r="B198" s="308">
        <f t="shared" si="7"/>
        <v>44853</v>
      </c>
      <c r="C198" s="309">
        <v>29</v>
      </c>
      <c r="D198" s="309">
        <v>7</v>
      </c>
      <c r="E198" s="311"/>
      <c r="F198" s="312">
        <v>3</v>
      </c>
      <c r="G198" s="313"/>
      <c r="H198" s="313"/>
      <c r="I198" s="313"/>
      <c r="J198" s="313"/>
      <c r="K198" s="313"/>
      <c r="L198" s="313"/>
      <c r="M198" s="313"/>
      <c r="N198" s="313"/>
      <c r="O198" s="313"/>
      <c r="P198" s="313"/>
      <c r="Q198" s="313"/>
      <c r="R198" s="313"/>
      <c r="S198" s="313"/>
    </row>
    <row r="199" spans="1:19" ht="12" x14ac:dyDescent="0.2">
      <c r="A199" s="307" t="str">
        <f t="shared" si="6"/>
        <v>Oct22</v>
      </c>
      <c r="B199" s="308">
        <f t="shared" si="7"/>
        <v>44854</v>
      </c>
      <c r="C199" s="309">
        <v>29</v>
      </c>
      <c r="D199" s="309">
        <v>7</v>
      </c>
      <c r="E199" s="311"/>
      <c r="F199" s="312">
        <v>3</v>
      </c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</row>
    <row r="200" spans="1:19" ht="12" x14ac:dyDescent="0.2">
      <c r="A200" s="307" t="str">
        <f t="shared" si="6"/>
        <v>Oct22</v>
      </c>
      <c r="B200" s="308">
        <f t="shared" si="7"/>
        <v>44855</v>
      </c>
      <c r="C200" s="309">
        <v>29</v>
      </c>
      <c r="D200" s="309">
        <v>7</v>
      </c>
      <c r="E200" s="311"/>
      <c r="F200" s="312">
        <v>3</v>
      </c>
      <c r="G200" s="313"/>
      <c r="H200" s="313"/>
      <c r="I200" s="313"/>
      <c r="J200" s="313"/>
      <c r="K200" s="313"/>
      <c r="L200" s="313"/>
      <c r="M200" s="313"/>
      <c r="N200" s="313"/>
      <c r="O200" s="313"/>
      <c r="P200" s="313"/>
      <c r="Q200" s="313"/>
      <c r="R200" s="313"/>
      <c r="S200" s="313"/>
    </row>
    <row r="201" spans="1:19" ht="12" x14ac:dyDescent="0.2">
      <c r="A201" s="307" t="str">
        <f t="shared" si="6"/>
        <v>Oct22</v>
      </c>
      <c r="B201" s="308">
        <f t="shared" si="7"/>
        <v>44856</v>
      </c>
      <c r="C201" s="309">
        <v>29</v>
      </c>
      <c r="D201" s="309">
        <v>7</v>
      </c>
      <c r="E201" s="311"/>
      <c r="F201" s="312">
        <v>3</v>
      </c>
      <c r="G201" s="313"/>
      <c r="H201" s="313"/>
      <c r="I201" s="313"/>
      <c r="J201" s="313"/>
      <c r="K201" s="313"/>
      <c r="L201" s="313"/>
      <c r="M201" s="313"/>
      <c r="N201" s="313"/>
      <c r="O201" s="313"/>
      <c r="P201" s="313"/>
      <c r="Q201" s="313"/>
      <c r="R201" s="313"/>
      <c r="S201" s="313"/>
    </row>
    <row r="202" spans="1:19" ht="12" x14ac:dyDescent="0.2">
      <c r="A202" s="307" t="str">
        <f t="shared" si="6"/>
        <v>Oct22</v>
      </c>
      <c r="B202" s="308">
        <f t="shared" si="7"/>
        <v>44857</v>
      </c>
      <c r="C202" s="309">
        <v>29</v>
      </c>
      <c r="D202" s="309">
        <v>7</v>
      </c>
      <c r="E202" s="311"/>
      <c r="F202" s="312">
        <v>3</v>
      </c>
      <c r="G202" s="313"/>
      <c r="H202" s="313"/>
      <c r="I202" s="313"/>
      <c r="J202" s="313"/>
      <c r="K202" s="313"/>
      <c r="L202" s="313"/>
      <c r="M202" s="313"/>
      <c r="N202" s="313"/>
      <c r="O202" s="313"/>
      <c r="P202" s="313"/>
      <c r="Q202" s="313"/>
      <c r="R202" s="313"/>
      <c r="S202" s="313"/>
    </row>
    <row r="203" spans="1:19" ht="12" x14ac:dyDescent="0.2">
      <c r="A203" s="307" t="str">
        <f t="shared" si="6"/>
        <v>Oct22</v>
      </c>
      <c r="B203" s="308">
        <f t="shared" si="7"/>
        <v>44858</v>
      </c>
      <c r="C203" s="309">
        <v>30</v>
      </c>
      <c r="D203" s="309">
        <v>7</v>
      </c>
      <c r="E203" s="311"/>
      <c r="F203" s="312">
        <v>4</v>
      </c>
      <c r="G203" s="313"/>
      <c r="H203" s="313"/>
      <c r="I203" s="313"/>
      <c r="J203" s="313"/>
      <c r="K203" s="313"/>
      <c r="L203" s="313"/>
      <c r="M203" s="313"/>
      <c r="N203" s="313"/>
      <c r="O203" s="313"/>
      <c r="P203" s="313"/>
      <c r="Q203" s="313"/>
      <c r="R203" s="313"/>
      <c r="S203" s="313"/>
    </row>
    <row r="204" spans="1:19" ht="12" x14ac:dyDescent="0.2">
      <c r="A204" s="307" t="str">
        <f t="shared" si="6"/>
        <v>Oct22</v>
      </c>
      <c r="B204" s="308">
        <f t="shared" si="7"/>
        <v>44859</v>
      </c>
      <c r="C204" s="309">
        <v>30</v>
      </c>
      <c r="D204" s="309">
        <v>7</v>
      </c>
      <c r="E204" s="311"/>
      <c r="F204" s="312">
        <v>4</v>
      </c>
      <c r="G204" s="313"/>
      <c r="H204" s="313"/>
      <c r="I204" s="313"/>
      <c r="J204" s="313"/>
      <c r="K204" s="313"/>
      <c r="L204" s="313"/>
      <c r="M204" s="313"/>
      <c r="N204" s="313"/>
      <c r="O204" s="313"/>
      <c r="P204" s="313"/>
      <c r="Q204" s="313"/>
      <c r="R204" s="313"/>
      <c r="S204" s="313"/>
    </row>
    <row r="205" spans="1:19" ht="12" x14ac:dyDescent="0.2">
      <c r="A205" s="307" t="str">
        <f t="shared" si="6"/>
        <v>Oct22</v>
      </c>
      <c r="B205" s="308">
        <f t="shared" si="7"/>
        <v>44860</v>
      </c>
      <c r="C205" s="309">
        <v>30</v>
      </c>
      <c r="D205" s="309">
        <v>7</v>
      </c>
      <c r="E205" s="311"/>
      <c r="F205" s="312">
        <v>4</v>
      </c>
      <c r="G205" s="313"/>
      <c r="H205" s="313"/>
      <c r="I205" s="313"/>
      <c r="J205" s="313"/>
      <c r="K205" s="313"/>
      <c r="L205" s="313"/>
      <c r="M205" s="313"/>
      <c r="N205" s="313"/>
      <c r="O205" s="313"/>
      <c r="P205" s="313"/>
      <c r="Q205" s="313"/>
      <c r="R205" s="313"/>
      <c r="S205" s="313"/>
    </row>
    <row r="206" spans="1:19" ht="12" x14ac:dyDescent="0.2">
      <c r="A206" s="307" t="str">
        <f t="shared" si="6"/>
        <v>Oct22</v>
      </c>
      <c r="B206" s="308">
        <f t="shared" si="7"/>
        <v>44861</v>
      </c>
      <c r="C206" s="309">
        <v>30</v>
      </c>
      <c r="D206" s="309">
        <v>7</v>
      </c>
      <c r="E206" s="311"/>
      <c r="F206" s="312">
        <v>4</v>
      </c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</row>
    <row r="207" spans="1:19" ht="12" x14ac:dyDescent="0.2">
      <c r="A207" s="307" t="str">
        <f t="shared" si="6"/>
        <v>Oct22</v>
      </c>
      <c r="B207" s="308">
        <f t="shared" si="7"/>
        <v>44862</v>
      </c>
      <c r="C207" s="309">
        <v>30</v>
      </c>
      <c r="D207" s="309">
        <v>7</v>
      </c>
      <c r="E207" s="311"/>
      <c r="F207" s="312">
        <v>4</v>
      </c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</row>
    <row r="208" spans="1:19" ht="12" x14ac:dyDescent="0.2">
      <c r="A208" s="307" t="str">
        <f t="shared" si="6"/>
        <v>Oct22</v>
      </c>
      <c r="B208" s="308">
        <f t="shared" si="7"/>
        <v>44863</v>
      </c>
      <c r="C208" s="309">
        <v>30</v>
      </c>
      <c r="D208" s="309">
        <v>7</v>
      </c>
      <c r="E208" s="311"/>
      <c r="F208" s="312">
        <v>4</v>
      </c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</row>
    <row r="209" spans="1:19" ht="12" x14ac:dyDescent="0.2">
      <c r="A209" s="307" t="str">
        <f t="shared" si="6"/>
        <v>Oct22</v>
      </c>
      <c r="B209" s="308">
        <f t="shared" si="7"/>
        <v>44864</v>
      </c>
      <c r="C209" s="309">
        <v>30</v>
      </c>
      <c r="D209" s="309">
        <v>7</v>
      </c>
      <c r="E209" s="311"/>
      <c r="F209" s="312">
        <v>4</v>
      </c>
      <c r="G209" s="313"/>
      <c r="H209" s="313"/>
      <c r="I209" s="313"/>
      <c r="J209" s="313"/>
      <c r="K209" s="313"/>
      <c r="L209" s="313"/>
      <c r="M209" s="313"/>
      <c r="N209" s="313"/>
      <c r="O209" s="313"/>
      <c r="P209" s="313"/>
      <c r="Q209" s="313"/>
      <c r="R209" s="313"/>
      <c r="S209" s="313"/>
    </row>
    <row r="210" spans="1:19" ht="12" x14ac:dyDescent="0.2">
      <c r="A210" s="307" t="str">
        <f t="shared" si="6"/>
        <v>Nov22</v>
      </c>
      <c r="B210" s="308">
        <f t="shared" si="7"/>
        <v>44865</v>
      </c>
      <c r="C210" s="309">
        <v>31</v>
      </c>
      <c r="D210" s="309">
        <v>8</v>
      </c>
      <c r="E210" s="311"/>
      <c r="F210" s="312">
        <v>1</v>
      </c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</row>
    <row r="211" spans="1:19" ht="12" x14ac:dyDescent="0.2">
      <c r="A211" s="307" t="str">
        <f t="shared" si="6"/>
        <v>Nov22</v>
      </c>
      <c r="B211" s="308">
        <f t="shared" si="7"/>
        <v>44866</v>
      </c>
      <c r="C211" s="309">
        <v>31</v>
      </c>
      <c r="D211" s="309">
        <v>8</v>
      </c>
      <c r="E211" s="311"/>
      <c r="F211" s="312">
        <v>1</v>
      </c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</row>
    <row r="212" spans="1:19" x14ac:dyDescent="0.2">
      <c r="A212" s="307" t="str">
        <f t="shared" si="6"/>
        <v>Nov22</v>
      </c>
      <c r="B212" s="308">
        <f t="shared" si="7"/>
        <v>44867</v>
      </c>
      <c r="C212" s="309">
        <v>31</v>
      </c>
      <c r="D212" s="309">
        <v>8</v>
      </c>
      <c r="E212" s="311"/>
      <c r="F212" s="309">
        <v>1</v>
      </c>
      <c r="G212" s="313"/>
      <c r="H212" s="313"/>
      <c r="I212" s="314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</row>
    <row r="213" spans="1:19" ht="12" x14ac:dyDescent="0.2">
      <c r="A213" s="307" t="str">
        <f t="shared" si="6"/>
        <v>Nov22</v>
      </c>
      <c r="B213" s="308">
        <f t="shared" si="7"/>
        <v>44868</v>
      </c>
      <c r="C213" s="309">
        <v>31</v>
      </c>
      <c r="D213" s="309">
        <v>8</v>
      </c>
      <c r="E213" s="311"/>
      <c r="F213" s="312">
        <v>1</v>
      </c>
      <c r="G213" s="313"/>
      <c r="H213" s="313"/>
      <c r="I213" s="313"/>
      <c r="J213" s="313"/>
      <c r="K213" s="313"/>
      <c r="L213" s="313"/>
      <c r="M213" s="313"/>
      <c r="N213" s="313"/>
      <c r="O213" s="313"/>
      <c r="P213" s="313"/>
      <c r="Q213" s="313"/>
      <c r="R213" s="313"/>
      <c r="S213" s="313"/>
    </row>
    <row r="214" spans="1:19" ht="12" x14ac:dyDescent="0.2">
      <c r="A214" s="307" t="str">
        <f t="shared" si="6"/>
        <v>Nov22</v>
      </c>
      <c r="B214" s="308">
        <f t="shared" si="7"/>
        <v>44869</v>
      </c>
      <c r="C214" s="309">
        <v>31</v>
      </c>
      <c r="D214" s="309">
        <v>8</v>
      </c>
      <c r="E214" s="311"/>
      <c r="F214" s="312">
        <v>1</v>
      </c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</row>
    <row r="215" spans="1:19" ht="12" x14ac:dyDescent="0.2">
      <c r="A215" s="316" t="str">
        <f t="shared" si="6"/>
        <v>Nov22</v>
      </c>
      <c r="B215" s="308">
        <f t="shared" si="7"/>
        <v>44870</v>
      </c>
      <c r="C215" s="317">
        <v>31</v>
      </c>
      <c r="D215" s="317">
        <v>8</v>
      </c>
      <c r="E215" s="318"/>
      <c r="F215" s="312">
        <v>1</v>
      </c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</row>
    <row r="216" spans="1:19" ht="12" x14ac:dyDescent="0.2">
      <c r="A216" s="316" t="str">
        <f t="shared" si="6"/>
        <v>Nov22</v>
      </c>
      <c r="B216" s="322">
        <f t="shared" si="7"/>
        <v>44871</v>
      </c>
      <c r="C216" s="317">
        <v>31</v>
      </c>
      <c r="D216" s="317">
        <v>8</v>
      </c>
      <c r="E216" s="315"/>
      <c r="F216" s="312">
        <v>1</v>
      </c>
      <c r="G216" s="313"/>
      <c r="H216" s="313"/>
      <c r="I216" s="313"/>
      <c r="J216" s="313"/>
      <c r="K216" s="313"/>
      <c r="L216" s="313"/>
      <c r="M216" s="313"/>
      <c r="N216" s="313"/>
      <c r="O216" s="313"/>
      <c r="P216" s="313"/>
      <c r="Q216" s="313"/>
      <c r="R216" s="313"/>
      <c r="S216" s="313"/>
    </row>
    <row r="217" spans="1:19" ht="12" x14ac:dyDescent="0.2">
      <c r="A217" s="307" t="str">
        <f t="shared" si="6"/>
        <v>Nov22</v>
      </c>
      <c r="B217" s="308">
        <f t="shared" si="7"/>
        <v>44872</v>
      </c>
      <c r="C217" s="309">
        <v>32</v>
      </c>
      <c r="D217" s="309">
        <v>8</v>
      </c>
      <c r="E217" s="311"/>
      <c r="F217" s="312">
        <v>2</v>
      </c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</row>
    <row r="218" spans="1:19" ht="12" x14ac:dyDescent="0.2">
      <c r="A218" s="307" t="str">
        <f t="shared" si="6"/>
        <v>Nov22</v>
      </c>
      <c r="B218" s="308">
        <f t="shared" si="7"/>
        <v>44873</v>
      </c>
      <c r="C218" s="309">
        <v>32</v>
      </c>
      <c r="D218" s="309">
        <v>8</v>
      </c>
      <c r="E218" s="311"/>
      <c r="F218" s="312">
        <v>2</v>
      </c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</row>
    <row r="219" spans="1:19" ht="12" x14ac:dyDescent="0.2">
      <c r="A219" s="307" t="str">
        <f t="shared" si="6"/>
        <v>Nov22</v>
      </c>
      <c r="B219" s="308">
        <f t="shared" si="7"/>
        <v>44874</v>
      </c>
      <c r="C219" s="309">
        <v>32</v>
      </c>
      <c r="D219" s="309">
        <v>8</v>
      </c>
      <c r="E219" s="311"/>
      <c r="F219" s="312">
        <v>2</v>
      </c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</row>
    <row r="220" spans="1:19" ht="12" x14ac:dyDescent="0.2">
      <c r="A220" s="307" t="str">
        <f t="shared" si="6"/>
        <v>Nov22</v>
      </c>
      <c r="B220" s="308">
        <f t="shared" si="7"/>
        <v>44875</v>
      </c>
      <c r="C220" s="309">
        <v>32</v>
      </c>
      <c r="D220" s="309">
        <v>8</v>
      </c>
      <c r="E220" s="311"/>
      <c r="F220" s="312">
        <v>2</v>
      </c>
      <c r="G220" s="313"/>
      <c r="H220" s="313"/>
      <c r="I220" s="313"/>
      <c r="J220" s="313"/>
      <c r="K220" s="313"/>
      <c r="L220" s="313"/>
      <c r="M220" s="313"/>
      <c r="N220" s="313"/>
      <c r="O220" s="313"/>
      <c r="P220" s="313"/>
      <c r="Q220" s="313"/>
      <c r="R220" s="313"/>
      <c r="S220" s="313"/>
    </row>
    <row r="221" spans="1:19" ht="12" x14ac:dyDescent="0.2">
      <c r="A221" s="307" t="str">
        <f t="shared" si="6"/>
        <v>Nov22</v>
      </c>
      <c r="B221" s="308">
        <f t="shared" si="7"/>
        <v>44876</v>
      </c>
      <c r="C221" s="309">
        <v>32</v>
      </c>
      <c r="D221" s="309">
        <v>8</v>
      </c>
      <c r="E221" s="311"/>
      <c r="F221" s="312">
        <v>2</v>
      </c>
      <c r="G221" s="313"/>
      <c r="H221" s="313"/>
      <c r="I221" s="313"/>
      <c r="J221" s="313"/>
      <c r="K221" s="313"/>
      <c r="L221" s="313"/>
      <c r="M221" s="313"/>
      <c r="N221" s="313"/>
      <c r="O221" s="313"/>
      <c r="P221" s="313"/>
      <c r="Q221" s="313"/>
      <c r="R221" s="313"/>
      <c r="S221" s="313"/>
    </row>
    <row r="222" spans="1:19" ht="12" x14ac:dyDescent="0.2">
      <c r="A222" s="307" t="str">
        <f t="shared" si="6"/>
        <v>Nov22</v>
      </c>
      <c r="B222" s="308">
        <f t="shared" si="7"/>
        <v>44877</v>
      </c>
      <c r="C222" s="309">
        <v>32</v>
      </c>
      <c r="D222" s="309">
        <v>8</v>
      </c>
      <c r="E222" s="311"/>
      <c r="F222" s="312">
        <v>2</v>
      </c>
      <c r="G222" s="313"/>
      <c r="H222" s="313"/>
      <c r="I222" s="313"/>
      <c r="J222" s="313"/>
      <c r="K222" s="313"/>
      <c r="L222" s="313"/>
      <c r="M222" s="313"/>
      <c r="N222" s="313"/>
      <c r="O222" s="313"/>
      <c r="P222" s="313"/>
      <c r="Q222" s="313"/>
      <c r="R222" s="313"/>
      <c r="S222" s="313"/>
    </row>
    <row r="223" spans="1:19" ht="12" x14ac:dyDescent="0.2">
      <c r="A223" s="307" t="str">
        <f t="shared" si="6"/>
        <v>Nov22</v>
      </c>
      <c r="B223" s="308">
        <f t="shared" si="7"/>
        <v>44878</v>
      </c>
      <c r="C223" s="309">
        <v>32</v>
      </c>
      <c r="D223" s="309">
        <v>8</v>
      </c>
      <c r="E223" s="311"/>
      <c r="F223" s="312">
        <v>2</v>
      </c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</row>
    <row r="224" spans="1:19" ht="12" x14ac:dyDescent="0.2">
      <c r="A224" s="307" t="str">
        <f t="shared" si="6"/>
        <v>Nov22</v>
      </c>
      <c r="B224" s="308">
        <f t="shared" si="7"/>
        <v>44879</v>
      </c>
      <c r="C224" s="309">
        <v>33</v>
      </c>
      <c r="D224" s="309">
        <v>8</v>
      </c>
      <c r="E224" s="311"/>
      <c r="F224" s="312">
        <v>3</v>
      </c>
      <c r="G224" s="313"/>
      <c r="H224" s="313"/>
      <c r="I224" s="313"/>
      <c r="J224" s="313"/>
      <c r="K224" s="313"/>
      <c r="L224" s="313"/>
      <c r="M224" s="313"/>
      <c r="N224" s="313"/>
      <c r="O224" s="313"/>
      <c r="P224" s="313"/>
      <c r="Q224" s="313"/>
      <c r="R224" s="313"/>
      <c r="S224" s="313"/>
    </row>
    <row r="225" spans="1:19" ht="12" x14ac:dyDescent="0.2">
      <c r="A225" s="307" t="str">
        <f t="shared" si="6"/>
        <v>Nov22</v>
      </c>
      <c r="B225" s="308">
        <f t="shared" si="7"/>
        <v>44880</v>
      </c>
      <c r="C225" s="309">
        <v>33</v>
      </c>
      <c r="D225" s="309">
        <v>8</v>
      </c>
      <c r="E225" s="311"/>
      <c r="F225" s="312">
        <v>3</v>
      </c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</row>
    <row r="226" spans="1:19" ht="12" x14ac:dyDescent="0.2">
      <c r="A226" s="307" t="str">
        <f t="shared" si="6"/>
        <v>Nov22</v>
      </c>
      <c r="B226" s="308">
        <f t="shared" si="7"/>
        <v>44881</v>
      </c>
      <c r="C226" s="309">
        <v>33</v>
      </c>
      <c r="D226" s="309">
        <v>8</v>
      </c>
      <c r="E226" s="311"/>
      <c r="F226" s="312">
        <v>3</v>
      </c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</row>
    <row r="227" spans="1:19" ht="12" x14ac:dyDescent="0.2">
      <c r="A227" s="307" t="str">
        <f t="shared" si="6"/>
        <v>Nov22</v>
      </c>
      <c r="B227" s="308">
        <f t="shared" si="7"/>
        <v>44882</v>
      </c>
      <c r="C227" s="309">
        <v>33</v>
      </c>
      <c r="D227" s="309">
        <v>8</v>
      </c>
      <c r="E227" s="311"/>
      <c r="F227" s="312">
        <v>3</v>
      </c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</row>
    <row r="228" spans="1:19" ht="12" x14ac:dyDescent="0.2">
      <c r="A228" s="307" t="str">
        <f t="shared" si="6"/>
        <v>Nov22</v>
      </c>
      <c r="B228" s="308">
        <f t="shared" si="7"/>
        <v>44883</v>
      </c>
      <c r="C228" s="309">
        <v>33</v>
      </c>
      <c r="D228" s="309">
        <v>8</v>
      </c>
      <c r="E228" s="311"/>
      <c r="F228" s="312">
        <v>3</v>
      </c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</row>
    <row r="229" spans="1:19" ht="12" x14ac:dyDescent="0.2">
      <c r="A229" s="307" t="str">
        <f t="shared" si="6"/>
        <v>Nov22</v>
      </c>
      <c r="B229" s="308">
        <f t="shared" si="7"/>
        <v>44884</v>
      </c>
      <c r="C229" s="309">
        <v>33</v>
      </c>
      <c r="D229" s="309">
        <v>8</v>
      </c>
      <c r="E229" s="311"/>
      <c r="F229" s="312">
        <v>3</v>
      </c>
      <c r="G229" s="313"/>
      <c r="H229" s="313"/>
      <c r="I229" s="313"/>
      <c r="J229" s="313"/>
      <c r="K229" s="313"/>
      <c r="L229" s="313"/>
      <c r="M229" s="313"/>
      <c r="N229" s="313"/>
      <c r="O229" s="313"/>
      <c r="P229" s="313"/>
      <c r="Q229" s="313"/>
      <c r="R229" s="313"/>
      <c r="S229" s="313"/>
    </row>
    <row r="230" spans="1:19" ht="12" x14ac:dyDescent="0.2">
      <c r="A230" s="307" t="str">
        <f t="shared" si="6"/>
        <v>Nov22</v>
      </c>
      <c r="B230" s="308">
        <f t="shared" si="7"/>
        <v>44885</v>
      </c>
      <c r="C230" s="309">
        <v>33</v>
      </c>
      <c r="D230" s="309">
        <v>8</v>
      </c>
      <c r="E230" s="311"/>
      <c r="F230" s="312">
        <v>3</v>
      </c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</row>
    <row r="231" spans="1:19" ht="12" x14ac:dyDescent="0.2">
      <c r="A231" s="307" t="str">
        <f t="shared" si="6"/>
        <v>Nov22</v>
      </c>
      <c r="B231" s="308">
        <f t="shared" si="7"/>
        <v>44886</v>
      </c>
      <c r="C231" s="309">
        <v>34</v>
      </c>
      <c r="D231" s="309">
        <v>8</v>
      </c>
      <c r="E231" s="311"/>
      <c r="F231" s="312">
        <v>4</v>
      </c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</row>
    <row r="232" spans="1:19" ht="12" x14ac:dyDescent="0.2">
      <c r="A232" s="307" t="str">
        <f t="shared" si="6"/>
        <v>Nov22</v>
      </c>
      <c r="B232" s="308">
        <f t="shared" si="7"/>
        <v>44887</v>
      </c>
      <c r="C232" s="309">
        <v>34</v>
      </c>
      <c r="D232" s="309">
        <v>8</v>
      </c>
      <c r="E232" s="311"/>
      <c r="F232" s="312">
        <v>4</v>
      </c>
      <c r="G232" s="313"/>
      <c r="H232" s="313"/>
      <c r="I232" s="313"/>
      <c r="J232" s="313"/>
      <c r="K232" s="313"/>
      <c r="L232" s="313"/>
      <c r="M232" s="313"/>
      <c r="N232" s="313"/>
      <c r="O232" s="313"/>
      <c r="P232" s="313"/>
      <c r="Q232" s="313"/>
      <c r="R232" s="313"/>
      <c r="S232" s="313"/>
    </row>
    <row r="233" spans="1:19" ht="12" x14ac:dyDescent="0.2">
      <c r="A233" s="307" t="str">
        <f t="shared" si="6"/>
        <v>Nov22</v>
      </c>
      <c r="B233" s="308">
        <f t="shared" si="7"/>
        <v>44888</v>
      </c>
      <c r="C233" s="309">
        <v>34</v>
      </c>
      <c r="D233" s="309">
        <v>8</v>
      </c>
      <c r="E233" s="311"/>
      <c r="F233" s="312">
        <v>4</v>
      </c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</row>
    <row r="234" spans="1:19" ht="12" x14ac:dyDescent="0.2">
      <c r="A234" s="307" t="str">
        <f t="shared" si="6"/>
        <v>Nov22</v>
      </c>
      <c r="B234" s="308">
        <f t="shared" si="7"/>
        <v>44889</v>
      </c>
      <c r="C234" s="309">
        <v>34</v>
      </c>
      <c r="D234" s="309">
        <v>8</v>
      </c>
      <c r="E234" s="311"/>
      <c r="F234" s="312">
        <v>4</v>
      </c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</row>
    <row r="235" spans="1:19" ht="12" x14ac:dyDescent="0.2">
      <c r="A235" s="307" t="str">
        <f t="shared" si="6"/>
        <v>Nov22</v>
      </c>
      <c r="B235" s="308">
        <f t="shared" si="7"/>
        <v>44890</v>
      </c>
      <c r="C235" s="309">
        <v>34</v>
      </c>
      <c r="D235" s="309">
        <v>8</v>
      </c>
      <c r="E235" s="311"/>
      <c r="F235" s="312">
        <v>4</v>
      </c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</row>
    <row r="236" spans="1:19" ht="12" x14ac:dyDescent="0.2">
      <c r="A236" s="307" t="str">
        <f t="shared" si="6"/>
        <v>Nov22</v>
      </c>
      <c r="B236" s="308">
        <f t="shared" si="7"/>
        <v>44891</v>
      </c>
      <c r="C236" s="309">
        <v>34</v>
      </c>
      <c r="D236" s="309">
        <v>8</v>
      </c>
      <c r="E236" s="311"/>
      <c r="F236" s="312">
        <v>4</v>
      </c>
      <c r="G236" s="313"/>
      <c r="H236" s="313"/>
      <c r="I236" s="313"/>
      <c r="J236" s="313"/>
      <c r="K236" s="313"/>
      <c r="L236" s="313"/>
      <c r="M236" s="313"/>
      <c r="N236" s="313"/>
      <c r="O236" s="313"/>
      <c r="P236" s="313"/>
      <c r="Q236" s="313"/>
      <c r="R236" s="313"/>
      <c r="S236" s="313"/>
    </row>
    <row r="237" spans="1:19" ht="12" x14ac:dyDescent="0.2">
      <c r="A237" s="307" t="str">
        <f t="shared" si="6"/>
        <v>Nov22</v>
      </c>
      <c r="B237" s="308">
        <f t="shared" si="7"/>
        <v>44892</v>
      </c>
      <c r="C237" s="309">
        <v>34</v>
      </c>
      <c r="D237" s="309">
        <v>8</v>
      </c>
      <c r="E237" s="311"/>
      <c r="F237" s="312">
        <v>4</v>
      </c>
      <c r="G237" s="313"/>
      <c r="H237" s="313"/>
      <c r="I237" s="313"/>
      <c r="J237" s="313"/>
      <c r="K237" s="313"/>
      <c r="L237" s="313"/>
      <c r="M237" s="313"/>
      <c r="N237" s="313"/>
      <c r="O237" s="313"/>
      <c r="P237" s="313"/>
      <c r="Q237" s="313"/>
      <c r="R237" s="313"/>
      <c r="S237" s="313"/>
    </row>
    <row r="238" spans="1:19" ht="12" x14ac:dyDescent="0.2">
      <c r="A238" s="307" t="str">
        <f t="shared" si="6"/>
        <v>Dec22</v>
      </c>
      <c r="B238" s="308">
        <f t="shared" si="7"/>
        <v>44893</v>
      </c>
      <c r="C238" s="309">
        <v>35</v>
      </c>
      <c r="D238" s="309">
        <v>9</v>
      </c>
      <c r="E238" s="311"/>
      <c r="F238" s="312">
        <v>1</v>
      </c>
      <c r="G238" s="313"/>
      <c r="H238" s="313"/>
      <c r="I238" s="313"/>
      <c r="J238" s="313"/>
      <c r="K238" s="313"/>
      <c r="L238" s="313"/>
      <c r="M238" s="313"/>
      <c r="N238" s="313"/>
      <c r="O238" s="313"/>
      <c r="P238" s="313"/>
      <c r="Q238" s="313"/>
      <c r="R238" s="313"/>
      <c r="S238" s="313"/>
    </row>
    <row r="239" spans="1:19" ht="12" x14ac:dyDescent="0.2">
      <c r="A239" s="307" t="str">
        <f t="shared" si="6"/>
        <v>Dec22</v>
      </c>
      <c r="B239" s="308">
        <f t="shared" si="7"/>
        <v>44894</v>
      </c>
      <c r="C239" s="309">
        <v>35</v>
      </c>
      <c r="D239" s="309">
        <v>9</v>
      </c>
      <c r="E239" s="311"/>
      <c r="F239" s="312">
        <v>1</v>
      </c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</row>
    <row r="240" spans="1:19" x14ac:dyDescent="0.2">
      <c r="A240" s="307" t="str">
        <f t="shared" si="6"/>
        <v>Dec22</v>
      </c>
      <c r="B240" s="308">
        <f t="shared" si="7"/>
        <v>44895</v>
      </c>
      <c r="C240" s="309">
        <v>35</v>
      </c>
      <c r="D240" s="309">
        <v>9</v>
      </c>
      <c r="E240" s="311"/>
      <c r="F240" s="309">
        <v>1</v>
      </c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</row>
    <row r="241" spans="1:19" ht="12" x14ac:dyDescent="0.2">
      <c r="A241" s="307" t="str">
        <f t="shared" si="6"/>
        <v>Dec22</v>
      </c>
      <c r="B241" s="308">
        <f t="shared" si="7"/>
        <v>44896</v>
      </c>
      <c r="C241" s="309">
        <v>35</v>
      </c>
      <c r="D241" s="309">
        <v>9</v>
      </c>
      <c r="E241" s="311"/>
      <c r="F241" s="312">
        <v>1</v>
      </c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</row>
    <row r="242" spans="1:19" ht="12" x14ac:dyDescent="0.2">
      <c r="A242" s="307" t="str">
        <f t="shared" si="6"/>
        <v>Dec22</v>
      </c>
      <c r="B242" s="308">
        <f t="shared" si="7"/>
        <v>44897</v>
      </c>
      <c r="C242" s="309">
        <v>35</v>
      </c>
      <c r="D242" s="309">
        <v>9</v>
      </c>
      <c r="E242" s="311"/>
      <c r="F242" s="312">
        <v>1</v>
      </c>
      <c r="G242" s="313"/>
      <c r="H242" s="313"/>
      <c r="I242" s="313"/>
      <c r="J242" s="313"/>
      <c r="K242" s="313"/>
      <c r="L242" s="313"/>
      <c r="M242" s="313"/>
      <c r="N242" s="313"/>
      <c r="O242" s="313"/>
      <c r="P242" s="313"/>
      <c r="Q242" s="313"/>
      <c r="R242" s="313"/>
      <c r="S242" s="313"/>
    </row>
    <row r="243" spans="1:19" ht="12" x14ac:dyDescent="0.2">
      <c r="A243" s="307" t="str">
        <f t="shared" si="6"/>
        <v>Dec22</v>
      </c>
      <c r="B243" s="308">
        <f t="shared" si="7"/>
        <v>44898</v>
      </c>
      <c r="C243" s="309">
        <v>35</v>
      </c>
      <c r="D243" s="309">
        <v>9</v>
      </c>
      <c r="E243" s="311"/>
      <c r="F243" s="312">
        <v>1</v>
      </c>
      <c r="G243" s="313"/>
      <c r="H243" s="313"/>
      <c r="I243" s="313"/>
      <c r="J243" s="313"/>
      <c r="K243" s="313"/>
      <c r="L243" s="313"/>
      <c r="M243" s="313"/>
      <c r="N243" s="313"/>
      <c r="O243" s="313"/>
      <c r="P243" s="313"/>
      <c r="Q243" s="313"/>
      <c r="R243" s="313"/>
      <c r="S243" s="313"/>
    </row>
    <row r="244" spans="1:19" ht="12" x14ac:dyDescent="0.2">
      <c r="A244" s="307" t="str">
        <f t="shared" si="6"/>
        <v>Dec22</v>
      </c>
      <c r="B244" s="308">
        <f t="shared" si="7"/>
        <v>44899</v>
      </c>
      <c r="C244" s="309">
        <v>35</v>
      </c>
      <c r="D244" s="309">
        <v>9</v>
      </c>
      <c r="E244" s="311"/>
      <c r="F244" s="312">
        <v>1</v>
      </c>
      <c r="G244" s="313"/>
      <c r="H244" s="313"/>
      <c r="I244" s="313"/>
      <c r="J244" s="313"/>
      <c r="K244" s="313"/>
      <c r="L244" s="313"/>
      <c r="M244" s="313"/>
      <c r="N244" s="313"/>
      <c r="O244" s="313"/>
      <c r="P244" s="313"/>
      <c r="Q244" s="313"/>
      <c r="R244" s="313"/>
      <c r="S244" s="313"/>
    </row>
    <row r="245" spans="1:19" ht="12" x14ac:dyDescent="0.2">
      <c r="A245" s="307" t="str">
        <f t="shared" si="6"/>
        <v>Dec22</v>
      </c>
      <c r="B245" s="308">
        <f t="shared" si="7"/>
        <v>44900</v>
      </c>
      <c r="C245" s="309">
        <v>36</v>
      </c>
      <c r="D245" s="309">
        <v>9</v>
      </c>
      <c r="E245" s="311"/>
      <c r="F245" s="312">
        <v>2</v>
      </c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</row>
    <row r="246" spans="1:19" ht="12" x14ac:dyDescent="0.2">
      <c r="A246" s="316" t="str">
        <f t="shared" si="6"/>
        <v>Dec22</v>
      </c>
      <c r="B246" s="322">
        <f t="shared" si="7"/>
        <v>44901</v>
      </c>
      <c r="C246" s="317">
        <v>36</v>
      </c>
      <c r="D246" s="317">
        <v>9</v>
      </c>
      <c r="E246" s="315"/>
      <c r="F246" s="312">
        <v>2</v>
      </c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</row>
    <row r="247" spans="1:19" ht="12" x14ac:dyDescent="0.2">
      <c r="A247" s="307" t="str">
        <f t="shared" si="6"/>
        <v>Dec22</v>
      </c>
      <c r="B247" s="308">
        <f t="shared" si="7"/>
        <v>44902</v>
      </c>
      <c r="C247" s="309">
        <v>36</v>
      </c>
      <c r="D247" s="309">
        <v>9</v>
      </c>
      <c r="E247" s="311"/>
      <c r="F247" s="312">
        <v>2</v>
      </c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</row>
    <row r="248" spans="1:19" ht="12" x14ac:dyDescent="0.2">
      <c r="A248" s="307" t="str">
        <f t="shared" si="6"/>
        <v>Dec22</v>
      </c>
      <c r="B248" s="308">
        <f t="shared" si="7"/>
        <v>44903</v>
      </c>
      <c r="C248" s="309">
        <v>36</v>
      </c>
      <c r="D248" s="309">
        <v>9</v>
      </c>
      <c r="E248" s="311"/>
      <c r="F248" s="312">
        <v>2</v>
      </c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</row>
    <row r="249" spans="1:19" ht="12" x14ac:dyDescent="0.2">
      <c r="A249" s="307" t="str">
        <f t="shared" si="6"/>
        <v>Dec22</v>
      </c>
      <c r="B249" s="308">
        <f t="shared" si="7"/>
        <v>44904</v>
      </c>
      <c r="C249" s="309">
        <v>36</v>
      </c>
      <c r="D249" s="309">
        <v>9</v>
      </c>
      <c r="E249" s="311"/>
      <c r="F249" s="312">
        <v>2</v>
      </c>
      <c r="G249" s="313"/>
      <c r="H249" s="313"/>
      <c r="I249" s="313"/>
      <c r="J249" s="313"/>
      <c r="K249" s="313"/>
      <c r="L249" s="313"/>
      <c r="M249" s="313"/>
      <c r="N249" s="313"/>
      <c r="O249" s="313"/>
      <c r="P249" s="313"/>
      <c r="Q249" s="313"/>
      <c r="R249" s="313"/>
      <c r="S249" s="313"/>
    </row>
    <row r="250" spans="1:19" ht="12" x14ac:dyDescent="0.2">
      <c r="A250" s="307" t="str">
        <f t="shared" si="6"/>
        <v>Dec22</v>
      </c>
      <c r="B250" s="308">
        <f t="shared" si="7"/>
        <v>44905</v>
      </c>
      <c r="C250" s="309">
        <v>36</v>
      </c>
      <c r="D250" s="309">
        <v>9</v>
      </c>
      <c r="E250" s="311"/>
      <c r="F250" s="312">
        <v>2</v>
      </c>
      <c r="G250" s="313"/>
      <c r="H250" s="313"/>
      <c r="I250" s="313"/>
      <c r="J250" s="313"/>
      <c r="K250" s="313"/>
      <c r="L250" s="313"/>
      <c r="M250" s="313"/>
      <c r="N250" s="313"/>
      <c r="O250" s="313"/>
      <c r="P250" s="313"/>
      <c r="Q250" s="313"/>
      <c r="R250" s="313"/>
      <c r="S250" s="313"/>
    </row>
    <row r="251" spans="1:19" ht="12" x14ac:dyDescent="0.2">
      <c r="A251" s="307" t="str">
        <f t="shared" si="6"/>
        <v>Dec22</v>
      </c>
      <c r="B251" s="308">
        <f t="shared" si="7"/>
        <v>44906</v>
      </c>
      <c r="C251" s="309">
        <v>36</v>
      </c>
      <c r="D251" s="309">
        <v>9</v>
      </c>
      <c r="E251" s="311"/>
      <c r="F251" s="312">
        <v>2</v>
      </c>
      <c r="G251" s="313"/>
      <c r="H251" s="313"/>
      <c r="I251" s="313"/>
      <c r="J251" s="313"/>
      <c r="K251" s="313"/>
      <c r="L251" s="313"/>
      <c r="M251" s="313"/>
      <c r="N251" s="313"/>
      <c r="O251" s="313"/>
      <c r="P251" s="313"/>
      <c r="Q251" s="313"/>
      <c r="R251" s="313"/>
      <c r="S251" s="313"/>
    </row>
    <row r="252" spans="1:19" ht="12" x14ac:dyDescent="0.2">
      <c r="A252" s="307" t="str">
        <f t="shared" si="6"/>
        <v>Dec22</v>
      </c>
      <c r="B252" s="308">
        <f t="shared" si="7"/>
        <v>44907</v>
      </c>
      <c r="C252" s="309">
        <v>37</v>
      </c>
      <c r="D252" s="309">
        <v>9</v>
      </c>
      <c r="E252" s="311"/>
      <c r="F252" s="312">
        <v>3</v>
      </c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</row>
    <row r="253" spans="1:19" ht="12" x14ac:dyDescent="0.2">
      <c r="A253" s="307" t="str">
        <f t="shared" si="6"/>
        <v>Dec22</v>
      </c>
      <c r="B253" s="308">
        <f t="shared" si="7"/>
        <v>44908</v>
      </c>
      <c r="C253" s="309">
        <v>37</v>
      </c>
      <c r="D253" s="309">
        <v>9</v>
      </c>
      <c r="E253" s="311"/>
      <c r="F253" s="312">
        <v>3</v>
      </c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</row>
    <row r="254" spans="1:19" ht="12" x14ac:dyDescent="0.2">
      <c r="A254" s="307" t="str">
        <f t="shared" si="6"/>
        <v>Dec22</v>
      </c>
      <c r="B254" s="308">
        <f t="shared" si="7"/>
        <v>44909</v>
      </c>
      <c r="C254" s="309">
        <v>37</v>
      </c>
      <c r="D254" s="309">
        <v>9</v>
      </c>
      <c r="E254" s="311"/>
      <c r="F254" s="312">
        <v>3</v>
      </c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</row>
    <row r="255" spans="1:19" ht="12" x14ac:dyDescent="0.2">
      <c r="A255" s="307" t="str">
        <f t="shared" si="6"/>
        <v>Dec22</v>
      </c>
      <c r="B255" s="308">
        <f t="shared" si="7"/>
        <v>44910</v>
      </c>
      <c r="C255" s="309">
        <v>37</v>
      </c>
      <c r="D255" s="309">
        <v>9</v>
      </c>
      <c r="E255" s="311"/>
      <c r="F255" s="312">
        <v>3</v>
      </c>
      <c r="G255" s="313"/>
      <c r="H255" s="313"/>
      <c r="I255" s="313"/>
      <c r="J255" s="313"/>
      <c r="K255" s="313"/>
      <c r="L255" s="313"/>
      <c r="M255" s="313"/>
      <c r="N255" s="313"/>
      <c r="O255" s="313"/>
      <c r="P255" s="313"/>
      <c r="Q255" s="313"/>
      <c r="R255" s="313"/>
      <c r="S255" s="313"/>
    </row>
    <row r="256" spans="1:19" ht="12" x14ac:dyDescent="0.2">
      <c r="A256" s="307" t="str">
        <f t="shared" si="6"/>
        <v>Dec22</v>
      </c>
      <c r="B256" s="308">
        <f t="shared" si="7"/>
        <v>44911</v>
      </c>
      <c r="C256" s="309">
        <v>37</v>
      </c>
      <c r="D256" s="309">
        <v>9</v>
      </c>
      <c r="E256" s="311"/>
      <c r="F256" s="312">
        <v>3</v>
      </c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</row>
    <row r="257" spans="1:19" ht="12" x14ac:dyDescent="0.2">
      <c r="A257" s="307" t="str">
        <f t="shared" si="6"/>
        <v>Dec22</v>
      </c>
      <c r="B257" s="308">
        <f t="shared" si="7"/>
        <v>44912</v>
      </c>
      <c r="C257" s="309">
        <v>37</v>
      </c>
      <c r="D257" s="309">
        <v>9</v>
      </c>
      <c r="E257" s="311"/>
      <c r="F257" s="312">
        <v>3</v>
      </c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</row>
    <row r="258" spans="1:19" ht="12" x14ac:dyDescent="0.2">
      <c r="A258" s="307" t="str">
        <f t="shared" si="6"/>
        <v>Dec22</v>
      </c>
      <c r="B258" s="308">
        <f t="shared" si="7"/>
        <v>44913</v>
      </c>
      <c r="C258" s="309">
        <v>37</v>
      </c>
      <c r="D258" s="309">
        <v>9</v>
      </c>
      <c r="E258" s="311"/>
      <c r="F258" s="312">
        <v>3</v>
      </c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</row>
    <row r="259" spans="1:19" ht="12" x14ac:dyDescent="0.2">
      <c r="A259" s="307" t="str">
        <f t="shared" ref="A259:A322" si="8">TEXT(DATE(YEAR(B$2),MONTH(B$2)+(D259-1),1),"MmmYY")</f>
        <v>Dec22</v>
      </c>
      <c r="B259" s="308">
        <f t="shared" si="7"/>
        <v>44914</v>
      </c>
      <c r="C259" s="309">
        <v>38</v>
      </c>
      <c r="D259" s="309">
        <v>9</v>
      </c>
      <c r="E259" s="311"/>
      <c r="F259" s="312">
        <v>4</v>
      </c>
      <c r="G259" s="313"/>
      <c r="H259" s="313"/>
      <c r="I259" s="313"/>
      <c r="J259" s="313"/>
      <c r="K259" s="313"/>
      <c r="L259" s="313"/>
      <c r="M259" s="313"/>
      <c r="N259" s="313"/>
      <c r="O259" s="313"/>
      <c r="P259" s="313"/>
      <c r="Q259" s="313"/>
      <c r="R259" s="313"/>
      <c r="S259" s="313"/>
    </row>
    <row r="260" spans="1:19" ht="12" x14ac:dyDescent="0.2">
      <c r="A260" s="307" t="str">
        <f t="shared" si="8"/>
        <v>Dec22</v>
      </c>
      <c r="B260" s="308">
        <f t="shared" ref="B260:B323" si="9">B259+1</f>
        <v>44915</v>
      </c>
      <c r="C260" s="309">
        <v>38</v>
      </c>
      <c r="D260" s="309">
        <v>9</v>
      </c>
      <c r="E260" s="311"/>
      <c r="F260" s="312">
        <v>4</v>
      </c>
      <c r="G260" s="313"/>
      <c r="H260" s="313"/>
      <c r="I260" s="313"/>
      <c r="J260" s="313"/>
      <c r="K260" s="313"/>
      <c r="L260" s="313"/>
      <c r="M260" s="313"/>
      <c r="N260" s="313"/>
      <c r="O260" s="313"/>
      <c r="P260" s="313"/>
      <c r="Q260" s="313"/>
      <c r="R260" s="313"/>
      <c r="S260" s="313"/>
    </row>
    <row r="261" spans="1:19" ht="12" x14ac:dyDescent="0.2">
      <c r="A261" s="307" t="str">
        <f t="shared" si="8"/>
        <v>Dec22</v>
      </c>
      <c r="B261" s="308">
        <f t="shared" si="9"/>
        <v>44916</v>
      </c>
      <c r="C261" s="309">
        <v>38</v>
      </c>
      <c r="D261" s="309">
        <v>9</v>
      </c>
      <c r="E261" s="311"/>
      <c r="F261" s="312">
        <v>4</v>
      </c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</row>
    <row r="262" spans="1:19" ht="12" x14ac:dyDescent="0.2">
      <c r="A262" s="307" t="str">
        <f t="shared" si="8"/>
        <v>Dec22</v>
      </c>
      <c r="B262" s="308">
        <f t="shared" si="9"/>
        <v>44917</v>
      </c>
      <c r="C262" s="309">
        <v>38</v>
      </c>
      <c r="D262" s="309">
        <v>9</v>
      </c>
      <c r="E262" s="311"/>
      <c r="F262" s="312">
        <v>4</v>
      </c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</row>
    <row r="263" spans="1:19" ht="12" x14ac:dyDescent="0.2">
      <c r="A263" s="307" t="str">
        <f t="shared" si="8"/>
        <v>Dec22</v>
      </c>
      <c r="B263" s="308">
        <f t="shared" si="9"/>
        <v>44918</v>
      </c>
      <c r="C263" s="309">
        <v>38</v>
      </c>
      <c r="D263" s="309">
        <v>9</v>
      </c>
      <c r="E263" s="311"/>
      <c r="F263" s="312">
        <v>4</v>
      </c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</row>
    <row r="264" spans="1:19" ht="12" x14ac:dyDescent="0.2">
      <c r="A264" s="307" t="str">
        <f t="shared" si="8"/>
        <v>Dec22</v>
      </c>
      <c r="B264" s="308">
        <f t="shared" si="9"/>
        <v>44919</v>
      </c>
      <c r="C264" s="309">
        <v>38</v>
      </c>
      <c r="D264" s="309">
        <v>9</v>
      </c>
      <c r="E264" s="311"/>
      <c r="F264" s="312">
        <v>4</v>
      </c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</row>
    <row r="265" spans="1:19" ht="12" x14ac:dyDescent="0.2">
      <c r="A265" s="307" t="str">
        <f t="shared" si="8"/>
        <v>Dec22</v>
      </c>
      <c r="B265" s="308">
        <f t="shared" si="9"/>
        <v>44920</v>
      </c>
      <c r="C265" s="309">
        <v>38</v>
      </c>
      <c r="D265" s="309">
        <v>9</v>
      </c>
      <c r="E265" s="311"/>
      <c r="F265" s="312">
        <v>4</v>
      </c>
      <c r="G265" s="313"/>
      <c r="H265" s="313"/>
      <c r="I265" s="313"/>
      <c r="J265" s="313"/>
      <c r="K265" s="313"/>
      <c r="L265" s="313"/>
      <c r="M265" s="313"/>
      <c r="N265" s="313"/>
      <c r="O265" s="313"/>
      <c r="P265" s="313"/>
      <c r="Q265" s="313"/>
      <c r="R265" s="313"/>
      <c r="S265" s="313"/>
    </row>
    <row r="266" spans="1:19" ht="12" x14ac:dyDescent="0.2">
      <c r="A266" s="307" t="str">
        <f t="shared" si="8"/>
        <v>Dec22</v>
      </c>
      <c r="B266" s="308">
        <f t="shared" si="9"/>
        <v>44921</v>
      </c>
      <c r="C266" s="309">
        <v>39</v>
      </c>
      <c r="D266" s="309">
        <v>9</v>
      </c>
      <c r="E266" s="311"/>
      <c r="F266" s="312">
        <v>5</v>
      </c>
      <c r="G266" s="313"/>
      <c r="H266" s="313"/>
      <c r="I266" s="313"/>
      <c r="J266" s="313"/>
      <c r="K266" s="313"/>
      <c r="L266" s="313"/>
      <c r="M266" s="313"/>
      <c r="N266" s="313"/>
      <c r="O266" s="313"/>
      <c r="P266" s="313"/>
      <c r="Q266" s="313"/>
      <c r="R266" s="313"/>
      <c r="S266" s="313"/>
    </row>
    <row r="267" spans="1:19" ht="12" x14ac:dyDescent="0.2">
      <c r="A267" s="307" t="str">
        <f t="shared" si="8"/>
        <v>Dec22</v>
      </c>
      <c r="B267" s="308">
        <f t="shared" si="9"/>
        <v>44922</v>
      </c>
      <c r="C267" s="309">
        <v>39</v>
      </c>
      <c r="D267" s="309">
        <v>9</v>
      </c>
      <c r="E267" s="311"/>
      <c r="F267" s="312">
        <v>5</v>
      </c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</row>
    <row r="268" spans="1:19" ht="12" x14ac:dyDescent="0.2">
      <c r="A268" s="307" t="str">
        <f t="shared" si="8"/>
        <v>Dec22</v>
      </c>
      <c r="B268" s="308">
        <f t="shared" si="9"/>
        <v>44923</v>
      </c>
      <c r="C268" s="309">
        <v>39</v>
      </c>
      <c r="D268" s="309">
        <v>9</v>
      </c>
      <c r="E268" s="311"/>
      <c r="F268" s="312">
        <v>5</v>
      </c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</row>
    <row r="269" spans="1:19" ht="12" x14ac:dyDescent="0.2">
      <c r="A269" s="307" t="str">
        <f t="shared" si="8"/>
        <v>Dec22</v>
      </c>
      <c r="B269" s="308">
        <f t="shared" si="9"/>
        <v>44924</v>
      </c>
      <c r="C269" s="309">
        <v>39</v>
      </c>
      <c r="D269" s="309">
        <v>9</v>
      </c>
      <c r="E269" s="311"/>
      <c r="F269" s="312">
        <v>5</v>
      </c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</row>
    <row r="270" spans="1:19" ht="12" x14ac:dyDescent="0.2">
      <c r="A270" s="307" t="str">
        <f t="shared" si="8"/>
        <v>Dec22</v>
      </c>
      <c r="B270" s="308">
        <f t="shared" si="9"/>
        <v>44925</v>
      </c>
      <c r="C270" s="309">
        <v>39</v>
      </c>
      <c r="D270" s="309">
        <v>9</v>
      </c>
      <c r="E270" s="311"/>
      <c r="F270" s="312">
        <v>5</v>
      </c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</row>
    <row r="271" spans="1:19" ht="12" x14ac:dyDescent="0.2">
      <c r="A271" s="307" t="str">
        <f t="shared" si="8"/>
        <v>Dec22</v>
      </c>
      <c r="B271" s="308">
        <f t="shared" si="9"/>
        <v>44926</v>
      </c>
      <c r="C271" s="309">
        <v>39</v>
      </c>
      <c r="D271" s="309">
        <v>9</v>
      </c>
      <c r="E271" s="311"/>
      <c r="F271" s="312">
        <v>5</v>
      </c>
      <c r="G271" s="313"/>
      <c r="H271" s="313"/>
      <c r="I271" s="313"/>
      <c r="J271" s="313"/>
      <c r="K271" s="313"/>
      <c r="L271" s="313"/>
      <c r="M271" s="313"/>
      <c r="N271" s="313"/>
      <c r="O271" s="313"/>
      <c r="P271" s="313"/>
      <c r="Q271" s="313"/>
      <c r="R271" s="313"/>
      <c r="S271" s="313"/>
    </row>
    <row r="272" spans="1:19" ht="12" x14ac:dyDescent="0.2">
      <c r="A272" s="307" t="str">
        <f t="shared" si="8"/>
        <v>Dec22</v>
      </c>
      <c r="B272" s="308">
        <f t="shared" si="9"/>
        <v>44927</v>
      </c>
      <c r="C272" s="309">
        <v>39</v>
      </c>
      <c r="D272" s="309">
        <v>9</v>
      </c>
      <c r="E272" s="311"/>
      <c r="F272" s="312">
        <v>5</v>
      </c>
      <c r="G272" s="313"/>
      <c r="H272" s="313"/>
      <c r="I272" s="313"/>
      <c r="J272" s="313"/>
      <c r="K272" s="313"/>
      <c r="L272" s="313"/>
      <c r="M272" s="313"/>
      <c r="N272" s="313"/>
      <c r="O272" s="313"/>
      <c r="P272" s="313"/>
      <c r="Q272" s="313"/>
      <c r="R272" s="313"/>
      <c r="S272" s="313"/>
    </row>
    <row r="273" spans="1:19" ht="12" x14ac:dyDescent="0.2">
      <c r="A273" s="307" t="str">
        <f t="shared" si="8"/>
        <v>Jan23</v>
      </c>
      <c r="B273" s="308">
        <f t="shared" si="9"/>
        <v>44928</v>
      </c>
      <c r="C273" s="309">
        <v>40</v>
      </c>
      <c r="D273" s="309">
        <v>10</v>
      </c>
      <c r="E273" s="311"/>
      <c r="F273" s="312">
        <v>1</v>
      </c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</row>
    <row r="274" spans="1:19" ht="12" x14ac:dyDescent="0.2">
      <c r="A274" s="307" t="str">
        <f t="shared" si="8"/>
        <v>Jan23</v>
      </c>
      <c r="B274" s="308">
        <f t="shared" si="9"/>
        <v>44929</v>
      </c>
      <c r="C274" s="309">
        <v>40</v>
      </c>
      <c r="D274" s="309">
        <v>10</v>
      </c>
      <c r="E274" s="311"/>
      <c r="F274" s="312">
        <v>1</v>
      </c>
      <c r="G274" s="314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</row>
    <row r="275" spans="1:19" ht="12" x14ac:dyDescent="0.2">
      <c r="A275" s="307" t="str">
        <f t="shared" si="8"/>
        <v>Jan23</v>
      </c>
      <c r="B275" s="308">
        <f t="shared" si="9"/>
        <v>44930</v>
      </c>
      <c r="C275" s="309">
        <v>40</v>
      </c>
      <c r="D275" s="309">
        <v>10</v>
      </c>
      <c r="E275" s="311"/>
      <c r="F275" s="312">
        <v>1</v>
      </c>
      <c r="G275" s="313"/>
      <c r="H275" s="313"/>
      <c r="I275" s="313"/>
      <c r="J275" s="313"/>
      <c r="K275" s="313"/>
      <c r="L275" s="313"/>
      <c r="M275" s="313"/>
      <c r="N275" s="313"/>
      <c r="O275" s="313"/>
      <c r="P275" s="313"/>
      <c r="Q275" s="313"/>
      <c r="R275" s="313"/>
      <c r="S275" s="313"/>
    </row>
    <row r="276" spans="1:19" ht="12" x14ac:dyDescent="0.2">
      <c r="A276" s="316" t="str">
        <f t="shared" si="8"/>
        <v>Jan23</v>
      </c>
      <c r="B276" s="322">
        <f t="shared" si="9"/>
        <v>44931</v>
      </c>
      <c r="C276" s="317">
        <v>40</v>
      </c>
      <c r="D276" s="317">
        <v>10</v>
      </c>
      <c r="E276" s="311"/>
      <c r="F276" s="312">
        <v>1</v>
      </c>
      <c r="G276" s="313"/>
      <c r="H276" s="313"/>
      <c r="I276" s="313"/>
      <c r="J276" s="313"/>
      <c r="K276" s="313"/>
      <c r="L276" s="313"/>
      <c r="M276" s="313"/>
      <c r="N276" s="313"/>
      <c r="O276" s="313"/>
      <c r="P276" s="313"/>
      <c r="Q276" s="313"/>
      <c r="R276" s="313"/>
      <c r="S276" s="313"/>
    </row>
    <row r="277" spans="1:19" ht="12" x14ac:dyDescent="0.2">
      <c r="A277" s="316" t="str">
        <f t="shared" si="8"/>
        <v>Jan23</v>
      </c>
      <c r="B277" s="322">
        <f t="shared" si="9"/>
        <v>44932</v>
      </c>
      <c r="C277" s="317">
        <v>40</v>
      </c>
      <c r="D277" s="317">
        <v>10</v>
      </c>
      <c r="E277" s="315"/>
      <c r="F277" s="312">
        <v>1</v>
      </c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</row>
    <row r="278" spans="1:19" ht="12" x14ac:dyDescent="0.2">
      <c r="A278" s="307" t="str">
        <f t="shared" si="8"/>
        <v>Jan23</v>
      </c>
      <c r="B278" s="308">
        <f t="shared" si="9"/>
        <v>44933</v>
      </c>
      <c r="C278" s="309">
        <v>40</v>
      </c>
      <c r="D278" s="309">
        <v>10</v>
      </c>
      <c r="E278" s="311"/>
      <c r="F278" s="312">
        <v>1</v>
      </c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</row>
    <row r="279" spans="1:19" ht="12" x14ac:dyDescent="0.2">
      <c r="A279" s="307" t="str">
        <f t="shared" si="8"/>
        <v>Jan23</v>
      </c>
      <c r="B279" s="308">
        <f t="shared" si="9"/>
        <v>44934</v>
      </c>
      <c r="C279" s="309">
        <v>40</v>
      </c>
      <c r="D279" s="309">
        <v>10</v>
      </c>
      <c r="E279" s="311"/>
      <c r="F279" s="312">
        <v>1</v>
      </c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</row>
    <row r="280" spans="1:19" ht="12" x14ac:dyDescent="0.2">
      <c r="A280" s="307" t="str">
        <f t="shared" si="8"/>
        <v>Jan23</v>
      </c>
      <c r="B280" s="308">
        <f t="shared" si="9"/>
        <v>44935</v>
      </c>
      <c r="C280" s="309">
        <v>41</v>
      </c>
      <c r="D280" s="309">
        <v>10</v>
      </c>
      <c r="E280" s="311"/>
      <c r="F280" s="312">
        <v>2</v>
      </c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</row>
    <row r="281" spans="1:19" ht="12" x14ac:dyDescent="0.2">
      <c r="A281" s="307" t="str">
        <f t="shared" si="8"/>
        <v>Jan23</v>
      </c>
      <c r="B281" s="308">
        <f t="shared" si="9"/>
        <v>44936</v>
      </c>
      <c r="C281" s="309">
        <v>41</v>
      </c>
      <c r="D281" s="309">
        <v>10</v>
      </c>
      <c r="E281" s="311"/>
      <c r="F281" s="312">
        <v>2</v>
      </c>
      <c r="G281" s="313"/>
      <c r="H281" s="313"/>
      <c r="I281" s="313"/>
      <c r="J281" s="313"/>
      <c r="K281" s="313"/>
      <c r="L281" s="313"/>
      <c r="M281" s="313"/>
      <c r="N281" s="313"/>
      <c r="O281" s="313"/>
      <c r="P281" s="313"/>
      <c r="Q281" s="313"/>
      <c r="R281" s="313"/>
      <c r="S281" s="313"/>
    </row>
    <row r="282" spans="1:19" ht="12" x14ac:dyDescent="0.2">
      <c r="A282" s="307" t="str">
        <f t="shared" si="8"/>
        <v>Jan23</v>
      </c>
      <c r="B282" s="308">
        <f t="shared" si="9"/>
        <v>44937</v>
      </c>
      <c r="C282" s="309">
        <v>41</v>
      </c>
      <c r="D282" s="309">
        <v>10</v>
      </c>
      <c r="E282" s="311"/>
      <c r="F282" s="312">
        <v>2</v>
      </c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</row>
    <row r="283" spans="1:19" ht="12" x14ac:dyDescent="0.2">
      <c r="A283" s="307" t="str">
        <f t="shared" si="8"/>
        <v>Jan23</v>
      </c>
      <c r="B283" s="308">
        <f t="shared" si="9"/>
        <v>44938</v>
      </c>
      <c r="C283" s="309">
        <v>41</v>
      </c>
      <c r="D283" s="309">
        <v>10</v>
      </c>
      <c r="E283" s="311"/>
      <c r="F283" s="312">
        <v>2</v>
      </c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</row>
    <row r="284" spans="1:19" ht="12" x14ac:dyDescent="0.2">
      <c r="A284" s="307" t="str">
        <f t="shared" si="8"/>
        <v>Jan23</v>
      </c>
      <c r="B284" s="308">
        <f t="shared" si="9"/>
        <v>44939</v>
      </c>
      <c r="C284" s="309">
        <v>41</v>
      </c>
      <c r="D284" s="309">
        <v>10</v>
      </c>
      <c r="E284" s="311"/>
      <c r="F284" s="312">
        <v>2</v>
      </c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</row>
    <row r="285" spans="1:19" ht="12" x14ac:dyDescent="0.2">
      <c r="A285" s="307" t="str">
        <f t="shared" si="8"/>
        <v>Jan23</v>
      </c>
      <c r="B285" s="308">
        <f t="shared" si="9"/>
        <v>44940</v>
      </c>
      <c r="C285" s="309">
        <v>41</v>
      </c>
      <c r="D285" s="309">
        <v>10</v>
      </c>
      <c r="E285" s="311"/>
      <c r="F285" s="312">
        <v>2</v>
      </c>
      <c r="G285" s="313"/>
      <c r="H285" s="313"/>
      <c r="I285" s="313"/>
      <c r="J285" s="313"/>
      <c r="K285" s="313"/>
      <c r="L285" s="313"/>
      <c r="M285" s="313"/>
      <c r="N285" s="313"/>
      <c r="O285" s="313"/>
      <c r="P285" s="313"/>
      <c r="Q285" s="313"/>
      <c r="R285" s="313"/>
      <c r="S285" s="313"/>
    </row>
    <row r="286" spans="1:19" ht="12" x14ac:dyDescent="0.2">
      <c r="A286" s="307" t="str">
        <f t="shared" si="8"/>
        <v>Jan23</v>
      </c>
      <c r="B286" s="308">
        <f t="shared" si="9"/>
        <v>44941</v>
      </c>
      <c r="C286" s="309">
        <v>41</v>
      </c>
      <c r="D286" s="309">
        <v>10</v>
      </c>
      <c r="E286" s="311"/>
      <c r="F286" s="312">
        <v>2</v>
      </c>
      <c r="G286" s="313"/>
      <c r="H286" s="313"/>
      <c r="I286" s="313"/>
      <c r="J286" s="313"/>
      <c r="K286" s="313"/>
      <c r="L286" s="313"/>
      <c r="M286" s="313"/>
      <c r="N286" s="313"/>
      <c r="O286" s="313"/>
      <c r="P286" s="313"/>
      <c r="Q286" s="313"/>
      <c r="R286" s="313"/>
      <c r="S286" s="313"/>
    </row>
    <row r="287" spans="1:19" ht="12" x14ac:dyDescent="0.2">
      <c r="A287" s="307" t="str">
        <f t="shared" si="8"/>
        <v>Jan23</v>
      </c>
      <c r="B287" s="308">
        <f t="shared" si="9"/>
        <v>44942</v>
      </c>
      <c r="C287" s="309">
        <v>42</v>
      </c>
      <c r="D287" s="309">
        <v>10</v>
      </c>
      <c r="E287" s="311"/>
      <c r="F287" s="312">
        <v>3</v>
      </c>
      <c r="G287" s="313"/>
      <c r="H287" s="313"/>
      <c r="I287" s="313"/>
      <c r="J287" s="313"/>
      <c r="K287" s="313"/>
      <c r="L287" s="313"/>
      <c r="M287" s="313"/>
      <c r="N287" s="313"/>
      <c r="O287" s="313"/>
      <c r="P287" s="313"/>
      <c r="Q287" s="313"/>
      <c r="R287" s="313"/>
      <c r="S287" s="313"/>
    </row>
    <row r="288" spans="1:19" ht="12" x14ac:dyDescent="0.2">
      <c r="A288" s="307" t="str">
        <f t="shared" si="8"/>
        <v>Jan23</v>
      </c>
      <c r="B288" s="308">
        <f t="shared" si="9"/>
        <v>44943</v>
      </c>
      <c r="C288" s="309">
        <v>42</v>
      </c>
      <c r="D288" s="309">
        <v>10</v>
      </c>
      <c r="E288" s="311"/>
      <c r="F288" s="312">
        <v>3</v>
      </c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</row>
    <row r="289" spans="1:19" ht="12" x14ac:dyDescent="0.2">
      <c r="A289" s="307" t="str">
        <f t="shared" si="8"/>
        <v>Jan23</v>
      </c>
      <c r="B289" s="308">
        <f t="shared" si="9"/>
        <v>44944</v>
      </c>
      <c r="C289" s="309">
        <v>42</v>
      </c>
      <c r="D289" s="309">
        <v>10</v>
      </c>
      <c r="E289" s="311"/>
      <c r="F289" s="312">
        <v>3</v>
      </c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</row>
    <row r="290" spans="1:19" ht="12" x14ac:dyDescent="0.2">
      <c r="A290" s="307" t="str">
        <f t="shared" si="8"/>
        <v>Jan23</v>
      </c>
      <c r="B290" s="308">
        <f t="shared" si="9"/>
        <v>44945</v>
      </c>
      <c r="C290" s="309">
        <v>42</v>
      </c>
      <c r="D290" s="309">
        <v>10</v>
      </c>
      <c r="E290" s="311"/>
      <c r="F290" s="312">
        <v>3</v>
      </c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</row>
    <row r="291" spans="1:19" ht="12" x14ac:dyDescent="0.2">
      <c r="A291" s="307" t="str">
        <f t="shared" si="8"/>
        <v>Jan23</v>
      </c>
      <c r="B291" s="308">
        <f t="shared" si="9"/>
        <v>44946</v>
      </c>
      <c r="C291" s="309">
        <v>42</v>
      </c>
      <c r="D291" s="309">
        <v>10</v>
      </c>
      <c r="E291" s="311"/>
      <c r="F291" s="312">
        <v>3</v>
      </c>
      <c r="G291" s="313"/>
      <c r="H291" s="313"/>
      <c r="I291" s="313"/>
      <c r="J291" s="313"/>
      <c r="K291" s="313"/>
      <c r="L291" s="313"/>
      <c r="M291" s="313"/>
      <c r="N291" s="313"/>
      <c r="O291" s="313"/>
      <c r="P291" s="313"/>
      <c r="Q291" s="313"/>
      <c r="R291" s="313"/>
      <c r="S291" s="313"/>
    </row>
    <row r="292" spans="1:19" ht="12" x14ac:dyDescent="0.2">
      <c r="A292" s="307" t="str">
        <f t="shared" si="8"/>
        <v>Jan23</v>
      </c>
      <c r="B292" s="308">
        <f t="shared" si="9"/>
        <v>44947</v>
      </c>
      <c r="C292" s="309">
        <v>42</v>
      </c>
      <c r="D292" s="309">
        <v>10</v>
      </c>
      <c r="E292" s="311"/>
      <c r="F292" s="312">
        <v>3</v>
      </c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</row>
    <row r="293" spans="1:19" ht="12" x14ac:dyDescent="0.2">
      <c r="A293" s="307" t="str">
        <f t="shared" si="8"/>
        <v>Jan23</v>
      </c>
      <c r="B293" s="308">
        <f t="shared" si="9"/>
        <v>44948</v>
      </c>
      <c r="C293" s="309">
        <v>42</v>
      </c>
      <c r="D293" s="309">
        <v>10</v>
      </c>
      <c r="E293" s="311"/>
      <c r="F293" s="312">
        <v>3</v>
      </c>
      <c r="G293" s="313"/>
      <c r="H293" s="313"/>
      <c r="I293" s="313"/>
      <c r="J293" s="313"/>
      <c r="K293" s="313"/>
      <c r="L293" s="313"/>
      <c r="M293" s="313"/>
      <c r="N293" s="313"/>
      <c r="O293" s="313"/>
      <c r="P293" s="313"/>
      <c r="Q293" s="313"/>
      <c r="R293" s="313"/>
      <c r="S293" s="313"/>
    </row>
    <row r="294" spans="1:19" ht="12" x14ac:dyDescent="0.2">
      <c r="A294" s="307" t="str">
        <f t="shared" si="8"/>
        <v>Jan23</v>
      </c>
      <c r="B294" s="308">
        <f t="shared" si="9"/>
        <v>44949</v>
      </c>
      <c r="C294" s="309">
        <v>43</v>
      </c>
      <c r="D294" s="309">
        <v>10</v>
      </c>
      <c r="E294" s="311"/>
      <c r="F294" s="312">
        <v>4</v>
      </c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</row>
    <row r="295" spans="1:19" ht="12" x14ac:dyDescent="0.2">
      <c r="A295" s="307" t="str">
        <f t="shared" si="8"/>
        <v>Jan23</v>
      </c>
      <c r="B295" s="308">
        <f t="shared" si="9"/>
        <v>44950</v>
      </c>
      <c r="C295" s="309">
        <v>43</v>
      </c>
      <c r="D295" s="309">
        <v>10</v>
      </c>
      <c r="E295" s="311"/>
      <c r="F295" s="312">
        <v>4</v>
      </c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</row>
    <row r="296" spans="1:19" ht="12" x14ac:dyDescent="0.2">
      <c r="A296" s="307" t="str">
        <f t="shared" si="8"/>
        <v>Jan23</v>
      </c>
      <c r="B296" s="308">
        <f t="shared" si="9"/>
        <v>44951</v>
      </c>
      <c r="C296" s="309">
        <v>43</v>
      </c>
      <c r="D296" s="309">
        <v>10</v>
      </c>
      <c r="E296" s="311"/>
      <c r="F296" s="312">
        <v>4</v>
      </c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</row>
    <row r="297" spans="1:19" ht="12" x14ac:dyDescent="0.2">
      <c r="A297" s="307" t="str">
        <f t="shared" si="8"/>
        <v>Jan23</v>
      </c>
      <c r="B297" s="308">
        <f t="shared" si="9"/>
        <v>44952</v>
      </c>
      <c r="C297" s="309">
        <v>43</v>
      </c>
      <c r="D297" s="309">
        <v>10</v>
      </c>
      <c r="E297" s="311"/>
      <c r="F297" s="312">
        <v>4</v>
      </c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</row>
    <row r="298" spans="1:19" ht="12" x14ac:dyDescent="0.2">
      <c r="A298" s="307" t="str">
        <f t="shared" si="8"/>
        <v>Jan23</v>
      </c>
      <c r="B298" s="308">
        <f t="shared" si="9"/>
        <v>44953</v>
      </c>
      <c r="C298" s="309">
        <v>43</v>
      </c>
      <c r="D298" s="309">
        <v>10</v>
      </c>
      <c r="E298" s="311"/>
      <c r="F298" s="312">
        <v>4</v>
      </c>
      <c r="G298" s="313"/>
      <c r="H298" s="313"/>
      <c r="I298" s="313"/>
      <c r="J298" s="313"/>
      <c r="K298" s="313"/>
      <c r="L298" s="313"/>
      <c r="M298" s="313"/>
      <c r="N298" s="313"/>
      <c r="O298" s="313"/>
      <c r="P298" s="313"/>
      <c r="Q298" s="313"/>
      <c r="R298" s="313"/>
      <c r="S298" s="313"/>
    </row>
    <row r="299" spans="1:19" ht="12" x14ac:dyDescent="0.2">
      <c r="A299" s="307" t="str">
        <f t="shared" si="8"/>
        <v>Jan23</v>
      </c>
      <c r="B299" s="308">
        <f t="shared" si="9"/>
        <v>44954</v>
      </c>
      <c r="C299" s="309">
        <v>43</v>
      </c>
      <c r="D299" s="309">
        <v>10</v>
      </c>
      <c r="E299" s="311"/>
      <c r="F299" s="312">
        <v>4</v>
      </c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</row>
    <row r="300" spans="1:19" ht="12" x14ac:dyDescent="0.2">
      <c r="A300" s="307" t="str">
        <f t="shared" si="8"/>
        <v>Jan23</v>
      </c>
      <c r="B300" s="308">
        <f t="shared" si="9"/>
        <v>44955</v>
      </c>
      <c r="C300" s="309">
        <v>43</v>
      </c>
      <c r="D300" s="309">
        <v>10</v>
      </c>
      <c r="E300" s="311"/>
      <c r="F300" s="312">
        <v>4</v>
      </c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</row>
    <row r="301" spans="1:19" ht="12" x14ac:dyDescent="0.2">
      <c r="A301" s="307" t="str">
        <f t="shared" si="8"/>
        <v>Feb23</v>
      </c>
      <c r="B301" s="308">
        <f t="shared" si="9"/>
        <v>44956</v>
      </c>
      <c r="C301" s="309">
        <v>44</v>
      </c>
      <c r="D301" s="309">
        <v>11</v>
      </c>
      <c r="E301" s="311"/>
      <c r="F301" s="312">
        <v>1</v>
      </c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</row>
    <row r="302" spans="1:19" ht="12" x14ac:dyDescent="0.2">
      <c r="A302" s="307" t="str">
        <f t="shared" si="8"/>
        <v>Feb23</v>
      </c>
      <c r="B302" s="308">
        <f t="shared" si="9"/>
        <v>44957</v>
      </c>
      <c r="C302" s="309">
        <v>44</v>
      </c>
      <c r="D302" s="309">
        <v>11</v>
      </c>
      <c r="E302" s="311"/>
      <c r="F302" s="312">
        <v>1</v>
      </c>
      <c r="G302" s="313"/>
      <c r="H302" s="313"/>
      <c r="I302" s="313"/>
      <c r="J302" s="313"/>
      <c r="K302" s="313"/>
      <c r="L302" s="313"/>
      <c r="M302" s="313"/>
      <c r="N302" s="313"/>
      <c r="O302" s="313"/>
      <c r="P302" s="313"/>
      <c r="Q302" s="313"/>
      <c r="R302" s="313"/>
      <c r="S302" s="313"/>
    </row>
    <row r="303" spans="1:19" ht="12" x14ac:dyDescent="0.2">
      <c r="A303" s="307" t="str">
        <f t="shared" si="8"/>
        <v>Feb23</v>
      </c>
      <c r="B303" s="308">
        <f t="shared" si="9"/>
        <v>44958</v>
      </c>
      <c r="C303" s="309">
        <v>44</v>
      </c>
      <c r="D303" s="309">
        <v>11</v>
      </c>
      <c r="E303" s="311"/>
      <c r="F303" s="312">
        <v>1</v>
      </c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</row>
    <row r="304" spans="1:19" ht="12" x14ac:dyDescent="0.2">
      <c r="A304" s="307" t="str">
        <f t="shared" si="8"/>
        <v>Feb23</v>
      </c>
      <c r="B304" s="308">
        <f t="shared" si="9"/>
        <v>44959</v>
      </c>
      <c r="C304" s="309">
        <v>44</v>
      </c>
      <c r="D304" s="309">
        <v>11</v>
      </c>
      <c r="E304" s="311"/>
      <c r="F304" s="312">
        <v>1</v>
      </c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</row>
    <row r="305" spans="1:19" ht="12" x14ac:dyDescent="0.2">
      <c r="A305" s="307" t="str">
        <f t="shared" si="8"/>
        <v>Feb23</v>
      </c>
      <c r="B305" s="308">
        <f t="shared" si="9"/>
        <v>44960</v>
      </c>
      <c r="C305" s="309">
        <v>44</v>
      </c>
      <c r="D305" s="309">
        <v>11</v>
      </c>
      <c r="E305" s="311"/>
      <c r="F305" s="312">
        <v>1</v>
      </c>
      <c r="G305" s="313"/>
      <c r="H305" s="313"/>
      <c r="I305" s="313"/>
      <c r="J305" s="313"/>
      <c r="K305" s="313"/>
      <c r="L305" s="313"/>
      <c r="M305" s="313"/>
      <c r="N305" s="313"/>
      <c r="O305" s="313"/>
      <c r="P305" s="313"/>
      <c r="Q305" s="313"/>
      <c r="R305" s="313"/>
      <c r="S305" s="313"/>
    </row>
    <row r="306" spans="1:19" ht="12" x14ac:dyDescent="0.2">
      <c r="A306" s="307" t="str">
        <f t="shared" si="8"/>
        <v>Feb23</v>
      </c>
      <c r="B306" s="308">
        <f t="shared" si="9"/>
        <v>44961</v>
      </c>
      <c r="C306" s="309">
        <v>44</v>
      </c>
      <c r="D306" s="309">
        <v>11</v>
      </c>
      <c r="E306" s="311"/>
      <c r="F306" s="312">
        <v>1</v>
      </c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</row>
    <row r="307" spans="1:19" ht="12" x14ac:dyDescent="0.2">
      <c r="A307" s="307" t="str">
        <f t="shared" si="8"/>
        <v>Feb23</v>
      </c>
      <c r="B307" s="308">
        <f t="shared" si="9"/>
        <v>44962</v>
      </c>
      <c r="C307" s="309">
        <v>44</v>
      </c>
      <c r="D307" s="309">
        <v>11</v>
      </c>
      <c r="E307" s="311"/>
      <c r="F307" s="312">
        <v>1</v>
      </c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</row>
    <row r="308" spans="1:19" ht="12" x14ac:dyDescent="0.2">
      <c r="A308" s="316" t="str">
        <f t="shared" si="8"/>
        <v>Feb23</v>
      </c>
      <c r="B308" s="322">
        <f t="shared" si="9"/>
        <v>44963</v>
      </c>
      <c r="C308" s="317">
        <v>45</v>
      </c>
      <c r="D308" s="317">
        <v>11</v>
      </c>
      <c r="E308" s="315"/>
      <c r="F308" s="312">
        <v>2</v>
      </c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</row>
    <row r="309" spans="1:19" ht="12" x14ac:dyDescent="0.2">
      <c r="A309" s="307" t="str">
        <f t="shared" si="8"/>
        <v>Feb23</v>
      </c>
      <c r="B309" s="308">
        <f t="shared" si="9"/>
        <v>44964</v>
      </c>
      <c r="C309" s="309">
        <v>45</v>
      </c>
      <c r="D309" s="309">
        <v>11</v>
      </c>
      <c r="E309" s="311"/>
      <c r="F309" s="312">
        <v>2</v>
      </c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</row>
    <row r="310" spans="1:19" ht="12" x14ac:dyDescent="0.2">
      <c r="A310" s="307" t="str">
        <f t="shared" si="8"/>
        <v>Feb23</v>
      </c>
      <c r="B310" s="308">
        <f t="shared" si="9"/>
        <v>44965</v>
      </c>
      <c r="C310" s="309">
        <v>45</v>
      </c>
      <c r="D310" s="309">
        <v>11</v>
      </c>
      <c r="E310" s="311"/>
      <c r="F310" s="312">
        <v>2</v>
      </c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</row>
    <row r="311" spans="1:19" ht="12" x14ac:dyDescent="0.2">
      <c r="A311" s="307" t="str">
        <f t="shared" si="8"/>
        <v>Feb23</v>
      </c>
      <c r="B311" s="308">
        <f t="shared" si="9"/>
        <v>44966</v>
      </c>
      <c r="C311" s="309">
        <v>45</v>
      </c>
      <c r="D311" s="309">
        <v>11</v>
      </c>
      <c r="E311" s="311"/>
      <c r="F311" s="312">
        <v>2</v>
      </c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</row>
    <row r="312" spans="1:19" ht="12" x14ac:dyDescent="0.2">
      <c r="A312" s="307" t="str">
        <f t="shared" si="8"/>
        <v>Feb23</v>
      </c>
      <c r="B312" s="308">
        <f t="shared" si="9"/>
        <v>44967</v>
      </c>
      <c r="C312" s="309">
        <v>45</v>
      </c>
      <c r="D312" s="309">
        <v>11</v>
      </c>
      <c r="E312" s="311"/>
      <c r="F312" s="312">
        <v>2</v>
      </c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</row>
    <row r="313" spans="1:19" ht="12" x14ac:dyDescent="0.2">
      <c r="A313" s="307" t="str">
        <f t="shared" si="8"/>
        <v>Feb23</v>
      </c>
      <c r="B313" s="308">
        <f t="shared" si="9"/>
        <v>44968</v>
      </c>
      <c r="C313" s="309">
        <v>45</v>
      </c>
      <c r="D313" s="309">
        <v>11</v>
      </c>
      <c r="E313" s="311"/>
      <c r="F313" s="312">
        <v>2</v>
      </c>
      <c r="G313" s="313"/>
      <c r="H313" s="313"/>
      <c r="I313" s="313"/>
      <c r="J313" s="313"/>
      <c r="K313" s="313"/>
      <c r="L313" s="313"/>
      <c r="M313" s="313"/>
      <c r="N313" s="313"/>
      <c r="O313" s="313"/>
      <c r="P313" s="313"/>
      <c r="Q313" s="313"/>
      <c r="R313" s="313"/>
      <c r="S313" s="313"/>
    </row>
    <row r="314" spans="1:19" ht="12" x14ac:dyDescent="0.2">
      <c r="A314" s="307" t="str">
        <f t="shared" si="8"/>
        <v>Feb23</v>
      </c>
      <c r="B314" s="308">
        <f t="shared" si="9"/>
        <v>44969</v>
      </c>
      <c r="C314" s="309">
        <v>45</v>
      </c>
      <c r="D314" s="309">
        <v>11</v>
      </c>
      <c r="E314" s="311"/>
      <c r="F314" s="312">
        <v>2</v>
      </c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</row>
    <row r="315" spans="1:19" ht="12" x14ac:dyDescent="0.2">
      <c r="A315" s="307" t="str">
        <f t="shared" si="8"/>
        <v>Feb23</v>
      </c>
      <c r="B315" s="308">
        <f t="shared" si="9"/>
        <v>44970</v>
      </c>
      <c r="C315" s="309">
        <v>46</v>
      </c>
      <c r="D315" s="309">
        <v>11</v>
      </c>
      <c r="E315" s="311"/>
      <c r="F315" s="312">
        <v>3</v>
      </c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</row>
    <row r="316" spans="1:19" ht="12" x14ac:dyDescent="0.2">
      <c r="A316" s="307" t="str">
        <f t="shared" si="8"/>
        <v>Feb23</v>
      </c>
      <c r="B316" s="308">
        <f t="shared" si="9"/>
        <v>44971</v>
      </c>
      <c r="C316" s="309">
        <v>46</v>
      </c>
      <c r="D316" s="309">
        <v>11</v>
      </c>
      <c r="E316" s="311"/>
      <c r="F316" s="312">
        <v>3</v>
      </c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</row>
    <row r="317" spans="1:19" ht="12" x14ac:dyDescent="0.2">
      <c r="A317" s="307" t="str">
        <f t="shared" si="8"/>
        <v>Feb23</v>
      </c>
      <c r="B317" s="308">
        <f t="shared" si="9"/>
        <v>44972</v>
      </c>
      <c r="C317" s="309">
        <v>46</v>
      </c>
      <c r="D317" s="309">
        <v>11</v>
      </c>
      <c r="E317" s="311"/>
      <c r="F317" s="312">
        <v>3</v>
      </c>
      <c r="G317" s="313"/>
      <c r="H317" s="313"/>
      <c r="I317" s="313"/>
      <c r="J317" s="313"/>
      <c r="K317" s="313"/>
      <c r="L317" s="313"/>
      <c r="M317" s="313"/>
      <c r="N317" s="313"/>
      <c r="O317" s="313"/>
      <c r="P317" s="313"/>
      <c r="Q317" s="313"/>
      <c r="R317" s="313"/>
      <c r="S317" s="313"/>
    </row>
    <row r="318" spans="1:19" ht="12" x14ac:dyDescent="0.2">
      <c r="A318" s="307" t="str">
        <f t="shared" si="8"/>
        <v>Feb23</v>
      </c>
      <c r="B318" s="308">
        <f t="shared" si="9"/>
        <v>44973</v>
      </c>
      <c r="C318" s="309">
        <v>46</v>
      </c>
      <c r="D318" s="309">
        <v>11</v>
      </c>
      <c r="E318" s="311"/>
      <c r="F318" s="312">
        <v>3</v>
      </c>
      <c r="G318" s="313"/>
      <c r="H318" s="313"/>
      <c r="I318" s="313"/>
      <c r="J318" s="313"/>
      <c r="K318" s="313"/>
      <c r="L318" s="313"/>
      <c r="M318" s="313"/>
      <c r="N318" s="313"/>
      <c r="O318" s="313"/>
      <c r="P318" s="313"/>
      <c r="Q318" s="313"/>
      <c r="R318" s="313"/>
      <c r="S318" s="313"/>
    </row>
    <row r="319" spans="1:19" ht="12" x14ac:dyDescent="0.2">
      <c r="A319" s="307" t="str">
        <f t="shared" si="8"/>
        <v>Feb23</v>
      </c>
      <c r="B319" s="308">
        <f t="shared" si="9"/>
        <v>44974</v>
      </c>
      <c r="C319" s="309">
        <v>46</v>
      </c>
      <c r="D319" s="309">
        <v>11</v>
      </c>
      <c r="E319" s="311"/>
      <c r="F319" s="312">
        <v>3</v>
      </c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</row>
    <row r="320" spans="1:19" ht="12" x14ac:dyDescent="0.2">
      <c r="A320" s="307" t="str">
        <f t="shared" si="8"/>
        <v>Feb23</v>
      </c>
      <c r="B320" s="308">
        <f t="shared" si="9"/>
        <v>44975</v>
      </c>
      <c r="C320" s="309">
        <v>46</v>
      </c>
      <c r="D320" s="309">
        <v>11</v>
      </c>
      <c r="E320" s="311"/>
      <c r="F320" s="312">
        <v>3</v>
      </c>
      <c r="G320" s="313"/>
      <c r="H320" s="313"/>
      <c r="I320" s="313"/>
      <c r="J320" s="313"/>
      <c r="K320" s="313"/>
      <c r="L320" s="313"/>
      <c r="M320" s="313"/>
      <c r="N320" s="313"/>
      <c r="O320" s="313"/>
      <c r="P320" s="313"/>
      <c r="Q320" s="313"/>
      <c r="R320" s="313"/>
      <c r="S320" s="313"/>
    </row>
    <row r="321" spans="1:19" ht="12" x14ac:dyDescent="0.2">
      <c r="A321" s="307" t="str">
        <f t="shared" si="8"/>
        <v>Feb23</v>
      </c>
      <c r="B321" s="308">
        <f t="shared" si="9"/>
        <v>44976</v>
      </c>
      <c r="C321" s="309">
        <v>46</v>
      </c>
      <c r="D321" s="309">
        <v>11</v>
      </c>
      <c r="E321" s="311"/>
      <c r="F321" s="312">
        <v>3</v>
      </c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</row>
    <row r="322" spans="1:19" ht="12" x14ac:dyDescent="0.2">
      <c r="A322" s="307" t="str">
        <f t="shared" si="8"/>
        <v>Feb23</v>
      </c>
      <c r="B322" s="308">
        <f t="shared" si="9"/>
        <v>44977</v>
      </c>
      <c r="C322" s="309">
        <v>47</v>
      </c>
      <c r="D322" s="309">
        <v>11</v>
      </c>
      <c r="E322" s="311"/>
      <c r="F322" s="312">
        <v>4</v>
      </c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</row>
    <row r="323" spans="1:19" ht="12" x14ac:dyDescent="0.2">
      <c r="A323" s="307" t="str">
        <f t="shared" ref="A323:A381" si="10">TEXT(DATE(YEAR(B$2),MONTH(B$2)+(D323-1),1),"MmmYY")</f>
        <v>Feb23</v>
      </c>
      <c r="B323" s="308">
        <f t="shared" si="9"/>
        <v>44978</v>
      </c>
      <c r="C323" s="309">
        <v>47</v>
      </c>
      <c r="D323" s="309">
        <v>11</v>
      </c>
      <c r="E323" s="311"/>
      <c r="F323" s="312">
        <v>4</v>
      </c>
      <c r="G323" s="313"/>
      <c r="H323" s="313"/>
      <c r="I323" s="313"/>
      <c r="J323" s="313"/>
      <c r="K323" s="313"/>
      <c r="L323" s="313"/>
      <c r="M323" s="313"/>
      <c r="N323" s="313"/>
      <c r="O323" s="313"/>
      <c r="P323" s="313"/>
      <c r="Q323" s="313"/>
      <c r="R323" s="313"/>
      <c r="S323" s="313"/>
    </row>
    <row r="324" spans="1:19" ht="12" x14ac:dyDescent="0.2">
      <c r="A324" s="307" t="str">
        <f t="shared" si="10"/>
        <v>Feb23</v>
      </c>
      <c r="B324" s="308">
        <f t="shared" ref="B324:B381" si="11">B323+1</f>
        <v>44979</v>
      </c>
      <c r="C324" s="309">
        <v>47</v>
      </c>
      <c r="D324" s="309">
        <v>11</v>
      </c>
      <c r="E324" s="311"/>
      <c r="F324" s="312">
        <v>4</v>
      </c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</row>
    <row r="325" spans="1:19" ht="12" x14ac:dyDescent="0.2">
      <c r="A325" s="307" t="str">
        <f t="shared" si="10"/>
        <v>Feb23</v>
      </c>
      <c r="B325" s="308">
        <f t="shared" si="11"/>
        <v>44980</v>
      </c>
      <c r="C325" s="309">
        <v>47</v>
      </c>
      <c r="D325" s="309">
        <v>11</v>
      </c>
      <c r="E325" s="311"/>
      <c r="F325" s="312">
        <v>4</v>
      </c>
      <c r="G325" s="313"/>
      <c r="H325" s="313"/>
      <c r="I325" s="313"/>
      <c r="J325" s="313"/>
      <c r="K325" s="313"/>
      <c r="L325" s="313"/>
      <c r="M325" s="313"/>
      <c r="N325" s="313"/>
      <c r="O325" s="313"/>
      <c r="P325" s="313"/>
      <c r="Q325" s="313"/>
      <c r="R325" s="313"/>
      <c r="S325" s="313"/>
    </row>
    <row r="326" spans="1:19" ht="12" x14ac:dyDescent="0.2">
      <c r="A326" s="307" t="str">
        <f t="shared" si="10"/>
        <v>Feb23</v>
      </c>
      <c r="B326" s="308">
        <f t="shared" si="11"/>
        <v>44981</v>
      </c>
      <c r="C326" s="309">
        <v>47</v>
      </c>
      <c r="D326" s="309">
        <v>11</v>
      </c>
      <c r="E326" s="311"/>
      <c r="F326" s="312">
        <v>4</v>
      </c>
      <c r="G326" s="313"/>
      <c r="H326" s="313"/>
      <c r="I326" s="313"/>
      <c r="J326" s="313"/>
      <c r="K326" s="313"/>
      <c r="L326" s="313"/>
      <c r="M326" s="313"/>
      <c r="N326" s="313"/>
      <c r="O326" s="313"/>
      <c r="P326" s="313"/>
      <c r="Q326" s="313"/>
      <c r="R326" s="313"/>
      <c r="S326" s="313"/>
    </row>
    <row r="327" spans="1:19" ht="12" x14ac:dyDescent="0.2">
      <c r="A327" s="307" t="str">
        <f t="shared" si="10"/>
        <v>Feb23</v>
      </c>
      <c r="B327" s="308">
        <f t="shared" si="11"/>
        <v>44982</v>
      </c>
      <c r="C327" s="309">
        <v>47</v>
      </c>
      <c r="D327" s="309">
        <v>11</v>
      </c>
      <c r="E327" s="311"/>
      <c r="F327" s="312">
        <v>4</v>
      </c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</row>
    <row r="328" spans="1:19" ht="12" x14ac:dyDescent="0.2">
      <c r="A328" s="307" t="str">
        <f t="shared" si="10"/>
        <v>Feb23</v>
      </c>
      <c r="B328" s="308">
        <f t="shared" si="11"/>
        <v>44983</v>
      </c>
      <c r="C328" s="309">
        <v>47</v>
      </c>
      <c r="D328" s="309">
        <v>11</v>
      </c>
      <c r="E328" s="311"/>
      <c r="F328" s="312">
        <v>4</v>
      </c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</row>
    <row r="329" spans="1:19" ht="12" x14ac:dyDescent="0.2">
      <c r="A329" s="307" t="str">
        <f t="shared" si="10"/>
        <v>Mar23</v>
      </c>
      <c r="B329" s="308">
        <f t="shared" si="11"/>
        <v>44984</v>
      </c>
      <c r="C329" s="309">
        <v>48</v>
      </c>
      <c r="D329" s="309">
        <v>12</v>
      </c>
      <c r="E329" s="311"/>
      <c r="F329" s="312">
        <v>1</v>
      </c>
      <c r="G329" s="313"/>
      <c r="H329" s="313"/>
      <c r="I329" s="313"/>
      <c r="J329" s="313"/>
      <c r="K329" s="313"/>
      <c r="L329" s="313"/>
      <c r="M329" s="313"/>
      <c r="N329" s="313"/>
      <c r="O329" s="313"/>
      <c r="P329" s="313"/>
      <c r="Q329" s="313"/>
      <c r="R329" s="313"/>
      <c r="S329" s="313"/>
    </row>
    <row r="330" spans="1:19" ht="12" x14ac:dyDescent="0.2">
      <c r="A330" s="307" t="str">
        <f t="shared" si="10"/>
        <v>Mar23</v>
      </c>
      <c r="B330" s="308">
        <f t="shared" si="11"/>
        <v>44985</v>
      </c>
      <c r="C330" s="309">
        <v>48</v>
      </c>
      <c r="D330" s="309">
        <v>12</v>
      </c>
      <c r="E330" s="311"/>
      <c r="F330" s="312">
        <v>1</v>
      </c>
      <c r="G330" s="313"/>
      <c r="H330" s="314"/>
      <c r="I330" s="313"/>
      <c r="J330" s="313"/>
      <c r="K330" s="313"/>
      <c r="L330" s="313"/>
      <c r="M330" s="313"/>
      <c r="N330" s="313"/>
      <c r="O330" s="313"/>
      <c r="P330" s="313"/>
      <c r="Q330" s="313"/>
      <c r="R330" s="313"/>
      <c r="S330" s="313"/>
    </row>
    <row r="331" spans="1:19" ht="12" x14ac:dyDescent="0.2">
      <c r="A331" s="307" t="str">
        <f t="shared" si="10"/>
        <v>Mar23</v>
      </c>
      <c r="B331" s="308">
        <f t="shared" si="11"/>
        <v>44986</v>
      </c>
      <c r="C331" s="317">
        <v>48</v>
      </c>
      <c r="D331" s="309">
        <v>12</v>
      </c>
      <c r="E331" s="318"/>
      <c r="F331" s="312">
        <v>1</v>
      </c>
      <c r="G331" s="314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</row>
    <row r="332" spans="1:19" ht="12" x14ac:dyDescent="0.2">
      <c r="A332" s="307" t="str">
        <f t="shared" si="10"/>
        <v>Mar23</v>
      </c>
      <c r="B332" s="308">
        <f t="shared" si="11"/>
        <v>44987</v>
      </c>
      <c r="C332" s="309">
        <v>48</v>
      </c>
      <c r="D332" s="309">
        <v>12</v>
      </c>
      <c r="E332" s="311"/>
      <c r="F332" s="312">
        <v>1</v>
      </c>
      <c r="G332" s="313"/>
      <c r="H332" s="313"/>
      <c r="I332" s="313"/>
      <c r="J332" s="313"/>
      <c r="K332" s="313"/>
      <c r="L332" s="313"/>
      <c r="M332" s="313"/>
      <c r="N332" s="313"/>
      <c r="O332" s="313"/>
      <c r="P332" s="313"/>
      <c r="Q332" s="313"/>
      <c r="R332" s="313"/>
      <c r="S332" s="313"/>
    </row>
    <row r="333" spans="1:19" ht="12" x14ac:dyDescent="0.2">
      <c r="A333" s="307" t="str">
        <f t="shared" si="10"/>
        <v>Mar23</v>
      </c>
      <c r="B333" s="308">
        <f t="shared" si="11"/>
        <v>44988</v>
      </c>
      <c r="C333" s="309">
        <v>48</v>
      </c>
      <c r="D333" s="309">
        <v>12</v>
      </c>
      <c r="E333" s="311"/>
      <c r="F333" s="312">
        <v>1</v>
      </c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</row>
    <row r="334" spans="1:19" ht="12" x14ac:dyDescent="0.2">
      <c r="A334" s="307" t="str">
        <f t="shared" si="10"/>
        <v>Mar23</v>
      </c>
      <c r="B334" s="308">
        <f t="shared" si="11"/>
        <v>44989</v>
      </c>
      <c r="C334" s="309">
        <v>48</v>
      </c>
      <c r="D334" s="309">
        <v>12</v>
      </c>
      <c r="E334" s="311"/>
      <c r="F334" s="312">
        <v>1</v>
      </c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</row>
    <row r="335" spans="1:19" ht="12" x14ac:dyDescent="0.2">
      <c r="A335" s="307" t="str">
        <f t="shared" si="10"/>
        <v>Mar23</v>
      </c>
      <c r="B335" s="308">
        <f t="shared" si="11"/>
        <v>44990</v>
      </c>
      <c r="C335" s="309">
        <v>48</v>
      </c>
      <c r="D335" s="309">
        <v>12</v>
      </c>
      <c r="E335" s="311"/>
      <c r="F335" s="312">
        <v>1</v>
      </c>
      <c r="G335" s="313"/>
      <c r="H335" s="313"/>
      <c r="I335" s="313"/>
      <c r="J335" s="313"/>
      <c r="K335" s="313"/>
      <c r="L335" s="313"/>
      <c r="M335" s="313"/>
      <c r="N335" s="313"/>
      <c r="O335" s="313"/>
      <c r="P335" s="313"/>
      <c r="Q335" s="313"/>
      <c r="R335" s="313"/>
      <c r="S335" s="313"/>
    </row>
    <row r="336" spans="1:19" ht="12" x14ac:dyDescent="0.2">
      <c r="A336" s="316" t="str">
        <f t="shared" si="10"/>
        <v>Mar23</v>
      </c>
      <c r="B336" s="322">
        <f t="shared" si="11"/>
        <v>44991</v>
      </c>
      <c r="C336" s="317">
        <v>49</v>
      </c>
      <c r="D336" s="317">
        <v>12</v>
      </c>
      <c r="E336" s="315"/>
      <c r="F336" s="312">
        <v>2</v>
      </c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</row>
    <row r="337" spans="1:19" ht="12" x14ac:dyDescent="0.2">
      <c r="A337" s="307" t="str">
        <f t="shared" si="10"/>
        <v>Mar23</v>
      </c>
      <c r="B337" s="308">
        <f t="shared" si="11"/>
        <v>44992</v>
      </c>
      <c r="C337" s="309">
        <v>49</v>
      </c>
      <c r="D337" s="309">
        <v>12</v>
      </c>
      <c r="E337" s="311"/>
      <c r="F337" s="312">
        <v>2</v>
      </c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</row>
    <row r="338" spans="1:19" ht="12" x14ac:dyDescent="0.2">
      <c r="A338" s="307" t="str">
        <f t="shared" si="10"/>
        <v>Mar23</v>
      </c>
      <c r="B338" s="308">
        <f t="shared" si="11"/>
        <v>44993</v>
      </c>
      <c r="C338" s="309">
        <v>49</v>
      </c>
      <c r="D338" s="309">
        <v>12</v>
      </c>
      <c r="E338" s="311"/>
      <c r="F338" s="312">
        <v>2</v>
      </c>
      <c r="G338" s="313"/>
      <c r="H338" s="313"/>
      <c r="I338" s="313"/>
      <c r="J338" s="313"/>
      <c r="K338" s="313"/>
      <c r="L338" s="313"/>
      <c r="M338" s="313"/>
      <c r="N338" s="313"/>
      <c r="O338" s="313"/>
      <c r="P338" s="313"/>
      <c r="Q338" s="313"/>
      <c r="R338" s="313"/>
      <c r="S338" s="313"/>
    </row>
    <row r="339" spans="1:19" ht="12" x14ac:dyDescent="0.2">
      <c r="A339" s="307" t="str">
        <f t="shared" si="10"/>
        <v>Mar23</v>
      </c>
      <c r="B339" s="308">
        <f t="shared" si="11"/>
        <v>44994</v>
      </c>
      <c r="C339" s="309">
        <v>49</v>
      </c>
      <c r="D339" s="309">
        <v>12</v>
      </c>
      <c r="E339" s="311"/>
      <c r="F339" s="312">
        <v>2</v>
      </c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</row>
    <row r="340" spans="1:19" ht="12" x14ac:dyDescent="0.2">
      <c r="A340" s="307" t="str">
        <f t="shared" si="10"/>
        <v>Mar23</v>
      </c>
      <c r="B340" s="308">
        <f t="shared" si="11"/>
        <v>44995</v>
      </c>
      <c r="C340" s="309">
        <v>49</v>
      </c>
      <c r="D340" s="309">
        <v>12</v>
      </c>
      <c r="E340" s="311"/>
      <c r="F340" s="312">
        <v>2</v>
      </c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</row>
    <row r="341" spans="1:19" ht="12" x14ac:dyDescent="0.2">
      <c r="A341" s="307" t="str">
        <f t="shared" si="10"/>
        <v>Mar23</v>
      </c>
      <c r="B341" s="308">
        <f t="shared" si="11"/>
        <v>44996</v>
      </c>
      <c r="C341" s="309">
        <v>49</v>
      </c>
      <c r="D341" s="309">
        <v>12</v>
      </c>
      <c r="E341" s="311"/>
      <c r="F341" s="312">
        <v>2</v>
      </c>
      <c r="G341" s="313"/>
      <c r="H341" s="313"/>
      <c r="I341" s="313"/>
      <c r="J341" s="313"/>
      <c r="K341" s="313"/>
      <c r="L341" s="313"/>
      <c r="M341" s="313"/>
      <c r="N341" s="313"/>
      <c r="O341" s="313"/>
      <c r="P341" s="313"/>
      <c r="Q341" s="313"/>
      <c r="R341" s="313"/>
      <c r="S341" s="313"/>
    </row>
    <row r="342" spans="1:19" ht="12" x14ac:dyDescent="0.2">
      <c r="A342" s="307" t="str">
        <f t="shared" si="10"/>
        <v>Mar23</v>
      </c>
      <c r="B342" s="308">
        <f t="shared" si="11"/>
        <v>44997</v>
      </c>
      <c r="C342" s="309">
        <v>49</v>
      </c>
      <c r="D342" s="309">
        <v>12</v>
      </c>
      <c r="E342" s="311"/>
      <c r="F342" s="312">
        <v>2</v>
      </c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</row>
    <row r="343" spans="1:19" ht="12" x14ac:dyDescent="0.2">
      <c r="A343" s="307" t="str">
        <f t="shared" si="10"/>
        <v>Mar23</v>
      </c>
      <c r="B343" s="308">
        <f t="shared" si="11"/>
        <v>44998</v>
      </c>
      <c r="C343" s="309">
        <v>50</v>
      </c>
      <c r="D343" s="309">
        <v>12</v>
      </c>
      <c r="E343" s="311"/>
      <c r="F343" s="312">
        <v>3</v>
      </c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</row>
    <row r="344" spans="1:19" ht="12" x14ac:dyDescent="0.2">
      <c r="A344" s="307" t="str">
        <f t="shared" si="10"/>
        <v>Mar23</v>
      </c>
      <c r="B344" s="308">
        <f t="shared" si="11"/>
        <v>44999</v>
      </c>
      <c r="C344" s="309">
        <v>50</v>
      </c>
      <c r="D344" s="309">
        <v>12</v>
      </c>
      <c r="E344" s="311"/>
      <c r="F344" s="312">
        <v>3</v>
      </c>
      <c r="G344" s="313"/>
      <c r="H344" s="313"/>
      <c r="I344" s="313"/>
      <c r="J344" s="313"/>
      <c r="K344" s="313"/>
      <c r="L344" s="313"/>
      <c r="M344" s="313"/>
      <c r="N344" s="313"/>
      <c r="O344" s="313"/>
      <c r="P344" s="313"/>
      <c r="Q344" s="313"/>
      <c r="R344" s="313"/>
      <c r="S344" s="313"/>
    </row>
    <row r="345" spans="1:19" ht="12" x14ac:dyDescent="0.2">
      <c r="A345" s="307" t="str">
        <f t="shared" si="10"/>
        <v>Mar23</v>
      </c>
      <c r="B345" s="308">
        <f t="shared" si="11"/>
        <v>45000</v>
      </c>
      <c r="C345" s="309">
        <v>50</v>
      </c>
      <c r="D345" s="309">
        <v>12</v>
      </c>
      <c r="E345" s="311"/>
      <c r="F345" s="312">
        <v>3</v>
      </c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</row>
    <row r="346" spans="1:19" ht="12" x14ac:dyDescent="0.2">
      <c r="A346" s="307" t="str">
        <f t="shared" si="10"/>
        <v>Mar23</v>
      </c>
      <c r="B346" s="308">
        <f t="shared" si="11"/>
        <v>45001</v>
      </c>
      <c r="C346" s="309">
        <v>50</v>
      </c>
      <c r="D346" s="309">
        <v>12</v>
      </c>
      <c r="E346" s="311"/>
      <c r="F346" s="312">
        <v>3</v>
      </c>
      <c r="G346" s="313"/>
      <c r="H346" s="313"/>
      <c r="I346" s="313"/>
      <c r="J346" s="313"/>
      <c r="K346" s="313"/>
      <c r="L346" s="313"/>
      <c r="M346" s="313"/>
      <c r="N346" s="313"/>
      <c r="O346" s="313"/>
      <c r="P346" s="313"/>
      <c r="Q346" s="313"/>
      <c r="R346" s="313"/>
      <c r="S346" s="313"/>
    </row>
    <row r="347" spans="1:19" ht="12" x14ac:dyDescent="0.2">
      <c r="A347" s="307" t="str">
        <f t="shared" si="10"/>
        <v>Mar23</v>
      </c>
      <c r="B347" s="308">
        <f t="shared" si="11"/>
        <v>45002</v>
      </c>
      <c r="C347" s="309">
        <v>50</v>
      </c>
      <c r="D347" s="309">
        <v>12</v>
      </c>
      <c r="E347" s="311"/>
      <c r="F347" s="312">
        <v>3</v>
      </c>
      <c r="G347" s="313"/>
      <c r="H347" s="313"/>
      <c r="I347" s="313"/>
      <c r="J347" s="313"/>
      <c r="K347" s="313"/>
      <c r="L347" s="313"/>
      <c r="M347" s="313"/>
      <c r="N347" s="313"/>
      <c r="O347" s="313"/>
      <c r="P347" s="313"/>
      <c r="Q347" s="313"/>
      <c r="R347" s="313"/>
      <c r="S347" s="313"/>
    </row>
    <row r="348" spans="1:19" ht="12" x14ac:dyDescent="0.2">
      <c r="A348" s="307" t="str">
        <f t="shared" si="10"/>
        <v>Mar23</v>
      </c>
      <c r="B348" s="308">
        <f t="shared" si="11"/>
        <v>45003</v>
      </c>
      <c r="C348" s="309">
        <v>50</v>
      </c>
      <c r="D348" s="309">
        <v>12</v>
      </c>
      <c r="E348" s="311"/>
      <c r="F348" s="312">
        <v>3</v>
      </c>
      <c r="G348" s="313"/>
      <c r="H348" s="313"/>
      <c r="I348" s="313"/>
      <c r="J348" s="313"/>
      <c r="K348" s="313"/>
      <c r="L348" s="313"/>
      <c r="M348" s="313"/>
      <c r="N348" s="313"/>
      <c r="O348" s="313"/>
      <c r="P348" s="313"/>
      <c r="Q348" s="313"/>
      <c r="R348" s="313"/>
      <c r="S348" s="313"/>
    </row>
    <row r="349" spans="1:19" ht="12" x14ac:dyDescent="0.2">
      <c r="A349" s="307" t="str">
        <f t="shared" si="10"/>
        <v>Mar23</v>
      </c>
      <c r="B349" s="308">
        <f t="shared" si="11"/>
        <v>45004</v>
      </c>
      <c r="C349" s="309">
        <v>50</v>
      </c>
      <c r="D349" s="309">
        <v>12</v>
      </c>
      <c r="E349" s="311"/>
      <c r="F349" s="312">
        <v>3</v>
      </c>
      <c r="G349" s="313"/>
      <c r="H349" s="313"/>
      <c r="I349" s="313"/>
      <c r="J349" s="313"/>
      <c r="K349" s="313"/>
      <c r="L349" s="313"/>
      <c r="M349" s="313"/>
      <c r="N349" s="313"/>
      <c r="O349" s="313"/>
      <c r="P349" s="313"/>
      <c r="Q349" s="313"/>
      <c r="R349" s="313"/>
      <c r="S349" s="313"/>
    </row>
    <row r="350" spans="1:19" ht="12" x14ac:dyDescent="0.2">
      <c r="A350" s="307" t="str">
        <f t="shared" si="10"/>
        <v>Mar23</v>
      </c>
      <c r="B350" s="308">
        <f t="shared" si="11"/>
        <v>45005</v>
      </c>
      <c r="C350" s="309">
        <v>51</v>
      </c>
      <c r="D350" s="309">
        <v>12</v>
      </c>
      <c r="E350" s="311"/>
      <c r="F350" s="312">
        <v>4</v>
      </c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</row>
    <row r="351" spans="1:19" ht="12" x14ac:dyDescent="0.2">
      <c r="A351" s="307" t="str">
        <f t="shared" si="10"/>
        <v>Mar23</v>
      </c>
      <c r="B351" s="308">
        <f t="shared" si="11"/>
        <v>45006</v>
      </c>
      <c r="C351" s="309">
        <v>51</v>
      </c>
      <c r="D351" s="309">
        <v>12</v>
      </c>
      <c r="E351" s="311"/>
      <c r="F351" s="312">
        <v>4</v>
      </c>
      <c r="G351" s="313"/>
      <c r="H351" s="313"/>
      <c r="I351" s="313"/>
      <c r="J351" s="313"/>
      <c r="K351" s="313"/>
      <c r="L351" s="313"/>
      <c r="M351" s="313"/>
      <c r="N351" s="313"/>
      <c r="O351" s="313"/>
      <c r="P351" s="313"/>
      <c r="Q351" s="313"/>
      <c r="R351" s="313"/>
      <c r="S351" s="313"/>
    </row>
    <row r="352" spans="1:19" ht="12" x14ac:dyDescent="0.2">
      <c r="A352" s="307" t="str">
        <f t="shared" si="10"/>
        <v>Mar23</v>
      </c>
      <c r="B352" s="308">
        <f t="shared" si="11"/>
        <v>45007</v>
      </c>
      <c r="C352" s="309">
        <v>51</v>
      </c>
      <c r="D352" s="309">
        <v>12</v>
      </c>
      <c r="E352" s="311"/>
      <c r="F352" s="312">
        <v>4</v>
      </c>
      <c r="G352" s="313"/>
      <c r="H352" s="313"/>
      <c r="I352" s="313"/>
      <c r="J352" s="313"/>
      <c r="K352" s="313"/>
      <c r="L352" s="313"/>
      <c r="M352" s="313"/>
      <c r="N352" s="313"/>
      <c r="O352" s="313"/>
      <c r="P352" s="313"/>
      <c r="Q352" s="313"/>
      <c r="R352" s="313"/>
      <c r="S352" s="313"/>
    </row>
    <row r="353" spans="1:19" ht="12" x14ac:dyDescent="0.2">
      <c r="A353" s="307" t="str">
        <f t="shared" si="10"/>
        <v>Mar23</v>
      </c>
      <c r="B353" s="308">
        <f t="shared" si="11"/>
        <v>45008</v>
      </c>
      <c r="C353" s="309">
        <v>51</v>
      </c>
      <c r="D353" s="309">
        <v>12</v>
      </c>
      <c r="E353" s="311"/>
      <c r="F353" s="312">
        <v>4</v>
      </c>
      <c r="G353" s="313"/>
      <c r="H353" s="313"/>
      <c r="I353" s="313"/>
      <c r="J353" s="313"/>
      <c r="K353" s="313"/>
      <c r="L353" s="313"/>
      <c r="M353" s="313"/>
      <c r="N353" s="313"/>
      <c r="O353" s="313"/>
      <c r="P353" s="313"/>
      <c r="Q353" s="313"/>
      <c r="R353" s="313"/>
      <c r="S353" s="313"/>
    </row>
    <row r="354" spans="1:19" ht="12" x14ac:dyDescent="0.2">
      <c r="A354" s="307" t="str">
        <f t="shared" si="10"/>
        <v>Mar23</v>
      </c>
      <c r="B354" s="308">
        <f t="shared" si="11"/>
        <v>45009</v>
      </c>
      <c r="C354" s="309">
        <v>51</v>
      </c>
      <c r="D354" s="309">
        <v>12</v>
      </c>
      <c r="E354" s="311"/>
      <c r="F354" s="312">
        <v>4</v>
      </c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</row>
    <row r="355" spans="1:19" ht="12" x14ac:dyDescent="0.2">
      <c r="A355" s="307" t="str">
        <f t="shared" si="10"/>
        <v>Mar23</v>
      </c>
      <c r="B355" s="308">
        <f t="shared" si="11"/>
        <v>45010</v>
      </c>
      <c r="C355" s="309">
        <v>51</v>
      </c>
      <c r="D355" s="309">
        <v>12</v>
      </c>
      <c r="E355" s="311"/>
      <c r="F355" s="312">
        <v>4</v>
      </c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</row>
    <row r="356" spans="1:19" ht="12" x14ac:dyDescent="0.2">
      <c r="A356" s="307" t="str">
        <f t="shared" si="10"/>
        <v>Mar23</v>
      </c>
      <c r="B356" s="308">
        <f t="shared" si="11"/>
        <v>45011</v>
      </c>
      <c r="C356" s="309">
        <v>51</v>
      </c>
      <c r="D356" s="309">
        <v>12</v>
      </c>
      <c r="E356" s="311"/>
      <c r="F356" s="312">
        <v>4</v>
      </c>
      <c r="G356" s="313"/>
      <c r="H356" s="313"/>
      <c r="I356" s="313"/>
      <c r="J356" s="313"/>
      <c r="K356" s="313"/>
      <c r="L356" s="313"/>
      <c r="M356" s="313"/>
      <c r="N356" s="313"/>
      <c r="O356" s="313"/>
      <c r="P356" s="313"/>
      <c r="Q356" s="313"/>
      <c r="R356" s="313"/>
      <c r="S356" s="313"/>
    </row>
    <row r="357" spans="1:19" ht="12" x14ac:dyDescent="0.2">
      <c r="A357" s="307" t="str">
        <f t="shared" si="10"/>
        <v>Mar23</v>
      </c>
      <c r="B357" s="308">
        <f t="shared" si="11"/>
        <v>45012</v>
      </c>
      <c r="C357" s="309">
        <v>52</v>
      </c>
      <c r="D357" s="309">
        <v>12</v>
      </c>
      <c r="E357" s="311"/>
      <c r="F357" s="312">
        <v>5</v>
      </c>
      <c r="G357" s="313"/>
      <c r="H357" s="313"/>
      <c r="I357" s="313"/>
      <c r="J357" s="313"/>
      <c r="K357" s="313"/>
      <c r="L357" s="313"/>
      <c r="M357" s="313"/>
      <c r="N357" s="313"/>
      <c r="O357" s="313"/>
      <c r="P357" s="313"/>
      <c r="Q357" s="313"/>
      <c r="R357" s="313"/>
      <c r="S357" s="313"/>
    </row>
    <row r="358" spans="1:19" ht="12" x14ac:dyDescent="0.2">
      <c r="A358" s="307" t="str">
        <f t="shared" si="10"/>
        <v>Mar23</v>
      </c>
      <c r="B358" s="308">
        <f t="shared" si="11"/>
        <v>45013</v>
      </c>
      <c r="C358" s="309">
        <v>52</v>
      </c>
      <c r="D358" s="309">
        <v>12</v>
      </c>
      <c r="E358" s="311"/>
      <c r="F358" s="312">
        <v>5</v>
      </c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</row>
    <row r="359" spans="1:19" ht="12" x14ac:dyDescent="0.2">
      <c r="A359" s="307" t="str">
        <f t="shared" si="10"/>
        <v>Mar23</v>
      </c>
      <c r="B359" s="308">
        <f t="shared" si="11"/>
        <v>45014</v>
      </c>
      <c r="C359" s="309">
        <v>52</v>
      </c>
      <c r="D359" s="309">
        <v>12</v>
      </c>
      <c r="E359" s="311"/>
      <c r="F359" s="312">
        <v>5</v>
      </c>
      <c r="G359" s="313"/>
      <c r="H359" s="313"/>
      <c r="I359" s="313"/>
      <c r="J359" s="313"/>
      <c r="K359" s="313"/>
      <c r="L359" s="313"/>
      <c r="M359" s="313"/>
      <c r="N359" s="313"/>
      <c r="O359" s="313"/>
      <c r="P359" s="313"/>
      <c r="Q359" s="313"/>
      <c r="R359" s="313"/>
      <c r="S359" s="313"/>
    </row>
    <row r="360" spans="1:19" ht="12" x14ac:dyDescent="0.2">
      <c r="A360" s="307" t="str">
        <f t="shared" si="10"/>
        <v>Mar23</v>
      </c>
      <c r="B360" s="308">
        <f t="shared" si="11"/>
        <v>45015</v>
      </c>
      <c r="C360" s="309">
        <v>52</v>
      </c>
      <c r="D360" s="309">
        <v>12</v>
      </c>
      <c r="E360" s="311"/>
      <c r="F360" s="312">
        <v>5</v>
      </c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</row>
    <row r="361" spans="1:19" ht="12" x14ac:dyDescent="0.2">
      <c r="A361" s="307" t="str">
        <f t="shared" si="10"/>
        <v>Mar23</v>
      </c>
      <c r="B361" s="308">
        <f t="shared" si="11"/>
        <v>45016</v>
      </c>
      <c r="C361" s="309">
        <v>52</v>
      </c>
      <c r="D361" s="309">
        <v>12</v>
      </c>
      <c r="E361" s="311"/>
      <c r="F361" s="312">
        <v>5</v>
      </c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</row>
    <row r="362" spans="1:19" ht="12" x14ac:dyDescent="0.2">
      <c r="A362" s="307" t="str">
        <f t="shared" si="10"/>
        <v>Mar23</v>
      </c>
      <c r="B362" s="308">
        <f t="shared" si="11"/>
        <v>45017</v>
      </c>
      <c r="C362" s="309">
        <v>52</v>
      </c>
      <c r="D362" s="309">
        <v>12</v>
      </c>
      <c r="E362" s="311"/>
      <c r="F362" s="312">
        <v>5</v>
      </c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</row>
    <row r="363" spans="1:19" ht="12" x14ac:dyDescent="0.2">
      <c r="A363" s="307" t="str">
        <f t="shared" si="10"/>
        <v>Mar23</v>
      </c>
      <c r="B363" s="308">
        <f t="shared" si="11"/>
        <v>45018</v>
      </c>
      <c r="C363" s="309">
        <v>52</v>
      </c>
      <c r="D363" s="309">
        <v>12</v>
      </c>
      <c r="E363" s="311"/>
      <c r="F363" s="312">
        <v>5</v>
      </c>
      <c r="G363" s="313"/>
      <c r="H363" s="313"/>
      <c r="I363" s="313"/>
      <c r="J363" s="313"/>
      <c r="K363" s="313"/>
      <c r="L363" s="313"/>
      <c r="M363" s="313"/>
      <c r="N363" s="313"/>
      <c r="O363" s="313"/>
      <c r="P363" s="313"/>
      <c r="Q363" s="313"/>
      <c r="R363" s="313"/>
      <c r="S363" s="313"/>
    </row>
    <row r="364" spans="1:19" ht="12" x14ac:dyDescent="0.2">
      <c r="A364" s="307" t="str">
        <f t="shared" si="10"/>
        <v>Mar23</v>
      </c>
      <c r="B364" s="308">
        <f t="shared" si="11"/>
        <v>45019</v>
      </c>
      <c r="C364" s="309">
        <v>53</v>
      </c>
      <c r="D364" s="309">
        <v>12</v>
      </c>
      <c r="E364" s="311"/>
      <c r="F364" s="312">
        <v>6</v>
      </c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</row>
    <row r="365" spans="1:19" ht="12" x14ac:dyDescent="0.2">
      <c r="A365" s="307" t="str">
        <f t="shared" si="10"/>
        <v>Mar23</v>
      </c>
      <c r="B365" s="308">
        <f t="shared" si="11"/>
        <v>45020</v>
      </c>
      <c r="C365" s="309">
        <v>53</v>
      </c>
      <c r="D365" s="309">
        <v>12</v>
      </c>
      <c r="E365" s="311"/>
      <c r="F365" s="312">
        <v>6</v>
      </c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</row>
    <row r="366" spans="1:19" ht="12" x14ac:dyDescent="0.2">
      <c r="A366" s="307" t="str">
        <f t="shared" si="10"/>
        <v>Mar23</v>
      </c>
      <c r="B366" s="308">
        <f t="shared" si="11"/>
        <v>45021</v>
      </c>
      <c r="C366" s="309">
        <v>53</v>
      </c>
      <c r="D366" s="309">
        <v>12</v>
      </c>
      <c r="E366" s="310">
        <f>B366</f>
        <v>45021</v>
      </c>
      <c r="F366" s="312">
        <v>6</v>
      </c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</row>
    <row r="367" spans="1:19" ht="12" x14ac:dyDescent="0.2">
      <c r="A367" s="307" t="str">
        <f t="shared" si="10"/>
        <v>Mar23</v>
      </c>
      <c r="B367" s="308">
        <f t="shared" si="11"/>
        <v>45022</v>
      </c>
      <c r="C367" s="309">
        <v>53</v>
      </c>
      <c r="D367" s="309">
        <v>12</v>
      </c>
      <c r="E367" s="311"/>
      <c r="F367" s="312">
        <v>6</v>
      </c>
      <c r="G367" s="313"/>
      <c r="H367" s="313"/>
      <c r="I367" s="313"/>
      <c r="J367" s="313"/>
      <c r="K367" s="313"/>
      <c r="L367" s="313"/>
      <c r="M367" s="313"/>
      <c r="N367" s="313"/>
      <c r="O367" s="313"/>
      <c r="P367" s="313"/>
      <c r="Q367" s="313"/>
      <c r="R367" s="313"/>
      <c r="S367" s="313"/>
    </row>
    <row r="368" spans="1:19" ht="12" x14ac:dyDescent="0.2">
      <c r="A368" s="307" t="str">
        <f t="shared" si="10"/>
        <v>Mar23</v>
      </c>
      <c r="B368" s="308">
        <f t="shared" si="11"/>
        <v>45023</v>
      </c>
      <c r="C368" s="309">
        <v>53</v>
      </c>
      <c r="D368" s="309">
        <v>12</v>
      </c>
      <c r="E368" s="311"/>
      <c r="F368" s="312">
        <v>6</v>
      </c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</row>
    <row r="369" spans="1:19" ht="12" x14ac:dyDescent="0.2">
      <c r="A369" s="307" t="str">
        <f t="shared" si="10"/>
        <v>Mar23</v>
      </c>
      <c r="B369" s="308">
        <f t="shared" si="11"/>
        <v>45024</v>
      </c>
      <c r="C369" s="309">
        <v>53</v>
      </c>
      <c r="D369" s="309">
        <v>12</v>
      </c>
      <c r="E369" s="311"/>
      <c r="F369" s="312">
        <v>6</v>
      </c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</row>
    <row r="370" spans="1:19" ht="12" x14ac:dyDescent="0.2">
      <c r="A370" s="307" t="str">
        <f t="shared" si="10"/>
        <v>Mar23</v>
      </c>
      <c r="B370" s="308">
        <f t="shared" si="11"/>
        <v>45025</v>
      </c>
      <c r="C370" s="309">
        <v>53</v>
      </c>
      <c r="D370" s="309">
        <v>12</v>
      </c>
      <c r="E370" s="311"/>
      <c r="F370" s="312">
        <v>6</v>
      </c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</row>
    <row r="371" spans="1:19" ht="12" x14ac:dyDescent="0.2">
      <c r="A371" s="307" t="str">
        <f t="shared" si="10"/>
        <v>Mar23</v>
      </c>
      <c r="B371" s="308">
        <f t="shared" si="11"/>
        <v>45026</v>
      </c>
      <c r="C371" s="309">
        <v>53</v>
      </c>
      <c r="D371" s="309">
        <v>12</v>
      </c>
      <c r="E371" s="311"/>
      <c r="F371" s="312">
        <v>6</v>
      </c>
      <c r="G371" s="313"/>
      <c r="H371" s="313"/>
      <c r="I371" s="313"/>
      <c r="J371" s="313"/>
      <c r="K371" s="313"/>
      <c r="L371" s="313"/>
      <c r="M371" s="313"/>
      <c r="N371" s="313"/>
      <c r="O371" s="313"/>
      <c r="P371" s="313"/>
      <c r="Q371" s="313"/>
      <c r="R371" s="313"/>
      <c r="S371" s="313"/>
    </row>
    <row r="372" spans="1:19" ht="12" x14ac:dyDescent="0.2">
      <c r="A372" s="307" t="str">
        <f t="shared" si="10"/>
        <v>Mar23</v>
      </c>
      <c r="B372" s="308">
        <f t="shared" si="11"/>
        <v>45027</v>
      </c>
      <c r="C372" s="309">
        <v>53</v>
      </c>
      <c r="D372" s="309">
        <v>12</v>
      </c>
      <c r="E372" s="311"/>
      <c r="F372" s="312">
        <v>6</v>
      </c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</row>
    <row r="373" spans="1:19" ht="12" x14ac:dyDescent="0.2">
      <c r="A373" s="307" t="str">
        <f t="shared" si="10"/>
        <v>Mar23</v>
      </c>
      <c r="B373" s="308">
        <f t="shared" si="11"/>
        <v>45028</v>
      </c>
      <c r="C373" s="309">
        <v>53</v>
      </c>
      <c r="D373" s="309">
        <v>12</v>
      </c>
      <c r="E373" s="311"/>
      <c r="F373" s="312">
        <v>6</v>
      </c>
      <c r="G373" s="313"/>
      <c r="H373" s="313"/>
      <c r="I373" s="313"/>
      <c r="J373" s="313"/>
      <c r="K373" s="313"/>
      <c r="L373" s="313"/>
      <c r="M373" s="313"/>
      <c r="N373" s="313"/>
      <c r="O373" s="313"/>
      <c r="P373" s="313"/>
      <c r="Q373" s="313"/>
      <c r="R373" s="313"/>
      <c r="S373" s="313"/>
    </row>
    <row r="374" spans="1:19" ht="12" x14ac:dyDescent="0.2">
      <c r="A374" s="307" t="str">
        <f t="shared" si="10"/>
        <v>Mar23</v>
      </c>
      <c r="B374" s="308">
        <f t="shared" si="11"/>
        <v>45029</v>
      </c>
      <c r="C374" s="309">
        <v>53</v>
      </c>
      <c r="D374" s="309">
        <v>12</v>
      </c>
      <c r="E374" s="311"/>
      <c r="F374" s="312">
        <v>6</v>
      </c>
      <c r="G374" s="313"/>
      <c r="H374" s="313"/>
      <c r="I374" s="313"/>
      <c r="J374" s="313"/>
      <c r="K374" s="313"/>
      <c r="L374" s="313"/>
      <c r="M374" s="313"/>
      <c r="N374" s="313"/>
      <c r="O374" s="313"/>
      <c r="P374" s="313"/>
      <c r="Q374" s="313"/>
      <c r="R374" s="313"/>
      <c r="S374" s="313"/>
    </row>
    <row r="375" spans="1:19" ht="12" x14ac:dyDescent="0.2">
      <c r="A375" s="307" t="str">
        <f t="shared" si="10"/>
        <v>Mar23</v>
      </c>
      <c r="B375" s="308">
        <f t="shared" si="11"/>
        <v>45030</v>
      </c>
      <c r="C375" s="309">
        <v>53</v>
      </c>
      <c r="D375" s="309">
        <v>12</v>
      </c>
      <c r="E375" s="311"/>
      <c r="F375" s="312">
        <v>6</v>
      </c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</row>
    <row r="376" spans="1:19" ht="12" x14ac:dyDescent="0.2">
      <c r="A376" s="307" t="str">
        <f t="shared" si="10"/>
        <v>Mar23</v>
      </c>
      <c r="B376" s="308">
        <f t="shared" si="11"/>
        <v>45031</v>
      </c>
      <c r="C376" s="309">
        <v>53</v>
      </c>
      <c r="D376" s="309">
        <v>12</v>
      </c>
      <c r="E376" s="311"/>
      <c r="F376" s="312">
        <v>6</v>
      </c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</row>
    <row r="377" spans="1:19" ht="12" x14ac:dyDescent="0.2">
      <c r="A377" s="307" t="str">
        <f t="shared" si="10"/>
        <v>Mar23</v>
      </c>
      <c r="B377" s="308">
        <f t="shared" si="11"/>
        <v>45032</v>
      </c>
      <c r="C377" s="309">
        <v>53</v>
      </c>
      <c r="D377" s="309">
        <v>12</v>
      </c>
      <c r="E377" s="311"/>
      <c r="F377" s="312">
        <v>6</v>
      </c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</row>
    <row r="378" spans="1:19" ht="12" x14ac:dyDescent="0.2">
      <c r="A378" s="307" t="str">
        <f t="shared" si="10"/>
        <v>Mar23</v>
      </c>
      <c r="B378" s="308">
        <f t="shared" si="11"/>
        <v>45033</v>
      </c>
      <c r="C378" s="309">
        <v>53</v>
      </c>
      <c r="D378" s="309">
        <v>12</v>
      </c>
      <c r="E378" s="311"/>
      <c r="F378" s="312">
        <v>6</v>
      </c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</row>
    <row r="379" spans="1:19" ht="12" x14ac:dyDescent="0.2">
      <c r="A379" s="307" t="str">
        <f t="shared" si="10"/>
        <v>Mar23</v>
      </c>
      <c r="B379" s="308">
        <f t="shared" si="11"/>
        <v>45034</v>
      </c>
      <c r="C379" s="309">
        <v>53</v>
      </c>
      <c r="D379" s="309">
        <v>12</v>
      </c>
      <c r="E379" s="311"/>
      <c r="F379" s="312">
        <v>6</v>
      </c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</row>
    <row r="380" spans="1:19" ht="12" x14ac:dyDescent="0.2">
      <c r="A380" s="307" t="str">
        <f t="shared" si="10"/>
        <v>Mar23</v>
      </c>
      <c r="B380" s="308">
        <f t="shared" si="11"/>
        <v>45035</v>
      </c>
      <c r="C380" s="309">
        <v>53</v>
      </c>
      <c r="D380" s="309">
        <v>12</v>
      </c>
      <c r="E380" s="311"/>
      <c r="F380" s="312">
        <v>6</v>
      </c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</row>
    <row r="381" spans="1:19" ht="12" x14ac:dyDescent="0.2">
      <c r="A381" s="307" t="str">
        <f t="shared" si="10"/>
        <v>Mar23</v>
      </c>
      <c r="B381" s="308">
        <f t="shared" si="11"/>
        <v>45036</v>
      </c>
      <c r="C381" s="309">
        <v>53</v>
      </c>
      <c r="D381" s="309">
        <v>12</v>
      </c>
      <c r="E381" s="311"/>
      <c r="F381" s="312">
        <v>6</v>
      </c>
      <c r="G381" s="313"/>
      <c r="H381" s="313"/>
      <c r="I381" s="313"/>
      <c r="J381" s="313"/>
      <c r="K381" s="313"/>
      <c r="L381" s="313"/>
      <c r="M381" s="313"/>
      <c r="N381" s="313"/>
      <c r="O381" s="313"/>
      <c r="P381" s="313"/>
      <c r="Q381" s="313"/>
      <c r="R381" s="313"/>
      <c r="S381" s="313"/>
    </row>
    <row r="382" spans="1:19" x14ac:dyDescent="0.2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  <c r="R382" s="310"/>
      <c r="S382" s="310"/>
    </row>
  </sheetData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zoomScaleNormal="100" workbookViewId="0">
      <selection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388"/>
      <c r="B1" s="430" t="s">
        <v>66</v>
      </c>
      <c r="C1" s="431"/>
      <c r="D1" s="431"/>
      <c r="E1" s="431"/>
      <c r="F1" s="432"/>
      <c r="G1" s="396">
        <f>SUM(AD60:AG60)+SUM(AE62:AG62)</f>
        <v>0</v>
      </c>
      <c r="H1" s="397"/>
      <c r="I1" s="393" t="s">
        <v>4</v>
      </c>
      <c r="J1" s="394"/>
      <c r="K1" s="394"/>
      <c r="L1" s="395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21"/>
      <c r="V1" s="425" t="s">
        <v>25</v>
      </c>
      <c r="W1" s="426"/>
      <c r="X1" s="426"/>
      <c r="Y1" s="426"/>
      <c r="Z1" s="426"/>
      <c r="AA1" s="426"/>
      <c r="AB1" s="426"/>
      <c r="AC1" s="427"/>
      <c r="AD1" s="412" t="s">
        <v>62</v>
      </c>
      <c r="AE1" s="412"/>
      <c r="AF1" s="412"/>
      <c r="AG1" s="412"/>
      <c r="AH1" s="28"/>
    </row>
    <row r="2" spans="1:34" s="179" customFormat="1" ht="14.25" customHeight="1" thickBot="1" x14ac:dyDescent="0.25">
      <c r="A2" s="388"/>
      <c r="B2" s="433"/>
      <c r="C2" s="434"/>
      <c r="D2" s="434"/>
      <c r="E2" s="434"/>
      <c r="F2" s="435"/>
      <c r="G2" s="396"/>
      <c r="H2" s="397"/>
      <c r="I2" s="401" t="s">
        <v>70</v>
      </c>
      <c r="J2" s="401"/>
      <c r="K2" s="401"/>
      <c r="L2" s="402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21"/>
      <c r="V2" s="428"/>
      <c r="W2" s="413"/>
      <c r="X2" s="413"/>
      <c r="Y2" s="413"/>
      <c r="Z2" s="413"/>
      <c r="AA2" s="413"/>
      <c r="AB2" s="413"/>
      <c r="AC2" s="429"/>
      <c r="AD2" s="413"/>
      <c r="AE2" s="413"/>
      <c r="AF2" s="413"/>
      <c r="AG2" s="413"/>
      <c r="AH2" s="28"/>
    </row>
    <row r="3" spans="1:34" s="7" customFormat="1" ht="15" customHeight="1" thickTop="1" x14ac:dyDescent="0.2">
      <c r="A3" s="389"/>
      <c r="B3" s="398" t="s">
        <v>72</v>
      </c>
      <c r="C3" s="398" t="s">
        <v>45</v>
      </c>
      <c r="D3" s="398" t="s">
        <v>6</v>
      </c>
      <c r="E3" s="403" t="s">
        <v>38</v>
      </c>
      <c r="F3" s="406" t="s">
        <v>0</v>
      </c>
      <c r="G3" s="105" t="s">
        <v>39</v>
      </c>
      <c r="H3" s="373" t="s">
        <v>105</v>
      </c>
      <c r="I3" s="373" t="s">
        <v>43</v>
      </c>
      <c r="J3" s="373" t="s">
        <v>44</v>
      </c>
      <c r="K3" s="390" t="s">
        <v>48</v>
      </c>
      <c r="L3" s="390" t="s">
        <v>31</v>
      </c>
      <c r="M3" s="379" t="s">
        <v>46</v>
      </c>
      <c r="N3" s="373" t="s">
        <v>1</v>
      </c>
      <c r="O3" s="381" t="s">
        <v>26</v>
      </c>
      <c r="P3" s="373" t="s">
        <v>106</v>
      </c>
      <c r="Q3" s="381" t="s">
        <v>2</v>
      </c>
      <c r="R3" s="379" t="s">
        <v>47</v>
      </c>
      <c r="S3" s="42"/>
      <c r="T3" s="381" t="s">
        <v>27</v>
      </c>
      <c r="U3" s="422"/>
      <c r="V3" s="417" t="s">
        <v>5</v>
      </c>
      <c r="W3" s="417" t="s">
        <v>1</v>
      </c>
      <c r="X3" s="417" t="s">
        <v>26</v>
      </c>
      <c r="Y3" s="418" t="s">
        <v>22</v>
      </c>
      <c r="Z3" s="417" t="s">
        <v>2</v>
      </c>
      <c r="AA3" s="417" t="s">
        <v>3</v>
      </c>
      <c r="AB3" s="42"/>
      <c r="AC3" s="417" t="s">
        <v>27</v>
      </c>
      <c r="AD3" s="414" t="s">
        <v>58</v>
      </c>
      <c r="AE3" s="414" t="s">
        <v>59</v>
      </c>
      <c r="AF3" s="414" t="s">
        <v>60</v>
      </c>
      <c r="AG3" s="414" t="s">
        <v>61</v>
      </c>
      <c r="AH3" s="160"/>
    </row>
    <row r="4" spans="1:34" s="7" customFormat="1" ht="15" customHeight="1" x14ac:dyDescent="0.2">
      <c r="A4" s="389"/>
      <c r="B4" s="399"/>
      <c r="C4" s="399"/>
      <c r="D4" s="399"/>
      <c r="E4" s="404"/>
      <c r="F4" s="382"/>
      <c r="G4" s="106" t="s">
        <v>40</v>
      </c>
      <c r="H4" s="376"/>
      <c r="I4" s="374"/>
      <c r="J4" s="374"/>
      <c r="K4" s="391"/>
      <c r="L4" s="391"/>
      <c r="M4" s="380"/>
      <c r="N4" s="376"/>
      <c r="O4" s="382"/>
      <c r="P4" s="376"/>
      <c r="Q4" s="382"/>
      <c r="R4" s="380"/>
      <c r="S4" s="42"/>
      <c r="T4" s="382"/>
      <c r="U4" s="422"/>
      <c r="V4" s="382"/>
      <c r="W4" s="382"/>
      <c r="X4" s="382"/>
      <c r="Y4" s="419"/>
      <c r="Z4" s="382"/>
      <c r="AA4" s="382"/>
      <c r="AB4" s="42"/>
      <c r="AC4" s="382"/>
      <c r="AD4" s="415"/>
      <c r="AE4" s="415"/>
      <c r="AF4" s="415"/>
      <c r="AG4" s="415"/>
      <c r="AH4" s="160"/>
    </row>
    <row r="5" spans="1:34" s="7" customFormat="1" ht="15" customHeight="1" x14ac:dyDescent="0.2">
      <c r="A5" s="389"/>
      <c r="B5" s="399"/>
      <c r="C5" s="399"/>
      <c r="D5" s="399"/>
      <c r="E5" s="404"/>
      <c r="F5" s="382"/>
      <c r="G5" s="106" t="s">
        <v>41</v>
      </c>
      <c r="H5" s="376"/>
      <c r="I5" s="374"/>
      <c r="J5" s="374"/>
      <c r="K5" s="391"/>
      <c r="L5" s="391"/>
      <c r="M5" s="380"/>
      <c r="N5" s="376"/>
      <c r="O5" s="382"/>
      <c r="P5" s="376"/>
      <c r="Q5" s="382"/>
      <c r="R5" s="380"/>
      <c r="S5" s="42"/>
      <c r="T5" s="382"/>
      <c r="U5" s="422"/>
      <c r="V5" s="382"/>
      <c r="W5" s="382"/>
      <c r="X5" s="382"/>
      <c r="Y5" s="419"/>
      <c r="Z5" s="382"/>
      <c r="AA5" s="382"/>
      <c r="AB5" s="42"/>
      <c r="AC5" s="382"/>
      <c r="AD5" s="415"/>
      <c r="AE5" s="415"/>
      <c r="AF5" s="415"/>
      <c r="AG5" s="415"/>
      <c r="AH5" s="160"/>
    </row>
    <row r="6" spans="1:34" s="8" customFormat="1" ht="15" customHeight="1" x14ac:dyDescent="0.2">
      <c r="A6" s="389"/>
      <c r="B6" s="400"/>
      <c r="C6" s="400"/>
      <c r="D6" s="400"/>
      <c r="E6" s="405"/>
      <c r="F6" s="382"/>
      <c r="G6" s="107" t="s">
        <v>42</v>
      </c>
      <c r="H6" s="377"/>
      <c r="I6" s="375"/>
      <c r="J6" s="375"/>
      <c r="K6" s="392"/>
      <c r="L6" s="392"/>
      <c r="M6" s="380"/>
      <c r="N6" s="377"/>
      <c r="O6" s="382"/>
      <c r="P6" s="377"/>
      <c r="Q6" s="382"/>
      <c r="R6" s="380"/>
      <c r="S6" s="41"/>
      <c r="T6" s="382"/>
      <c r="U6" s="422"/>
      <c r="V6" s="382"/>
      <c r="W6" s="382"/>
      <c r="X6" s="382"/>
      <c r="Y6" s="420"/>
      <c r="Z6" s="382"/>
      <c r="AA6" s="382"/>
      <c r="AB6" s="41"/>
      <c r="AC6" s="382"/>
      <c r="AD6" s="416"/>
      <c r="AE6" s="416"/>
      <c r="AF6" s="416"/>
      <c r="AG6" s="416"/>
      <c r="AH6" s="128"/>
    </row>
    <row r="7" spans="1:34" s="8" customFormat="1" ht="24" customHeight="1" thickBot="1" x14ac:dyDescent="0.25">
      <c r="A7" s="128"/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69"/>
      <c r="D8" s="369"/>
      <c r="E8" s="367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384"/>
      <c r="S8" s="385"/>
      <c r="T8" s="385"/>
      <c r="U8" s="33"/>
      <c r="AH8" s="35"/>
    </row>
    <row r="9" spans="1:34" ht="18" customHeight="1" thickTop="1" thickBot="1" x14ac:dyDescent="0.25">
      <c r="A9" s="34"/>
      <c r="B9" s="368" t="s">
        <v>9</v>
      </c>
      <c r="C9" s="369"/>
      <c r="D9" s="367"/>
      <c r="E9" s="156">
        <v>1</v>
      </c>
      <c r="F9" s="35"/>
      <c r="G9" s="35"/>
      <c r="H9" s="368" t="s">
        <v>57</v>
      </c>
      <c r="I9" s="369"/>
      <c r="J9" s="367"/>
      <c r="K9" s="201">
        <f>Admin!B2</f>
        <v>44657</v>
      </c>
      <c r="L9" s="200" t="s">
        <v>76</v>
      </c>
      <c r="M9" s="202">
        <f>K9+4</f>
        <v>44661</v>
      </c>
      <c r="N9" s="20"/>
      <c r="O9" s="44"/>
      <c r="P9" s="44"/>
      <c r="Q9" s="44"/>
      <c r="R9" s="44"/>
      <c r="S9" s="44"/>
      <c r="T9" s="44"/>
      <c r="U9" s="37"/>
      <c r="AH9" s="35"/>
    </row>
    <row r="10" spans="1:34" ht="18" customHeight="1" thickTop="1" thickBot="1" x14ac:dyDescent="0.2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209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thickTop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29"/>
      <c r="H11" s="95">
        <v>0</v>
      </c>
      <c r="I11" s="90">
        <v>0</v>
      </c>
      <c r="J11" s="90">
        <v>0</v>
      </c>
      <c r="K11" s="90">
        <f>I11*J11</f>
        <v>0</v>
      </c>
      <c r="L11" s="110">
        <v>0</v>
      </c>
      <c r="M11" s="104" t="str">
        <f>IF(E11=" "," ",IF((H11+K11+L11)&gt;0,H11+K11+L11," "))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IF(Employee!H$34=E$9,Employee!D$34+SUM(M11)+0,SUM(M11)+0)</f>
        <v>0</v>
      </c>
      <c r="W11" s="49">
        <f>IF(Employee!H$34=E$9,Employee!D$35+SUM(N11)+0,SUM(N11)+0)</f>
        <v>0</v>
      </c>
      <c r="X11" s="49">
        <f t="shared" ref="X11:Y13" si="2">IF(O11=" ",0,O11)</f>
        <v>0</v>
      </c>
      <c r="Y11" s="49">
        <f t="shared" si="2"/>
        <v>0</v>
      </c>
      <c r="Z11" s="49">
        <f>IF(Q11=" ",0,Q11)</f>
        <v>0</v>
      </c>
      <c r="AA11" s="49">
        <f t="shared" ref="AA11:AC15" si="3">IF(R11=" ",0,R11)</f>
        <v>0</v>
      </c>
      <c r="AC11" s="49">
        <f t="shared" si="3"/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29"/>
      <c r="H12" s="96">
        <v>0</v>
      </c>
      <c r="I12" s="92">
        <v>0</v>
      </c>
      <c r="J12" s="92">
        <v>0</v>
      </c>
      <c r="K12" s="93">
        <f>I12*J12</f>
        <v>0</v>
      </c>
      <c r="L12" s="111">
        <v>0</v>
      </c>
      <c r="M12" s="104" t="str">
        <f>IF(E12=" "," ",IF((H12+K12+L12)&gt;0,H12+K12+L12," "))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IF(Employee!H$60=E$9,Employee!D$60+SUM(M12)+0,SUM(M12)+0)</f>
        <v>0</v>
      </c>
      <c r="W12" s="49">
        <f>IF(Employee!H$60=E$9,Employee!D$61+SUM(N12)+0,SUM(N12)+0)</f>
        <v>0</v>
      </c>
      <c r="X12" s="49">
        <f t="shared" si="2"/>
        <v>0</v>
      </c>
      <c r="Y12" s="49">
        <f t="shared" si="2"/>
        <v>0</v>
      </c>
      <c r="Z12" s="49">
        <f>IF(Q12=" ",0,Q12)</f>
        <v>0</v>
      </c>
      <c r="AA12" s="49">
        <f t="shared" si="3"/>
        <v>0</v>
      </c>
      <c r="AC12" s="49">
        <f t="shared" si="3"/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29"/>
      <c r="H13" s="96">
        <v>0</v>
      </c>
      <c r="I13" s="92">
        <v>0</v>
      </c>
      <c r="J13" s="92">
        <v>0</v>
      </c>
      <c r="K13" s="93">
        <f>I13*J13</f>
        <v>0</v>
      </c>
      <c r="L13" s="111">
        <v>0</v>
      </c>
      <c r="M13" s="104" t="str">
        <f>IF(E13=" "," ",IF((H13+K13+L13)&gt;0,H13+K13+L13," "))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IF(Employee!H$86=E$9,Employee!D$86+SUM(M13)+0,SUM(M13)+0)</f>
        <v>0</v>
      </c>
      <c r="W13" s="49">
        <f>IF(Employee!H$86=E$9,Employee!D$87+SUM(N13)+0,SUM(N13)+0)</f>
        <v>0</v>
      </c>
      <c r="X13" s="49">
        <f t="shared" si="2"/>
        <v>0</v>
      </c>
      <c r="Y13" s="49">
        <f t="shared" si="2"/>
        <v>0</v>
      </c>
      <c r="Z13" s="49">
        <f>IF(Q13=" ",0,Q13)</f>
        <v>0</v>
      </c>
      <c r="AA13" s="49">
        <f t="shared" si="3"/>
        <v>0</v>
      </c>
      <c r="AC13" s="49">
        <f t="shared" si="3"/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29"/>
      <c r="H14" s="96">
        <v>0</v>
      </c>
      <c r="I14" s="92">
        <v>0</v>
      </c>
      <c r="J14" s="92">
        <v>0</v>
      </c>
      <c r="K14" s="93">
        <f>I14*J14</f>
        <v>0</v>
      </c>
      <c r="L14" s="111">
        <v>0</v>
      </c>
      <c r="M14" s="104" t="str">
        <f>IF(E14=" "," ",IF((H14+K14+L14)&gt;0,H14+K14+L14," "))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IF(Employee!H$112=E$9,Employee!D$112+SUM(M14)+0,SUM(M14)+0)</f>
        <v>0</v>
      </c>
      <c r="W14" s="49">
        <f>IF(Employee!H$112=E$9,Employee!D$113+SUM(N14)+0,SUM(N14)+0)</f>
        <v>0</v>
      </c>
      <c r="X14" s="49">
        <f>IF(O14=" ",0,O14)</f>
        <v>0</v>
      </c>
      <c r="Y14" s="49">
        <f>IF(P14=" ",0,P14)</f>
        <v>0</v>
      </c>
      <c r="Z14" s="49">
        <f>IF(Q14=" ",0,Q14)</f>
        <v>0</v>
      </c>
      <c r="AA14" s="49">
        <f t="shared" si="3"/>
        <v>0</v>
      </c>
      <c r="AC14" s="49">
        <f t="shared" si="3"/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29"/>
      <c r="H15" s="96">
        <v>0</v>
      </c>
      <c r="I15" s="92">
        <v>0</v>
      </c>
      <c r="J15" s="92">
        <v>0</v>
      </c>
      <c r="K15" s="93">
        <f>I15*J15</f>
        <v>0</v>
      </c>
      <c r="L15" s="111">
        <v>0</v>
      </c>
      <c r="M15" s="104" t="str">
        <f>IF(E15=" "," ",IF((H15+K15+L15)&gt;0,H15+K15+L15," "))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IF(Employee!H$138=E$9,Employee!D$138+SUM(M15)+0,SUM(M15)+0)</f>
        <v>0</v>
      </c>
      <c r="W15" s="49">
        <f>IF(Employee!H$138=E$9,Employee!D$139+SUM(N15)+0,SUM(N15)+0)</f>
        <v>0</v>
      </c>
      <c r="X15" s="49">
        <f>IF(O15=" ",0,O15)</f>
        <v>0</v>
      </c>
      <c r="Y15" s="49">
        <f>IF(P15=" ",0,P15)</f>
        <v>0</v>
      </c>
      <c r="Z15" s="49">
        <f>IF(Q15=" ",0,Q15)</f>
        <v>0</v>
      </c>
      <c r="AA15" s="49">
        <f t="shared" si="3"/>
        <v>0</v>
      </c>
      <c r="AC15" s="49">
        <f t="shared" si="3"/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6" t="s">
        <v>7</v>
      </c>
      <c r="G16" s="387"/>
      <c r="H16" s="124"/>
      <c r="I16" s="125"/>
      <c r="J16" s="125"/>
      <c r="K16" s="126"/>
      <c r="L16" s="126"/>
      <c r="M16" s="127">
        <f t="shared" ref="M16:R16" si="4">SUM(M11:M15)</f>
        <v>0</v>
      </c>
      <c r="N16" s="133">
        <f t="shared" si="4"/>
        <v>0</v>
      </c>
      <c r="O16" s="133">
        <f t="shared" si="4"/>
        <v>0</v>
      </c>
      <c r="P16" s="133">
        <f t="shared" si="4"/>
        <v>0</v>
      </c>
      <c r="Q16" s="133">
        <f t="shared" si="4"/>
        <v>0</v>
      </c>
      <c r="R16" s="127">
        <f t="shared" si="4"/>
        <v>0</v>
      </c>
      <c r="S16" s="94"/>
      <c r="T16" s="133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69"/>
      <c r="D18" s="369"/>
      <c r="E18" s="367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407"/>
      <c r="S18" s="408"/>
      <c r="T18" s="408"/>
      <c r="U18" s="33"/>
      <c r="AH18" s="35"/>
    </row>
    <row r="19" spans="1:34" ht="18" customHeight="1" thickTop="1" thickBot="1" x14ac:dyDescent="0.25">
      <c r="A19" s="34"/>
      <c r="B19" s="368" t="s">
        <v>9</v>
      </c>
      <c r="C19" s="369"/>
      <c r="D19" s="367"/>
      <c r="E19" s="156">
        <v>2</v>
      </c>
      <c r="F19" s="35"/>
      <c r="G19" s="35"/>
      <c r="H19" s="368" t="s">
        <v>28</v>
      </c>
      <c r="I19" s="369"/>
      <c r="J19" s="367"/>
      <c r="K19" s="201">
        <f>M9+1</f>
        <v>44662</v>
      </c>
      <c r="L19" s="200" t="s">
        <v>76</v>
      </c>
      <c r="M19" s="202">
        <f>K19+6</f>
        <v>44668</v>
      </c>
      <c r="N19" s="20"/>
      <c r="O19" s="409" t="s">
        <v>63</v>
      </c>
      <c r="P19" s="410"/>
      <c r="Q19" s="410"/>
      <c r="R19" s="411"/>
      <c r="S19" s="35"/>
      <c r="T19" s="164"/>
      <c r="U19" s="37"/>
      <c r="AH19" s="35"/>
    </row>
    <row r="20" spans="1:34" ht="18" customHeight="1" thickTop="1" thickBot="1" x14ac:dyDescent="0.2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209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thickTop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v>0</v>
      </c>
      <c r="J21" s="89">
        <v>0</v>
      </c>
      <c r="K21" s="89">
        <f>IF(T$19="Y",K11,I21*J21)</f>
        <v>0</v>
      </c>
      <c r="L21" s="110">
        <f>IF(T$19="Y",L11,0)</f>
        <v>0</v>
      </c>
      <c r="M21" s="100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5">IF(P21=0,Y11,P21+Y11)</f>
        <v>0</v>
      </c>
      <c r="Z21" s="49">
        <f t="shared" si="5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 t="shared" ref="I22" si="6">IF(T$19="Y",I12,0)</f>
        <v>0</v>
      </c>
      <c r="J22" s="92">
        <f t="shared" ref="J22" si="7">IF(T$19="Y",J12,0)</f>
        <v>0</v>
      </c>
      <c r="K22" s="92">
        <f>IF(T$19="Y",K12,I22*J22)</f>
        <v>0</v>
      </c>
      <c r="L22" s="111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5"/>
        <v>0</v>
      </c>
      <c r="Z22" s="49">
        <f t="shared" si="5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111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5"/>
        <v>0</v>
      </c>
      <c r="Z23" s="49">
        <f t="shared" si="5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111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5"/>
        <v>0</v>
      </c>
      <c r="Z24" s="49">
        <f t="shared" si="5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111">
        <f>IF(T$19="Y",L15,0)</f>
        <v>0</v>
      </c>
      <c r="M25" s="174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5"/>
        <v>0</v>
      </c>
      <c r="Z25" s="49">
        <f t="shared" si="5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66" t="s">
        <v>7</v>
      </c>
      <c r="G26" s="367"/>
      <c r="H26" s="124"/>
      <c r="I26" s="125"/>
      <c r="J26" s="125"/>
      <c r="K26" s="126"/>
      <c r="L26" s="126"/>
      <c r="M26" s="127">
        <f t="shared" ref="M26:R26" si="8">SUM(M21:M25)</f>
        <v>0</v>
      </c>
      <c r="N26" s="127">
        <f t="shared" si="8"/>
        <v>0</v>
      </c>
      <c r="O26" s="127">
        <f t="shared" si="8"/>
        <v>0</v>
      </c>
      <c r="P26" s="127">
        <f t="shared" si="8"/>
        <v>0</v>
      </c>
      <c r="Q26" s="127">
        <f t="shared" si="8"/>
        <v>0</v>
      </c>
      <c r="R26" s="127">
        <f t="shared" si="8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165"/>
      <c r="V27" s="66"/>
      <c r="W27" s="135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69"/>
      <c r="D28" s="369"/>
      <c r="E28" s="367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407"/>
      <c r="S28" s="408"/>
      <c r="T28" s="408"/>
      <c r="U28" s="33"/>
      <c r="AH28" s="35"/>
    </row>
    <row r="29" spans="1:34" ht="18" customHeight="1" thickTop="1" thickBot="1" x14ac:dyDescent="0.25">
      <c r="A29" s="34"/>
      <c r="B29" s="368" t="s">
        <v>9</v>
      </c>
      <c r="C29" s="369"/>
      <c r="D29" s="367"/>
      <c r="E29" s="156">
        <v>3</v>
      </c>
      <c r="F29" s="35"/>
      <c r="G29" s="35"/>
      <c r="H29" s="368" t="s">
        <v>28</v>
      </c>
      <c r="I29" s="369"/>
      <c r="J29" s="367"/>
      <c r="K29" s="201">
        <f>M19+1</f>
        <v>44669</v>
      </c>
      <c r="L29" s="200" t="s">
        <v>76</v>
      </c>
      <c r="M29" s="202">
        <f>K29+6</f>
        <v>44675</v>
      </c>
      <c r="N29" s="20"/>
      <c r="O29" s="409" t="s">
        <v>63</v>
      </c>
      <c r="P29" s="410"/>
      <c r="Q29" s="410"/>
      <c r="R29" s="411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v>0</v>
      </c>
      <c r="J31" s="89"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9">IF(P31=0,Y21,P31+Y21)</f>
        <v>0</v>
      </c>
      <c r="Z31" s="49">
        <f t="shared" si="9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9"/>
        <v>0</v>
      </c>
      <c r="Z32" s="49">
        <f t="shared" si="9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9"/>
        <v>0</v>
      </c>
      <c r="Z33" s="49">
        <f t="shared" si="9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9"/>
        <v>0</v>
      </c>
      <c r="Z34" s="49">
        <f t="shared" si="9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74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9"/>
        <v>0</v>
      </c>
      <c r="Z35" s="49">
        <f t="shared" si="9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66" t="s">
        <v>7</v>
      </c>
      <c r="G36" s="367"/>
      <c r="H36" s="124"/>
      <c r="I36" s="125"/>
      <c r="J36" s="125"/>
      <c r="K36" s="126"/>
      <c r="L36" s="126"/>
      <c r="M36" s="127">
        <f t="shared" ref="M36:R36" si="10">SUM(M31:M35)</f>
        <v>0</v>
      </c>
      <c r="N36" s="127">
        <f t="shared" si="10"/>
        <v>0</v>
      </c>
      <c r="O36" s="127">
        <f t="shared" si="10"/>
        <v>0</v>
      </c>
      <c r="P36" s="127">
        <f t="shared" si="10"/>
        <v>0</v>
      </c>
      <c r="Q36" s="127">
        <f t="shared" si="10"/>
        <v>0</v>
      </c>
      <c r="R36" s="127">
        <f t="shared" si="10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369"/>
      <c r="D38" s="369"/>
      <c r="E38" s="367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368" t="s">
        <v>9</v>
      </c>
      <c r="C39" s="369"/>
      <c r="D39" s="367"/>
      <c r="E39" s="156">
        <v>4</v>
      </c>
      <c r="F39" s="35"/>
      <c r="G39" s="35"/>
      <c r="H39" s="368" t="s">
        <v>28</v>
      </c>
      <c r="I39" s="369"/>
      <c r="J39" s="367"/>
      <c r="K39" s="201">
        <f>M29+1</f>
        <v>44676</v>
      </c>
      <c r="L39" s="200" t="s">
        <v>76</v>
      </c>
      <c r="M39" s="202">
        <f>K39+6</f>
        <v>44682</v>
      </c>
      <c r="N39" s="20"/>
      <c r="O39" s="409" t="s">
        <v>63</v>
      </c>
      <c r="P39" s="410"/>
      <c r="Q39" s="410"/>
      <c r="R39" s="411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v>0</v>
      </c>
      <c r="J41" s="89">
        <v>0</v>
      </c>
      <c r="K41" s="89">
        <f>IF(T$39="Y",K31,I41*J41)</f>
        <v>0</v>
      </c>
      <c r="L41" s="110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1">IF(P41=0,Y31,P41+Y31)</f>
        <v>0</v>
      </c>
      <c r="Z41" s="49">
        <f t="shared" si="11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1"/>
        <v>0</v>
      </c>
      <c r="Z42" s="49">
        <f t="shared" si="11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1"/>
        <v>0</v>
      </c>
      <c r="Z43" s="49">
        <f t="shared" si="11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1"/>
        <v>0</v>
      </c>
      <c r="Z44" s="49">
        <f t="shared" si="11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1"/>
        <v>0</v>
      </c>
      <c r="Z45" s="49">
        <f t="shared" si="11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66" t="s">
        <v>7</v>
      </c>
      <c r="G46" s="367"/>
      <c r="H46" s="124"/>
      <c r="I46" s="125"/>
      <c r="J46" s="125"/>
      <c r="K46" s="126"/>
      <c r="L46" s="126"/>
      <c r="M46" s="127">
        <f t="shared" ref="M46:R46" si="12">SUM(M41:M45)</f>
        <v>0</v>
      </c>
      <c r="N46" s="127">
        <f t="shared" si="12"/>
        <v>0</v>
      </c>
      <c r="O46" s="127">
        <f t="shared" si="12"/>
        <v>0</v>
      </c>
      <c r="P46" s="127">
        <f t="shared" si="12"/>
        <v>0</v>
      </c>
      <c r="Q46" s="127">
        <f t="shared" si="12"/>
        <v>0</v>
      </c>
      <c r="R46" s="127">
        <f t="shared" si="12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24</v>
      </c>
      <c r="C48" s="369"/>
      <c r="D48" s="369"/>
      <c r="E48" s="367"/>
      <c r="F48" s="32"/>
      <c r="G48" s="32"/>
      <c r="H48" s="43"/>
      <c r="I48" s="43"/>
      <c r="J48" s="43"/>
      <c r="K48" s="46"/>
      <c r="L48" s="46"/>
      <c r="M48" s="43"/>
      <c r="N48" s="32"/>
      <c r="O48" s="370" t="s">
        <v>28</v>
      </c>
      <c r="P48" s="371"/>
      <c r="Q48" s="372"/>
      <c r="R48" s="407"/>
      <c r="S48" s="408"/>
      <c r="T48" s="408"/>
      <c r="U48" s="33"/>
      <c r="AH48" s="35"/>
    </row>
    <row r="49" spans="1:34" ht="18" customHeight="1" thickTop="1" thickBot="1" x14ac:dyDescent="0.25">
      <c r="A49" s="34"/>
      <c r="B49" s="368" t="s">
        <v>10</v>
      </c>
      <c r="C49" s="369"/>
      <c r="D49" s="367"/>
      <c r="E49" s="156">
        <v>1</v>
      </c>
      <c r="F49" s="35"/>
      <c r="G49" s="35"/>
      <c r="H49" s="368" t="s">
        <v>28</v>
      </c>
      <c r="I49" s="369"/>
      <c r="J49" s="367"/>
      <c r="K49" s="204">
        <f>Admin!B2</f>
        <v>44657</v>
      </c>
      <c r="L49" s="203" t="s">
        <v>76</v>
      </c>
      <c r="M49" s="205">
        <f>Admin!B26</f>
        <v>44681</v>
      </c>
      <c r="N49" s="20"/>
      <c r="O49" s="409" t="s">
        <v>49</v>
      </c>
      <c r="P49" s="410"/>
      <c r="Q49" s="410"/>
      <c r="R49" s="411"/>
      <c r="S49" s="35"/>
      <c r="T49" s="97" t="s">
        <v>32</v>
      </c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29"/>
      <c r="H51" s="95">
        <v>0</v>
      </c>
      <c r="I51" s="89">
        <v>0</v>
      </c>
      <c r="J51" s="89">
        <v>0</v>
      </c>
      <c r="K51" s="90">
        <f>I51*J51</f>
        <v>0</v>
      </c>
      <c r="L51" s="110">
        <v>0</v>
      </c>
      <c r="M51" s="95" t="str">
        <f>IF(E51=" "," ",IF((H51+K51+L51)&gt;0,H51+K51+L51," "))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IF(Employee!H$35=E$49,Employee!D$34+SUM(M51)+0,SUM(M51)+0)</f>
        <v>0</v>
      </c>
      <c r="W51" s="49">
        <f>IF(Employee!H$35=E$49,Employee!D$35+SUM(N51)+0,SUM(N51)+0)</f>
        <v>0</v>
      </c>
      <c r="X51" s="49">
        <f t="shared" ref="X51:AA55" si="13">IF(O51=" ",0,O51)</f>
        <v>0</v>
      </c>
      <c r="Y51" s="49">
        <f t="shared" si="13"/>
        <v>0</v>
      </c>
      <c r="Z51" s="49">
        <f t="shared" si="13"/>
        <v>0</v>
      </c>
      <c r="AA51" s="49">
        <f t="shared" si="13"/>
        <v>0</v>
      </c>
      <c r="AC51" s="49">
        <f>IF(T51=" ",0,T51)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29"/>
      <c r="H52" s="96">
        <v>0</v>
      </c>
      <c r="I52" s="92">
        <v>0</v>
      </c>
      <c r="J52" s="92">
        <v>0</v>
      </c>
      <c r="K52" s="93">
        <f>I52*J52</f>
        <v>0</v>
      </c>
      <c r="L52" s="111">
        <v>0</v>
      </c>
      <c r="M52" s="96" t="str">
        <f>IF(E52=" "," ",IF((H52+K52+L52)&gt;0,H52+K52+L52," "))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IF(Employee!H$61=E$49,Employee!D$60+SUM(M52)+0,SUM(M52)+0)</f>
        <v>0</v>
      </c>
      <c r="W52" s="49">
        <f>IF(Employee!H$61=E$49,Employee!D$61+SUM(N52)+0,SUM(N52)+0)</f>
        <v>0</v>
      </c>
      <c r="X52" s="49">
        <f t="shared" si="13"/>
        <v>0</v>
      </c>
      <c r="Y52" s="49">
        <f t="shared" si="13"/>
        <v>0</v>
      </c>
      <c r="Z52" s="49">
        <f t="shared" si="13"/>
        <v>0</v>
      </c>
      <c r="AA52" s="49">
        <f t="shared" si="13"/>
        <v>0</v>
      </c>
      <c r="AC52" s="49">
        <f>IF(T52=" ",0,T52)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29"/>
      <c r="H53" s="96">
        <v>0</v>
      </c>
      <c r="I53" s="92">
        <v>0</v>
      </c>
      <c r="J53" s="92">
        <v>0</v>
      </c>
      <c r="K53" s="93">
        <f>I53*J53</f>
        <v>0</v>
      </c>
      <c r="L53" s="111">
        <v>0</v>
      </c>
      <c r="M53" s="96" t="str">
        <f>IF(E53=" "," ",IF((H53+K53+L53)&gt;0,H53+K53+L53," "))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IF(Employee!H$87=E$49,Employee!D$86+SUM(M53)+0,SUM(M53)+0)</f>
        <v>0</v>
      </c>
      <c r="W53" s="49">
        <f>IF(Employee!H$87=E$49,Employee!D$87+SUM(N53)+0,SUM(N53)+0)</f>
        <v>0</v>
      </c>
      <c r="X53" s="49">
        <f t="shared" si="13"/>
        <v>0</v>
      </c>
      <c r="Y53" s="49">
        <f t="shared" si="13"/>
        <v>0</v>
      </c>
      <c r="Z53" s="49">
        <f t="shared" si="13"/>
        <v>0</v>
      </c>
      <c r="AA53" s="49">
        <f t="shared" si="13"/>
        <v>0</v>
      </c>
      <c r="AC53" s="49">
        <f>IF(T53=" ",0,T53)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29"/>
      <c r="H54" s="96">
        <v>0</v>
      </c>
      <c r="I54" s="92">
        <v>0</v>
      </c>
      <c r="J54" s="92">
        <v>0</v>
      </c>
      <c r="K54" s="93">
        <f>I54*J54</f>
        <v>0</v>
      </c>
      <c r="L54" s="111">
        <v>0</v>
      </c>
      <c r="M54" s="96" t="str">
        <f>IF(E54=" "," ",IF((H54+K54+L54)&gt;0,H54+K54+L54," "))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IF(Employee!H$113=E$49,Employee!D$112+SUM(M54)+0,SUM(M54)+0)</f>
        <v>0</v>
      </c>
      <c r="W54" s="49">
        <f>IF(Employee!H$113=E$49,Employee!D$113+SUM(N54)+0,SUM(N54)+0)</f>
        <v>0</v>
      </c>
      <c r="X54" s="49">
        <f t="shared" si="13"/>
        <v>0</v>
      </c>
      <c r="Y54" s="49">
        <f t="shared" si="13"/>
        <v>0</v>
      </c>
      <c r="Z54" s="49">
        <f t="shared" si="13"/>
        <v>0</v>
      </c>
      <c r="AA54" s="49">
        <f t="shared" si="13"/>
        <v>0</v>
      </c>
      <c r="AC54" s="49">
        <f>IF(T54=" ",0,T54)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29"/>
      <c r="H55" s="96">
        <v>0</v>
      </c>
      <c r="I55" s="92">
        <v>0</v>
      </c>
      <c r="J55" s="92">
        <v>0</v>
      </c>
      <c r="K55" s="93">
        <f>I55*J55</f>
        <v>0</v>
      </c>
      <c r="L55" s="111">
        <v>0</v>
      </c>
      <c r="M55" s="96" t="str">
        <f>IF(E55=" "," ",IF((H55+K55+L55)&gt;0,H55+K55+L55," "))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IF(Employee!H$139=E$49,Employee!D$138+SUM(M55)+0,SUM(M55)+0)</f>
        <v>0</v>
      </c>
      <c r="W55" s="49">
        <f>IF(Employee!H$139=E$49,Employee!D$139+SUM(N55)+0,SUM(N55)+0)</f>
        <v>0</v>
      </c>
      <c r="X55" s="49">
        <f t="shared" si="13"/>
        <v>0</v>
      </c>
      <c r="Y55" s="49">
        <f t="shared" si="13"/>
        <v>0</v>
      </c>
      <c r="Z55" s="49">
        <f t="shared" si="13"/>
        <v>0</v>
      </c>
      <c r="AA55" s="49">
        <f t="shared" si="13"/>
        <v>0</v>
      </c>
      <c r="AC55" s="49">
        <f>IF(T55=" ",0,T55)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66" t="s">
        <v>7</v>
      </c>
      <c r="G56" s="367"/>
      <c r="H56" s="124"/>
      <c r="I56" s="125"/>
      <c r="J56" s="125"/>
      <c r="K56" s="126"/>
      <c r="L56" s="126"/>
      <c r="M56" s="127">
        <f t="shared" ref="M56:R56" si="14">SUM(M51:M55)</f>
        <v>0</v>
      </c>
      <c r="N56" s="127">
        <f t="shared" si="14"/>
        <v>0</v>
      </c>
      <c r="O56" s="127">
        <f t="shared" si="14"/>
        <v>0</v>
      </c>
      <c r="P56" s="127">
        <f t="shared" si="14"/>
        <v>0</v>
      </c>
      <c r="Q56" s="127">
        <f t="shared" si="14"/>
        <v>0</v>
      </c>
      <c r="R56" s="127">
        <f t="shared" si="14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8"/>
      <c r="C57" s="378"/>
      <c r="D57" s="378"/>
      <c r="E57" s="378"/>
      <c r="F57" s="378"/>
      <c r="G57" s="378"/>
      <c r="H57" s="378"/>
      <c r="I57" s="378"/>
      <c r="J57" s="378"/>
      <c r="K57" s="378"/>
      <c r="L57" s="378"/>
      <c r="M57" s="378"/>
      <c r="N57" s="378"/>
      <c r="O57" s="378"/>
      <c r="P57" s="378"/>
      <c r="Q57" s="378"/>
      <c r="R57" s="378"/>
      <c r="S57" s="378"/>
      <c r="T57" s="378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thickBot="1" x14ac:dyDescent="0.25">
      <c r="F59" s="181" t="s">
        <v>71</v>
      </c>
      <c r="G59" s="180"/>
      <c r="H59" s="180"/>
      <c r="M59" s="423" t="s">
        <v>74</v>
      </c>
      <c r="N59" s="424"/>
      <c r="O59" s="424"/>
      <c r="P59" s="424"/>
      <c r="Q59" s="424"/>
      <c r="R59" s="42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5">SUM(M60:M64)</f>
        <v>0</v>
      </c>
      <c r="N65" s="184">
        <f t="shared" si="15"/>
        <v>0</v>
      </c>
      <c r="O65" s="184">
        <f t="shared" si="15"/>
        <v>0</v>
      </c>
      <c r="P65" s="184">
        <f t="shared" si="15"/>
        <v>0</v>
      </c>
      <c r="Q65" s="184">
        <f t="shared" si="15"/>
        <v>0</v>
      </c>
      <c r="R65" s="184">
        <f t="shared" si="15"/>
        <v>0</v>
      </c>
      <c r="S65" s="188"/>
      <c r="T65" s="184">
        <f>SUM(T60:T64)</f>
        <v>0</v>
      </c>
      <c r="AD65" s="158">
        <f>AD60</f>
        <v>0</v>
      </c>
      <c r="AE65" s="158">
        <f>AE60</f>
        <v>0</v>
      </c>
      <c r="AF65" s="158">
        <f>AF60</f>
        <v>0</v>
      </c>
      <c r="AG65" s="158">
        <f>AG60</f>
        <v>0</v>
      </c>
    </row>
    <row r="66" spans="6:33" ht="13.5" thickTop="1" x14ac:dyDescent="0.2"/>
    <row r="67" spans="6:33" x14ac:dyDescent="0.2">
      <c r="AD67" s="162"/>
      <c r="AE67" s="158">
        <f>AE62</f>
        <v>0</v>
      </c>
      <c r="AF67" s="158">
        <f>AF62</f>
        <v>0</v>
      </c>
      <c r="AG67" s="158">
        <f>AG62</f>
        <v>0</v>
      </c>
    </row>
  </sheetData>
  <mergeCells count="78"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</mergeCells>
  <phoneticPr fontId="6" type="noConversion"/>
  <dataValidations count="1">
    <dataValidation type="list" allowBlank="1" showInputMessage="1" showErrorMessage="1" sqref="G51:G55 G31:G35 G11:G15 G21:G25 G41:G45" xr:uid="{00000000-0002-0000-0100-000000000000}">
      <formula1>$G$3:$G$6</formula1>
    </dataValidation>
  </dataValidations>
  <hyperlinks>
    <hyperlink ref="B1" r:id="rId1" xr:uid="{00000000-0004-0000-0100-000000000000}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9"/>
      <c r="B1" s="430" t="s">
        <v>66</v>
      </c>
      <c r="C1" s="431"/>
      <c r="D1" s="431"/>
      <c r="E1" s="431"/>
      <c r="F1" s="432"/>
      <c r="G1" s="396">
        <f>SUM(AD60:AG60)+SUM(AE62:AG62)</f>
        <v>0</v>
      </c>
      <c r="H1" s="397"/>
      <c r="I1" s="393" t="s">
        <v>4</v>
      </c>
      <c r="J1" s="394"/>
      <c r="K1" s="394"/>
      <c r="L1" s="395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21"/>
      <c r="V1" s="425" t="s">
        <v>25</v>
      </c>
      <c r="W1" s="426"/>
      <c r="X1" s="426"/>
      <c r="Y1" s="426"/>
      <c r="Z1" s="426"/>
      <c r="AA1" s="426"/>
      <c r="AB1" s="426"/>
      <c r="AC1" s="427"/>
      <c r="AD1" s="412" t="s">
        <v>62</v>
      </c>
      <c r="AE1" s="412"/>
      <c r="AF1" s="412"/>
      <c r="AG1" s="412"/>
      <c r="AH1" s="28"/>
    </row>
    <row r="2" spans="1:34" s="179" customFormat="1" ht="14.25" customHeight="1" thickBot="1" x14ac:dyDescent="0.25">
      <c r="A2" s="439"/>
      <c r="B2" s="433"/>
      <c r="C2" s="434"/>
      <c r="D2" s="434"/>
      <c r="E2" s="434"/>
      <c r="F2" s="435"/>
      <c r="G2" s="396"/>
      <c r="H2" s="397"/>
      <c r="I2" s="401" t="s">
        <v>70</v>
      </c>
      <c r="J2" s="401"/>
      <c r="K2" s="401"/>
      <c r="L2" s="402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21"/>
      <c r="V2" s="428"/>
      <c r="W2" s="413"/>
      <c r="X2" s="413"/>
      <c r="Y2" s="413"/>
      <c r="Z2" s="413"/>
      <c r="AA2" s="413"/>
      <c r="AB2" s="413"/>
      <c r="AC2" s="429"/>
      <c r="AD2" s="413"/>
      <c r="AE2" s="413"/>
      <c r="AF2" s="413"/>
      <c r="AG2" s="413"/>
      <c r="AH2" s="28"/>
    </row>
    <row r="3" spans="1:34" s="7" customFormat="1" ht="15" customHeight="1" thickTop="1" x14ac:dyDescent="0.2">
      <c r="A3" s="389"/>
      <c r="B3" s="398" t="s">
        <v>72</v>
      </c>
      <c r="C3" s="398" t="s">
        <v>45</v>
      </c>
      <c r="D3" s="398" t="s">
        <v>6</v>
      </c>
      <c r="E3" s="403" t="s">
        <v>38</v>
      </c>
      <c r="F3" s="406" t="s">
        <v>0</v>
      </c>
      <c r="G3" s="105" t="s">
        <v>39</v>
      </c>
      <c r="H3" s="373" t="str">
        <f>'Apr22'!H3:H6</f>
        <v>Statutory Pay</v>
      </c>
      <c r="I3" s="373" t="str">
        <f>'Apr22'!I3:I6</f>
        <v>Basic hours</v>
      </c>
      <c r="J3" s="373" t="str">
        <f>'Apr22'!J3:J6</f>
        <v>Hourly rate</v>
      </c>
      <c r="K3" s="373" t="str">
        <f>'Apr22'!K3:K6</f>
        <v>Basic    wages</v>
      </c>
      <c r="L3" s="373" t="str">
        <f>'Apr22'!L3:L6</f>
        <v>Overtime Bonus Gratuities</v>
      </c>
      <c r="M3" s="436" t="str">
        <f>'Apr22'!M3:M6</f>
        <v>GROSS WAGES</v>
      </c>
      <c r="N3" s="373" t="str">
        <f>'Apr22'!N3:N6</f>
        <v>Income Tax</v>
      </c>
      <c r="O3" s="373" t="str">
        <f>'Apr22'!O3:O6</f>
        <v>Employees National Insurance</v>
      </c>
      <c r="P3" s="373" t="str">
        <f>'Apr22'!P3:P6</f>
        <v>Student Loans</v>
      </c>
      <c r="Q3" s="373" t="str">
        <f>'Apr22'!Q3:Q6</f>
        <v>Other Deductions</v>
      </c>
      <c r="R3" s="436" t="str">
        <f>'Apr22'!R3:R6</f>
        <v>NET      PAY</v>
      </c>
      <c r="S3" s="42"/>
      <c r="T3" s="373" t="str">
        <f>'Apr22'!T3:T6</f>
        <v>Employers National Insurance</v>
      </c>
      <c r="U3" s="422"/>
      <c r="V3" s="417" t="s">
        <v>5</v>
      </c>
      <c r="W3" s="417" t="s">
        <v>1</v>
      </c>
      <c r="X3" s="417" t="s">
        <v>26</v>
      </c>
      <c r="Y3" s="418" t="s">
        <v>22</v>
      </c>
      <c r="Z3" s="417" t="s">
        <v>2</v>
      </c>
      <c r="AA3" s="417" t="s">
        <v>3</v>
      </c>
      <c r="AB3" s="42"/>
      <c r="AC3" s="417" t="s">
        <v>27</v>
      </c>
      <c r="AD3" s="414" t="s">
        <v>58</v>
      </c>
      <c r="AE3" s="414" t="s">
        <v>59</v>
      </c>
      <c r="AF3" s="414" t="s">
        <v>60</v>
      </c>
      <c r="AG3" s="414" t="s">
        <v>61</v>
      </c>
      <c r="AH3" s="160"/>
    </row>
    <row r="4" spans="1:34" s="7" customFormat="1" ht="15" customHeight="1" x14ac:dyDescent="0.2">
      <c r="A4" s="389"/>
      <c r="B4" s="399"/>
      <c r="C4" s="399"/>
      <c r="D4" s="399"/>
      <c r="E4" s="404"/>
      <c r="F4" s="382"/>
      <c r="G4" s="106" t="s">
        <v>40</v>
      </c>
      <c r="H4" s="376"/>
      <c r="I4" s="376"/>
      <c r="J4" s="376"/>
      <c r="K4" s="376"/>
      <c r="L4" s="376"/>
      <c r="M4" s="437"/>
      <c r="N4" s="376"/>
      <c r="O4" s="376"/>
      <c r="P4" s="376"/>
      <c r="Q4" s="376"/>
      <c r="R4" s="437"/>
      <c r="S4" s="42"/>
      <c r="T4" s="376"/>
      <c r="U4" s="422"/>
      <c r="V4" s="382"/>
      <c r="W4" s="382"/>
      <c r="X4" s="382"/>
      <c r="Y4" s="419"/>
      <c r="Z4" s="382"/>
      <c r="AA4" s="382"/>
      <c r="AB4" s="42"/>
      <c r="AC4" s="382"/>
      <c r="AD4" s="415"/>
      <c r="AE4" s="415"/>
      <c r="AF4" s="415"/>
      <c r="AG4" s="415"/>
      <c r="AH4" s="160"/>
    </row>
    <row r="5" spans="1:34" s="7" customFormat="1" ht="15" customHeight="1" x14ac:dyDescent="0.2">
      <c r="A5" s="389"/>
      <c r="B5" s="399"/>
      <c r="C5" s="399"/>
      <c r="D5" s="399"/>
      <c r="E5" s="404"/>
      <c r="F5" s="382"/>
      <c r="G5" s="106" t="s">
        <v>41</v>
      </c>
      <c r="H5" s="376"/>
      <c r="I5" s="376"/>
      <c r="J5" s="376"/>
      <c r="K5" s="376"/>
      <c r="L5" s="376"/>
      <c r="M5" s="437"/>
      <c r="N5" s="376"/>
      <c r="O5" s="376"/>
      <c r="P5" s="376"/>
      <c r="Q5" s="376"/>
      <c r="R5" s="437"/>
      <c r="S5" s="42"/>
      <c r="T5" s="376"/>
      <c r="U5" s="422"/>
      <c r="V5" s="382"/>
      <c r="W5" s="382"/>
      <c r="X5" s="382"/>
      <c r="Y5" s="419"/>
      <c r="Z5" s="382"/>
      <c r="AA5" s="382"/>
      <c r="AB5" s="42"/>
      <c r="AC5" s="382"/>
      <c r="AD5" s="415"/>
      <c r="AE5" s="415"/>
      <c r="AF5" s="415"/>
      <c r="AG5" s="415"/>
      <c r="AH5" s="160"/>
    </row>
    <row r="6" spans="1:34" s="8" customFormat="1" ht="15" customHeight="1" x14ac:dyDescent="0.2">
      <c r="A6" s="389"/>
      <c r="B6" s="400"/>
      <c r="C6" s="400"/>
      <c r="D6" s="400"/>
      <c r="E6" s="405"/>
      <c r="F6" s="382"/>
      <c r="G6" s="107" t="s">
        <v>42</v>
      </c>
      <c r="H6" s="377"/>
      <c r="I6" s="377"/>
      <c r="J6" s="377"/>
      <c r="K6" s="377"/>
      <c r="L6" s="377"/>
      <c r="M6" s="438"/>
      <c r="N6" s="377"/>
      <c r="O6" s="377"/>
      <c r="P6" s="377"/>
      <c r="Q6" s="377"/>
      <c r="R6" s="438"/>
      <c r="S6" s="41"/>
      <c r="T6" s="377"/>
      <c r="U6" s="422"/>
      <c r="V6" s="382"/>
      <c r="W6" s="382"/>
      <c r="X6" s="382"/>
      <c r="Y6" s="420"/>
      <c r="Z6" s="382"/>
      <c r="AA6" s="382"/>
      <c r="AB6" s="41"/>
      <c r="AC6" s="382"/>
      <c r="AD6" s="416"/>
      <c r="AE6" s="416"/>
      <c r="AF6" s="416"/>
      <c r="AG6" s="416"/>
      <c r="AH6" s="128"/>
    </row>
    <row r="7" spans="1:34" s="8" customFormat="1" ht="24" customHeight="1" thickBot="1" x14ac:dyDescent="0.25">
      <c r="A7" s="128"/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69"/>
      <c r="D8" s="369"/>
      <c r="E8" s="367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368" t="s">
        <v>9</v>
      </c>
      <c r="C9" s="369"/>
      <c r="D9" s="367"/>
      <c r="E9" s="156">
        <v>5</v>
      </c>
      <c r="F9" s="35"/>
      <c r="G9" s="35"/>
      <c r="H9" s="368" t="s">
        <v>28</v>
      </c>
      <c r="I9" s="369"/>
      <c r="J9" s="367"/>
      <c r="K9" s="204">
        <f>'Apr22'!M39+1</f>
        <v>44683</v>
      </c>
      <c r="L9" s="203" t="s">
        <v>76</v>
      </c>
      <c r="M9" s="205">
        <f>K9+6</f>
        <v>44689</v>
      </c>
      <c r="N9" s="20"/>
      <c r="O9" s="409" t="s">
        <v>63</v>
      </c>
      <c r="P9" s="410"/>
      <c r="Q9" s="410"/>
      <c r="R9" s="411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IF(T$9="Y",'Apr22'!H41,0)</f>
        <v>0</v>
      </c>
      <c r="I11" s="89">
        <f>IF(T$9="Y",'Apr22'!I41,0)</f>
        <v>0</v>
      </c>
      <c r="J11" s="89">
        <f>IF(T$9="Y",'Apr22'!J41,0)</f>
        <v>0</v>
      </c>
      <c r="K11" s="89">
        <f>IF(T$9="Y",'Apr22'!K41,I11*J11)</f>
        <v>0</v>
      </c>
      <c r="L11" s="110">
        <f>IF(T$9="Y",'Apr22'!L41,0)</f>
        <v>0</v>
      </c>
      <c r="M11" s="110" t="str">
        <f>IF(E11=" "," ",IF(T$9="Y",'Apr22'!M41,IF((H11+K11+L11)&gt;0,H11+K11+L11,"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IF(Employee!H$34=E$9,Employee!D$34+SUM(M11)+'Apr22'!V41,SUM(M11)+'Apr22'!V41)</f>
        <v>0</v>
      </c>
      <c r="W11" s="49">
        <f>IF(Employee!H$34=E$9,Employee!D$35+SUM(N11)+'Apr22'!W41,SUM(N11)+'Apr22'!W41)</f>
        <v>0</v>
      </c>
      <c r="X11" s="49">
        <f>IF(O11=" ",'Apr22'!X41,O11+'Apr22'!X41)</f>
        <v>0</v>
      </c>
      <c r="Y11" s="49">
        <f>IF(P11=" ",'Apr22'!Y41,P11+'Apr22'!Y41)</f>
        <v>0</v>
      </c>
      <c r="Z11" s="49">
        <f>IF(Q11=" ",'Apr22'!Z41,Q11+'Apr22'!Z41)</f>
        <v>0</v>
      </c>
      <c r="AA11" s="49">
        <f>IF(R11=" ",'Apr22'!AA41,R11+'Apr22'!AA41)</f>
        <v>0</v>
      </c>
      <c r="AC11" s="49">
        <f>IF(T11=" ",'Apr22'!AC41,T11+'Apr22'!AC41)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IF(T$9="Y",'Apr22'!H42,0)</f>
        <v>0</v>
      </c>
      <c r="I12" s="92">
        <f>IF(T$9="Y",'Apr22'!I42,0)</f>
        <v>0</v>
      </c>
      <c r="J12" s="92">
        <f>IF(T$9="Y",'Apr22'!J42,0)</f>
        <v>0</v>
      </c>
      <c r="K12" s="92">
        <f>IF(T$9="Y",'Apr22'!K42,I12*J12)</f>
        <v>0</v>
      </c>
      <c r="L12" s="111">
        <f>IF(T$9="Y",'Apr22'!L42,0)</f>
        <v>0</v>
      </c>
      <c r="M12" s="111" t="str">
        <f>IF(E12=" "," ",IF(T$9="Y",'Apr22'!M42,IF((H12+K12+L12)&gt;0,H12+K12+L12,"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IF(Employee!H$60=E$9,Employee!D$60+SUM(M12)+'Apr22'!V42,SUM(M12)+'Apr22'!V42)</f>
        <v>0</v>
      </c>
      <c r="W12" s="49">
        <f>IF(Employee!H$60=E$9,Employee!D$61+SUM(N12)+'Apr22'!W42,SUM(N12)+'Apr22'!W42)</f>
        <v>0</v>
      </c>
      <c r="X12" s="49">
        <f>IF(O12=" ",'Apr22'!X42,O12+'Apr22'!X42)</f>
        <v>0</v>
      </c>
      <c r="Y12" s="49">
        <f>IF(P12=" ",'Apr22'!Y42,P12+'Apr22'!Y42)</f>
        <v>0</v>
      </c>
      <c r="Z12" s="49">
        <f>IF(Q12=" ",'Apr22'!Z42,Q12+'Apr22'!Z42)</f>
        <v>0</v>
      </c>
      <c r="AA12" s="49">
        <f>IF(R12=" ",'Apr22'!AA42,R12+'Apr22'!AA42)</f>
        <v>0</v>
      </c>
      <c r="AC12" s="49">
        <f>IF(T12=" ",'Apr22'!AC42,T12+'Apr22'!AC42)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IF(T$9="Y",'Apr22'!H43,0)</f>
        <v>0</v>
      </c>
      <c r="I13" s="92">
        <f>IF(T$9="Y",'Apr22'!I43,0)</f>
        <v>0</v>
      </c>
      <c r="J13" s="92">
        <f>IF(T$9="Y",'Apr22'!J43,0)</f>
        <v>0</v>
      </c>
      <c r="K13" s="92">
        <f>IF(T$9="Y",'Apr22'!K43,I13*J13)</f>
        <v>0</v>
      </c>
      <c r="L13" s="111">
        <f>IF(T$9="Y",'Apr22'!L43,0)</f>
        <v>0</v>
      </c>
      <c r="M13" s="111" t="str">
        <f>IF(E13=" "," ",IF(T$9="Y",'Apr22'!M43,IF((H13+K13+L13)&gt;0,H13+K13+L13,"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IF(Employee!H$86=E$9,Employee!D$86+SUM(M13)+'Apr22'!V43,SUM(M13)+'Apr22'!V43)</f>
        <v>0</v>
      </c>
      <c r="W13" s="49">
        <f>IF(Employee!H$86=E$9,Employee!D$87+SUM(N13)+'Apr22'!W43,SUM(N13)+'Apr22'!W43)</f>
        <v>0</v>
      </c>
      <c r="X13" s="49">
        <f>IF(O13=" ",'Apr22'!X43,O13+'Apr22'!X43)</f>
        <v>0</v>
      </c>
      <c r="Y13" s="49">
        <f>IF(P13=" ",'Apr22'!Y43,P13+'Apr22'!Y43)</f>
        <v>0</v>
      </c>
      <c r="Z13" s="49">
        <f>IF(Q13=" ",'Apr22'!Z43,Q13+'Apr22'!Z43)</f>
        <v>0</v>
      </c>
      <c r="AA13" s="49">
        <f>IF(R13=" ",'Apr22'!AA43,R13+'Apr22'!AA43)</f>
        <v>0</v>
      </c>
      <c r="AC13" s="49">
        <f>IF(T13=" ",'Apr22'!AC43,T13+'Apr22'!AC43)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IF(T$9="Y",'Apr22'!H44,0)</f>
        <v>0</v>
      </c>
      <c r="I14" s="92">
        <f>IF(T$9="Y",'Apr22'!I44,0)</f>
        <v>0</v>
      </c>
      <c r="J14" s="92">
        <f>IF(T$9="Y",'Apr22'!J44,0)</f>
        <v>0</v>
      </c>
      <c r="K14" s="92">
        <f>IF(T$9="Y",'Apr22'!K44,I14*J14)</f>
        <v>0</v>
      </c>
      <c r="L14" s="111">
        <f>IF(T$9="Y",'Apr22'!L44,0)</f>
        <v>0</v>
      </c>
      <c r="M14" s="111" t="str">
        <f>IF(E14=" "," ",IF(T$9="Y",'Apr22'!M44,IF((H14+K14+L14)&gt;0,H14+K14+L14,"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IF(Employee!H$112=E$9,Employee!D$112+SUM(M14)+'Apr22'!V44,SUM(M14)+'Apr22'!V44)</f>
        <v>0</v>
      </c>
      <c r="W14" s="49">
        <f>IF(Employee!H$112=E$9,Employee!D$113+SUM(N14)+'Apr22'!W44,SUM(N14)+'Apr22'!W44)</f>
        <v>0</v>
      </c>
      <c r="X14" s="49">
        <f>IF(O14=" ",'Apr22'!X44,O14+'Apr22'!X44)</f>
        <v>0</v>
      </c>
      <c r="Y14" s="49">
        <f>IF(P14=" ",'Apr22'!Y44,P14+'Apr22'!Y44)</f>
        <v>0</v>
      </c>
      <c r="Z14" s="49">
        <f>IF(Q14=" ",'Apr22'!Z44,Q14+'Apr22'!Z44)</f>
        <v>0</v>
      </c>
      <c r="AA14" s="49">
        <f>IF(R14=" ",'Apr22'!AA44,R14+'Apr22'!AA44)</f>
        <v>0</v>
      </c>
      <c r="AC14" s="49">
        <f>IF(T14=" ",'Apr22'!AC44,T14+'Apr22'!AC44)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IF(T$9="Y",'Apr22'!H45,0)</f>
        <v>0</v>
      </c>
      <c r="I15" s="245">
        <f>IF(T$9="Y",'Apr22'!I45,0)</f>
        <v>0</v>
      </c>
      <c r="J15" s="245">
        <f>IF(T$9="Y",'Apr22'!J45,0)</f>
        <v>0</v>
      </c>
      <c r="K15" s="245">
        <f>IF(T$9="Y",'Apr22'!K45,I15*J15)</f>
        <v>0</v>
      </c>
      <c r="L15" s="246">
        <f>IF(T$9="Y",'Apr22'!L45,0)</f>
        <v>0</v>
      </c>
      <c r="M15" s="111" t="str">
        <f>IF(E15=" "," ",IF(T$9="Y",'Apr22'!M45,IF((H15+K15+L15)&gt;0,H15+K15+L15,"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IF(Employee!H$138=E$9,Employee!D$138+SUM(M15)+'Apr22'!V45,SUM(M15)+'Apr22'!V45)</f>
        <v>0</v>
      </c>
      <c r="W15" s="49">
        <f>IF(Employee!H$138=E$9,Employee!D$139+SUM(N15)+'Apr22'!W45,SUM(N15)+'Apr22'!W45)</f>
        <v>0</v>
      </c>
      <c r="X15" s="49">
        <f>IF(O15=" ",'Apr22'!X45,O15+'Apr22'!X45)</f>
        <v>0</v>
      </c>
      <c r="Y15" s="49">
        <f>IF(P15=" ",'Apr22'!Y45,P15+'Apr22'!Y45)</f>
        <v>0</v>
      </c>
      <c r="Z15" s="49">
        <f>IF(Q15=" ",'Apr22'!Z45,Q15+'Apr22'!Z45)</f>
        <v>0</v>
      </c>
      <c r="AA15" s="49">
        <f>IF(R15=" ",'Apr22'!AA45,R15+'Apr22'!AA45)</f>
        <v>0</v>
      </c>
      <c r="AC15" s="49">
        <f>IF(T15=" ",'Apr22'!AC45,T15+'Apr22'!AC45)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66" t="s">
        <v>7</v>
      </c>
      <c r="G16" s="369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69"/>
      <c r="D18" s="369"/>
      <c r="E18" s="367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407"/>
      <c r="S18" s="408"/>
      <c r="T18" s="408"/>
      <c r="U18" s="33"/>
      <c r="AH18" s="35"/>
    </row>
    <row r="19" spans="1:34" ht="18" customHeight="1" thickTop="1" thickBot="1" x14ac:dyDescent="0.25">
      <c r="A19" s="34"/>
      <c r="B19" s="368" t="s">
        <v>9</v>
      </c>
      <c r="C19" s="369"/>
      <c r="D19" s="367"/>
      <c r="E19" s="156">
        <v>6</v>
      </c>
      <c r="F19" s="35"/>
      <c r="G19" s="35"/>
      <c r="H19" s="368" t="s">
        <v>28</v>
      </c>
      <c r="I19" s="369"/>
      <c r="J19" s="367"/>
      <c r="K19" s="204">
        <f>M9+1</f>
        <v>44690</v>
      </c>
      <c r="L19" s="203" t="s">
        <v>76</v>
      </c>
      <c r="M19" s="205">
        <f>K19+6</f>
        <v>44696</v>
      </c>
      <c r="N19" s="20"/>
      <c r="O19" s="409" t="s">
        <v>63</v>
      </c>
      <c r="P19" s="410"/>
      <c r="Q19" s="410"/>
      <c r="R19" s="411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66" t="s">
        <v>7</v>
      </c>
      <c r="G26" s="367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69"/>
      <c r="D28" s="369"/>
      <c r="E28" s="367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407"/>
      <c r="S28" s="408"/>
      <c r="T28" s="408"/>
      <c r="U28" s="33"/>
      <c r="AH28" s="35"/>
    </row>
    <row r="29" spans="1:34" ht="18" customHeight="1" thickTop="1" thickBot="1" x14ac:dyDescent="0.25">
      <c r="A29" s="34"/>
      <c r="B29" s="368" t="s">
        <v>9</v>
      </c>
      <c r="C29" s="369"/>
      <c r="D29" s="367"/>
      <c r="E29" s="156">
        <v>7</v>
      </c>
      <c r="F29" s="35"/>
      <c r="G29" s="35"/>
      <c r="H29" s="368" t="s">
        <v>28</v>
      </c>
      <c r="I29" s="369"/>
      <c r="J29" s="367"/>
      <c r="K29" s="204">
        <f>M19+1</f>
        <v>44697</v>
      </c>
      <c r="L29" s="203" t="s">
        <v>76</v>
      </c>
      <c r="M29" s="205">
        <f>K29+6</f>
        <v>44703</v>
      </c>
      <c r="N29" s="20"/>
      <c r="O29" s="409" t="s">
        <v>63</v>
      </c>
      <c r="P29" s="410"/>
      <c r="Q29" s="410"/>
      <c r="R29" s="411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66" t="s">
        <v>7</v>
      </c>
      <c r="G36" s="367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369"/>
      <c r="D38" s="369"/>
      <c r="E38" s="367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368" t="s">
        <v>9</v>
      </c>
      <c r="C39" s="369"/>
      <c r="D39" s="367"/>
      <c r="E39" s="156">
        <v>8</v>
      </c>
      <c r="F39" s="35"/>
      <c r="G39" s="35"/>
      <c r="H39" s="368" t="s">
        <v>28</v>
      </c>
      <c r="I39" s="369"/>
      <c r="J39" s="367"/>
      <c r="K39" s="204">
        <f>M29+1</f>
        <v>44704</v>
      </c>
      <c r="L39" s="203" t="s">
        <v>76</v>
      </c>
      <c r="M39" s="205">
        <f>K39+6</f>
        <v>44710</v>
      </c>
      <c r="N39" s="20"/>
      <c r="O39" s="409" t="s">
        <v>63</v>
      </c>
      <c r="P39" s="410"/>
      <c r="Q39" s="410"/>
      <c r="R39" s="411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66" t="s">
        <v>7</v>
      </c>
      <c r="G46" s="367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24</v>
      </c>
      <c r="C48" s="369"/>
      <c r="D48" s="369"/>
      <c r="E48" s="367"/>
      <c r="F48" s="32"/>
      <c r="G48" s="32"/>
      <c r="H48" s="43"/>
      <c r="I48" s="43"/>
      <c r="J48" s="43"/>
      <c r="K48" s="46"/>
      <c r="L48" s="46"/>
      <c r="M48" s="43"/>
      <c r="N48" s="32"/>
      <c r="O48" s="370" t="s">
        <v>28</v>
      </c>
      <c r="P48" s="371"/>
      <c r="Q48" s="372"/>
      <c r="R48" s="407"/>
      <c r="S48" s="408"/>
      <c r="T48" s="408"/>
      <c r="U48" s="33"/>
      <c r="AH48" s="35"/>
    </row>
    <row r="49" spans="1:34" ht="18" customHeight="1" thickTop="1" thickBot="1" x14ac:dyDescent="0.25">
      <c r="A49" s="34"/>
      <c r="B49" s="368" t="s">
        <v>10</v>
      </c>
      <c r="C49" s="369"/>
      <c r="D49" s="367"/>
      <c r="E49" s="156">
        <v>2</v>
      </c>
      <c r="F49" s="35"/>
      <c r="G49" s="35"/>
      <c r="H49" s="368" t="s">
        <v>28</v>
      </c>
      <c r="I49" s="369"/>
      <c r="J49" s="367"/>
      <c r="K49" s="204">
        <f>Admin!B27</f>
        <v>44682</v>
      </c>
      <c r="L49" s="203" t="s">
        <v>76</v>
      </c>
      <c r="M49" s="205">
        <f>Admin!B57</f>
        <v>44712</v>
      </c>
      <c r="N49" s="20"/>
      <c r="O49" s="409" t="s">
        <v>64</v>
      </c>
      <c r="P49" s="410"/>
      <c r="Q49" s="410"/>
      <c r="R49" s="411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IF(T$49="Y",'Apr22'!H51,0)</f>
        <v>0</v>
      </c>
      <c r="I51" s="89">
        <f>IF(T$49="Y",'Apr22'!I51,0)</f>
        <v>0</v>
      </c>
      <c r="J51" s="89">
        <f>IF(T$49="Y",'Apr22'!J51,0)</f>
        <v>0</v>
      </c>
      <c r="K51" s="89">
        <f>IF(T$49="Y",'Apr22'!K51,I51*J51)</f>
        <v>0</v>
      </c>
      <c r="L51" s="110">
        <f>IF(T$49="Y",'Apr22'!L51,0)</f>
        <v>0</v>
      </c>
      <c r="M51" s="99" t="str">
        <f>IF(E51=" "," ",IF(T$49="Y",'Apr22'!M51,IF((H51+K51+L51)&gt;0,H51+K51+L51,"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IF(Employee!H$35=E$49,Employee!D$34+SUM(M51)+'Apr22'!V51,SUM(M51)+'Apr22'!V51)</f>
        <v>0</v>
      </c>
      <c r="W51" s="49">
        <f>IF(Employee!H$35=E$49,Employee!D$35+SUM(N51)+'Apr22'!W51,SUM(N51)+'Apr22'!W51)</f>
        <v>0</v>
      </c>
      <c r="X51" s="49">
        <f>IF(O51=" ",'Apr22'!X51,O51+'Apr22'!X51)</f>
        <v>0</v>
      </c>
      <c r="Y51" s="49">
        <f>IF(P51=" ",'Apr22'!Y51,P51+'Apr22'!Y51)</f>
        <v>0</v>
      </c>
      <c r="Z51" s="49">
        <f>IF(Q51=" ",'Apr22'!Z51,Q51+'Apr22'!Z51)</f>
        <v>0</v>
      </c>
      <c r="AA51" s="49">
        <f>IF(R51=" ",'Apr22'!AA51,R51+'Apr22'!AA51)</f>
        <v>0</v>
      </c>
      <c r="AC51" s="49">
        <f>IF(T51=" ",'Apr22'!AC51,T51+'Apr22'!AC51)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IF(T$49="Y",'Apr22'!H52,0)</f>
        <v>0</v>
      </c>
      <c r="I52" s="92">
        <f>IF(T$49="Y",'Apr22'!I52,0)</f>
        <v>0</v>
      </c>
      <c r="J52" s="92">
        <f>IF(T$49="Y",'Apr22'!J52,0)</f>
        <v>0</v>
      </c>
      <c r="K52" s="92">
        <f>IF(T$49="Y",'Apr22'!K52,I52*J52)</f>
        <v>0</v>
      </c>
      <c r="L52" s="111">
        <f>IF(T$49="Y",'Apr22'!L52,0)</f>
        <v>0</v>
      </c>
      <c r="M52" s="100" t="str">
        <f>IF(E52=" "," ",IF(T$49="Y",'Apr22'!M52,IF((H52+K52+L52)&gt;0,H52+K52+L52,"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IF(Employee!H$61=E$49,Employee!D$60+SUM(M52)+'Apr22'!V52,SUM(M52)+'Apr22'!V52)</f>
        <v>0</v>
      </c>
      <c r="W52" s="49">
        <f>IF(Employee!H$61=E$49,Employee!D$61+SUM(N52)+'Apr22'!W52,SUM(N52)+'Apr22'!W52)</f>
        <v>0</v>
      </c>
      <c r="X52" s="49">
        <f>IF(O52=" ",'Apr22'!X52,O52+'Apr22'!X52)</f>
        <v>0</v>
      </c>
      <c r="Y52" s="49">
        <f>IF(P52=" ",'Apr22'!Y52,P52+'Apr22'!Y52)</f>
        <v>0</v>
      </c>
      <c r="Z52" s="49">
        <f>IF(Q52=" ",'Apr22'!Z52,Q52+'Apr22'!Z52)</f>
        <v>0</v>
      </c>
      <c r="AA52" s="49">
        <f>IF(R52=" ",'Apr22'!AA52,R52+'Apr22'!AA52)</f>
        <v>0</v>
      </c>
      <c r="AC52" s="49">
        <f>IF(T52=" ",'Apr22'!AC52,T52+'Apr22'!AC52)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IF(T$49="Y",'Apr22'!H53,0)</f>
        <v>0</v>
      </c>
      <c r="I53" s="92">
        <f>IF(T$49="Y",'Apr22'!I53,0)</f>
        <v>0</v>
      </c>
      <c r="J53" s="92">
        <f>IF(T$49="Y",'Apr22'!J53,0)</f>
        <v>0</v>
      </c>
      <c r="K53" s="92">
        <f>IF(T$49="Y",'Apr22'!K53,I53*J53)</f>
        <v>0</v>
      </c>
      <c r="L53" s="111">
        <f>IF(T$49="Y",'Apr22'!L53,0)</f>
        <v>0</v>
      </c>
      <c r="M53" s="100" t="str">
        <f>IF(E53=" "," ",IF(T$49="Y",'Apr22'!M53,IF((H53+K53+L53)&gt;0,H53+K53+L53,"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IF(Employee!H$87=E$49,Employee!D$86+SUM(M53)+'Apr22'!V53,SUM(M53)+'Apr22'!V53)</f>
        <v>0</v>
      </c>
      <c r="W53" s="49">
        <f>IF(Employee!H$87=E$49,Employee!D$7+SUM(N53)+'Apr22'!W53,SUM(N53)+'Apr22'!W53)</f>
        <v>0</v>
      </c>
      <c r="X53" s="49">
        <f>IF(O53=" ",'Apr22'!X53,O53+'Apr22'!X53)</f>
        <v>0</v>
      </c>
      <c r="Y53" s="49">
        <f>IF(P53=" ",'Apr22'!Y53,P53+'Apr22'!Y53)</f>
        <v>0</v>
      </c>
      <c r="Z53" s="49">
        <f>IF(Q53=" ",'Apr22'!Z53,Q53+'Apr22'!Z53)</f>
        <v>0</v>
      </c>
      <c r="AA53" s="49">
        <f>IF(R53=" ",'Apr22'!AA53,R53+'Apr22'!AA53)</f>
        <v>0</v>
      </c>
      <c r="AC53" s="49">
        <f>IF(T53=" ",'Apr22'!AC53,T53+'Apr22'!AC53)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IF(T$49="Y",'Apr22'!H54,0)</f>
        <v>0</v>
      </c>
      <c r="I54" s="92">
        <f>IF(T$49="Y",'Apr22'!I54,0)</f>
        <v>0</v>
      </c>
      <c r="J54" s="92">
        <f>IF(T$49="Y",'Apr22'!J54,0)</f>
        <v>0</v>
      </c>
      <c r="K54" s="92">
        <f>IF(T$49="Y",'Apr22'!K54,I54*J54)</f>
        <v>0</v>
      </c>
      <c r="L54" s="111">
        <f>IF(T$49="Y",'Apr22'!L54,0)</f>
        <v>0</v>
      </c>
      <c r="M54" s="100" t="str">
        <f>IF(E54=" "," ",IF(T$49="Y",'Apr22'!M54,IF((H54+K54+L54)&gt;0,H54+K54+L54,"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IF(Employee!H$113=E$49,Employee!D$112+SUM(M54)+'Apr22'!V54,SUM(M54)+'Apr22'!V54)</f>
        <v>0</v>
      </c>
      <c r="W54" s="49">
        <f>IF(Employee!H$113=E$49,Employee!D$113+SUM(N54)+'Apr22'!W54,SUM(N54)+'Apr22'!W54)</f>
        <v>0</v>
      </c>
      <c r="X54" s="49">
        <f>IF(O54=" ",'Apr22'!X54,O54+'Apr22'!X54)</f>
        <v>0</v>
      </c>
      <c r="Y54" s="49">
        <f>IF(P54=" ",'Apr22'!Y54,P54+'Apr22'!Y54)</f>
        <v>0</v>
      </c>
      <c r="Z54" s="49">
        <f>IF(Q54=" ",'Apr22'!Z54,Q54+'Apr22'!Z54)</f>
        <v>0</v>
      </c>
      <c r="AA54" s="49">
        <f>IF(R54=" ",'Apr22'!AA54,R54+'Apr22'!AA54)</f>
        <v>0</v>
      </c>
      <c r="AC54" s="49">
        <f>IF(T54=" ",'Apr22'!AC54,T54+'Apr22'!AC54)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IF(T$49="Y",'Apr22'!H55,0)</f>
        <v>0</v>
      </c>
      <c r="I55" s="245">
        <f>IF(T$49="Y",'Apr22'!I55,0)</f>
        <v>0</v>
      </c>
      <c r="J55" s="245">
        <f>IF(T$49="Y",'Apr22'!J55,0)</f>
        <v>0</v>
      </c>
      <c r="K55" s="245">
        <f>IF(T$49="Y",'Apr22'!K55,I55*J55)</f>
        <v>0</v>
      </c>
      <c r="L55" s="246">
        <f>IF(T$49="Y",'Apr22'!L55,0)</f>
        <v>0</v>
      </c>
      <c r="M55" s="100" t="str">
        <f>IF(E55=" "," ",IF(T$49="Y",'Apr22'!M55,IF((H55+K55+L55)&gt;0,H55+K55+L55,"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IF(Employee!H$139=E$49,Employee!D$138+SUM(M55)+'Apr22'!V55,SUM(M55)+'Apr22'!V55)</f>
        <v>0</v>
      </c>
      <c r="W55" s="49">
        <f>IF(Employee!H$139=E$49,Employee!D$139+SUM(N55)+'Apr22'!W55,SUM(N55)+'Apr22'!W55)</f>
        <v>0</v>
      </c>
      <c r="X55" s="49">
        <f>IF(O55=" ",'Apr22'!X55,O55+'Apr22'!X55)</f>
        <v>0</v>
      </c>
      <c r="Y55" s="49">
        <f>IF(P55=" ",'Apr22'!Y55,P55+'Apr22'!Y55)</f>
        <v>0</v>
      </c>
      <c r="Z55" s="49">
        <f>IF(Q55=" ",'Apr22'!Z55,Q55+'Apr22'!Z55)</f>
        <v>0</v>
      </c>
      <c r="AA55" s="49">
        <f>IF(R55=" ",'Apr22'!AA55,R55+'Apr22'!AA55)</f>
        <v>0</v>
      </c>
      <c r="AC55" s="49">
        <f>IF(T55=" ",'Apr22'!AC55,T55+'Apr22'!AC55)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66" t="s">
        <v>7</v>
      </c>
      <c r="G56" s="367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8"/>
      <c r="C57" s="378"/>
      <c r="D57" s="378"/>
      <c r="E57" s="378"/>
      <c r="F57" s="378"/>
      <c r="G57" s="378"/>
      <c r="H57" s="378"/>
      <c r="I57" s="378"/>
      <c r="J57" s="378"/>
      <c r="K57" s="378"/>
      <c r="L57" s="378"/>
      <c r="M57" s="378"/>
      <c r="N57" s="378"/>
      <c r="O57" s="378"/>
      <c r="P57" s="378"/>
      <c r="Q57" s="378"/>
      <c r="R57" s="378"/>
      <c r="S57" s="378"/>
      <c r="T57" s="378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23" t="s">
        <v>74</v>
      </c>
      <c r="N59" s="424"/>
      <c r="O59" s="424"/>
      <c r="P59" s="424"/>
      <c r="Q59" s="424"/>
      <c r="R59" s="42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AD60+'Apr22'!AD65</f>
        <v>0</v>
      </c>
      <c r="AE65" s="158">
        <f>AE60+'Apr22'!AE65</f>
        <v>0</v>
      </c>
      <c r="AF65" s="158">
        <f>AF60+'Apr22'!AF65</f>
        <v>0</v>
      </c>
      <c r="AG65" s="158">
        <f>AG60+'Apr22'!AG65</f>
        <v>0</v>
      </c>
    </row>
    <row r="66" spans="6:33" ht="13.5" thickTop="1" x14ac:dyDescent="0.2"/>
    <row r="67" spans="6:33" x14ac:dyDescent="0.2">
      <c r="AD67" s="162"/>
      <c r="AE67" s="158">
        <f>AE62+'Apr22'!AE67</f>
        <v>0</v>
      </c>
      <c r="AF67" s="158">
        <f>AF62+'Apr22'!AF67</f>
        <v>0</v>
      </c>
      <c r="AG67" s="158">
        <f>AG62+'Apr22'!AG67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41:G45 G21:G25 G11:G15 G31:G35" xr:uid="{00000000-0002-0000-0200-000000000000}">
      <formula1>$G$3:$G$6</formula1>
    </dataValidation>
  </dataValidations>
  <hyperlinks>
    <hyperlink ref="B1" r:id="rId1" xr:uid="{00000000-0004-0000-02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H7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39"/>
      <c r="B1" s="430" t="s">
        <v>66</v>
      </c>
      <c r="C1" s="431"/>
      <c r="D1" s="431"/>
      <c r="E1" s="431"/>
      <c r="F1" s="432"/>
      <c r="G1" s="443">
        <f>SUM(AD70:AG70)+SUM(AE72:AG72)</f>
        <v>0</v>
      </c>
      <c r="H1" s="444"/>
      <c r="I1" s="440" t="s">
        <v>4</v>
      </c>
      <c r="J1" s="441"/>
      <c r="K1" s="441"/>
      <c r="L1" s="442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21"/>
      <c r="V1" s="425" t="s">
        <v>25</v>
      </c>
      <c r="W1" s="426"/>
      <c r="X1" s="426"/>
      <c r="Y1" s="426"/>
      <c r="Z1" s="426"/>
      <c r="AA1" s="426"/>
      <c r="AB1" s="426"/>
      <c r="AC1" s="427"/>
      <c r="AD1" s="412" t="s">
        <v>62</v>
      </c>
      <c r="AE1" s="412"/>
      <c r="AF1" s="412"/>
      <c r="AG1" s="412"/>
      <c r="AH1" s="24"/>
    </row>
    <row r="2" spans="1:34" s="4" customFormat="1" ht="15" customHeight="1" thickBot="1" x14ac:dyDescent="0.25">
      <c r="A2" s="439"/>
      <c r="B2" s="433"/>
      <c r="C2" s="434"/>
      <c r="D2" s="434"/>
      <c r="E2" s="434"/>
      <c r="F2" s="435"/>
      <c r="G2" s="396"/>
      <c r="H2" s="397"/>
      <c r="I2" s="401" t="s">
        <v>70</v>
      </c>
      <c r="J2" s="401"/>
      <c r="K2" s="401"/>
      <c r="L2" s="402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21"/>
      <c r="V2" s="428"/>
      <c r="W2" s="413"/>
      <c r="X2" s="413"/>
      <c r="Y2" s="413"/>
      <c r="Z2" s="413"/>
      <c r="AA2" s="413"/>
      <c r="AB2" s="413"/>
      <c r="AC2" s="429"/>
      <c r="AD2" s="413"/>
      <c r="AE2" s="413"/>
      <c r="AF2" s="413"/>
      <c r="AG2" s="413"/>
      <c r="AH2" s="24"/>
    </row>
    <row r="3" spans="1:34" s="7" customFormat="1" ht="15" customHeight="1" thickTop="1" x14ac:dyDescent="0.2">
      <c r="A3" s="389"/>
      <c r="B3" s="398" t="s">
        <v>72</v>
      </c>
      <c r="C3" s="398" t="s">
        <v>45</v>
      </c>
      <c r="D3" s="398" t="s">
        <v>6</v>
      </c>
      <c r="E3" s="403" t="s">
        <v>38</v>
      </c>
      <c r="F3" s="406" t="s">
        <v>0</v>
      </c>
      <c r="G3" s="105" t="s">
        <v>39</v>
      </c>
      <c r="H3" s="373" t="str">
        <f>'Apr22'!H3:H6</f>
        <v>Statutory Pay</v>
      </c>
      <c r="I3" s="373" t="str">
        <f>'Apr22'!I3:I6</f>
        <v>Basic hours</v>
      </c>
      <c r="J3" s="373" t="str">
        <f>'Apr22'!J3:J6</f>
        <v>Hourly rate</v>
      </c>
      <c r="K3" s="373" t="str">
        <f>'Apr22'!K3:K6</f>
        <v>Basic    wages</v>
      </c>
      <c r="L3" s="373" t="str">
        <f>'Apr22'!L3:L6</f>
        <v>Overtime Bonus Gratuities</v>
      </c>
      <c r="M3" s="436" t="str">
        <f>'Apr22'!M3:M6</f>
        <v>GROSS WAGES</v>
      </c>
      <c r="N3" s="373" t="str">
        <f>'Apr22'!N3:N6</f>
        <v>Income Tax</v>
      </c>
      <c r="O3" s="373" t="str">
        <f>'Apr22'!O3:O6</f>
        <v>Employees National Insurance</v>
      </c>
      <c r="P3" s="373" t="str">
        <f>'Apr22'!P3:P6</f>
        <v>Student Loans</v>
      </c>
      <c r="Q3" s="373" t="str">
        <f>'Apr22'!Q3:Q6</f>
        <v>Other Deductions</v>
      </c>
      <c r="R3" s="436" t="str">
        <f>'Apr22'!R3:R6</f>
        <v>NET      PAY</v>
      </c>
      <c r="S3" s="42"/>
      <c r="T3" s="373" t="str">
        <f>'Apr22'!T3:T6</f>
        <v>Employers National Insurance</v>
      </c>
      <c r="U3" s="422"/>
      <c r="V3" s="417" t="s">
        <v>5</v>
      </c>
      <c r="W3" s="417" t="s">
        <v>1</v>
      </c>
      <c r="X3" s="417" t="s">
        <v>26</v>
      </c>
      <c r="Y3" s="418" t="s">
        <v>22</v>
      </c>
      <c r="Z3" s="417" t="s">
        <v>2</v>
      </c>
      <c r="AA3" s="417" t="s">
        <v>3</v>
      </c>
      <c r="AB3" s="42"/>
      <c r="AC3" s="417" t="s">
        <v>27</v>
      </c>
      <c r="AD3" s="414" t="s">
        <v>58</v>
      </c>
      <c r="AE3" s="414" t="s">
        <v>59</v>
      </c>
      <c r="AF3" s="414" t="s">
        <v>60</v>
      </c>
      <c r="AG3" s="414" t="s">
        <v>61</v>
      </c>
      <c r="AH3" s="160"/>
    </row>
    <row r="4" spans="1:34" s="7" customFormat="1" ht="15" customHeight="1" x14ac:dyDescent="0.2">
      <c r="A4" s="389"/>
      <c r="B4" s="399"/>
      <c r="C4" s="399"/>
      <c r="D4" s="399"/>
      <c r="E4" s="404"/>
      <c r="F4" s="382"/>
      <c r="G4" s="106" t="s">
        <v>40</v>
      </c>
      <c r="H4" s="376"/>
      <c r="I4" s="376"/>
      <c r="J4" s="376"/>
      <c r="K4" s="376"/>
      <c r="L4" s="376"/>
      <c r="M4" s="437"/>
      <c r="N4" s="376"/>
      <c r="O4" s="376"/>
      <c r="P4" s="376"/>
      <c r="Q4" s="376"/>
      <c r="R4" s="437"/>
      <c r="S4" s="42"/>
      <c r="T4" s="376"/>
      <c r="U4" s="422"/>
      <c r="V4" s="382"/>
      <c r="W4" s="382"/>
      <c r="X4" s="382"/>
      <c r="Y4" s="419"/>
      <c r="Z4" s="382"/>
      <c r="AA4" s="382"/>
      <c r="AB4" s="42"/>
      <c r="AC4" s="382"/>
      <c r="AD4" s="415"/>
      <c r="AE4" s="415"/>
      <c r="AF4" s="415"/>
      <c r="AG4" s="415"/>
      <c r="AH4" s="160"/>
    </row>
    <row r="5" spans="1:34" s="7" customFormat="1" ht="15" customHeight="1" x14ac:dyDescent="0.2">
      <c r="A5" s="389"/>
      <c r="B5" s="399"/>
      <c r="C5" s="399"/>
      <c r="D5" s="399"/>
      <c r="E5" s="404"/>
      <c r="F5" s="382"/>
      <c r="G5" s="106" t="s">
        <v>41</v>
      </c>
      <c r="H5" s="376"/>
      <c r="I5" s="376"/>
      <c r="J5" s="376"/>
      <c r="K5" s="376"/>
      <c r="L5" s="376"/>
      <c r="M5" s="437"/>
      <c r="N5" s="376"/>
      <c r="O5" s="376"/>
      <c r="P5" s="376"/>
      <c r="Q5" s="376"/>
      <c r="R5" s="437"/>
      <c r="S5" s="42"/>
      <c r="T5" s="376"/>
      <c r="U5" s="422"/>
      <c r="V5" s="382"/>
      <c r="W5" s="382"/>
      <c r="X5" s="382"/>
      <c r="Y5" s="419"/>
      <c r="Z5" s="382"/>
      <c r="AA5" s="382"/>
      <c r="AB5" s="42"/>
      <c r="AC5" s="382"/>
      <c r="AD5" s="415"/>
      <c r="AE5" s="415"/>
      <c r="AF5" s="415"/>
      <c r="AG5" s="415"/>
      <c r="AH5" s="160"/>
    </row>
    <row r="6" spans="1:34" s="8" customFormat="1" ht="15" customHeight="1" x14ac:dyDescent="0.2">
      <c r="A6" s="389"/>
      <c r="B6" s="400"/>
      <c r="C6" s="400"/>
      <c r="D6" s="400"/>
      <c r="E6" s="405"/>
      <c r="F6" s="382"/>
      <c r="G6" s="107" t="s">
        <v>42</v>
      </c>
      <c r="H6" s="377"/>
      <c r="I6" s="377"/>
      <c r="J6" s="377"/>
      <c r="K6" s="377"/>
      <c r="L6" s="377"/>
      <c r="M6" s="438"/>
      <c r="N6" s="377"/>
      <c r="O6" s="377"/>
      <c r="P6" s="377"/>
      <c r="Q6" s="377"/>
      <c r="R6" s="438"/>
      <c r="S6" s="41"/>
      <c r="T6" s="377"/>
      <c r="U6" s="422"/>
      <c r="V6" s="382"/>
      <c r="W6" s="382"/>
      <c r="X6" s="382"/>
      <c r="Y6" s="420"/>
      <c r="Z6" s="382"/>
      <c r="AA6" s="382"/>
      <c r="AB6" s="41"/>
      <c r="AC6" s="382"/>
      <c r="AD6" s="416"/>
      <c r="AE6" s="416"/>
      <c r="AF6" s="416"/>
      <c r="AG6" s="416"/>
      <c r="AH6" s="128"/>
    </row>
    <row r="7" spans="1:34" s="8" customFormat="1" ht="24" customHeight="1" thickBot="1" x14ac:dyDescent="0.25">
      <c r="A7" s="128"/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69"/>
      <c r="D8" s="369"/>
      <c r="E8" s="367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368" t="s">
        <v>9</v>
      </c>
      <c r="C9" s="369"/>
      <c r="D9" s="367"/>
      <c r="E9" s="156">
        <v>9</v>
      </c>
      <c r="F9" s="35"/>
      <c r="G9" s="35"/>
      <c r="H9" s="368" t="s">
        <v>28</v>
      </c>
      <c r="I9" s="369"/>
      <c r="J9" s="367"/>
      <c r="K9" s="204">
        <f>'May22'!M39+1</f>
        <v>44711</v>
      </c>
      <c r="L9" s="203" t="s">
        <v>76</v>
      </c>
      <c r="M9" s="205">
        <f>K9+6</f>
        <v>44717</v>
      </c>
      <c r="N9" s="20"/>
      <c r="O9" s="409" t="s">
        <v>63</v>
      </c>
      <c r="P9" s="410"/>
      <c r="Q9" s="410"/>
      <c r="R9" s="411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IF(T$9="Y",'May22'!H41,0)</f>
        <v>0</v>
      </c>
      <c r="I11" s="89">
        <f>IF(T$9="Y",'May22'!I41,0)</f>
        <v>0</v>
      </c>
      <c r="J11" s="89">
        <f>IF(T$9="Y",'May22'!J41,0)</f>
        <v>0</v>
      </c>
      <c r="K11" s="89">
        <f>IF(T$9="Y",'May22'!K41,I11*J11)</f>
        <v>0</v>
      </c>
      <c r="L11" s="110">
        <f>IF(T$9="Y",'May22'!L41,0)</f>
        <v>0</v>
      </c>
      <c r="M11" s="110" t="str">
        <f>IF(E11=" "," ",IF(T$9="Y",'May22'!M41,IF((H11+K11+L11)&gt;0,H11+K11+L11,"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IF(Employee!H$34=E$9,Employee!D$34+SUM(M11)+'May22'!V41,SUM(M11)+'May22'!V41)</f>
        <v>0</v>
      </c>
      <c r="W11" s="49">
        <f>IF(Employee!H$34=E$9,Employee!D$35+SUM(N11)+'May22'!W41,SUM(N11)+'May22'!W41)</f>
        <v>0</v>
      </c>
      <c r="X11" s="49">
        <f>IF(O11=" ",'May22'!X41,O11+'May22'!X41)</f>
        <v>0</v>
      </c>
      <c r="Y11" s="49">
        <f>IF(P11=" ",'May22'!Y41,P11+'May22'!Y41)</f>
        <v>0</v>
      </c>
      <c r="Z11" s="49">
        <f>IF(Q11=" ",'May22'!Z41,Q11+'May22'!Z41)</f>
        <v>0</v>
      </c>
      <c r="AA11" s="49">
        <f>IF(R11=" ",'May22'!AA41,R11+'May22'!AA41)</f>
        <v>0</v>
      </c>
      <c r="AC11" s="49">
        <f>IF(T11=" ",'May22'!AC41,T11+'May22'!AC41)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IF(T$9="Y",'May22'!H42,0)</f>
        <v>0</v>
      </c>
      <c r="I12" s="92">
        <f>IF(T$9="Y",'May22'!I42,0)</f>
        <v>0</v>
      </c>
      <c r="J12" s="92">
        <f>IF(T$9="Y",'May22'!J42,0)</f>
        <v>0</v>
      </c>
      <c r="K12" s="92">
        <f>IF(T$9="Y",'May22'!K42,I12*J12)</f>
        <v>0</v>
      </c>
      <c r="L12" s="111">
        <f>IF(T$9="Y",'May22'!L42,0)</f>
        <v>0</v>
      </c>
      <c r="M12" s="111" t="str">
        <f>IF(E12=" "," ",IF(T$9="Y",'May22'!M42,IF((H12+K12+L12)&gt;0,H12+K12+L12,"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IF(Employee!H$60=E$9,Employee!D$60+SUM(M12)+'May22'!V42,SUM(M12)+'May22'!V42)</f>
        <v>0</v>
      </c>
      <c r="W12" s="49">
        <f>IF(Employee!H$60=E$9,Employee!D$61+SUM(N12)+'May22'!W42,SUM(N12)+'May22'!W42)</f>
        <v>0</v>
      </c>
      <c r="X12" s="49">
        <f>IF(O12=" ",'May22'!X42,O12+'May22'!X42)</f>
        <v>0</v>
      </c>
      <c r="Y12" s="49">
        <f>IF(P12=" ",'May22'!Y42,P12+'May22'!Y42)</f>
        <v>0</v>
      </c>
      <c r="Z12" s="49">
        <f>IF(Q12=" ",'May22'!Z42,Q12+'May22'!Z42)</f>
        <v>0</v>
      </c>
      <c r="AA12" s="49">
        <f>IF(R12=" ",'May22'!AA42,R12+'May22'!AA42)</f>
        <v>0</v>
      </c>
      <c r="AC12" s="49">
        <f>IF(T12=" ",'May22'!AC42,T12+'May22'!AC42)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IF(T$9="Y",'May22'!H43,0)</f>
        <v>0</v>
      </c>
      <c r="I13" s="92">
        <f>IF(T$9="Y",'May22'!I43,0)</f>
        <v>0</v>
      </c>
      <c r="J13" s="92">
        <f>IF(T$9="Y",'May22'!J43,0)</f>
        <v>0</v>
      </c>
      <c r="K13" s="92">
        <f>IF(T$9="Y",'May22'!K43,I13*J13)</f>
        <v>0</v>
      </c>
      <c r="L13" s="111">
        <f>IF(T$9="Y",'May22'!L43,0)</f>
        <v>0</v>
      </c>
      <c r="M13" s="111" t="str">
        <f>IF(E13=" "," ",IF(T$9="Y",'May22'!M43,IF((H13+K13+L13)&gt;0,H13+K13+L13,"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IF(Employee!H$86=E$9,Employee!D$86+SUM(M13)+'May22'!V43,SUM(M13)+'May22'!V43)</f>
        <v>0</v>
      </c>
      <c r="W13" s="49">
        <f>IF(Employee!H$86=E$9,Employee!D$87+SUM(N13)+'May22'!W43,SUM(N13)+'May22'!W43)</f>
        <v>0</v>
      </c>
      <c r="X13" s="49">
        <f>IF(O13=" ",'May22'!X43,O13+'May22'!X43)</f>
        <v>0</v>
      </c>
      <c r="Y13" s="49">
        <f>IF(P13=" ",'May22'!Y43,P13+'May22'!Y43)</f>
        <v>0</v>
      </c>
      <c r="Z13" s="49">
        <f>IF(Q13=" ",'May22'!Z43,Q13+'May22'!Z43)</f>
        <v>0</v>
      </c>
      <c r="AA13" s="49">
        <f>IF(R13=" ",'May22'!AA43,R13+'May22'!AA43)</f>
        <v>0</v>
      </c>
      <c r="AC13" s="49">
        <f>IF(T13=" ",'May22'!AC43,T13+'May22'!AC43)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IF(T$9="Y",'May22'!H44,0)</f>
        <v>0</v>
      </c>
      <c r="I14" s="92">
        <f>IF(T$9="Y",'May22'!I44,0)</f>
        <v>0</v>
      </c>
      <c r="J14" s="92">
        <f>IF(T$9="Y",'May22'!J44,0)</f>
        <v>0</v>
      </c>
      <c r="K14" s="92">
        <f>IF(T$9="Y",'May22'!K44,I14*J14)</f>
        <v>0</v>
      </c>
      <c r="L14" s="111">
        <f>IF(T$9="Y",'May22'!L44,0)</f>
        <v>0</v>
      </c>
      <c r="M14" s="111" t="str">
        <f>IF(E14=" "," ",IF(T$9="Y",'May22'!M44,IF((H14+K14+L14)&gt;0,H14+K14+L14,"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IF(Employee!H$112=E$9,Employee!D$112+SUM(M14)+'May22'!V44,SUM(M14)+'May22'!V44)</f>
        <v>0</v>
      </c>
      <c r="W14" s="49">
        <f>IF(Employee!H$112=E$9,Employee!D$113+SUM(N14)+'May22'!W44,SUM(N14)+'May22'!W44)</f>
        <v>0</v>
      </c>
      <c r="X14" s="49">
        <f>IF(O14=" ",'May22'!X44,O14+'May22'!X44)</f>
        <v>0</v>
      </c>
      <c r="Y14" s="49">
        <f>IF(P14=" ",'May22'!Y44,P14+'May22'!Y44)</f>
        <v>0</v>
      </c>
      <c r="Z14" s="49">
        <f>IF(Q14=" ",'May22'!Z44,Q14+'May22'!Z44)</f>
        <v>0</v>
      </c>
      <c r="AA14" s="49">
        <f>IF(R14=" ",'May22'!AA44,R14+'May22'!AA44)</f>
        <v>0</v>
      </c>
      <c r="AC14" s="49">
        <f>IF(T14=" ",'May22'!AC44,T14+'May22'!AC44)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IF(T$9="Y",'May22'!H45,0)</f>
        <v>0</v>
      </c>
      <c r="I15" s="245">
        <f>IF(T$9="Y",'May22'!I45,0)</f>
        <v>0</v>
      </c>
      <c r="J15" s="245">
        <f>IF(T$9="Y",'May22'!J45,0)</f>
        <v>0</v>
      </c>
      <c r="K15" s="245">
        <f>IF(T$9="Y",'May22'!K45,I15*J15)</f>
        <v>0</v>
      </c>
      <c r="L15" s="246">
        <f>IF(T$9="Y",'May22'!L45,0)</f>
        <v>0</v>
      </c>
      <c r="M15" s="111" t="str">
        <f>IF(E15=" "," ",IF(T$9="Y",'May22'!M45,IF((H15+K15+L15)&gt;0,H15+K15+L15,"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IF(Employee!H$138=E$9,Employee!D$138+SUM(M15)+'May22'!V45,SUM(M15)+'May22'!V45)</f>
        <v>0</v>
      </c>
      <c r="W15" s="49">
        <f>IF(Employee!H$138=E$9,Employee!D$139+SUM(N15)+'May22'!W45,SUM(N15)+'May22'!W45)</f>
        <v>0</v>
      </c>
      <c r="X15" s="49">
        <f>IF(O15=" ",'May22'!X45,O15+'May22'!X45)</f>
        <v>0</v>
      </c>
      <c r="Y15" s="49">
        <f>IF(P15=" ",'May22'!Y45,P15+'May22'!Y45)</f>
        <v>0</v>
      </c>
      <c r="Z15" s="49">
        <f>IF(Q15=" ",'May22'!Z45,Q15+'May22'!Z45)</f>
        <v>0</v>
      </c>
      <c r="AA15" s="49">
        <f>IF(R15=" ",'May22'!AA45,R15+'May22'!AA45)</f>
        <v>0</v>
      </c>
      <c r="AC15" s="49">
        <f>IF(T15=" ",'May22'!AC45,T15+'May22'!AC45)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66" t="s">
        <v>7</v>
      </c>
      <c r="G16" s="369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69"/>
      <c r="D18" s="369"/>
      <c r="E18" s="367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407"/>
      <c r="S18" s="408"/>
      <c r="T18" s="408"/>
      <c r="U18" s="33"/>
      <c r="AH18" s="35"/>
    </row>
    <row r="19" spans="1:34" ht="18" customHeight="1" thickTop="1" thickBot="1" x14ac:dyDescent="0.25">
      <c r="A19" s="34"/>
      <c r="B19" s="368" t="s">
        <v>9</v>
      </c>
      <c r="C19" s="369"/>
      <c r="D19" s="367"/>
      <c r="E19" s="156">
        <v>10</v>
      </c>
      <c r="F19" s="35"/>
      <c r="G19" s="35"/>
      <c r="H19" s="368" t="s">
        <v>28</v>
      </c>
      <c r="I19" s="369"/>
      <c r="J19" s="367"/>
      <c r="K19" s="204">
        <f>M9+1</f>
        <v>44718</v>
      </c>
      <c r="L19" s="203" t="s">
        <v>76</v>
      </c>
      <c r="M19" s="205">
        <f>K19+6</f>
        <v>44724</v>
      </c>
      <c r="N19" s="20"/>
      <c r="O19" s="409" t="s">
        <v>63</v>
      </c>
      <c r="P19" s="410"/>
      <c r="Q19" s="410"/>
      <c r="R19" s="411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66" t="s">
        <v>7</v>
      </c>
      <c r="G26" s="367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69"/>
      <c r="D28" s="369"/>
      <c r="E28" s="367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407"/>
      <c r="S28" s="408"/>
      <c r="T28" s="408"/>
      <c r="U28" s="33"/>
      <c r="AH28" s="35"/>
    </row>
    <row r="29" spans="1:34" ht="18" customHeight="1" thickTop="1" thickBot="1" x14ac:dyDescent="0.25">
      <c r="A29" s="34"/>
      <c r="B29" s="368" t="s">
        <v>9</v>
      </c>
      <c r="C29" s="369"/>
      <c r="D29" s="367"/>
      <c r="E29" s="156">
        <v>11</v>
      </c>
      <c r="F29" s="35"/>
      <c r="G29" s="35"/>
      <c r="H29" s="368" t="s">
        <v>28</v>
      </c>
      <c r="I29" s="369"/>
      <c r="J29" s="367"/>
      <c r="K29" s="204">
        <f>M19+1</f>
        <v>44725</v>
      </c>
      <c r="L29" s="203" t="s">
        <v>76</v>
      </c>
      <c r="M29" s="205">
        <f>K29+6</f>
        <v>44731</v>
      </c>
      <c r="N29" s="20"/>
      <c r="O29" s="409" t="s">
        <v>63</v>
      </c>
      <c r="P29" s="410"/>
      <c r="Q29" s="410"/>
      <c r="R29" s="411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66" t="s">
        <v>7</v>
      </c>
      <c r="G36" s="367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445"/>
      <c r="D38" s="445"/>
      <c r="E38" s="446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368" t="s">
        <v>9</v>
      </c>
      <c r="C39" s="447"/>
      <c r="D39" s="448"/>
      <c r="E39" s="156">
        <v>12</v>
      </c>
      <c r="F39" s="35"/>
      <c r="G39" s="35"/>
      <c r="H39" s="368" t="s">
        <v>28</v>
      </c>
      <c r="I39" s="447"/>
      <c r="J39" s="448"/>
      <c r="K39" s="204">
        <f>M29+1</f>
        <v>44732</v>
      </c>
      <c r="L39" s="203" t="s">
        <v>76</v>
      </c>
      <c r="M39" s="205">
        <f>K39+6</f>
        <v>44738</v>
      </c>
      <c r="N39" s="20"/>
      <c r="O39" s="409" t="s">
        <v>63</v>
      </c>
      <c r="P39" s="449"/>
      <c r="Q39" s="449"/>
      <c r="R39" s="450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.75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66" t="s">
        <v>7</v>
      </c>
      <c r="G46" s="451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165"/>
      <c r="V47" s="66"/>
      <c r="W47" s="66"/>
      <c r="X47" s="66"/>
      <c r="Y47" s="166"/>
      <c r="Z47" s="66"/>
      <c r="AA47" s="66"/>
      <c r="AB47" s="67"/>
      <c r="AC47" s="66"/>
      <c r="AD47" s="76"/>
      <c r="AE47" s="76"/>
      <c r="AF47" s="76"/>
      <c r="AG47" s="76"/>
      <c r="AH47" s="35"/>
    </row>
    <row r="48" spans="1:34" s="8" customFormat="1" ht="18.75" customHeight="1" thickTop="1" thickBot="1" x14ac:dyDescent="0.25">
      <c r="A48" s="31"/>
      <c r="B48" s="383" t="s">
        <v>23</v>
      </c>
      <c r="C48" s="445"/>
      <c r="D48" s="445"/>
      <c r="E48" s="446"/>
      <c r="F48" s="32"/>
      <c r="G48" s="32"/>
      <c r="H48" s="32"/>
      <c r="I48" s="32"/>
      <c r="J48" s="32"/>
      <c r="K48" s="46"/>
      <c r="L48" s="46"/>
      <c r="M48" s="43"/>
      <c r="N48" s="32"/>
      <c r="O48" s="370" t="s">
        <v>28</v>
      </c>
      <c r="P48" s="371"/>
      <c r="Q48" s="372"/>
      <c r="R48" s="407"/>
      <c r="S48" s="408"/>
      <c r="T48" s="408"/>
      <c r="U48" s="327"/>
      <c r="V48" s="66"/>
      <c r="W48" s="66"/>
      <c r="X48" s="66"/>
      <c r="Y48" s="166"/>
      <c r="Z48" s="66"/>
      <c r="AA48" s="66"/>
      <c r="AB48" s="67"/>
      <c r="AC48" s="66"/>
      <c r="AD48" s="76"/>
      <c r="AE48" s="76"/>
      <c r="AF48" s="76"/>
      <c r="AG48" s="76"/>
      <c r="AH48" s="35"/>
    </row>
    <row r="49" spans="1:34" s="8" customFormat="1" ht="18.75" customHeight="1" thickTop="1" thickBot="1" x14ac:dyDescent="0.25">
      <c r="A49" s="34"/>
      <c r="B49" s="368" t="s">
        <v>9</v>
      </c>
      <c r="C49" s="447"/>
      <c r="D49" s="448"/>
      <c r="E49" s="156">
        <v>13</v>
      </c>
      <c r="F49" s="35"/>
      <c r="G49" s="35"/>
      <c r="H49" s="368" t="s">
        <v>28</v>
      </c>
      <c r="I49" s="447"/>
      <c r="J49" s="448"/>
      <c r="K49" s="204">
        <f>M39+1</f>
        <v>44739</v>
      </c>
      <c r="L49" s="203" t="s">
        <v>76</v>
      </c>
      <c r="M49" s="205">
        <f>K49+6</f>
        <v>44745</v>
      </c>
      <c r="N49" s="20"/>
      <c r="O49" s="409" t="s">
        <v>63</v>
      </c>
      <c r="P49" s="449"/>
      <c r="Q49" s="449"/>
      <c r="R49" s="450"/>
      <c r="S49" s="35"/>
      <c r="T49" s="164"/>
      <c r="U49" s="327"/>
      <c r="V49" s="66"/>
      <c r="W49" s="66"/>
      <c r="X49" s="66"/>
      <c r="Y49" s="166"/>
      <c r="Z49" s="66"/>
      <c r="AA49" s="66"/>
      <c r="AB49" s="67"/>
      <c r="AC49" s="66"/>
      <c r="AD49" s="76"/>
      <c r="AE49" s="76"/>
      <c r="AF49" s="76"/>
      <c r="AG49" s="76"/>
      <c r="AH49" s="35"/>
    </row>
    <row r="50" spans="1:34" s="8" customFormat="1" ht="18" customHeight="1" thickTop="1" x14ac:dyDescent="0.2">
      <c r="A50" s="34"/>
      <c r="B50" s="72"/>
      <c r="C50" s="336"/>
      <c r="D50" s="336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27"/>
      <c r="V50" s="66"/>
      <c r="W50" s="66"/>
      <c r="X50" s="66"/>
      <c r="Y50" s="166"/>
      <c r="Z50" s="66"/>
      <c r="AA50" s="66"/>
      <c r="AB50" s="67"/>
      <c r="AC50" s="66"/>
      <c r="AD50" s="76"/>
      <c r="AE50" s="76"/>
      <c r="AF50" s="76"/>
      <c r="AG50" s="76"/>
      <c r="AH50" s="35"/>
    </row>
    <row r="51" spans="1:34" s="8" customFormat="1" ht="18.75" customHeight="1" x14ac:dyDescent="0.2">
      <c r="A51" s="34"/>
      <c r="B51" s="113" t="str">
        <f>IF(E51=" "," ",IF(Employee!F$24&gt;E$39," ",IF(Employee!F$26&lt;E$39," ",Employee!D$30)))</f>
        <v xml:space="preserve"> </v>
      </c>
      <c r="C51" s="299"/>
      <c r="D51" s="299" t="s">
        <v>107</v>
      </c>
      <c r="E51" s="120" t="str">
        <f>IF(Employee!D$28="m"," ",IF(Employee!F$24&gt;E$39," ",IF(Employee!F$26&lt;E$39," ",Employee!D$29)))</f>
        <v xml:space="preserve"> </v>
      </c>
      <c r="F51" s="117" t="str">
        <f>IF(E51=" "," ",IF(Employee!F$24&gt;E$39," ",IF(Employee!F$26&lt;E$39," ",Employee!D$15)))</f>
        <v xml:space="preserve"> </v>
      </c>
      <c r="G51" s="130"/>
      <c r="H51" s="95">
        <f>IF(T$39="Y",H41,0)</f>
        <v>0</v>
      </c>
      <c r="I51" s="89">
        <f>IF(T$39="Y",I41,0)</f>
        <v>0</v>
      </c>
      <c r="J51" s="89">
        <f>IF(T$39="Y",J41,0)</f>
        <v>0</v>
      </c>
      <c r="K51" s="89">
        <f>IF(T$39="Y",K41,I51*J51)</f>
        <v>0</v>
      </c>
      <c r="L51" s="89">
        <f>IF(T$39="Y",L41,0)</f>
        <v>0</v>
      </c>
      <c r="M51" s="99" t="str">
        <f>IF(E51=" "," ",IF(T$39="Y",M41,IF((H51+K51+L51)&gt;0,H51+K51+L51,"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27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Y55" si="9">IF(P51=0,Y41,P51+Y41)</f>
        <v>0</v>
      </c>
      <c r="Z51" s="49">
        <f t="shared" ref="Z51:Z55" si="10">IF(Q51=0,Z41,Q51+Z41)</f>
        <v>0</v>
      </c>
      <c r="AA51" s="49">
        <f>IF(R51=" ",AA41,AA41+R51)</f>
        <v>0</v>
      </c>
      <c r="AB51" s="45"/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s="8" customFormat="1" ht="18.75" customHeight="1" x14ac:dyDescent="0.2">
      <c r="A52" s="34"/>
      <c r="B52" s="115" t="str">
        <f>IF(E52=" "," ",IF(Employee!F$50&gt;E$39," ",IF(Employee!F$52&lt;E$39," ",Employee!D$56)))</f>
        <v xml:space="preserve"> </v>
      </c>
      <c r="C52" s="299"/>
      <c r="D52" s="299" t="s">
        <v>107</v>
      </c>
      <c r="E52" s="112" t="str">
        <f>IF(Employee!D$54="m"," ",IF(Employee!F$50&gt;E$39," ",IF(Employee!F$52&lt;E$39," ",Employee!D$55)))</f>
        <v xml:space="preserve"> </v>
      </c>
      <c r="F52" s="118" t="str">
        <f>IF(E52=" "," ",IF(Employee!F$50&gt;E$39," ",IF(Employee!F$52&lt;E$39," ",Employee!D$41)))</f>
        <v xml:space="preserve"> </v>
      </c>
      <c r="G52" s="130"/>
      <c r="H52" s="96">
        <f>IF(T$39="Y",H42,0)</f>
        <v>0</v>
      </c>
      <c r="I52" s="92">
        <f>IF(T$39="Y",I42,0)</f>
        <v>0</v>
      </c>
      <c r="J52" s="92">
        <f>IF(T$39="Y",J42,0)</f>
        <v>0</v>
      </c>
      <c r="K52" s="92">
        <f>IF(T$39="Y",K42,I52*J52)</f>
        <v>0</v>
      </c>
      <c r="L52" s="92">
        <f>IF(T$39="Y",L42,0)</f>
        <v>0</v>
      </c>
      <c r="M52" s="100" t="str">
        <f>IF(E52=" "," ",IF(T$39="Y",M42,IF((H52+K52+L52)&gt;0,H52+K52+L52,"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27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10"/>
        <v>0</v>
      </c>
      <c r="AA52" s="49">
        <f>IF(R52=" ",AA42,AA42+R52)</f>
        <v>0</v>
      </c>
      <c r="AB52" s="45"/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s="8" customFormat="1" ht="18.75" customHeight="1" x14ac:dyDescent="0.2">
      <c r="A53" s="34"/>
      <c r="B53" s="115" t="str">
        <f>IF(E53=" "," ",IF(Employee!F$76&gt;E$39," ",IF(Employee!F$78&lt;E$39," ",Employee!D$82)))</f>
        <v xml:space="preserve"> </v>
      </c>
      <c r="C53" s="299"/>
      <c r="D53" s="299" t="s">
        <v>107</v>
      </c>
      <c r="E53" s="112" t="str">
        <f>IF(Employee!D$80="m"," ",IF(Employee!F$76&gt;E$39," ",IF(Employee!F$78&lt;E$39," ",Employee!D$81)))</f>
        <v xml:space="preserve"> </v>
      </c>
      <c r="F53" s="118" t="str">
        <f>IF(E53=" "," ",IF(Employee!F$76&gt;E$39," ",IF(Employee!F$78&lt;E$39," ",Employee!D$67)))</f>
        <v xml:space="preserve"> </v>
      </c>
      <c r="G53" s="130"/>
      <c r="H53" s="96">
        <f>IF(T$39="Y",H43,0)</f>
        <v>0</v>
      </c>
      <c r="I53" s="92">
        <f>IF(T$39="Y",I43,0)</f>
        <v>0</v>
      </c>
      <c r="J53" s="92">
        <f>IF(T$39="Y",J43,0)</f>
        <v>0</v>
      </c>
      <c r="K53" s="92">
        <f>IF(T$39="Y",K43,I53*J53)</f>
        <v>0</v>
      </c>
      <c r="L53" s="92">
        <f>IF(T$39="Y",L43,0)</f>
        <v>0</v>
      </c>
      <c r="M53" s="100" t="str">
        <f>IF(E53=" "," ",IF(T$39="Y",M43,IF((H53+K53+L53)&gt;0,H53+K53+L53,"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27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10"/>
        <v>0</v>
      </c>
      <c r="AA53" s="49">
        <f>IF(R53=" ",AA43,AA43+R53)</f>
        <v>0</v>
      </c>
      <c r="AB53" s="45"/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s="8" customFormat="1" ht="18.75" customHeight="1" x14ac:dyDescent="0.2">
      <c r="A54" s="34"/>
      <c r="B54" s="115" t="str">
        <f>IF(E54=" "," ",IF(Employee!F$102&gt;E$39," ",IF(Employee!F$104&lt;E$39," ",Employee!D$108)))</f>
        <v xml:space="preserve"> </v>
      </c>
      <c r="C54" s="299"/>
      <c r="D54" s="299" t="s">
        <v>107</v>
      </c>
      <c r="E54" s="112" t="str">
        <f>IF(Employee!D$106="m"," ",IF(Employee!F$102&gt;E$39," ",IF(Employee!F$104&lt;E$39," ",Employee!D$107)))</f>
        <v xml:space="preserve"> </v>
      </c>
      <c r="F54" s="118" t="str">
        <f>IF(E54=" "," ",IF(Employee!F$102&gt;E$39," ",IF(Employee!F$104&lt;E$39," ",Employee!D$93)))</f>
        <v xml:space="preserve"> </v>
      </c>
      <c r="G54" s="130"/>
      <c r="H54" s="96">
        <f>IF(T$39="Y",H44,0)</f>
        <v>0</v>
      </c>
      <c r="I54" s="92">
        <f>IF(T$39="Y",I44,0)</f>
        <v>0</v>
      </c>
      <c r="J54" s="92">
        <f>IF(T$39="Y",J44,0)</f>
        <v>0</v>
      </c>
      <c r="K54" s="92">
        <f>IF(T$39="Y",K44,I54*J54)</f>
        <v>0</v>
      </c>
      <c r="L54" s="92">
        <f>IF(T$39="Y",L44,0)</f>
        <v>0</v>
      </c>
      <c r="M54" s="100" t="str">
        <f>IF(E54=" "," ",IF(T$39="Y",M44,IF((H54+K54+L54)&gt;0,H54+K54+L54,"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27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10"/>
        <v>0</v>
      </c>
      <c r="AA54" s="49">
        <f>IF(R54=" ",AA44,AA44+R54)</f>
        <v>0</v>
      </c>
      <c r="AB54" s="45"/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s="8" customFormat="1" ht="18.75" customHeight="1" thickBot="1" x14ac:dyDescent="0.25">
      <c r="A55" s="34"/>
      <c r="B55" s="115" t="str">
        <f>IF(E55=" "," ",IF(Employee!F$128&gt;E$39," ",IF(Employee!F$130&lt;E$39," ",Employee!D$134)))</f>
        <v xml:space="preserve"> </v>
      </c>
      <c r="C55" s="299"/>
      <c r="D55" s="299" t="s">
        <v>107</v>
      </c>
      <c r="E55" s="112" t="str">
        <f>IF(Employee!D$132="m"," ",IF(Employee!F$128&gt;E$39," ",IF(Employee!F$130&lt;E$39," ",Employee!D$133)))</f>
        <v xml:space="preserve"> </v>
      </c>
      <c r="F55" s="118" t="str">
        <f>IF(E55=" "," ",IF(Employee!F$128&gt;E$39," ",IF(Employee!F$130&lt;E$39," ",Employee!D$119)))</f>
        <v xml:space="preserve"> </v>
      </c>
      <c r="G55" s="130"/>
      <c r="H55" s="96">
        <f>IF(T$39="Y",H45,0)</f>
        <v>0</v>
      </c>
      <c r="I55" s="92">
        <f>IF(T$39="Y",I45,0)</f>
        <v>0</v>
      </c>
      <c r="J55" s="92">
        <f>IF(T$39="Y",J45,0)</f>
        <v>0</v>
      </c>
      <c r="K55" s="92">
        <f>IF(T$39="Y",K45,I55*J55)</f>
        <v>0</v>
      </c>
      <c r="L55" s="92">
        <f>IF(T$39="Y",L45,0)</f>
        <v>0</v>
      </c>
      <c r="M55" s="100" t="str">
        <f>IF(E55=" "," ",IF(T$39="Y",M45,IF((H55+K55+L55)&gt;0,H55+K55+L55,"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27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10"/>
        <v>0</v>
      </c>
      <c r="AA55" s="49">
        <f>IF(R55=" ",AA45,AA45+R55)</f>
        <v>0</v>
      </c>
      <c r="AB55" s="45"/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s="8" customFormat="1" ht="18.75" customHeight="1" thickTop="1" thickBot="1" x14ac:dyDescent="0.25">
      <c r="A56" s="38"/>
      <c r="B56" s="123"/>
      <c r="C56" s="121"/>
      <c r="D56" s="121"/>
      <c r="E56" s="122"/>
      <c r="F56" s="366" t="s">
        <v>7</v>
      </c>
      <c r="G56" s="451"/>
      <c r="H56" s="124"/>
      <c r="I56" s="125"/>
      <c r="J56" s="125"/>
      <c r="K56" s="126"/>
      <c r="L56" s="126"/>
      <c r="M56" s="127">
        <f t="shared" ref="M56:R56" si="11">SUM(M51:M55)</f>
        <v>0</v>
      </c>
      <c r="N56" s="127">
        <f t="shared" si="11"/>
        <v>0</v>
      </c>
      <c r="O56" s="127">
        <f t="shared" si="11"/>
        <v>0</v>
      </c>
      <c r="P56" s="127">
        <f t="shared" si="11"/>
        <v>0</v>
      </c>
      <c r="Q56" s="127">
        <f t="shared" si="11"/>
        <v>0</v>
      </c>
      <c r="R56" s="127">
        <f t="shared" si="11"/>
        <v>0</v>
      </c>
      <c r="S56" s="94"/>
      <c r="T56" s="127">
        <f>SUM(T51:T55)</f>
        <v>0</v>
      </c>
      <c r="U56" s="327"/>
      <c r="V56" s="66"/>
      <c r="W56" s="66"/>
      <c r="X56" s="66"/>
      <c r="Y56" s="166"/>
      <c r="Z56" s="66"/>
      <c r="AA56" s="66"/>
      <c r="AB56" s="67"/>
      <c r="AC56" s="66"/>
      <c r="AD56" s="76"/>
      <c r="AE56" s="76"/>
      <c r="AF56" s="76"/>
      <c r="AG56" s="76"/>
      <c r="AH56" s="35"/>
    </row>
    <row r="57" spans="1:34" s="8" customFormat="1" ht="24" customHeight="1" thickBot="1" x14ac:dyDescent="0.25">
      <c r="A57" s="337"/>
      <c r="B57" s="335"/>
      <c r="C57" s="335"/>
      <c r="D57" s="335"/>
      <c r="E57" s="335"/>
      <c r="F57" s="335"/>
      <c r="G57" s="335"/>
      <c r="H57" s="335"/>
      <c r="I57" s="335"/>
      <c r="J57" s="335"/>
      <c r="K57" s="335"/>
      <c r="L57" s="335"/>
      <c r="M57" s="335"/>
      <c r="N57" s="335"/>
      <c r="O57" s="335"/>
      <c r="P57" s="335"/>
      <c r="Q57" s="335"/>
      <c r="R57" s="335"/>
      <c r="S57" s="335"/>
      <c r="T57" s="335"/>
      <c r="U57" s="327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83" t="s">
        <v>24</v>
      </c>
      <c r="C58" s="369"/>
      <c r="D58" s="369"/>
      <c r="E58" s="367"/>
      <c r="F58" s="32"/>
      <c r="G58" s="32"/>
      <c r="H58" s="43"/>
      <c r="I58" s="43"/>
      <c r="J58" s="43"/>
      <c r="K58" s="46"/>
      <c r="L58" s="46"/>
      <c r="M58" s="43"/>
      <c r="N58" s="32"/>
      <c r="O58" s="370" t="s">
        <v>28</v>
      </c>
      <c r="P58" s="371"/>
      <c r="Q58" s="372"/>
      <c r="R58" s="407"/>
      <c r="S58" s="408"/>
      <c r="T58" s="408"/>
      <c r="U58" s="33"/>
      <c r="AH58" s="35"/>
    </row>
    <row r="59" spans="1:34" ht="18" customHeight="1" thickTop="1" thickBot="1" x14ac:dyDescent="0.25">
      <c r="A59" s="34"/>
      <c r="B59" s="368" t="s">
        <v>10</v>
      </c>
      <c r="C59" s="369"/>
      <c r="D59" s="367"/>
      <c r="E59" s="156">
        <v>3</v>
      </c>
      <c r="F59" s="35"/>
      <c r="G59" s="35"/>
      <c r="H59" s="368" t="s">
        <v>28</v>
      </c>
      <c r="I59" s="369"/>
      <c r="J59" s="367"/>
      <c r="K59" s="204">
        <f>Admin!B58</f>
        <v>44713</v>
      </c>
      <c r="L59" s="203" t="s">
        <v>76</v>
      </c>
      <c r="M59" s="205">
        <f>Admin!B87</f>
        <v>44742</v>
      </c>
      <c r="N59" s="20"/>
      <c r="O59" s="409" t="s">
        <v>64</v>
      </c>
      <c r="P59" s="410"/>
      <c r="Q59" s="410"/>
      <c r="R59" s="411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IF(T$59="Y",'May22'!H51,0)</f>
        <v>0</v>
      </c>
      <c r="I61" s="89">
        <f>IF(T$59="Y",'May22'!I51,0)</f>
        <v>0</v>
      </c>
      <c r="J61" s="89">
        <f>IF(T$59="Y",'May22'!J51,0)</f>
        <v>0</v>
      </c>
      <c r="K61" s="89">
        <f>IF(T$59="Y",'May22'!K51,I61*J61)</f>
        <v>0</v>
      </c>
      <c r="L61" s="110">
        <f>IF(T$59="Y",'May22'!L51,0)</f>
        <v>0</v>
      </c>
      <c r="M61" s="99" t="str">
        <f>IF(E61=" "," ",IF(T$59="Y",'May22'!M51,IF((H61+K61+L61)&gt;0,H61+K61+L61,"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IF(Employee!H$35=E$59,Employee!D$34+SUM(M61)+'May22'!V51,SUM(M61)+'May22'!V51)</f>
        <v>0</v>
      </c>
      <c r="W61" s="49">
        <f>IF(Employee!H$35=E$59,Employee!D$35+SUM(N61)+'May22'!W51,SUM(N61)+'May22'!W51)</f>
        <v>0</v>
      </c>
      <c r="X61" s="49">
        <f>IF(O61=" ",'May22'!X51,O61+'May22'!X51)</f>
        <v>0</v>
      </c>
      <c r="Y61" s="49">
        <f>IF(P61=" ",'May22'!Y51,P61+'May22'!Y51)</f>
        <v>0</v>
      </c>
      <c r="Z61" s="49">
        <f>IF(Q61=" ",'May22'!Z51,Q61+'May22'!Z51)</f>
        <v>0</v>
      </c>
      <c r="AA61" s="49">
        <f>IF(R61=" ",'May22'!AA51,R61+'May22'!AA51)</f>
        <v>0</v>
      </c>
      <c r="AC61" s="49">
        <f>IF(T61=" ",'May22'!AC51,T61+'May22'!AC51)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IF(T$59="Y",'May22'!H52,0)</f>
        <v>0</v>
      </c>
      <c r="I62" s="92">
        <f>IF(T$59="Y",'May22'!I52,0)</f>
        <v>0</v>
      </c>
      <c r="J62" s="92">
        <f>IF(T$59="Y",'May22'!J52,0)</f>
        <v>0</v>
      </c>
      <c r="K62" s="92">
        <f>IF(T$59="Y",'May22'!K52,I62*J62)</f>
        <v>0</v>
      </c>
      <c r="L62" s="111">
        <f>IF(T$59="Y",'May22'!L52,0)</f>
        <v>0</v>
      </c>
      <c r="M62" s="100" t="str">
        <f>IF(E62=" "," ",IF(T$59="Y",'May22'!M52,IF((H62+K62+L62)&gt;0,H62+K62+L62,"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IF(Employee!H$61=E$59,Employee!D$60+SUM(M62)+'May22'!V52,SUM(M62)+'May22'!V52)</f>
        <v>0</v>
      </c>
      <c r="W62" s="49">
        <f>IF(Employee!H$61=E$59,Employee!D$61+SUM(N62)+'May22'!W52,SUM(N62)+'May22'!W52)</f>
        <v>0</v>
      </c>
      <c r="X62" s="49">
        <f>IF(O62=" ",'May22'!X52,O62+'May22'!X52)</f>
        <v>0</v>
      </c>
      <c r="Y62" s="49">
        <f>IF(P62=" ",'May22'!Y52,P62+'May22'!Y52)</f>
        <v>0</v>
      </c>
      <c r="Z62" s="49">
        <f>IF(Q62=" ",'May22'!Z52,Q62+'May22'!Z52)</f>
        <v>0</v>
      </c>
      <c r="AA62" s="49">
        <f>IF(R62=" ",'May22'!AA52,R62+'May22'!AA52)</f>
        <v>0</v>
      </c>
      <c r="AC62" s="49">
        <f>IF(T62=" ",'May22'!AC52,T62+'May22'!AC52)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IF(T$59="Y",'May22'!H53,0)</f>
        <v>0</v>
      </c>
      <c r="I63" s="92">
        <f>IF(T$59="Y",'May22'!I53,0)</f>
        <v>0</v>
      </c>
      <c r="J63" s="92">
        <f>IF(T$59="Y",'May22'!J53,0)</f>
        <v>0</v>
      </c>
      <c r="K63" s="92">
        <f>IF(T$59="Y",'May22'!K53,I63*J63)</f>
        <v>0</v>
      </c>
      <c r="L63" s="111">
        <f>IF(T$59="Y",'May22'!L53,0)</f>
        <v>0</v>
      </c>
      <c r="M63" s="100" t="str">
        <f>IF(E63=" "," ",IF(T$59="Y",'May22'!M53,IF((H63+K63+L63)&gt;0,H63+K63+L63,"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IF(Employee!H$87=E$59,Employee!D$86+SUM(M63)+'May22'!V53,SUM(M63)+'May22'!V53)</f>
        <v>0</v>
      </c>
      <c r="W63" s="49">
        <f>IF(Employee!H$87=E$59,Employee!D$87+SUM(N63)+'May22'!W53,SUM(N63)+'May22'!W53)</f>
        <v>0</v>
      </c>
      <c r="X63" s="49">
        <f>IF(O63=" ",'May22'!X53,O63+'May22'!X53)</f>
        <v>0</v>
      </c>
      <c r="Y63" s="49">
        <f>IF(P63=" ",'May22'!Y53,P63+'May22'!Y53)</f>
        <v>0</v>
      </c>
      <c r="Z63" s="49">
        <f>IF(Q63=" ",'May22'!Z53,Q63+'May22'!Z53)</f>
        <v>0</v>
      </c>
      <c r="AA63" s="49">
        <f>IF(R63=" ",'May22'!AA53,R63+'May22'!AA53)</f>
        <v>0</v>
      </c>
      <c r="AC63" s="49">
        <f>IF(T63=" ",'May22'!AC53,T63+'May22'!AC53)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IF(T$59="Y",'May22'!H54,0)</f>
        <v>0</v>
      </c>
      <c r="I64" s="92">
        <f>IF(T$59="Y",'May22'!I54,0)</f>
        <v>0</v>
      </c>
      <c r="J64" s="92">
        <f>IF(T$59="Y",'May22'!J54,0)</f>
        <v>0</v>
      </c>
      <c r="K64" s="92">
        <f>IF(T$59="Y",'May22'!K54,I64*J64)</f>
        <v>0</v>
      </c>
      <c r="L64" s="111">
        <f>IF(T$59="Y",'May22'!L54,0)</f>
        <v>0</v>
      </c>
      <c r="M64" s="100" t="str">
        <f>IF(E64=" "," ",IF(T$59="Y",'May22'!M54,IF((H64+K64+L64)&gt;0,H64+K64+L64,"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IF(Employee!H$113=E$59,Employee!D$112+SUM(M64)+'May22'!V54,SUM(M64)+'May22'!V54)</f>
        <v>0</v>
      </c>
      <c r="W64" s="49">
        <f>IF(Employee!H$113=E$59,Employee!D$113+SUM(N64)+'May22'!W54,SUM(N64)+'May22'!W54)</f>
        <v>0</v>
      </c>
      <c r="X64" s="49">
        <f>IF(O64=" ",'May22'!X54,O64+'May22'!X54)</f>
        <v>0</v>
      </c>
      <c r="Y64" s="49">
        <f>IF(P64=" ",'May22'!Y54,P64+'May22'!Y54)</f>
        <v>0</v>
      </c>
      <c r="Z64" s="49">
        <f>IF(Q64=" ",'May22'!Z54,Q64+'May22'!Z54)</f>
        <v>0</v>
      </c>
      <c r="AA64" s="49">
        <f>IF(R64=" ",'May22'!AA54,R64+'May22'!AA54)</f>
        <v>0</v>
      </c>
      <c r="AC64" s="49">
        <f>IF(T64=" ",'May22'!AC54,T64+'May22'!AC54)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IF(T$59="Y",'May22'!H55,0)</f>
        <v>0</v>
      </c>
      <c r="I65" s="245">
        <f>IF(T$59="Y",'May22'!I55,0)</f>
        <v>0</v>
      </c>
      <c r="J65" s="245">
        <f>IF(T$59="Y",'May22'!J55,0)</f>
        <v>0</v>
      </c>
      <c r="K65" s="245">
        <f>IF(T$59="Y",'May22'!K55,I65*J65)</f>
        <v>0</v>
      </c>
      <c r="L65" s="246">
        <f>IF(T$59="Y",'May22'!L55,0)</f>
        <v>0</v>
      </c>
      <c r="M65" s="100" t="str">
        <f>IF(E65=" "," ",IF(T$59="Y",'May22'!M55,IF((H65+K65+L65)&gt;0,H65+K65+L65,"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IF(Employee!H$139=E$59,Employee!D$138+SUM(M65)+'May22'!V55,SUM(M65)+'May22'!V55)</f>
        <v>0</v>
      </c>
      <c r="W65" s="49">
        <f>IF(Employee!H$139=E$59,Employee!D$139+SUM(N65)+'May22'!W55,SUM(N65)+'May22'!W55)</f>
        <v>0</v>
      </c>
      <c r="X65" s="49">
        <f>IF(O65=" ",'May22'!X55,O65+'May22'!X55)</f>
        <v>0</v>
      </c>
      <c r="Y65" s="49">
        <f>IF(P65=" ",'May22'!Y55,P65+'May22'!Y55)</f>
        <v>0</v>
      </c>
      <c r="Z65" s="49">
        <f>IF(Q65=" ",'May22'!Z55,Q65+'May22'!Z55)</f>
        <v>0</v>
      </c>
      <c r="AA65" s="49">
        <f>IF(R65=" ",'May22'!AA55,R65+'May22'!AA55)</f>
        <v>0</v>
      </c>
      <c r="AC65" s="49">
        <f>IF(T65=" ",'May22'!AC55,T65+'May22'!AC55)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66" t="s">
        <v>7</v>
      </c>
      <c r="G66" s="367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8"/>
      <c r="C67" s="378"/>
      <c r="D67" s="378"/>
      <c r="E67" s="378"/>
      <c r="F67" s="378"/>
      <c r="G67" s="378"/>
      <c r="H67" s="378"/>
      <c r="I67" s="378"/>
      <c r="J67" s="378"/>
      <c r="K67" s="378"/>
      <c r="L67" s="378"/>
      <c r="M67" s="378"/>
      <c r="N67" s="378"/>
      <c r="O67" s="378"/>
      <c r="P67" s="378"/>
      <c r="Q67" s="378"/>
      <c r="R67" s="378"/>
      <c r="S67" s="378"/>
      <c r="T67" s="378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423" t="s">
        <v>74</v>
      </c>
      <c r="N69" s="424"/>
      <c r="O69" s="424"/>
      <c r="P69" s="424"/>
      <c r="Q69" s="424"/>
      <c r="R69" s="424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3">SUM(M70:M74)</f>
        <v>0</v>
      </c>
      <c r="N75" s="184">
        <f t="shared" si="13"/>
        <v>0</v>
      </c>
      <c r="O75" s="184">
        <f t="shared" si="13"/>
        <v>0</v>
      </c>
      <c r="P75" s="184">
        <f t="shared" si="13"/>
        <v>0</v>
      </c>
      <c r="Q75" s="184">
        <f t="shared" si="13"/>
        <v>0</v>
      </c>
      <c r="R75" s="184">
        <f t="shared" si="13"/>
        <v>0</v>
      </c>
      <c r="S75" s="188"/>
      <c r="T75" s="184">
        <f>SUM(T70:T74)</f>
        <v>0</v>
      </c>
      <c r="AD75" s="158">
        <f>AD70+'May22'!AD65</f>
        <v>0</v>
      </c>
      <c r="AE75" s="158">
        <f>AE70+'May22'!AE65</f>
        <v>0</v>
      </c>
      <c r="AF75" s="158">
        <f>AF70+'May22'!AF65</f>
        <v>0</v>
      </c>
      <c r="AG75" s="158">
        <f>AG70+'May22'!AG65</f>
        <v>0</v>
      </c>
    </row>
    <row r="76" spans="1:34" ht="13.5" thickTop="1" x14ac:dyDescent="0.2"/>
    <row r="77" spans="1:34" x14ac:dyDescent="0.2">
      <c r="AD77" s="162"/>
      <c r="AE77" s="158">
        <f>AE72+'May22'!AE67</f>
        <v>0</v>
      </c>
      <c r="AF77" s="158">
        <f>AF72+'May22'!AF67</f>
        <v>0</v>
      </c>
      <c r="AG77" s="158">
        <f>AG72+'May22'!AG67</f>
        <v>0</v>
      </c>
    </row>
  </sheetData>
  <mergeCells count="86">
    <mergeCell ref="R48:T48"/>
    <mergeCell ref="B49:D49"/>
    <mergeCell ref="H49:J49"/>
    <mergeCell ref="O49:R49"/>
    <mergeCell ref="B47:T47"/>
    <mergeCell ref="B48:E48"/>
    <mergeCell ref="O48:Q48"/>
    <mergeCell ref="F56:G56"/>
    <mergeCell ref="B28:E28"/>
    <mergeCell ref="B29:D29"/>
    <mergeCell ref="H29:J29"/>
    <mergeCell ref="F46:G46"/>
    <mergeCell ref="R38:T38"/>
    <mergeCell ref="F36:G36"/>
    <mergeCell ref="B37:T37"/>
    <mergeCell ref="B38:E38"/>
    <mergeCell ref="B39:D39"/>
    <mergeCell ref="H39:J39"/>
    <mergeCell ref="O39:R39"/>
    <mergeCell ref="O38:Q38"/>
    <mergeCell ref="X3:X6"/>
    <mergeCell ref="G1:H1"/>
    <mergeCell ref="L3:L6"/>
    <mergeCell ref="M3:M6"/>
    <mergeCell ref="R3:R6"/>
    <mergeCell ref="H3:H6"/>
    <mergeCell ref="B7:T7"/>
    <mergeCell ref="B8:E8"/>
    <mergeCell ref="O8:Q8"/>
    <mergeCell ref="T3:T6"/>
    <mergeCell ref="V3:V6"/>
    <mergeCell ref="U1:U6"/>
    <mergeCell ref="R8:T8"/>
    <mergeCell ref="AD1:AG2"/>
    <mergeCell ref="AD3:AD6"/>
    <mergeCell ref="AE3:AE6"/>
    <mergeCell ref="AF3:AF6"/>
    <mergeCell ref="AG3:AG6"/>
    <mergeCell ref="M69:R69"/>
    <mergeCell ref="O58:Q58"/>
    <mergeCell ref="R58:T58"/>
    <mergeCell ref="B67:T67"/>
    <mergeCell ref="F66:G66"/>
    <mergeCell ref="B59:D59"/>
    <mergeCell ref="H59:J59"/>
    <mergeCell ref="O59:R59"/>
    <mergeCell ref="B58:E58"/>
    <mergeCell ref="O29:R29"/>
    <mergeCell ref="O28:Q28"/>
    <mergeCell ref="B9:D9"/>
    <mergeCell ref="H9:J9"/>
    <mergeCell ref="O9:R9"/>
    <mergeCell ref="F16:G16"/>
    <mergeCell ref="B18:E18"/>
    <mergeCell ref="B19:D19"/>
    <mergeCell ref="H19:J19"/>
    <mergeCell ref="O19:R19"/>
    <mergeCell ref="B17:T17"/>
    <mergeCell ref="O18:Q18"/>
    <mergeCell ref="R18:T18"/>
    <mergeCell ref="F26:G26"/>
    <mergeCell ref="R28:T28"/>
    <mergeCell ref="B27:T27"/>
    <mergeCell ref="A1:A6"/>
    <mergeCell ref="B3:B6"/>
    <mergeCell ref="C3:C6"/>
    <mergeCell ref="D3:D6"/>
    <mergeCell ref="E3:E6"/>
    <mergeCell ref="B1:F2"/>
    <mergeCell ref="F3:F6"/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Y3:Y6"/>
    <mergeCell ref="V1:AC2"/>
    <mergeCell ref="W3:W6"/>
  </mergeCells>
  <phoneticPr fontId="6" type="noConversion"/>
  <dataValidations count="1">
    <dataValidation type="list" allowBlank="1" showInputMessage="1" showErrorMessage="1" sqref="G61:G65 G41:G45 G21:G25 G11:G15 G31:G35 G51:G55" xr:uid="{00000000-0002-0000-0300-000000000000}">
      <formula1>$G$3:$G$6</formula1>
    </dataValidation>
  </dataValidations>
  <hyperlinks>
    <hyperlink ref="B1" r:id="rId1" xr:uid="{00000000-0004-0000-03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9"/>
      <c r="B1" s="430" t="s">
        <v>66</v>
      </c>
      <c r="C1" s="431"/>
      <c r="D1" s="431"/>
      <c r="E1" s="431"/>
      <c r="F1" s="432"/>
      <c r="G1" s="396">
        <f>SUM(AD60:AG60)+SUM(AE62:AG62)</f>
        <v>0</v>
      </c>
      <c r="H1" s="397"/>
      <c r="I1" s="393" t="s">
        <v>4</v>
      </c>
      <c r="J1" s="394"/>
      <c r="K1" s="394"/>
      <c r="L1" s="395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21"/>
      <c r="V1" s="425" t="s">
        <v>25</v>
      </c>
      <c r="W1" s="426"/>
      <c r="X1" s="426"/>
      <c r="Y1" s="426"/>
      <c r="Z1" s="426"/>
      <c r="AA1" s="426"/>
      <c r="AB1" s="426"/>
      <c r="AC1" s="427"/>
      <c r="AD1" s="412" t="s">
        <v>62</v>
      </c>
      <c r="AE1" s="412"/>
      <c r="AF1" s="412"/>
      <c r="AG1" s="412"/>
      <c r="AH1" s="28"/>
    </row>
    <row r="2" spans="1:34" s="179" customFormat="1" ht="14.25" customHeight="1" thickBot="1" x14ac:dyDescent="0.25">
      <c r="A2" s="439"/>
      <c r="B2" s="433"/>
      <c r="C2" s="434"/>
      <c r="D2" s="434"/>
      <c r="E2" s="434"/>
      <c r="F2" s="435"/>
      <c r="G2" s="396"/>
      <c r="H2" s="397"/>
      <c r="I2" s="401" t="s">
        <v>70</v>
      </c>
      <c r="J2" s="401"/>
      <c r="K2" s="401"/>
      <c r="L2" s="402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21"/>
      <c r="V2" s="428"/>
      <c r="W2" s="413"/>
      <c r="X2" s="413"/>
      <c r="Y2" s="413"/>
      <c r="Z2" s="413"/>
      <c r="AA2" s="413"/>
      <c r="AB2" s="413"/>
      <c r="AC2" s="429"/>
      <c r="AD2" s="413"/>
      <c r="AE2" s="413"/>
      <c r="AF2" s="413"/>
      <c r="AG2" s="413"/>
      <c r="AH2" s="28"/>
    </row>
    <row r="3" spans="1:34" s="7" customFormat="1" ht="15" customHeight="1" thickTop="1" x14ac:dyDescent="0.2">
      <c r="A3" s="389"/>
      <c r="B3" s="398" t="s">
        <v>72</v>
      </c>
      <c r="C3" s="398" t="s">
        <v>45</v>
      </c>
      <c r="D3" s="398" t="s">
        <v>6</v>
      </c>
      <c r="E3" s="403" t="s">
        <v>38</v>
      </c>
      <c r="F3" s="406" t="s">
        <v>0</v>
      </c>
      <c r="G3" s="105" t="s">
        <v>39</v>
      </c>
      <c r="H3" s="373" t="str">
        <f>'Apr22'!H3:H6</f>
        <v>Statutory Pay</v>
      </c>
      <c r="I3" s="373" t="str">
        <f>'Apr22'!I3:I6</f>
        <v>Basic hours</v>
      </c>
      <c r="J3" s="373" t="str">
        <f>'Apr22'!J3:J6</f>
        <v>Hourly rate</v>
      </c>
      <c r="K3" s="373" t="str">
        <f>'Apr22'!K3:K6</f>
        <v>Basic    wages</v>
      </c>
      <c r="L3" s="373" t="str">
        <f>'Apr22'!L3:L6</f>
        <v>Overtime Bonus Gratuities</v>
      </c>
      <c r="M3" s="436" t="str">
        <f>'Apr22'!M3:M6</f>
        <v>GROSS WAGES</v>
      </c>
      <c r="N3" s="373" t="str">
        <f>'Apr22'!N3:N6</f>
        <v>Income Tax</v>
      </c>
      <c r="O3" s="373" t="str">
        <f>'Apr22'!O3:O6</f>
        <v>Employees National Insurance</v>
      </c>
      <c r="P3" s="373" t="str">
        <f>'Apr22'!P3:P6</f>
        <v>Student Loans</v>
      </c>
      <c r="Q3" s="373" t="str">
        <f>'Apr22'!Q3:Q6</f>
        <v>Other Deductions</v>
      </c>
      <c r="R3" s="436" t="str">
        <f>'Apr22'!R3:R6</f>
        <v>NET      PAY</v>
      </c>
      <c r="S3" s="42"/>
      <c r="T3" s="373" t="str">
        <f>'Apr22'!T3:T6</f>
        <v>Employers National Insurance</v>
      </c>
      <c r="U3" s="422"/>
      <c r="V3" s="417" t="s">
        <v>5</v>
      </c>
      <c r="W3" s="417" t="s">
        <v>1</v>
      </c>
      <c r="X3" s="417" t="s">
        <v>26</v>
      </c>
      <c r="Y3" s="418" t="s">
        <v>22</v>
      </c>
      <c r="Z3" s="417" t="s">
        <v>2</v>
      </c>
      <c r="AA3" s="417" t="s">
        <v>3</v>
      </c>
      <c r="AB3" s="42"/>
      <c r="AC3" s="417" t="s">
        <v>27</v>
      </c>
      <c r="AD3" s="414" t="s">
        <v>58</v>
      </c>
      <c r="AE3" s="414" t="s">
        <v>59</v>
      </c>
      <c r="AF3" s="414" t="s">
        <v>60</v>
      </c>
      <c r="AG3" s="414" t="s">
        <v>61</v>
      </c>
      <c r="AH3" s="160"/>
    </row>
    <row r="4" spans="1:34" s="7" customFormat="1" ht="15" customHeight="1" x14ac:dyDescent="0.2">
      <c r="A4" s="389"/>
      <c r="B4" s="399"/>
      <c r="C4" s="399"/>
      <c r="D4" s="399"/>
      <c r="E4" s="404"/>
      <c r="F4" s="382"/>
      <c r="G4" s="106" t="s">
        <v>40</v>
      </c>
      <c r="H4" s="376"/>
      <c r="I4" s="376"/>
      <c r="J4" s="376"/>
      <c r="K4" s="376"/>
      <c r="L4" s="376"/>
      <c r="M4" s="437"/>
      <c r="N4" s="376"/>
      <c r="O4" s="376"/>
      <c r="P4" s="376"/>
      <c r="Q4" s="376"/>
      <c r="R4" s="437"/>
      <c r="S4" s="42"/>
      <c r="T4" s="376"/>
      <c r="U4" s="422"/>
      <c r="V4" s="382"/>
      <c r="W4" s="382"/>
      <c r="X4" s="382"/>
      <c r="Y4" s="419"/>
      <c r="Z4" s="382"/>
      <c r="AA4" s="382"/>
      <c r="AB4" s="42"/>
      <c r="AC4" s="382"/>
      <c r="AD4" s="415"/>
      <c r="AE4" s="415"/>
      <c r="AF4" s="415"/>
      <c r="AG4" s="415"/>
      <c r="AH4" s="160"/>
    </row>
    <row r="5" spans="1:34" s="7" customFormat="1" ht="15" customHeight="1" x14ac:dyDescent="0.2">
      <c r="A5" s="389"/>
      <c r="B5" s="399"/>
      <c r="C5" s="399"/>
      <c r="D5" s="399"/>
      <c r="E5" s="404"/>
      <c r="F5" s="382"/>
      <c r="G5" s="106" t="s">
        <v>41</v>
      </c>
      <c r="H5" s="376"/>
      <c r="I5" s="376"/>
      <c r="J5" s="376"/>
      <c r="K5" s="376"/>
      <c r="L5" s="376"/>
      <c r="M5" s="437"/>
      <c r="N5" s="376"/>
      <c r="O5" s="376"/>
      <c r="P5" s="376"/>
      <c r="Q5" s="376"/>
      <c r="R5" s="437"/>
      <c r="S5" s="42"/>
      <c r="T5" s="376"/>
      <c r="U5" s="422"/>
      <c r="V5" s="382"/>
      <c r="W5" s="382"/>
      <c r="X5" s="382"/>
      <c r="Y5" s="419"/>
      <c r="Z5" s="382"/>
      <c r="AA5" s="382"/>
      <c r="AB5" s="42"/>
      <c r="AC5" s="382"/>
      <c r="AD5" s="415"/>
      <c r="AE5" s="415"/>
      <c r="AF5" s="415"/>
      <c r="AG5" s="415"/>
      <c r="AH5" s="160"/>
    </row>
    <row r="6" spans="1:34" s="8" customFormat="1" ht="15" customHeight="1" x14ac:dyDescent="0.2">
      <c r="A6" s="389"/>
      <c r="B6" s="400"/>
      <c r="C6" s="400"/>
      <c r="D6" s="400"/>
      <c r="E6" s="405"/>
      <c r="F6" s="382"/>
      <c r="G6" s="107" t="s">
        <v>42</v>
      </c>
      <c r="H6" s="377"/>
      <c r="I6" s="377"/>
      <c r="J6" s="377"/>
      <c r="K6" s="377"/>
      <c r="L6" s="377"/>
      <c r="M6" s="438"/>
      <c r="N6" s="377"/>
      <c r="O6" s="377"/>
      <c r="P6" s="377"/>
      <c r="Q6" s="377"/>
      <c r="R6" s="438"/>
      <c r="S6" s="41"/>
      <c r="T6" s="377"/>
      <c r="U6" s="422"/>
      <c r="V6" s="382"/>
      <c r="W6" s="382"/>
      <c r="X6" s="382"/>
      <c r="Y6" s="420"/>
      <c r="Z6" s="382"/>
      <c r="AA6" s="382"/>
      <c r="AB6" s="41"/>
      <c r="AC6" s="382"/>
      <c r="AD6" s="416"/>
      <c r="AE6" s="416"/>
      <c r="AF6" s="416"/>
      <c r="AG6" s="416"/>
      <c r="AH6" s="128"/>
    </row>
    <row r="7" spans="1:34" s="8" customFormat="1" ht="15" customHeight="1" thickBot="1" x14ac:dyDescent="0.25">
      <c r="A7" s="327"/>
      <c r="B7" s="328"/>
      <c r="C7" s="328"/>
      <c r="D7" s="328"/>
      <c r="E7" s="329"/>
      <c r="F7" s="330"/>
      <c r="G7" s="331"/>
      <c r="H7" s="330"/>
      <c r="I7" s="330"/>
      <c r="J7" s="330"/>
      <c r="K7" s="330"/>
      <c r="L7" s="330"/>
      <c r="M7" s="332"/>
      <c r="N7" s="330"/>
      <c r="O7" s="330"/>
      <c r="P7" s="330"/>
      <c r="Q7" s="330"/>
      <c r="R7" s="332"/>
      <c r="S7" s="325"/>
      <c r="T7" s="330"/>
      <c r="U7" s="326"/>
      <c r="V7" s="330"/>
      <c r="W7" s="330"/>
      <c r="X7" s="330"/>
      <c r="Y7" s="333"/>
      <c r="Z7" s="330"/>
      <c r="AA7" s="330"/>
      <c r="AB7" s="325"/>
      <c r="AC7" s="330"/>
      <c r="AD7" s="324"/>
      <c r="AE7" s="324"/>
      <c r="AF7" s="324"/>
      <c r="AG7" s="324"/>
      <c r="AH7" s="128"/>
    </row>
    <row r="8" spans="1:34" ht="18" customHeight="1" thickTop="1" thickBot="1" x14ac:dyDescent="0.25">
      <c r="A8" s="31"/>
      <c r="B8" s="383" t="s">
        <v>23</v>
      </c>
      <c r="C8" s="445"/>
      <c r="D8" s="445"/>
      <c r="E8" s="446"/>
      <c r="F8" s="32"/>
      <c r="G8" s="32"/>
      <c r="H8" s="32"/>
      <c r="I8" s="32"/>
      <c r="J8" s="32"/>
      <c r="K8" s="46"/>
      <c r="L8" s="46"/>
      <c r="M8" s="43"/>
      <c r="N8" s="32"/>
      <c r="O8" s="370" t="s">
        <v>28</v>
      </c>
      <c r="P8" s="371"/>
      <c r="Q8" s="372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368" t="s">
        <v>9</v>
      </c>
      <c r="C9" s="447"/>
      <c r="D9" s="448"/>
      <c r="E9" s="156">
        <v>14</v>
      </c>
      <c r="F9" s="35"/>
      <c r="G9" s="35"/>
      <c r="H9" s="368" t="s">
        <v>28</v>
      </c>
      <c r="I9" s="447"/>
      <c r="J9" s="448"/>
      <c r="K9" s="204">
        <f>Admin!B91</f>
        <v>44746</v>
      </c>
      <c r="L9" s="203" t="s">
        <v>76</v>
      </c>
      <c r="M9" s="205">
        <f>K9+6</f>
        <v>44752</v>
      </c>
      <c r="N9" s="20"/>
      <c r="O9" s="409" t="s">
        <v>63</v>
      </c>
      <c r="P9" s="449"/>
      <c r="Q9" s="449"/>
      <c r="R9" s="450"/>
      <c r="S9" s="35"/>
      <c r="T9" s="164"/>
      <c r="U9" s="37"/>
      <c r="AH9" s="35"/>
    </row>
    <row r="10" spans="1:34" ht="18" customHeight="1" thickTop="1" x14ac:dyDescent="0.2">
      <c r="A10" s="34"/>
      <c r="B10" s="72"/>
      <c r="C10" s="323"/>
      <c r="D10" s="323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",IF(Employee!F$24&gt;#REF!," ",IF(Employee!F$26&lt;#REF!," ",Employee!D$15)))</f>
        <v xml:space="preserve"> </v>
      </c>
      <c r="G11" s="130"/>
      <c r="H11" s="95">
        <f>IF(T$9="Y",'Jun22'!H41,0)</f>
        <v>0</v>
      </c>
      <c r="I11" s="89">
        <f>IF(T$9="Y",'Jun22'!I41,0)</f>
        <v>0</v>
      </c>
      <c r="J11" s="89">
        <f>IF(T$9="Y",'Jun22'!J41,0)</f>
        <v>0</v>
      </c>
      <c r="K11" s="89">
        <f>IF(T$9="Y",'Jun22'!K41,I11*J11)</f>
        <v>0</v>
      </c>
      <c r="L11" s="89">
        <f>IF(T$9="Y",'Jun22'!L41,0)</f>
        <v>0</v>
      </c>
      <c r="M11" s="99" t="str">
        <f>IF(E11=" "," ",IF(T$9="Y",'Jun22'!M41,IF((H11+K11+L11)&gt;0,H11+K11+L11,"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IF(Employee!H$34=E$9,Employee!D$34+SUM(M11)+'Jun22'!V51,SUM(M11)+'Jun22'!V51)</f>
        <v>0</v>
      </c>
      <c r="W11" s="49">
        <f>IF(Employee!H$34=E$9,Employee!D$35+SUM(N11)+'Jun22'!W51,SUM(N11)+'Jun22'!W51)</f>
        <v>0</v>
      </c>
      <c r="X11" s="49">
        <f>IF(O11=" ",'Jun22'!X51,O11+'Jun22'!X51)</f>
        <v>0</v>
      </c>
      <c r="Y11" s="49">
        <f>IF(P11=" ",'Jun22'!Y51,P11+'Jun22'!Y51)</f>
        <v>0</v>
      </c>
      <c r="Z11" s="49">
        <f>IF(Q11=" ",'Jun22'!Z51,Q11+'Jun22'!Z51)</f>
        <v>0</v>
      </c>
      <c r="AA11" s="49">
        <f>IF(R11=" ",'Jun22'!AA51,R11+'Jun22'!AA51)</f>
        <v>0</v>
      </c>
      <c r="AC11" s="49">
        <f>IF(T11=" ",'Jun22'!AC51,T11+'Jun22'!AC51)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",IF(Employee!F$50&gt;#REF!," ",IF(Employee!F$52&lt;#REF!," ",Employee!D$41)))</f>
        <v xml:space="preserve"> </v>
      </c>
      <c r="G12" s="130"/>
      <c r="H12" s="96">
        <f>IF(T$9="Y",'Jun22'!H42,0)</f>
        <v>0</v>
      </c>
      <c r="I12" s="334">
        <f>IF(T$9="Y",'Jun22'!I42,0)</f>
        <v>0</v>
      </c>
      <c r="J12" s="334">
        <f>IF(T$9="Y",'Jun22'!J42,0)</f>
        <v>0</v>
      </c>
      <c r="K12" s="334">
        <f>IF(T$9="Y",'Jun22'!K42,I12*J12)</f>
        <v>0</v>
      </c>
      <c r="L12" s="334">
        <f>IF(T$9="Y",'Jun22'!L42,0)</f>
        <v>0</v>
      </c>
      <c r="M12" s="100" t="str">
        <f>IF(E12=" "," ",IF(T$9="Y",'Jun22'!M42,IF((H12+K12+L12)&gt;0,H12+K12+L12," ")))</f>
        <v xml:space="preserve"> </v>
      </c>
      <c r="N12" s="334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IF(Employee!H$60=E$9,Employee!D$60+SUM(M12)+'Jun22'!V52,SUM(M12)+'Jun22'!V52)</f>
        <v>0</v>
      </c>
      <c r="W12" s="49">
        <f>IF(Employee!H$60=E$9,Employee!D$61+SUM(N12)+'Jun22'!W52,SUM(N12)+'Jun22'!W52)</f>
        <v>0</v>
      </c>
      <c r="X12" s="49">
        <f>IF(O12=" ",'Jun22'!X52,O12+'Jun22'!X52)</f>
        <v>0</v>
      </c>
      <c r="Y12" s="49">
        <f>IF(P12=" ",'Jun22'!Y52,P12+'Jun22'!Y52)</f>
        <v>0</v>
      </c>
      <c r="Z12" s="49">
        <f>IF(Q12=" ",'Jun22'!Z52,Q12+'Jun22'!Z52)</f>
        <v>0</v>
      </c>
      <c r="AA12" s="49">
        <f>IF(R12=" ",'Jun22'!AA52,R12+'Jun22'!AA52)</f>
        <v>0</v>
      </c>
      <c r="AC12" s="49">
        <f>IF(T12=" ",'Jun22'!AC52,T12+'Jun22'!AC52)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2" t="str">
        <f>IF(Employee!D$80="m"," ",IF(Employee!F$76&gt;E$9," ",IF(Employee!F$78&lt;E$9," ",Employee!D$81)))</f>
        <v xml:space="preserve"> </v>
      </c>
      <c r="F13" s="118" t="str">
        <f>IF(E13=" "," ",IF(Employee!F$76&gt;#REF!," ",IF(Employee!F$78&lt;#REF!," ",Employee!D$67)))</f>
        <v xml:space="preserve"> </v>
      </c>
      <c r="G13" s="130"/>
      <c r="H13" s="96">
        <f>IF(T$9="Y",'Jun22'!H43,0)</f>
        <v>0</v>
      </c>
      <c r="I13" s="334">
        <f>IF(T$9="Y",'Jun22'!I43,0)</f>
        <v>0</v>
      </c>
      <c r="J13" s="334">
        <f>IF(T$9="Y",'Jun22'!J43,0)</f>
        <v>0</v>
      </c>
      <c r="K13" s="334">
        <f>IF(T$9="Y",'Jun22'!K43,I13*J13)</f>
        <v>0</v>
      </c>
      <c r="L13" s="334">
        <f>IF(T$9="Y",'Jun22'!L43,0)</f>
        <v>0</v>
      </c>
      <c r="M13" s="100" t="str">
        <f>IF(E13=" "," ",IF(T$9="Y",'Jun22'!M43,IF((H13+K13+L13)&gt;0,H13+K13+L13," ")))</f>
        <v xml:space="preserve"> </v>
      </c>
      <c r="N13" s="334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IF(Employee!H$86=E$9,Employee!D$86+SUM(M13)+'Jun22'!V53,SUM(M13)+'Jun22'!V53)</f>
        <v>0</v>
      </c>
      <c r="W13" s="49">
        <f>IF(Employee!H$86=E$9,Employee!D$87+SUM(N13)+'Jun22'!W53,SUM(N13)+'Jun22'!W53)</f>
        <v>0</v>
      </c>
      <c r="X13" s="49">
        <f>IF(O13=" ",'Jun22'!X53,O13+'Jun22'!X53)</f>
        <v>0</v>
      </c>
      <c r="Y13" s="49">
        <f>IF(P13=" ",'Jun22'!Y53,P13+'Jun22'!Y53)</f>
        <v>0</v>
      </c>
      <c r="Z13" s="49">
        <f>IF(Q13=" ",'Jun22'!Z53,Q13+'Jun22'!Z53)</f>
        <v>0</v>
      </c>
      <c r="AA13" s="49">
        <f>IF(R13=" ",'Jun22'!AA53,R13+'Jun22'!AA53)</f>
        <v>0</v>
      </c>
      <c r="AC13" s="49">
        <f>IF(T13=" ",'Jun22'!AC53,T13+'Jun22'!AC53)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",IF(Employee!F$102&gt;#REF!," ",IF(Employee!F$104&lt;#REF!," ",Employee!D$93)))</f>
        <v xml:space="preserve"> </v>
      </c>
      <c r="G14" s="130"/>
      <c r="H14" s="96">
        <f>IF(T$9="Y",'Jun22'!H44,0)</f>
        <v>0</v>
      </c>
      <c r="I14" s="334">
        <f>IF(T$9="Y",'Jun22'!I44,0)</f>
        <v>0</v>
      </c>
      <c r="J14" s="334">
        <f>IF(T$9="Y",'Jun22'!J44,0)</f>
        <v>0</v>
      </c>
      <c r="K14" s="334">
        <f>IF(T$9="Y",'Jun22'!K44,I14*J14)</f>
        <v>0</v>
      </c>
      <c r="L14" s="334">
        <f>IF(T$9="Y",'Jun22'!L44,0)</f>
        <v>0</v>
      </c>
      <c r="M14" s="100" t="str">
        <f>IF(E14=" "," ",IF(T$9="Y",'Jun22'!M44,IF((H14+K14+L14)&gt;0,H14+K14+L14," ")))</f>
        <v xml:space="preserve"> </v>
      </c>
      <c r="N14" s="334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IF(Employee!H$112=E$9,Employee!D$112+SUM(M14)+'Jun22'!V54,SUM(M14)+'Jun22'!V54)</f>
        <v>0</v>
      </c>
      <c r="W14" s="49">
        <f>IF(Employee!H$112=E$9,Employee!D$113+SUM(N14)+'Jun22'!W54,SUM(N14)+'Jun22'!W54)</f>
        <v>0</v>
      </c>
      <c r="X14" s="49">
        <f>IF(O14=" ",'Jun22'!X54,O14+'Jun22'!X54)</f>
        <v>0</v>
      </c>
      <c r="Y14" s="49">
        <f>IF(P14=" ",'Jun22'!Y54,P14+'Jun22'!Y54)</f>
        <v>0</v>
      </c>
      <c r="Z14" s="49">
        <f>IF(Q14=" ",'Jun22'!Z54,Q14+'Jun22'!Z54)</f>
        <v>0</v>
      </c>
      <c r="AA14" s="49">
        <f>IF(R14=" ",'Jun22'!AA54,R14+'Jun22'!AA54)</f>
        <v>0</v>
      </c>
      <c r="AC14" s="49">
        <f>IF(T14=" ",'Jun22'!AC54,T14+'Jun22'!AC54)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",IF(Employee!F$128&gt;#REF!," ",IF(Employee!F$130&lt;#REF!," ",Employee!D$119)))</f>
        <v xml:space="preserve"> </v>
      </c>
      <c r="G15" s="130"/>
      <c r="H15" s="244">
        <f>IF(T$9="Y",'Jun22'!H45,0)</f>
        <v>0</v>
      </c>
      <c r="I15" s="245">
        <f>IF(T$9="Y",'Jun22'!I45,0)</f>
        <v>0</v>
      </c>
      <c r="J15" s="245">
        <f>IF(T$9="Y",'Jun22'!J45,0)</f>
        <v>0</v>
      </c>
      <c r="K15" s="245">
        <f>IF(T$9="Y",'Jun22'!K45,I15*J15)</f>
        <v>0</v>
      </c>
      <c r="L15" s="245">
        <f>IF(T$9="Y",'Jun22'!L45,0)</f>
        <v>0</v>
      </c>
      <c r="M15" s="247" t="str">
        <f>IF(E15=" "," ",IF(T$9="Y",'Jun22'!M45,IF((H15+K15+L15)&gt;0,H15+K15+L15,"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IF(Employee!H$138=E$9,Employee!D$138+SUM(M15)+'Jun22'!V55,SUM(M15)+'Jun22'!V55)</f>
        <v>0</v>
      </c>
      <c r="W15" s="49">
        <f>IF(Employee!H$138=E$9,Employee!D$139+SUM(N15)+'Jun22'!W55,SUM(N15)+'Jun22'!W55)</f>
        <v>0</v>
      </c>
      <c r="X15" s="49">
        <f>IF(O15=" ",'Jun22'!X55,O15+'Jun22'!X55)</f>
        <v>0</v>
      </c>
      <c r="Y15" s="49">
        <f>IF(P15=" ",'Jun22'!Y55,P15+'Jun22'!Y55)</f>
        <v>0</v>
      </c>
      <c r="Z15" s="49">
        <f>IF(Q15=" ",'Jun22'!Z55,Q15+'Jun22'!Z55)</f>
        <v>0</v>
      </c>
      <c r="AA15" s="49">
        <f>IF(R15=" ",'Jun22'!AA55,R15+'Jun22'!AA55)</f>
        <v>0</v>
      </c>
      <c r="AC15" s="49">
        <f>IF(T15=" ",'Jun22'!AC55,T15+'Jun22'!AC55)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66" t="s">
        <v>7</v>
      </c>
      <c r="G16" s="451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28"/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69"/>
      <c r="D18" s="369"/>
      <c r="E18" s="367"/>
      <c r="F18" s="32"/>
      <c r="G18" s="86"/>
      <c r="H18" s="87"/>
      <c r="I18" s="87"/>
      <c r="J18" s="87"/>
      <c r="K18" s="46"/>
      <c r="L18" s="46"/>
      <c r="M18" s="43"/>
      <c r="N18" s="32"/>
      <c r="O18" s="370" t="s">
        <v>28</v>
      </c>
      <c r="P18" s="371"/>
      <c r="Q18" s="372"/>
      <c r="R18" s="407"/>
      <c r="S18" s="408"/>
      <c r="T18" s="408"/>
      <c r="U18" s="33"/>
      <c r="AH18" s="35"/>
    </row>
    <row r="19" spans="1:34" ht="18" customHeight="1" thickTop="1" thickBot="1" x14ac:dyDescent="0.25">
      <c r="A19" s="34"/>
      <c r="B19" s="368" t="s">
        <v>9</v>
      </c>
      <c r="C19" s="369"/>
      <c r="D19" s="367"/>
      <c r="E19" s="156">
        <v>15</v>
      </c>
      <c r="F19" s="35"/>
      <c r="G19" s="35"/>
      <c r="H19" s="368" t="s">
        <v>28</v>
      </c>
      <c r="I19" s="369"/>
      <c r="J19" s="367"/>
      <c r="K19" s="204">
        <f>M9+1</f>
        <v>44753</v>
      </c>
      <c r="L19" s="203" t="s">
        <v>76</v>
      </c>
      <c r="M19" s="205">
        <f>K19+6</f>
        <v>44759</v>
      </c>
      <c r="N19" s="20"/>
      <c r="O19" s="409" t="s">
        <v>63</v>
      </c>
      <c r="P19" s="410"/>
      <c r="Q19" s="410"/>
      <c r="R19" s="411"/>
      <c r="S19" s="35"/>
      <c r="T19" s="164"/>
      <c r="U19" s="37"/>
      <c r="AH19" s="35"/>
    </row>
    <row r="20" spans="1:34" ht="18" customHeight="1" thickTop="1" x14ac:dyDescent="0.2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>IF(P21=0,Y11,P21+Y11)</f>
        <v>0</v>
      </c>
      <c r="Z21" s="49">
        <f>IF(Q21=0,Z11,Q21+Z11)</f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334">
        <f>IF(T$19="Y",I12,0)</f>
        <v>0</v>
      </c>
      <c r="J22" s="334">
        <f>IF(T$19="Y",J12,0)</f>
        <v>0</v>
      </c>
      <c r="K22" s="334">
        <f>IF(T$19="Y",K12,I22*J22)</f>
        <v>0</v>
      </c>
      <c r="L22" s="334">
        <f>IF(T$19="Y",L12,0)</f>
        <v>0</v>
      </c>
      <c r="M22" s="100" t="str">
        <f>IF(E22=" "," ",IF(T$19="Y",M12,IF((H22+K22+L22)&gt;0,H22+K22+L22," ")))</f>
        <v xml:space="preserve"> </v>
      </c>
      <c r="N22" s="334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 t="shared" ref="X22:X25" si="3">IF(O22=" ",X12,O22+X12)</f>
        <v>0</v>
      </c>
      <c r="Y22" s="49">
        <f t="shared" ref="Y22:Y25" si="4">IF(P22=0,Y12,P22+Y12)</f>
        <v>0</v>
      </c>
      <c r="Z22" s="49">
        <f t="shared" ref="Z22:Z25" si="5">IF(Q22=0,Z12,Q22+Z12)</f>
        <v>0</v>
      </c>
      <c r="AA22" s="49">
        <f t="shared" ref="AA22:AA25" si="6">IF(R22=" ",AA12,AA12+R22)</f>
        <v>0</v>
      </c>
      <c r="AC22" s="49">
        <f t="shared" ref="AC22:AC25" si="7"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8">IF(T$19="Y",H13,0)</f>
        <v>0</v>
      </c>
      <c r="I23" s="334">
        <f t="shared" ref="I23:I25" si="9">IF(T$19="Y",I13,0)</f>
        <v>0</v>
      </c>
      <c r="J23" s="334">
        <f t="shared" ref="J23:J25" si="10">IF(T$19="Y",J13,0)</f>
        <v>0</v>
      </c>
      <c r="K23" s="334">
        <f t="shared" ref="K23:K25" si="11">IF(T$19="Y",K13,I23*J23)</f>
        <v>0</v>
      </c>
      <c r="L23" s="334">
        <f t="shared" ref="L23:L25" si="12">IF(T$19="Y",L13,0)</f>
        <v>0</v>
      </c>
      <c r="M23" s="100" t="str">
        <f t="shared" ref="M23:M25" si="13">IF(E23=" "," ",IF(T$19="Y",M13,IF((H23+K23+L23)&gt;0,H23+K23+L23," ")))</f>
        <v xml:space="preserve"> </v>
      </c>
      <c r="N23" s="334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 t="shared" si="3"/>
        <v>0</v>
      </c>
      <c r="Y23" s="49">
        <f t="shared" si="4"/>
        <v>0</v>
      </c>
      <c r="Z23" s="49">
        <f t="shared" si="5"/>
        <v>0</v>
      </c>
      <c r="AA23" s="49">
        <f t="shared" si="6"/>
        <v>0</v>
      </c>
      <c r="AC23" s="49">
        <f t="shared" si="7"/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8"/>
        <v>0</v>
      </c>
      <c r="I24" s="334">
        <f t="shared" si="9"/>
        <v>0</v>
      </c>
      <c r="J24" s="334">
        <f t="shared" si="10"/>
        <v>0</v>
      </c>
      <c r="K24" s="334">
        <f t="shared" si="11"/>
        <v>0</v>
      </c>
      <c r="L24" s="334">
        <f t="shared" si="12"/>
        <v>0</v>
      </c>
      <c r="M24" s="100" t="str">
        <f t="shared" si="13"/>
        <v xml:space="preserve"> </v>
      </c>
      <c r="N24" s="334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 t="shared" si="3"/>
        <v>0</v>
      </c>
      <c r="Y24" s="49">
        <f t="shared" si="4"/>
        <v>0</v>
      </c>
      <c r="Z24" s="49">
        <f t="shared" si="5"/>
        <v>0</v>
      </c>
      <c r="AA24" s="49">
        <f t="shared" si="6"/>
        <v>0</v>
      </c>
      <c r="AC24" s="49">
        <f t="shared" si="7"/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8"/>
        <v>0</v>
      </c>
      <c r="I25" s="245">
        <f t="shared" si="9"/>
        <v>0</v>
      </c>
      <c r="J25" s="245">
        <f t="shared" si="10"/>
        <v>0</v>
      </c>
      <c r="K25" s="245">
        <f t="shared" si="11"/>
        <v>0</v>
      </c>
      <c r="L25" s="245">
        <f t="shared" si="12"/>
        <v>0</v>
      </c>
      <c r="M25" s="247" t="str">
        <f t="shared" si="13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 t="shared" si="3"/>
        <v>0</v>
      </c>
      <c r="Y25" s="49">
        <f t="shared" si="4"/>
        <v>0</v>
      </c>
      <c r="Z25" s="49">
        <f t="shared" si="5"/>
        <v>0</v>
      </c>
      <c r="AA25" s="49">
        <f t="shared" si="6"/>
        <v>0</v>
      </c>
      <c r="AC25" s="49">
        <f t="shared" si="7"/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66" t="s">
        <v>7</v>
      </c>
      <c r="G26" s="369"/>
      <c r="H26" s="101"/>
      <c r="I26" s="102"/>
      <c r="J26" s="102"/>
      <c r="K26" s="134"/>
      <c r="L26" s="134"/>
      <c r="M26" s="133">
        <f t="shared" ref="M26:R26" si="14">SUM(M21:M25)</f>
        <v>0</v>
      </c>
      <c r="N26" s="127">
        <f t="shared" si="14"/>
        <v>0</v>
      </c>
      <c r="O26" s="127">
        <f t="shared" si="14"/>
        <v>0</v>
      </c>
      <c r="P26" s="127">
        <f t="shared" si="14"/>
        <v>0</v>
      </c>
      <c r="Q26" s="127">
        <f t="shared" si="14"/>
        <v>0</v>
      </c>
      <c r="R26" s="127">
        <f t="shared" si="1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69"/>
      <c r="D28" s="369"/>
      <c r="E28" s="367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407"/>
      <c r="S28" s="408"/>
      <c r="T28" s="408"/>
      <c r="U28" s="33"/>
      <c r="AH28" s="35"/>
    </row>
    <row r="29" spans="1:34" ht="18" customHeight="1" thickTop="1" thickBot="1" x14ac:dyDescent="0.25">
      <c r="A29" s="34"/>
      <c r="B29" s="368" t="s">
        <v>9</v>
      </c>
      <c r="C29" s="369"/>
      <c r="D29" s="367"/>
      <c r="E29" s="156">
        <v>16</v>
      </c>
      <c r="F29" s="35"/>
      <c r="G29" s="35"/>
      <c r="H29" s="368" t="s">
        <v>28</v>
      </c>
      <c r="I29" s="369"/>
      <c r="J29" s="367"/>
      <c r="K29" s="204">
        <f>M19+1</f>
        <v>44760</v>
      </c>
      <c r="L29" s="203" t="s">
        <v>76</v>
      </c>
      <c r="M29" s="205">
        <f>K29+6</f>
        <v>44766</v>
      </c>
      <c r="N29" s="20"/>
      <c r="O29" s="409" t="s">
        <v>63</v>
      </c>
      <c r="P29" s="410"/>
      <c r="Q29" s="410"/>
      <c r="R29" s="411"/>
      <c r="S29" s="35"/>
      <c r="T29" s="164"/>
      <c r="U29" s="37"/>
      <c r="AH29" s="35"/>
    </row>
    <row r="30" spans="1:34" ht="18" customHeight="1" thickTop="1" x14ac:dyDescent="0.2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5">IF(P31=0,Y21,P31+Y21)</f>
        <v>0</v>
      </c>
      <c r="Z31" s="49">
        <f t="shared" si="1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5"/>
        <v>0</v>
      </c>
      <c r="Z32" s="49">
        <f t="shared" si="1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5"/>
        <v>0</v>
      </c>
      <c r="Z33" s="49">
        <f t="shared" si="1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5"/>
        <v>0</v>
      </c>
      <c r="Z34" s="49">
        <f t="shared" si="1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5"/>
        <v>0</v>
      </c>
      <c r="Z35" s="49">
        <f t="shared" si="1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66" t="s">
        <v>7</v>
      </c>
      <c r="G36" s="367"/>
      <c r="H36" s="124"/>
      <c r="I36" s="125"/>
      <c r="J36" s="125"/>
      <c r="K36" s="126"/>
      <c r="L36" s="126"/>
      <c r="M36" s="127">
        <f t="shared" ref="M36:R36" si="16">SUM(M31:M35)</f>
        <v>0</v>
      </c>
      <c r="N36" s="127">
        <f t="shared" si="16"/>
        <v>0</v>
      </c>
      <c r="O36" s="127">
        <f t="shared" si="16"/>
        <v>0</v>
      </c>
      <c r="P36" s="127">
        <f t="shared" si="16"/>
        <v>0</v>
      </c>
      <c r="Q36" s="127">
        <f t="shared" si="16"/>
        <v>0</v>
      </c>
      <c r="R36" s="127">
        <f t="shared" si="1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369"/>
      <c r="D38" s="369"/>
      <c r="E38" s="367"/>
      <c r="F38" s="32"/>
      <c r="G38" s="32"/>
      <c r="H38" s="43"/>
      <c r="I38" s="43"/>
      <c r="J38" s="43"/>
      <c r="K38" s="46"/>
      <c r="L38" s="46"/>
      <c r="M38" s="43"/>
      <c r="N38" s="32"/>
      <c r="O38" s="370" t="s">
        <v>28</v>
      </c>
      <c r="P38" s="371"/>
      <c r="Q38" s="372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368" t="s">
        <v>9</v>
      </c>
      <c r="C39" s="369"/>
      <c r="D39" s="367"/>
      <c r="E39" s="156">
        <v>17</v>
      </c>
      <c r="F39" s="35"/>
      <c r="G39" s="35"/>
      <c r="H39" s="368" t="s">
        <v>28</v>
      </c>
      <c r="I39" s="369"/>
      <c r="J39" s="367"/>
      <c r="K39" s="204">
        <f>M29+1</f>
        <v>44767</v>
      </c>
      <c r="L39" s="203" t="s">
        <v>76</v>
      </c>
      <c r="M39" s="205">
        <f>K39+6</f>
        <v>44773</v>
      </c>
      <c r="N39" s="20"/>
      <c r="O39" s="409" t="s">
        <v>63</v>
      </c>
      <c r="P39" s="410"/>
      <c r="Q39" s="410"/>
      <c r="R39" s="411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1" t="str">
        <f>IF(M41=" "," ",IF(M41=0," ",#REF!))</f>
        <v xml:space="preserve"> 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7">IF(P41=0,Y31,P41+Y31)</f>
        <v>0</v>
      </c>
      <c r="Z41" s="49">
        <f t="shared" si="1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99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7"/>
        <v>0</v>
      </c>
      <c r="Z42" s="49">
        <f t="shared" si="1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7"/>
        <v>0</v>
      </c>
      <c r="Z43" s="49">
        <f t="shared" si="1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7"/>
        <v>0</v>
      </c>
      <c r="Z44" s="49">
        <f t="shared" si="1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100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7"/>
        <v>0</v>
      </c>
      <c r="Z45" s="49">
        <f t="shared" si="1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66" t="s">
        <v>7</v>
      </c>
      <c r="G46" s="367"/>
      <c r="H46" s="124"/>
      <c r="I46" s="125"/>
      <c r="J46" s="125"/>
      <c r="K46" s="126"/>
      <c r="L46" s="126"/>
      <c r="M46" s="127">
        <f t="shared" ref="M46:R46" si="18">SUM(M41:M45)</f>
        <v>0</v>
      </c>
      <c r="N46" s="127">
        <f t="shared" si="18"/>
        <v>0</v>
      </c>
      <c r="O46" s="127">
        <f t="shared" si="18"/>
        <v>0</v>
      </c>
      <c r="P46" s="127">
        <f t="shared" si="18"/>
        <v>0</v>
      </c>
      <c r="Q46" s="127">
        <f t="shared" si="18"/>
        <v>0</v>
      </c>
      <c r="R46" s="127">
        <f t="shared" si="18"/>
        <v>0</v>
      </c>
      <c r="S46" s="94"/>
      <c r="T46" s="247"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24</v>
      </c>
      <c r="C48" s="369"/>
      <c r="D48" s="369"/>
      <c r="E48" s="367"/>
      <c r="F48" s="32"/>
      <c r="G48" s="32"/>
      <c r="H48" s="43"/>
      <c r="I48" s="43"/>
      <c r="J48" s="43"/>
      <c r="K48" s="46"/>
      <c r="L48" s="46"/>
      <c r="M48" s="43"/>
      <c r="N48" s="32"/>
      <c r="O48" s="370" t="s">
        <v>28</v>
      </c>
      <c r="P48" s="371"/>
      <c r="Q48" s="372"/>
      <c r="R48" s="407"/>
      <c r="S48" s="408"/>
      <c r="T48" s="408"/>
      <c r="U48" s="33"/>
      <c r="AH48" s="35"/>
    </row>
    <row r="49" spans="1:34" ht="18" customHeight="1" thickTop="1" thickBot="1" x14ac:dyDescent="0.25">
      <c r="A49" s="34"/>
      <c r="B49" s="368" t="s">
        <v>10</v>
      </c>
      <c r="C49" s="369"/>
      <c r="D49" s="367"/>
      <c r="E49" s="156">
        <v>4</v>
      </c>
      <c r="F49" s="35"/>
      <c r="G49" s="35"/>
      <c r="H49" s="368" t="s">
        <v>28</v>
      </c>
      <c r="I49" s="369"/>
      <c r="J49" s="367"/>
      <c r="K49" s="204">
        <f>Admin!B88</f>
        <v>44743</v>
      </c>
      <c r="L49" s="203" t="s">
        <v>76</v>
      </c>
      <c r="M49" s="205">
        <f>Admin!B118</f>
        <v>44773</v>
      </c>
      <c r="N49" s="20"/>
      <c r="O49" s="409" t="s">
        <v>64</v>
      </c>
      <c r="P49" s="410"/>
      <c r="Q49" s="410"/>
      <c r="R49" s="411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IF(T$49="Y",'Jun22'!H61,0)</f>
        <v>0</v>
      </c>
      <c r="I51" s="89">
        <f>IF(T$49="Y",'Jun22'!I61,0)</f>
        <v>0</v>
      </c>
      <c r="J51" s="89">
        <f>IF(T$49="Y",'Jun22'!J61,0)</f>
        <v>0</v>
      </c>
      <c r="K51" s="89">
        <f>IF(T$49="Y",'Jun22'!K61,I51*J51)</f>
        <v>0</v>
      </c>
      <c r="L51" s="110">
        <f>IF(T$49="Y",'Jun22'!L61,0)</f>
        <v>0</v>
      </c>
      <c r="M51" s="99" t="str">
        <f>IF(E51=" "," ",IF(T$49="Y",'Jun22'!M61,IF((H51+K51+L51)&gt;0,H51+K51+L51,"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IF(Employee!H$35=E$49,Employee!D$34+SUM(M51)+'Jun22'!V61,SUM(M51)+'Jun22'!V61)</f>
        <v>0</v>
      </c>
      <c r="W51" s="49">
        <f>IF(Employee!H$35=E$49,Employee!D$35+SUM(N51)+'Jun22'!W61,SUM(N51)+'Jun22'!W61)</f>
        <v>0</v>
      </c>
      <c r="X51" s="49">
        <f>IF(O51=" ",'Jun22'!X61,O51+'Jun22'!X61)</f>
        <v>0</v>
      </c>
      <c r="Y51" s="49">
        <f>IF(P51=" ",'Jun22'!Y61,P51+'Jun22'!Y61)</f>
        <v>0</v>
      </c>
      <c r="Z51" s="49">
        <f>IF(Q51=" ",'Jun22'!Z61,Q51+'Jun22'!Z61)</f>
        <v>0</v>
      </c>
      <c r="AA51" s="49">
        <f>IF(R51=" ",'Jun22'!AA61,R51+'Jun22'!AA61)</f>
        <v>0</v>
      </c>
      <c r="AC51" s="49">
        <f>IF(T51=" ",'Jun22'!AC61,T51+'Jun22'!AC61)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IF(T$49="Y",'Jun22'!H62,0)</f>
        <v>0</v>
      </c>
      <c r="I52" s="92">
        <f>IF(T$49="Y",'Jun22'!I62,0)</f>
        <v>0</v>
      </c>
      <c r="J52" s="92">
        <f>IF(T$49="Y",'Jun22'!J62,0)</f>
        <v>0</v>
      </c>
      <c r="K52" s="92">
        <f>IF(T$49="Y",'Jun22'!K62,I52*J52)</f>
        <v>0</v>
      </c>
      <c r="L52" s="111">
        <f>IF(T$49="Y",'Jun22'!L62,0)</f>
        <v>0</v>
      </c>
      <c r="M52" s="100" t="str">
        <f>IF(E52=" "," ",IF(T$49="Y",'Jun22'!M62,IF((H52+K52+L52)&gt;0,H52+K52+L52,"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IF(Employee!H$61=E$49,Employee!D$60+SUM(M52)+'Jun22'!V62,SUM(M52)+'Jun22'!V62)</f>
        <v>0</v>
      </c>
      <c r="W52" s="49">
        <f>IF(Employee!H$61=E$49,Employee!D$61+SUM(N52)+'Jun22'!W62,SUM(N52)+'Jun22'!W62)</f>
        <v>0</v>
      </c>
      <c r="X52" s="49">
        <f>IF(O52=" ",'Jun22'!X62,O52+'Jun22'!X62)</f>
        <v>0</v>
      </c>
      <c r="Y52" s="49">
        <f>IF(P52=" ",'Jun22'!Y62,P52+'Jun22'!Y62)</f>
        <v>0</v>
      </c>
      <c r="Z52" s="49">
        <f>IF(Q52=" ",'Jun22'!Z62,Q52+'Jun22'!Z62)</f>
        <v>0</v>
      </c>
      <c r="AA52" s="49">
        <f>IF(R52=" ",'Jun22'!AA62,R52+'Jun22'!AA62)</f>
        <v>0</v>
      </c>
      <c r="AC52" s="49">
        <f>IF(T52=" ",'Jun22'!AC62,T52+'Jun22'!AC62)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IF(T$49="Y",'Jun22'!H63,0)</f>
        <v>0</v>
      </c>
      <c r="I53" s="92">
        <f>IF(T$49="Y",'Jun22'!I63,0)</f>
        <v>0</v>
      </c>
      <c r="J53" s="92">
        <f>IF(T$49="Y",'Jun22'!J63,0)</f>
        <v>0</v>
      </c>
      <c r="K53" s="92">
        <f>IF(T$49="Y",'Jun22'!K63,I53*J53)</f>
        <v>0</v>
      </c>
      <c r="L53" s="111">
        <f>IF(T$49="Y",'Jun22'!L63,0)</f>
        <v>0</v>
      </c>
      <c r="M53" s="100" t="str">
        <f>IF(E53=" "," ",IF(T$49="Y",'Jun22'!M63,IF((H53+K53+L53)&gt;0,H53+K53+L53,"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IF(Employee!H$87=E$49,Employee!D$86+SUM(M53)+'Jun22'!V63,SUM(M53)+'Jun22'!V63)</f>
        <v>0</v>
      </c>
      <c r="W53" s="49">
        <f>IF(Employee!H$87=E$49,Employee!D$87+SUM(N53)+'Jun22'!W63,SUM(N53)+'Jun22'!W63)</f>
        <v>0</v>
      </c>
      <c r="X53" s="49">
        <f>IF(O53=" ",'Jun22'!X63,O53+'Jun22'!X63)</f>
        <v>0</v>
      </c>
      <c r="Y53" s="49">
        <f>IF(P53=" ",'Jun22'!Y63,P53+'Jun22'!Y63)</f>
        <v>0</v>
      </c>
      <c r="Z53" s="49">
        <f>IF(Q53=" ",'Jun22'!Z63,Q53+'Jun22'!Z63)</f>
        <v>0</v>
      </c>
      <c r="AA53" s="49">
        <f>IF(R53=" ",'Jun22'!AA63,R53+'Jun22'!AA63)</f>
        <v>0</v>
      </c>
      <c r="AC53" s="49">
        <f>IF(T53=" ",'Jun22'!AC63,T53+'Jun22'!AC63)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IF(T$49="Y",'Jun22'!H64,0)</f>
        <v>0</v>
      </c>
      <c r="I54" s="92">
        <f>IF(T$49="Y",'Jun22'!I64,0)</f>
        <v>0</v>
      </c>
      <c r="J54" s="92">
        <f>IF(T$49="Y",'Jun22'!J64,0)</f>
        <v>0</v>
      </c>
      <c r="K54" s="92">
        <f>IF(T$49="Y",'Jun22'!K64,I54*J54)</f>
        <v>0</v>
      </c>
      <c r="L54" s="111">
        <f>IF(T$49="Y",'Jun22'!L64,0)</f>
        <v>0</v>
      </c>
      <c r="M54" s="100" t="str">
        <f>IF(E54=" "," ",IF(T$49="Y",'Jun22'!M64,IF((H54+K54+L54)&gt;0,H54+K54+L54,"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IF(Employee!H$113=E$49,Employee!D$112+SUM(M54)+'Jun22'!V64,SUM(M54)+'Jun22'!V64)</f>
        <v>0</v>
      </c>
      <c r="W54" s="49">
        <f>IF(Employee!H$113=E$49,Employee!D$113+SUM(N54)+'Jun22'!W64,SUM(N54)+'Jun22'!W64)</f>
        <v>0</v>
      </c>
      <c r="X54" s="49">
        <f>IF(O54=" ",'Jun22'!X64,O54+'Jun22'!X64)</f>
        <v>0</v>
      </c>
      <c r="Y54" s="49">
        <f>IF(P54=" ",'Jun22'!Y64,P54+'Jun22'!Y64)</f>
        <v>0</v>
      </c>
      <c r="Z54" s="49">
        <f>IF(Q54=" ",'Jun22'!Z64,Q54+'Jun22'!Z64)</f>
        <v>0</v>
      </c>
      <c r="AA54" s="49">
        <f>IF(R54=" ",'Jun22'!AA64,R54+'Jun22'!AA64)</f>
        <v>0</v>
      </c>
      <c r="AC54" s="49">
        <f>IF(T54=" ",'Jun22'!AC64,T54+'Jun22'!AC64)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IF(T$49="Y",'Jun22'!H65,0)</f>
        <v>0</v>
      </c>
      <c r="I55" s="245">
        <f>IF(T$49="Y",'Jun22'!I65,0)</f>
        <v>0</v>
      </c>
      <c r="J55" s="245">
        <f>IF(T$49="Y",'Jun22'!J65,0)</f>
        <v>0</v>
      </c>
      <c r="K55" s="245">
        <f>IF(T$49="Y",'Jun22'!K65,I55*J55)</f>
        <v>0</v>
      </c>
      <c r="L55" s="246">
        <f>IF(T$49="Y",'Jun22'!L65,0)</f>
        <v>0</v>
      </c>
      <c r="M55" s="100" t="str">
        <f>IF(E55=" "," ",IF(T$49="Y",'Jun22'!M65,IF((H55+K55+L55)&gt;0,H55+K55+L55,"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IF(Employee!H$139=E$49,Employee!D$138+SUM(M55)+'Jun22'!V65,SUM(M55)+'Jun22'!V65)</f>
        <v>0</v>
      </c>
      <c r="W55" s="49">
        <f>IF(Employee!H$139=E$49,Employee!D$139+SUM(N55)+'Jun22'!W65,SUM(N55)+'Jun22'!W65)</f>
        <v>0</v>
      </c>
      <c r="X55" s="49">
        <f>IF(O55=" ",'Jun22'!X65,O55+'Jun22'!X65)</f>
        <v>0</v>
      </c>
      <c r="Y55" s="49">
        <f>IF(P55=" ",'Jun22'!Y65,P55+'Jun22'!Y65)</f>
        <v>0</v>
      </c>
      <c r="Z55" s="49">
        <f>IF(Q55=" ",'Jun22'!Z65,Q55+'Jun22'!Z65)</f>
        <v>0</v>
      </c>
      <c r="AA55" s="49">
        <f>IF(R55=" ",'Jun22'!AA65,R55+'Jun22'!AA65)</f>
        <v>0</v>
      </c>
      <c r="AC55" s="49">
        <f>IF(T55=" ",'Jun22'!AC65,T55+'Jun22'!AC65)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66" t="s">
        <v>7</v>
      </c>
      <c r="G56" s="367"/>
      <c r="H56" s="101"/>
      <c r="I56" s="102"/>
      <c r="J56" s="102"/>
      <c r="K56" s="134"/>
      <c r="L56" s="134"/>
      <c r="M56" s="127">
        <f t="shared" ref="M56:R56" si="19">SUM(M51:M55)</f>
        <v>0</v>
      </c>
      <c r="N56" s="127">
        <f t="shared" si="19"/>
        <v>0</v>
      </c>
      <c r="O56" s="127">
        <f t="shared" si="19"/>
        <v>0</v>
      </c>
      <c r="P56" s="127">
        <f t="shared" si="19"/>
        <v>0</v>
      </c>
      <c r="Q56" s="127">
        <f t="shared" si="19"/>
        <v>0</v>
      </c>
      <c r="R56" s="127">
        <f t="shared" si="1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8"/>
      <c r="C57" s="378"/>
      <c r="D57" s="378"/>
      <c r="E57" s="378"/>
      <c r="F57" s="378"/>
      <c r="G57" s="378"/>
      <c r="H57" s="378"/>
      <c r="I57" s="378"/>
      <c r="J57" s="378"/>
      <c r="K57" s="378"/>
      <c r="L57" s="378"/>
      <c r="M57" s="378"/>
      <c r="N57" s="378"/>
      <c r="O57" s="378"/>
      <c r="P57" s="378"/>
      <c r="Q57" s="378"/>
      <c r="R57" s="378"/>
      <c r="S57" s="378"/>
      <c r="T57" s="378"/>
      <c r="U57" s="35"/>
    </row>
    <row r="58" spans="1:34" ht="12.75" customHeight="1" x14ac:dyDescent="0.2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23" t="s">
        <v>74</v>
      </c>
      <c r="N59" s="424"/>
      <c r="O59" s="424"/>
      <c r="P59" s="424"/>
      <c r="Q59" s="424"/>
      <c r="R59" s="42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20">SUM(M60:M64)</f>
        <v>0</v>
      </c>
      <c r="N65" s="184">
        <f t="shared" si="20"/>
        <v>0</v>
      </c>
      <c r="O65" s="184">
        <f t="shared" si="20"/>
        <v>0</v>
      </c>
      <c r="P65" s="184">
        <f t="shared" si="20"/>
        <v>0</v>
      </c>
      <c r="Q65" s="184">
        <f t="shared" si="20"/>
        <v>0</v>
      </c>
      <c r="R65" s="184">
        <f t="shared" si="20"/>
        <v>0</v>
      </c>
      <c r="S65" s="188"/>
      <c r="T65" s="184">
        <f>SUM(T60:T64)</f>
        <v>0</v>
      </c>
      <c r="AD65" s="158">
        <f>AD60+'Jun22'!AD75</f>
        <v>0</v>
      </c>
      <c r="AE65" s="158">
        <f>AE60+'Jun22'!AE75</f>
        <v>0</v>
      </c>
      <c r="AF65" s="158">
        <f>AF60+'Jun22'!AF75</f>
        <v>0</v>
      </c>
      <c r="AG65" s="158">
        <f>AG60+'Jun22'!AG75</f>
        <v>0</v>
      </c>
    </row>
    <row r="66" spans="6:33" ht="13.5" thickTop="1" x14ac:dyDescent="0.2"/>
    <row r="67" spans="6:33" x14ac:dyDescent="0.2">
      <c r="AD67" s="162"/>
      <c r="AE67" s="158">
        <f>AE62+'Jun22'!AE77</f>
        <v>0</v>
      </c>
      <c r="AF67" s="158">
        <f>AF62+'Jun22'!AF77</f>
        <v>0</v>
      </c>
      <c r="AG67" s="158">
        <f>AG62+'Jun22'!AG77</f>
        <v>0</v>
      </c>
    </row>
  </sheetData>
  <mergeCells count="78">
    <mergeCell ref="M59:R59"/>
    <mergeCell ref="V1:AC2"/>
    <mergeCell ref="O48:Q48"/>
    <mergeCell ref="R48:T48"/>
    <mergeCell ref="B47:T47"/>
    <mergeCell ref="B49:D49"/>
    <mergeCell ref="H49:J49"/>
    <mergeCell ref="O49:R49"/>
    <mergeCell ref="V3:V6"/>
    <mergeCell ref="O18:Q18"/>
    <mergeCell ref="R18:T18"/>
    <mergeCell ref="AC3:AC6"/>
    <mergeCell ref="B17:T17"/>
    <mergeCell ref="B18:E18"/>
    <mergeCell ref="W3:W6"/>
    <mergeCell ref="X3:X6"/>
    <mergeCell ref="AD1:AG2"/>
    <mergeCell ref="AE3:AE6"/>
    <mergeCell ref="AF3:AF6"/>
    <mergeCell ref="AG3:AG6"/>
    <mergeCell ref="AD3:AD6"/>
    <mergeCell ref="Y3:Y6"/>
    <mergeCell ref="Z3:Z6"/>
    <mergeCell ref="AA3:AA6"/>
    <mergeCell ref="U1:U6"/>
    <mergeCell ref="B8:E8"/>
    <mergeCell ref="O8:Q8"/>
    <mergeCell ref="R8:T8"/>
    <mergeCell ref="F3:F6"/>
    <mergeCell ref="H3:H6"/>
    <mergeCell ref="L3:L6"/>
    <mergeCell ref="M3:M6"/>
    <mergeCell ref="R3:R6"/>
    <mergeCell ref="B9:D9"/>
    <mergeCell ref="H9:J9"/>
    <mergeCell ref="O9:R9"/>
    <mergeCell ref="H19:J19"/>
    <mergeCell ref="O19:R19"/>
    <mergeCell ref="F16:G16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57:T57"/>
    <mergeCell ref="N3:N6"/>
    <mergeCell ref="O3:O6"/>
    <mergeCell ref="P3:P6"/>
    <mergeCell ref="Q3:Q6"/>
    <mergeCell ref="F26:G26"/>
    <mergeCell ref="B27:T27"/>
    <mergeCell ref="T3:T6"/>
    <mergeCell ref="B28:E28"/>
    <mergeCell ref="B29:D29"/>
    <mergeCell ref="O28:Q28"/>
    <mergeCell ref="R28:T28"/>
    <mergeCell ref="O29:R29"/>
    <mergeCell ref="F46:G46"/>
    <mergeCell ref="B48:E48"/>
    <mergeCell ref="B19:D19"/>
    <mergeCell ref="F56:G56"/>
    <mergeCell ref="H29:J29"/>
    <mergeCell ref="B39:D39"/>
    <mergeCell ref="H39:J39"/>
    <mergeCell ref="O39:R39"/>
    <mergeCell ref="F36:G36"/>
    <mergeCell ref="B37:T37"/>
    <mergeCell ref="B38:E38"/>
    <mergeCell ref="O38:Q38"/>
    <mergeCell ref="R38:T38"/>
  </mergeCells>
  <phoneticPr fontId="6" type="noConversion"/>
  <dataValidations count="1">
    <dataValidation type="list" allowBlank="1" showInputMessage="1" showErrorMessage="1" sqref="G51:G55 G41:G45 G21:G25 G31:G35 G11:G15" xr:uid="{00000000-0002-0000-0400-000000000000}">
      <formula1>$G$3:$G$6</formula1>
    </dataValidation>
  </dataValidations>
  <hyperlinks>
    <hyperlink ref="B1" r:id="rId1" xr:uid="{00000000-0004-0000-04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33" max="16383" man="1"/>
    <brk id="4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9"/>
      <c r="B1" s="430" t="s">
        <v>66</v>
      </c>
      <c r="C1" s="431"/>
      <c r="D1" s="431"/>
      <c r="E1" s="431"/>
      <c r="F1" s="432"/>
      <c r="G1" s="396">
        <f>SUM(AD60:AG60)+SUM(AE62:AG62)</f>
        <v>0</v>
      </c>
      <c r="H1" s="397"/>
      <c r="I1" s="393" t="s">
        <v>4</v>
      </c>
      <c r="J1" s="394"/>
      <c r="K1" s="394"/>
      <c r="L1" s="395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21"/>
      <c r="V1" s="425" t="s">
        <v>25</v>
      </c>
      <c r="W1" s="426"/>
      <c r="X1" s="426"/>
      <c r="Y1" s="426"/>
      <c r="Z1" s="426"/>
      <c r="AA1" s="426"/>
      <c r="AB1" s="426"/>
      <c r="AC1" s="427"/>
      <c r="AD1" s="412" t="s">
        <v>62</v>
      </c>
      <c r="AE1" s="412"/>
      <c r="AF1" s="412"/>
      <c r="AG1" s="412"/>
      <c r="AH1" s="28"/>
    </row>
    <row r="2" spans="1:34" s="179" customFormat="1" ht="14.25" customHeight="1" thickBot="1" x14ac:dyDescent="0.25">
      <c r="A2" s="439"/>
      <c r="B2" s="433"/>
      <c r="C2" s="434"/>
      <c r="D2" s="434"/>
      <c r="E2" s="434"/>
      <c r="F2" s="435"/>
      <c r="G2" s="396"/>
      <c r="H2" s="397"/>
      <c r="I2" s="401" t="s">
        <v>70</v>
      </c>
      <c r="J2" s="401"/>
      <c r="K2" s="401"/>
      <c r="L2" s="402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21"/>
      <c r="V2" s="428"/>
      <c r="W2" s="413"/>
      <c r="X2" s="413"/>
      <c r="Y2" s="413"/>
      <c r="Z2" s="413"/>
      <c r="AA2" s="413"/>
      <c r="AB2" s="413"/>
      <c r="AC2" s="429"/>
      <c r="AD2" s="413"/>
      <c r="AE2" s="413"/>
      <c r="AF2" s="413"/>
      <c r="AG2" s="413"/>
      <c r="AH2" s="28"/>
    </row>
    <row r="3" spans="1:34" s="7" customFormat="1" ht="15" customHeight="1" thickTop="1" x14ac:dyDescent="0.2">
      <c r="A3" s="389"/>
      <c r="B3" s="398" t="s">
        <v>72</v>
      </c>
      <c r="C3" s="398" t="s">
        <v>45</v>
      </c>
      <c r="D3" s="398" t="s">
        <v>6</v>
      </c>
      <c r="E3" s="403" t="s">
        <v>38</v>
      </c>
      <c r="F3" s="406" t="s">
        <v>0</v>
      </c>
      <c r="G3" s="105" t="s">
        <v>39</v>
      </c>
      <c r="H3" s="373" t="str">
        <f>'Apr22'!H3:H6</f>
        <v>Statutory Pay</v>
      </c>
      <c r="I3" s="373" t="str">
        <f>'Apr22'!I3:I6</f>
        <v>Basic hours</v>
      </c>
      <c r="J3" s="373" t="str">
        <f>'Apr22'!J3:J6</f>
        <v>Hourly rate</v>
      </c>
      <c r="K3" s="373" t="str">
        <f>'Apr22'!K3:K6</f>
        <v>Basic    wages</v>
      </c>
      <c r="L3" s="373" t="str">
        <f>'Apr22'!L3:L6</f>
        <v>Overtime Bonus Gratuities</v>
      </c>
      <c r="M3" s="436" t="str">
        <f>'Apr22'!M3:M6</f>
        <v>GROSS WAGES</v>
      </c>
      <c r="N3" s="373" t="str">
        <f>'Apr22'!N3:N6</f>
        <v>Income Tax</v>
      </c>
      <c r="O3" s="373" t="str">
        <f>'Apr22'!O3:O6</f>
        <v>Employees National Insurance</v>
      </c>
      <c r="P3" s="373" t="str">
        <f>'Apr22'!P3:P6</f>
        <v>Student Loans</v>
      </c>
      <c r="Q3" s="373" t="str">
        <f>'Apr22'!Q3:Q6</f>
        <v>Other Deductions</v>
      </c>
      <c r="R3" s="436" t="str">
        <f>'Apr22'!R3:R6</f>
        <v>NET      PAY</v>
      </c>
      <c r="S3" s="42"/>
      <c r="T3" s="373" t="str">
        <f>'Apr22'!T3:T6</f>
        <v>Employers National Insurance</v>
      </c>
      <c r="U3" s="422"/>
      <c r="V3" s="417" t="s">
        <v>5</v>
      </c>
      <c r="W3" s="417" t="s">
        <v>1</v>
      </c>
      <c r="X3" s="417" t="s">
        <v>26</v>
      </c>
      <c r="Y3" s="418" t="s">
        <v>22</v>
      </c>
      <c r="Z3" s="417" t="s">
        <v>2</v>
      </c>
      <c r="AA3" s="417" t="s">
        <v>3</v>
      </c>
      <c r="AB3" s="42"/>
      <c r="AC3" s="417" t="s">
        <v>27</v>
      </c>
      <c r="AD3" s="414" t="s">
        <v>58</v>
      </c>
      <c r="AE3" s="414" t="s">
        <v>59</v>
      </c>
      <c r="AF3" s="414" t="s">
        <v>60</v>
      </c>
      <c r="AG3" s="414" t="s">
        <v>61</v>
      </c>
      <c r="AH3" s="160"/>
    </row>
    <row r="4" spans="1:34" s="7" customFormat="1" ht="15" customHeight="1" x14ac:dyDescent="0.2">
      <c r="A4" s="389"/>
      <c r="B4" s="399"/>
      <c r="C4" s="399"/>
      <c r="D4" s="399"/>
      <c r="E4" s="404"/>
      <c r="F4" s="382"/>
      <c r="G4" s="106" t="s">
        <v>40</v>
      </c>
      <c r="H4" s="376"/>
      <c r="I4" s="376"/>
      <c r="J4" s="376"/>
      <c r="K4" s="376"/>
      <c r="L4" s="376"/>
      <c r="M4" s="437"/>
      <c r="N4" s="376"/>
      <c r="O4" s="376"/>
      <c r="P4" s="376"/>
      <c r="Q4" s="376"/>
      <c r="R4" s="437"/>
      <c r="S4" s="42"/>
      <c r="T4" s="376"/>
      <c r="U4" s="422"/>
      <c r="V4" s="382"/>
      <c r="W4" s="382"/>
      <c r="X4" s="382"/>
      <c r="Y4" s="419"/>
      <c r="Z4" s="382"/>
      <c r="AA4" s="382"/>
      <c r="AB4" s="42"/>
      <c r="AC4" s="382"/>
      <c r="AD4" s="415"/>
      <c r="AE4" s="415"/>
      <c r="AF4" s="415"/>
      <c r="AG4" s="415"/>
      <c r="AH4" s="160"/>
    </row>
    <row r="5" spans="1:34" s="7" customFormat="1" ht="15" customHeight="1" x14ac:dyDescent="0.2">
      <c r="A5" s="389"/>
      <c r="B5" s="399"/>
      <c r="C5" s="399"/>
      <c r="D5" s="399"/>
      <c r="E5" s="404"/>
      <c r="F5" s="382"/>
      <c r="G5" s="106" t="s">
        <v>41</v>
      </c>
      <c r="H5" s="376"/>
      <c r="I5" s="376"/>
      <c r="J5" s="376"/>
      <c r="K5" s="376"/>
      <c r="L5" s="376"/>
      <c r="M5" s="437"/>
      <c r="N5" s="376"/>
      <c r="O5" s="376"/>
      <c r="P5" s="376"/>
      <c r="Q5" s="376"/>
      <c r="R5" s="437"/>
      <c r="S5" s="42"/>
      <c r="T5" s="376"/>
      <c r="U5" s="422"/>
      <c r="V5" s="382"/>
      <c r="W5" s="382"/>
      <c r="X5" s="382"/>
      <c r="Y5" s="419"/>
      <c r="Z5" s="382"/>
      <c r="AA5" s="382"/>
      <c r="AB5" s="42"/>
      <c r="AC5" s="382"/>
      <c r="AD5" s="415"/>
      <c r="AE5" s="415"/>
      <c r="AF5" s="415"/>
      <c r="AG5" s="415"/>
      <c r="AH5" s="160"/>
    </row>
    <row r="6" spans="1:34" s="8" customFormat="1" ht="15" customHeight="1" x14ac:dyDescent="0.2">
      <c r="A6" s="389"/>
      <c r="B6" s="400"/>
      <c r="C6" s="400"/>
      <c r="D6" s="400"/>
      <c r="E6" s="405"/>
      <c r="F6" s="382"/>
      <c r="G6" s="107" t="s">
        <v>42</v>
      </c>
      <c r="H6" s="377"/>
      <c r="I6" s="377"/>
      <c r="J6" s="377"/>
      <c r="K6" s="377"/>
      <c r="L6" s="377"/>
      <c r="M6" s="438"/>
      <c r="N6" s="377"/>
      <c r="O6" s="377"/>
      <c r="P6" s="377"/>
      <c r="Q6" s="377"/>
      <c r="R6" s="438"/>
      <c r="S6" s="41"/>
      <c r="T6" s="377"/>
      <c r="U6" s="422"/>
      <c r="V6" s="382"/>
      <c r="W6" s="382"/>
      <c r="X6" s="382"/>
      <c r="Y6" s="420"/>
      <c r="Z6" s="382"/>
      <c r="AA6" s="382"/>
      <c r="AB6" s="41"/>
      <c r="AC6" s="382"/>
      <c r="AD6" s="416"/>
      <c r="AE6" s="416"/>
      <c r="AF6" s="416"/>
      <c r="AG6" s="416"/>
      <c r="AH6" s="128"/>
    </row>
    <row r="7" spans="1:34" s="8" customFormat="1" ht="24" customHeight="1" thickBot="1" x14ac:dyDescent="0.25">
      <c r="A7" s="128"/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69"/>
      <c r="D8" s="369"/>
      <c r="E8" s="367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368" t="s">
        <v>9</v>
      </c>
      <c r="C9" s="369"/>
      <c r="D9" s="367"/>
      <c r="E9" s="156">
        <v>18</v>
      </c>
      <c r="F9" s="35"/>
      <c r="G9" s="35"/>
      <c r="H9" s="368" t="s">
        <v>28</v>
      </c>
      <c r="I9" s="369"/>
      <c r="J9" s="367"/>
      <c r="K9" s="204">
        <f>Admin!B119</f>
        <v>44774</v>
      </c>
      <c r="L9" s="203" t="s">
        <v>76</v>
      </c>
      <c r="M9" s="205">
        <f>K9+6</f>
        <v>44780</v>
      </c>
      <c r="N9" s="20"/>
      <c r="O9" s="409" t="s">
        <v>63</v>
      </c>
      <c r="P9" s="410"/>
      <c r="Q9" s="410"/>
      <c r="R9" s="411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IF(T$9="Y",'Jul22'!#REF!,0)</f>
        <v>0</v>
      </c>
      <c r="I11" s="89">
        <f>IF(T$9="Y",'Jul22'!#REF!,0)</f>
        <v>0</v>
      </c>
      <c r="J11" s="89">
        <f>IF(T$9="Y",'Jul22'!#REF!,0)</f>
        <v>0</v>
      </c>
      <c r="K11" s="89">
        <v>0</v>
      </c>
      <c r="L11" s="110">
        <f>IF(T$9="Y",'Jul22'!#REF!,0)</f>
        <v>0</v>
      </c>
      <c r="M11" s="110" t="str">
        <f>IF(E11=" "," ",IF(T$9="Y",'Jul22'!#REF!,IF((H11+K11+L11)&gt;0,H11+K11+L11,"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IF(Employee!H$34=E$9,Employee!D$34+SUM(M11)+'Jul22'!V41,SUM(M11)+'Jul22'!V41)</f>
        <v>0</v>
      </c>
      <c r="W11" s="49">
        <f>IF(Employee!H$34=E$9,Employee!D$35+SUM(N11)+'Jul22'!W41,SUM(N11)+'Jul22'!W41)</f>
        <v>0</v>
      </c>
      <c r="X11" s="49">
        <f>IF(O11=" ",'Jul22'!X41,O11+'Jul22'!X41)</f>
        <v>0</v>
      </c>
      <c r="Y11" s="49">
        <f>IF(P11=" ",'Jul22'!Y41,P11+'Jul22'!Y41)</f>
        <v>0</v>
      </c>
      <c r="Z11" s="49">
        <f>IF(Q11=" ",'Jul22'!Z41,Q11+'Jul22'!Z41)</f>
        <v>0</v>
      </c>
      <c r="AA11" s="49">
        <f>IF(R11=" ",'Jul22'!AA41,R11+'Jul22'!AA41)</f>
        <v>0</v>
      </c>
      <c r="AC11" s="49">
        <f>IF(T11=" ",'Jul22'!AC41,T11+'Jul22'!AC41)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IF(T$9="Y",'Jul22'!#REF!,0)</f>
        <v>0</v>
      </c>
      <c r="I12" s="334">
        <f>IF(T$9="Y",'Jul22'!#REF!,0)</f>
        <v>0</v>
      </c>
      <c r="J12" s="334">
        <f>IF(T$9="Y",'Jul22'!#REF!,0)</f>
        <v>0</v>
      </c>
      <c r="K12" s="334">
        <f>IF(T$9="Y",'Jul22'!#REF!,I12*J12)</f>
        <v>0</v>
      </c>
      <c r="L12" s="111">
        <f>IF(T$9="Y",'Jul22'!#REF!,0)</f>
        <v>0</v>
      </c>
      <c r="M12" s="111" t="str">
        <f>IF(E12=" "," ",IF(T$9="Y",'Jul22'!#REF!,IF((H12+K12+L12)&gt;0,H12+K12+L12,"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IF(Employee!H$60=E$9,Employee!D$60+SUM(M12)+'Jul22'!V42,SUM(M12)+'Jul22'!V42)</f>
        <v>0</v>
      </c>
      <c r="W12" s="49">
        <f>IF(Employee!H$60=E$9,Employee!D$61+SUM(N12)+'Jul22'!W42,SUM(N12)+'Jul22'!W42)</f>
        <v>0</v>
      </c>
      <c r="X12" s="49">
        <f>IF(O12=" ",'Jul22'!X42,O12+'Jul22'!X42)</f>
        <v>0</v>
      </c>
      <c r="Y12" s="49">
        <f>IF(P12=" ",'Jul22'!Y42,P12+'Jul22'!Y42)</f>
        <v>0</v>
      </c>
      <c r="Z12" s="49">
        <f>IF(Q12=" ",'Jul22'!Z42,Q12+'Jul22'!Z42)</f>
        <v>0</v>
      </c>
      <c r="AA12" s="49">
        <f>IF(R12=" ",'Jul22'!AA42,R12+'Jul22'!AA42)</f>
        <v>0</v>
      </c>
      <c r="AC12" s="49">
        <f>IF(T12=" ",'Jul22'!AC42,T12+'Jul22'!AC42)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IF(T$9="Y",'Jul22'!#REF!,0)</f>
        <v>0</v>
      </c>
      <c r="I13" s="334">
        <f>IF(T$9="Y",'Jul22'!#REF!,0)</f>
        <v>0</v>
      </c>
      <c r="J13" s="334">
        <f>IF(T$9="Y",'Jul22'!#REF!,0)</f>
        <v>0</v>
      </c>
      <c r="K13" s="334">
        <f>IF(T$9="Y",'Jul22'!#REF!,I13*J13)</f>
        <v>0</v>
      </c>
      <c r="L13" s="111">
        <f>IF(T$9="Y",'Jul22'!#REF!,0)</f>
        <v>0</v>
      </c>
      <c r="M13" s="111" t="str">
        <f>IF(E13=" "," ",IF(T$9="Y",'Jul22'!#REF!,IF((H13+K13+L13)&gt;0,H13+K13+L13,"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IF(Employee!H$86=E$9,Employee!D$86+SUM(M13)+'Jul22'!V43,SUM(M13)+'Jul22'!V43)</f>
        <v>0</v>
      </c>
      <c r="W13" s="49">
        <f>IF(Employee!H$86=E$9,Employee!D$87+SUM(N13)+'Jul22'!W43,SUM(N13)+'Jul22'!W43)</f>
        <v>0</v>
      </c>
      <c r="X13" s="49">
        <f>IF(O13=" ",'Jul22'!X43,O13+'Jul22'!X43)</f>
        <v>0</v>
      </c>
      <c r="Y13" s="49">
        <f>IF(P13=" ",'Jul22'!Y43,P13+'Jul22'!Y43)</f>
        <v>0</v>
      </c>
      <c r="Z13" s="49">
        <f>IF(Q13=" ",'Jul22'!Z43,Q13+'Jul22'!Z43)</f>
        <v>0</v>
      </c>
      <c r="AA13" s="49">
        <f>IF(R13=" ",'Jul22'!AA43,R13+'Jul22'!AA43)</f>
        <v>0</v>
      </c>
      <c r="AC13" s="49">
        <f>IF(T13=" ",'Jul22'!AC43,T13+'Jul22'!AC43)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IF(T$9="Y",'Jul22'!#REF!,0)</f>
        <v>0</v>
      </c>
      <c r="I14" s="334">
        <f>IF(T$9="Y",'Jul22'!#REF!,0)</f>
        <v>0</v>
      </c>
      <c r="J14" s="334">
        <f>IF(T$9="Y",'Jul22'!#REF!,0)</f>
        <v>0</v>
      </c>
      <c r="K14" s="334">
        <f>IF(T$9="Y",'Jul22'!#REF!,I14*J14)</f>
        <v>0</v>
      </c>
      <c r="L14" s="111">
        <f>IF(T$9="Y",'Jul22'!#REF!,0)</f>
        <v>0</v>
      </c>
      <c r="M14" s="111" t="str">
        <f>IF(E14=" "," ",IF(T$9="Y",'Jul22'!#REF!,IF((H14+K14+L14)&gt;0,H14+K14+L14,"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IF(Employee!H$112=E$9,Employee!D$112+SUM(M14)+'Jul22'!V44,SUM(M14)+'Jul22'!V44)</f>
        <v>0</v>
      </c>
      <c r="W14" s="49">
        <f>IF(Employee!H$112=E$9,Employee!D$113+SUM(N14)+'Jul22'!W44,SUM(N14)+'Jul22'!W44)</f>
        <v>0</v>
      </c>
      <c r="X14" s="49">
        <f>IF(O14=" ",'Jul22'!X44,O14+'Jul22'!X44)</f>
        <v>0</v>
      </c>
      <c r="Y14" s="49">
        <f>IF(P14=" ",'Jul22'!Y44,P14+'Jul22'!Y44)</f>
        <v>0</v>
      </c>
      <c r="Z14" s="49">
        <f>IF(Q14=" ",'Jul22'!Z44,Q14+'Jul22'!Z44)</f>
        <v>0</v>
      </c>
      <c r="AA14" s="49">
        <f>IF(R14=" ",'Jul22'!AA44,R14+'Jul22'!AA44)</f>
        <v>0</v>
      </c>
      <c r="AC14" s="49">
        <f>IF(T14=" ",'Jul22'!AC44,T14+'Jul22'!AC44)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IF(T$9="Y",'Jul22'!#REF!,0)</f>
        <v>0</v>
      </c>
      <c r="I15" s="245">
        <f>IF(T$9="Y",'Jul22'!#REF!,0)</f>
        <v>0</v>
      </c>
      <c r="J15" s="245">
        <f>IF(T$9="Y",'Jul22'!#REF!,0)</f>
        <v>0</v>
      </c>
      <c r="K15" s="245">
        <f>IF(T$9="Y",'Jul22'!#REF!,I15*J15)</f>
        <v>0</v>
      </c>
      <c r="L15" s="246">
        <f>IF(T$9="Y",'Jul22'!#REF!,0)</f>
        <v>0</v>
      </c>
      <c r="M15" s="246" t="str">
        <f>IF(E15=" "," ",IF(T$9="Y",'Jul22'!#REF!,IF((H15+K15+L15)&gt;0,H15+K15+L15,"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IF(Employee!H$138=E$9,Employee!D$138+SUM(M15)+'Jul22'!V45,SUM(M15)+'Jul22'!V45)</f>
        <v>0</v>
      </c>
      <c r="W15" s="49">
        <f>IF(Employee!H$138=E$9,Employee!D$139+SUM(N15)+'Jul22'!W45,SUM(N15)+'Jul22'!W45)</f>
        <v>0</v>
      </c>
      <c r="X15" s="49">
        <f>IF(O15=" ",'Jul22'!X45,O15+'Jul22'!X45)</f>
        <v>0</v>
      </c>
      <c r="Y15" s="49">
        <f>IF(P15=" ",'Jul22'!Y45,P15+'Jul22'!Y45)</f>
        <v>0</v>
      </c>
      <c r="Z15" s="49">
        <f>IF(Q15=" ",'Jul22'!Z45,Q15+'Jul22'!Z45)</f>
        <v>0</v>
      </c>
      <c r="AA15" s="49">
        <f>IF(R15=" ",'Jul22'!AA45,R15+'Jul22'!AA45)</f>
        <v>0</v>
      </c>
      <c r="AC15" s="49">
        <f>IF(T15=" ",'Jul22'!AC45,T15+'Jul22'!AC45)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66" t="s">
        <v>7</v>
      </c>
      <c r="G16" s="369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69"/>
      <c r="D18" s="369"/>
      <c r="E18" s="367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407"/>
      <c r="S18" s="408"/>
      <c r="T18" s="408"/>
      <c r="U18" s="33"/>
      <c r="AH18" s="35"/>
    </row>
    <row r="19" spans="1:34" ht="18" customHeight="1" thickTop="1" thickBot="1" x14ac:dyDescent="0.25">
      <c r="A19" s="34"/>
      <c r="B19" s="368" t="s">
        <v>9</v>
      </c>
      <c r="C19" s="369"/>
      <c r="D19" s="367"/>
      <c r="E19" s="156">
        <v>19</v>
      </c>
      <c r="F19" s="35"/>
      <c r="G19" s="35"/>
      <c r="H19" s="368" t="s">
        <v>28</v>
      </c>
      <c r="I19" s="369"/>
      <c r="J19" s="367"/>
      <c r="K19" s="204">
        <f>M9+1</f>
        <v>44781</v>
      </c>
      <c r="L19" s="203" t="s">
        <v>76</v>
      </c>
      <c r="M19" s="205">
        <f>K19+6</f>
        <v>44787</v>
      </c>
      <c r="N19" s="20"/>
      <c r="O19" s="409" t="s">
        <v>63</v>
      </c>
      <c r="P19" s="410"/>
      <c r="Q19" s="410"/>
      <c r="R19" s="411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66" t="s">
        <v>7</v>
      </c>
      <c r="G26" s="367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69"/>
      <c r="D28" s="369"/>
      <c r="E28" s="367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407"/>
      <c r="S28" s="408"/>
      <c r="T28" s="408"/>
      <c r="U28" s="33"/>
      <c r="AH28" s="35"/>
    </row>
    <row r="29" spans="1:34" ht="18" customHeight="1" thickTop="1" thickBot="1" x14ac:dyDescent="0.25">
      <c r="A29" s="34"/>
      <c r="B29" s="368" t="s">
        <v>9</v>
      </c>
      <c r="C29" s="369"/>
      <c r="D29" s="367"/>
      <c r="E29" s="156">
        <v>20</v>
      </c>
      <c r="F29" s="35"/>
      <c r="G29" s="35"/>
      <c r="H29" s="368" t="s">
        <v>28</v>
      </c>
      <c r="I29" s="369"/>
      <c r="J29" s="367"/>
      <c r="K29" s="204">
        <f>M19+1</f>
        <v>44788</v>
      </c>
      <c r="L29" s="203" t="s">
        <v>76</v>
      </c>
      <c r="M29" s="205">
        <f>K29+6</f>
        <v>44794</v>
      </c>
      <c r="N29" s="20"/>
      <c r="O29" s="409" t="s">
        <v>63</v>
      </c>
      <c r="P29" s="410"/>
      <c r="Q29" s="410"/>
      <c r="R29" s="411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66" t="s">
        <v>7</v>
      </c>
      <c r="G36" s="367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445"/>
      <c r="D38" s="445"/>
      <c r="E38" s="446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368" t="s">
        <v>9</v>
      </c>
      <c r="C39" s="447"/>
      <c r="D39" s="448"/>
      <c r="E39" s="156">
        <v>21</v>
      </c>
      <c r="F39" s="35"/>
      <c r="G39" s="35"/>
      <c r="H39" s="368" t="s">
        <v>28</v>
      </c>
      <c r="I39" s="447"/>
      <c r="J39" s="448"/>
      <c r="K39" s="204">
        <f>M29+1</f>
        <v>44795</v>
      </c>
      <c r="L39" s="203" t="s">
        <v>76</v>
      </c>
      <c r="M39" s="205">
        <f>K39+6</f>
        <v>44801</v>
      </c>
      <c r="N39" s="20"/>
      <c r="O39" s="409" t="s">
        <v>63</v>
      </c>
      <c r="P39" s="449"/>
      <c r="Q39" s="449"/>
      <c r="R39" s="450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66" t="s">
        <v>7</v>
      </c>
      <c r="G46" s="451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24</v>
      </c>
      <c r="C48" s="369"/>
      <c r="D48" s="369"/>
      <c r="E48" s="367"/>
      <c r="F48" s="32"/>
      <c r="G48" s="32"/>
      <c r="H48" s="43"/>
      <c r="I48" s="43"/>
      <c r="J48" s="43"/>
      <c r="K48" s="46"/>
      <c r="L48" s="46"/>
      <c r="M48" s="43"/>
      <c r="N48" s="32"/>
      <c r="O48" s="370" t="s">
        <v>28</v>
      </c>
      <c r="P48" s="371"/>
      <c r="Q48" s="372"/>
      <c r="R48" s="407"/>
      <c r="S48" s="408"/>
      <c r="T48" s="408"/>
      <c r="U48" s="33"/>
      <c r="AH48" s="35"/>
    </row>
    <row r="49" spans="1:34" ht="18" customHeight="1" thickTop="1" thickBot="1" x14ac:dyDescent="0.25">
      <c r="A49" s="34"/>
      <c r="B49" s="368" t="s">
        <v>10</v>
      </c>
      <c r="C49" s="369"/>
      <c r="D49" s="367"/>
      <c r="E49" s="156">
        <v>5</v>
      </c>
      <c r="F49" s="35"/>
      <c r="G49" s="35"/>
      <c r="H49" s="368" t="s">
        <v>28</v>
      </c>
      <c r="I49" s="369"/>
      <c r="J49" s="367"/>
      <c r="K49" s="204">
        <f>Admin!B119</f>
        <v>44774</v>
      </c>
      <c r="L49" s="203" t="s">
        <v>76</v>
      </c>
      <c r="M49" s="205">
        <f>Admin!B149</f>
        <v>44804</v>
      </c>
      <c r="N49" s="20"/>
      <c r="O49" s="409" t="s">
        <v>64</v>
      </c>
      <c r="P49" s="410"/>
      <c r="Q49" s="410"/>
      <c r="R49" s="411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IF(T$49="Y",'Jul22'!H51,0)</f>
        <v>0</v>
      </c>
      <c r="I51" s="89">
        <f>IF(T$49="Y",'Jul22'!I51,0)</f>
        <v>0</v>
      </c>
      <c r="J51" s="89">
        <f>IF(T$49="Y",'Jul22'!J51,0)</f>
        <v>0</v>
      </c>
      <c r="K51" s="89">
        <f>IF(T$49="Y",'Jul22'!K51,I51*J51)</f>
        <v>0</v>
      </c>
      <c r="L51" s="89">
        <f>IF(T$49="Y",'Jul22'!L51,0)</f>
        <v>0</v>
      </c>
      <c r="M51" s="99" t="str">
        <f>IF(E51=" "," ",IF(T$49="Y",'Jul22'!M51,IF((H51+K51+L51)&gt;0,H51+K51+L51,"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IF(Employee!H$35=E$49,Employee!D$34+SUM(M51)+'Jul22'!V51,SUM(M51)+'Jul22'!V51)</f>
        <v>0</v>
      </c>
      <c r="W51" s="49">
        <f>IF(Employee!H$35=E$49,Employee!D$35+SUM(N51)+'Jul22'!W51,SUM(N51)+'Jul22'!W51)</f>
        <v>0</v>
      </c>
      <c r="X51" s="49">
        <f>IF(O51=" ",'Jul22'!X51,O51+'Jul22'!X51)</f>
        <v>0</v>
      </c>
      <c r="Y51" s="49">
        <f>IF(P51=" ",'Jul22'!Y51,P51+'Jul22'!Y51)</f>
        <v>0</v>
      </c>
      <c r="Z51" s="49">
        <f>IF(Q51=" ",'Jul22'!Z51,Q51+'Jul22'!Z51)</f>
        <v>0</v>
      </c>
      <c r="AA51" s="49">
        <f>IF(R51=" ",'Jul22'!AA51,R51+'Jul22'!AA51)</f>
        <v>0</v>
      </c>
      <c r="AC51" s="49">
        <f>IF(T51=" ",'Jul22'!AC51,T51+'Jul22'!AC51)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IF(T$49="Y",'Jul22'!H52,0)</f>
        <v>0</v>
      </c>
      <c r="I52" s="92">
        <f>IF(T$49="Y",'Jul22'!I52,0)</f>
        <v>0</v>
      </c>
      <c r="J52" s="92">
        <f>IF(T$49="Y",'Jul22'!J52,0)</f>
        <v>0</v>
      </c>
      <c r="K52" s="92">
        <f>IF(T$49="Y",'Jul22'!K52,I52*J52)</f>
        <v>0</v>
      </c>
      <c r="L52" s="92">
        <f>IF(T$49="Y",'Jul22'!L52,0)</f>
        <v>0</v>
      </c>
      <c r="M52" s="100" t="str">
        <f>IF(E52=" "," ",IF(T$49="Y",'Jul22'!M52,IF((H52+K52+L52)&gt;0,H52+K52+L52,"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IF(Employee!H$61=E$49,Employee!D$60+SUM(M52)+'Jul22'!V52,SUM(M52)+'Jul22'!V52)</f>
        <v>0</v>
      </c>
      <c r="W52" s="49">
        <f>IF(Employee!H$61=E$49,Employee!D$61+SUM(N52)+'Jul22'!W52,SUM(N52)+'Jul22'!W52)</f>
        <v>0</v>
      </c>
      <c r="X52" s="49">
        <f>IF(O52=" ",'Jul22'!X52,O52+'Jul22'!X52)</f>
        <v>0</v>
      </c>
      <c r="Y52" s="49">
        <f>IF(P52=" ",'Jul22'!Y52,P52+'Jul22'!Y52)</f>
        <v>0</v>
      </c>
      <c r="Z52" s="49">
        <f>IF(Q52=" ",'Jul22'!Z52,Q52+'Jul22'!Z52)</f>
        <v>0</v>
      </c>
      <c r="AA52" s="49">
        <f>IF(R52=" ",'Jul22'!AA52,R52+'Jul22'!AA52)</f>
        <v>0</v>
      </c>
      <c r="AC52" s="49">
        <f>IF(T52=" ",'Jul22'!AC52,T52+'Jul22'!AC52)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IF(T$49="Y",'Jul22'!H53,0)</f>
        <v>0</v>
      </c>
      <c r="I53" s="92">
        <f>IF(T$49="Y",'Jul22'!I53,0)</f>
        <v>0</v>
      </c>
      <c r="J53" s="92">
        <f>IF(T$49="Y",'Jul22'!J53,0)</f>
        <v>0</v>
      </c>
      <c r="K53" s="92">
        <f>IF(T$49="Y",'Jul22'!K53,I53*J53)</f>
        <v>0</v>
      </c>
      <c r="L53" s="92">
        <f>IF(T$49="Y",'Jul22'!L53,0)</f>
        <v>0</v>
      </c>
      <c r="M53" s="100" t="str">
        <f>IF(E53=" "," ",IF(T$49="Y",'Jul22'!M53,IF((H53+K53+L53)&gt;0,H53+K53+L53,"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IF(Employee!H$87=E$49,Employee!D$86+SUM(M53)+'Jul22'!V53,SUM(M53)+'Jul22'!V53)</f>
        <v>0</v>
      </c>
      <c r="W53" s="49">
        <f>IF(Employee!H$87=E$49,Employee!D$87+SUM(N53)+'Jul22'!W53,SUM(N53)+'Jul22'!W53)</f>
        <v>0</v>
      </c>
      <c r="X53" s="49">
        <f>IF(O53=" ",'Jul22'!X53,O53+'Jul22'!X53)</f>
        <v>0</v>
      </c>
      <c r="Y53" s="49">
        <f>IF(P53=" ",'Jul22'!Y53,P53+'Jul22'!Y53)</f>
        <v>0</v>
      </c>
      <c r="Z53" s="49">
        <f>IF(Q53=" ",'Jul22'!Z53,Q53+'Jul22'!Z53)</f>
        <v>0</v>
      </c>
      <c r="AA53" s="49">
        <f>IF(R53=" ",'Jul22'!AA53,R53+'Jul22'!AA53)</f>
        <v>0</v>
      </c>
      <c r="AC53" s="49">
        <f>IF(T53=" ",'Jul22'!AC53,T53+'Jul22'!AC53)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IF(T$49="Y",'Jul22'!H54,0)</f>
        <v>0</v>
      </c>
      <c r="I54" s="92">
        <f>IF(T$49="Y",'Jul22'!I54,0)</f>
        <v>0</v>
      </c>
      <c r="J54" s="92">
        <f>IF(T$49="Y",'Jul22'!J54,0)</f>
        <v>0</v>
      </c>
      <c r="K54" s="92">
        <f>IF(T$49="Y",'Jul22'!K54,I54*J54)</f>
        <v>0</v>
      </c>
      <c r="L54" s="92">
        <f>IF(T$49="Y",'Jul22'!L54,0)</f>
        <v>0</v>
      </c>
      <c r="M54" s="100" t="str">
        <f>IF(E54=" "," ",IF(T$49="Y",'Jul22'!M54,IF((H54+K54+L54)&gt;0,H54+K54+L54,"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IF(Employee!H$113=E$49,Employee!D$112+SUM(M54)+'Jul22'!V54,SUM(M54)+'Jul22'!V54)</f>
        <v>0</v>
      </c>
      <c r="W54" s="49">
        <f>IF(Employee!H$113=E$49,Employee!D$113+SUM(N54)+'Jul22'!W54,SUM(N54)+'Jul22'!W54)</f>
        <v>0</v>
      </c>
      <c r="X54" s="49">
        <f>IF(O54=" ",'Jul22'!X54,O54+'Jul22'!X54)</f>
        <v>0</v>
      </c>
      <c r="Y54" s="49">
        <f>IF(P54=" ",'Jul22'!Y54,P54+'Jul22'!Y54)</f>
        <v>0</v>
      </c>
      <c r="Z54" s="49">
        <f>IF(Q54=" ",'Jul22'!Z54,Q54+'Jul22'!Z54)</f>
        <v>0</v>
      </c>
      <c r="AA54" s="49">
        <f>IF(R54=" ",'Jul22'!AA54,R54+'Jul22'!AA54)</f>
        <v>0</v>
      </c>
      <c r="AC54" s="49">
        <f>IF(T54=" ",'Jul22'!AC54,T54+'Jul22'!AC54)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IF(T$49="Y",'Jul22'!H55,0)</f>
        <v>0</v>
      </c>
      <c r="I55" s="92">
        <f>IF(T$49="Y",'Jul22'!I55,0)</f>
        <v>0</v>
      </c>
      <c r="J55" s="92">
        <f>IF(T$49="Y",'Jul22'!J55,0)</f>
        <v>0</v>
      </c>
      <c r="K55" s="92">
        <f>IF(T$49="Y",'Jul22'!K55,I55*J55)</f>
        <v>0</v>
      </c>
      <c r="L55" s="92">
        <f>IF(T$49="Y",'Jul22'!L55,0)</f>
        <v>0</v>
      </c>
      <c r="M55" s="100" t="str">
        <f>IF(E55=" "," ",IF(T$49="Y",'Jul22'!M55,IF((H55+K55+L55)&gt;0,H55+K55+L55,"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IF(Employee!H$139=E$49,Employee!D$138+SUM(M55)+'Jul22'!V55,SUM(M55)+'Jul22'!V55)</f>
        <v>0</v>
      </c>
      <c r="W55" s="49">
        <f>IF(Employee!H$139=E$49,Employee!D$139+SUM(N55)+'Jul22'!W55,SUM(N55)+'Jul22'!W55)</f>
        <v>0</v>
      </c>
      <c r="X55" s="49">
        <f>IF(O55=" ",'Jul22'!X55,O55+'Jul22'!X55)</f>
        <v>0</v>
      </c>
      <c r="Y55" s="49">
        <f>IF(P55=" ",'Jul22'!Y55,P55+'Jul22'!Y55)</f>
        <v>0</v>
      </c>
      <c r="Z55" s="49">
        <f>IF(Q55=" ",'Jul22'!Z55,Q55+'Jul22'!Z55)</f>
        <v>0</v>
      </c>
      <c r="AA55" s="49">
        <f>IF(R55=" ",'Jul22'!AA55,R55+'Jul22'!AA55)</f>
        <v>0</v>
      </c>
      <c r="AC55" s="49">
        <f>IF(T55=" ",'Jul22'!AC55,T55+'Jul22'!AC55)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66" t="s">
        <v>7</v>
      </c>
      <c r="G56" s="367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8"/>
      <c r="C57" s="378"/>
      <c r="D57" s="378"/>
      <c r="E57" s="378"/>
      <c r="F57" s="378"/>
      <c r="G57" s="378"/>
      <c r="H57" s="378"/>
      <c r="I57" s="378"/>
      <c r="J57" s="378"/>
      <c r="K57" s="378"/>
      <c r="L57" s="378"/>
      <c r="M57" s="378"/>
      <c r="N57" s="378"/>
      <c r="O57" s="378"/>
      <c r="P57" s="378"/>
      <c r="Q57" s="378"/>
      <c r="R57" s="378"/>
      <c r="S57" s="378"/>
      <c r="T57" s="378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23" t="s">
        <v>74</v>
      </c>
      <c r="N59" s="424"/>
      <c r="O59" s="424"/>
      <c r="P59" s="424"/>
      <c r="Q59" s="424"/>
      <c r="R59" s="42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AD60+'Jul22'!AD65</f>
        <v>0</v>
      </c>
      <c r="AE65" s="158">
        <f>AE60+'Jul22'!AE65</f>
        <v>0</v>
      </c>
      <c r="AF65" s="158">
        <f>AF60+'Jul22'!AF65</f>
        <v>0</v>
      </c>
      <c r="AG65" s="158">
        <f>AG60+'Jul22'!AG65</f>
        <v>0</v>
      </c>
    </row>
    <row r="66" spans="6:33" ht="13.5" thickTop="1" x14ac:dyDescent="0.2"/>
    <row r="67" spans="6:33" x14ac:dyDescent="0.2">
      <c r="AD67" s="162"/>
      <c r="AE67" s="158">
        <f>AE62+'Jul22'!AE67</f>
        <v>0</v>
      </c>
      <c r="AF67" s="158">
        <f>AF62+'Jul22'!AF67</f>
        <v>0</v>
      </c>
      <c r="AG67" s="158">
        <f>AG62+'Jul22'!AG67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500-000000000000}">
      <formula1>$G$3:$G$6</formula1>
    </dataValidation>
  </dataValidations>
  <hyperlinks>
    <hyperlink ref="B1" r:id="rId1" xr:uid="{00000000-0004-0000-05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7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4.25" customHeight="1" thickTop="1" x14ac:dyDescent="0.2">
      <c r="A1" s="439"/>
      <c r="B1" s="430" t="s">
        <v>66</v>
      </c>
      <c r="C1" s="431"/>
      <c r="D1" s="431"/>
      <c r="E1" s="431"/>
      <c r="F1" s="432"/>
      <c r="G1" s="443">
        <f>SUM(AD70:AG70)+SUM(AE72:AG72)</f>
        <v>0</v>
      </c>
      <c r="H1" s="444"/>
      <c r="I1" s="441" t="s">
        <v>4</v>
      </c>
      <c r="J1" s="452"/>
      <c r="K1" s="452"/>
      <c r="L1" s="453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21"/>
      <c r="V1" s="425" t="s">
        <v>25</v>
      </c>
      <c r="W1" s="426"/>
      <c r="X1" s="426"/>
      <c r="Y1" s="426"/>
      <c r="Z1" s="426"/>
      <c r="AA1" s="426"/>
      <c r="AB1" s="426"/>
      <c r="AC1" s="427"/>
      <c r="AD1" s="412" t="s">
        <v>62</v>
      </c>
      <c r="AE1" s="412"/>
      <c r="AF1" s="412"/>
      <c r="AG1" s="412"/>
      <c r="AH1" s="24"/>
    </row>
    <row r="2" spans="1:34" s="4" customFormat="1" ht="14.25" customHeight="1" thickBot="1" x14ac:dyDescent="0.25">
      <c r="A2" s="439"/>
      <c r="B2" s="433"/>
      <c r="C2" s="434"/>
      <c r="D2" s="434"/>
      <c r="E2" s="434"/>
      <c r="F2" s="435"/>
      <c r="G2" s="396"/>
      <c r="H2" s="397"/>
      <c r="I2" s="401" t="s">
        <v>70</v>
      </c>
      <c r="J2" s="401"/>
      <c r="K2" s="401"/>
      <c r="L2" s="402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21"/>
      <c r="V2" s="428"/>
      <c r="W2" s="413"/>
      <c r="X2" s="413"/>
      <c r="Y2" s="413"/>
      <c r="Z2" s="413"/>
      <c r="AA2" s="413"/>
      <c r="AB2" s="413"/>
      <c r="AC2" s="429"/>
      <c r="AD2" s="413"/>
      <c r="AE2" s="413"/>
      <c r="AF2" s="413"/>
      <c r="AG2" s="413"/>
      <c r="AH2" s="24"/>
    </row>
    <row r="3" spans="1:34" s="7" customFormat="1" ht="15" customHeight="1" thickTop="1" x14ac:dyDescent="0.2">
      <c r="A3" s="389"/>
      <c r="B3" s="398" t="s">
        <v>72</v>
      </c>
      <c r="C3" s="398" t="s">
        <v>45</v>
      </c>
      <c r="D3" s="398" t="s">
        <v>6</v>
      </c>
      <c r="E3" s="403" t="s">
        <v>38</v>
      </c>
      <c r="F3" s="406" t="s">
        <v>0</v>
      </c>
      <c r="G3" s="105" t="s">
        <v>39</v>
      </c>
      <c r="H3" s="373" t="str">
        <f>'Apr22'!H3:H6</f>
        <v>Statutory Pay</v>
      </c>
      <c r="I3" s="373" t="str">
        <f>'Apr22'!I3:I6</f>
        <v>Basic hours</v>
      </c>
      <c r="J3" s="373" t="str">
        <f>'Apr22'!J3:J6</f>
        <v>Hourly rate</v>
      </c>
      <c r="K3" s="373" t="str">
        <f>'Apr22'!K3:K6</f>
        <v>Basic    wages</v>
      </c>
      <c r="L3" s="373" t="str">
        <f>'Apr22'!L3:L6</f>
        <v>Overtime Bonus Gratuities</v>
      </c>
      <c r="M3" s="436" t="str">
        <f>'Apr22'!M3:M6</f>
        <v>GROSS WAGES</v>
      </c>
      <c r="N3" s="373" t="str">
        <f>'Apr22'!N3:N6</f>
        <v>Income Tax</v>
      </c>
      <c r="O3" s="373" t="str">
        <f>'Apr22'!O3:O6</f>
        <v>Employees National Insurance</v>
      </c>
      <c r="P3" s="373" t="str">
        <f>'Apr22'!P3:P6</f>
        <v>Student Loans</v>
      </c>
      <c r="Q3" s="373" t="str">
        <f>'Apr22'!Q3:Q6</f>
        <v>Other Deductions</v>
      </c>
      <c r="R3" s="436" t="str">
        <f>'Apr22'!R3:R6</f>
        <v>NET      PAY</v>
      </c>
      <c r="S3" s="42"/>
      <c r="T3" s="373" t="str">
        <f>'Apr22'!T3:T6</f>
        <v>Employers National Insurance</v>
      </c>
      <c r="U3" s="422"/>
      <c r="V3" s="417" t="s">
        <v>5</v>
      </c>
      <c r="W3" s="417" t="s">
        <v>1</v>
      </c>
      <c r="X3" s="417" t="s">
        <v>26</v>
      </c>
      <c r="Y3" s="418" t="s">
        <v>22</v>
      </c>
      <c r="Z3" s="417" t="s">
        <v>2</v>
      </c>
      <c r="AA3" s="417" t="s">
        <v>3</v>
      </c>
      <c r="AB3" s="42"/>
      <c r="AC3" s="417" t="s">
        <v>27</v>
      </c>
      <c r="AD3" s="414" t="s">
        <v>58</v>
      </c>
      <c r="AE3" s="414" t="s">
        <v>59</v>
      </c>
      <c r="AF3" s="414" t="s">
        <v>60</v>
      </c>
      <c r="AG3" s="414" t="s">
        <v>61</v>
      </c>
      <c r="AH3" s="160"/>
    </row>
    <row r="4" spans="1:34" s="7" customFormat="1" ht="15" customHeight="1" x14ac:dyDescent="0.2">
      <c r="A4" s="389"/>
      <c r="B4" s="399"/>
      <c r="C4" s="399"/>
      <c r="D4" s="399"/>
      <c r="E4" s="404"/>
      <c r="F4" s="382"/>
      <c r="G4" s="106" t="s">
        <v>40</v>
      </c>
      <c r="H4" s="376"/>
      <c r="I4" s="376"/>
      <c r="J4" s="376"/>
      <c r="K4" s="376"/>
      <c r="L4" s="376"/>
      <c r="M4" s="437"/>
      <c r="N4" s="376"/>
      <c r="O4" s="376"/>
      <c r="P4" s="376"/>
      <c r="Q4" s="376"/>
      <c r="R4" s="437"/>
      <c r="S4" s="42"/>
      <c r="T4" s="376"/>
      <c r="U4" s="422"/>
      <c r="V4" s="382"/>
      <c r="W4" s="382"/>
      <c r="X4" s="382"/>
      <c r="Y4" s="419"/>
      <c r="Z4" s="382"/>
      <c r="AA4" s="382"/>
      <c r="AB4" s="42"/>
      <c r="AC4" s="382"/>
      <c r="AD4" s="415"/>
      <c r="AE4" s="415"/>
      <c r="AF4" s="415"/>
      <c r="AG4" s="415"/>
      <c r="AH4" s="160"/>
    </row>
    <row r="5" spans="1:34" s="7" customFormat="1" ht="15" customHeight="1" x14ac:dyDescent="0.2">
      <c r="A5" s="389"/>
      <c r="B5" s="399"/>
      <c r="C5" s="399"/>
      <c r="D5" s="399"/>
      <c r="E5" s="404"/>
      <c r="F5" s="382"/>
      <c r="G5" s="106" t="s">
        <v>41</v>
      </c>
      <c r="H5" s="376"/>
      <c r="I5" s="376"/>
      <c r="J5" s="376"/>
      <c r="K5" s="376"/>
      <c r="L5" s="376"/>
      <c r="M5" s="437"/>
      <c r="N5" s="376"/>
      <c r="O5" s="376"/>
      <c r="P5" s="376"/>
      <c r="Q5" s="376"/>
      <c r="R5" s="437"/>
      <c r="S5" s="42"/>
      <c r="T5" s="376"/>
      <c r="U5" s="422"/>
      <c r="V5" s="382"/>
      <c r="W5" s="382"/>
      <c r="X5" s="382"/>
      <c r="Y5" s="419"/>
      <c r="Z5" s="382"/>
      <c r="AA5" s="382"/>
      <c r="AB5" s="42"/>
      <c r="AC5" s="382"/>
      <c r="AD5" s="415"/>
      <c r="AE5" s="415"/>
      <c r="AF5" s="415"/>
      <c r="AG5" s="415"/>
      <c r="AH5" s="160"/>
    </row>
    <row r="6" spans="1:34" s="8" customFormat="1" ht="15" customHeight="1" x14ac:dyDescent="0.2">
      <c r="A6" s="389"/>
      <c r="B6" s="400"/>
      <c r="C6" s="400"/>
      <c r="D6" s="400"/>
      <c r="E6" s="405"/>
      <c r="F6" s="382"/>
      <c r="G6" s="107" t="s">
        <v>42</v>
      </c>
      <c r="H6" s="377"/>
      <c r="I6" s="377"/>
      <c r="J6" s="377"/>
      <c r="K6" s="377"/>
      <c r="L6" s="377"/>
      <c r="M6" s="438"/>
      <c r="N6" s="377"/>
      <c r="O6" s="377"/>
      <c r="P6" s="377"/>
      <c r="Q6" s="377"/>
      <c r="R6" s="438"/>
      <c r="S6" s="41"/>
      <c r="T6" s="377"/>
      <c r="U6" s="422"/>
      <c r="V6" s="382"/>
      <c r="W6" s="382"/>
      <c r="X6" s="382"/>
      <c r="Y6" s="420"/>
      <c r="Z6" s="382"/>
      <c r="AA6" s="382"/>
      <c r="AB6" s="41"/>
      <c r="AC6" s="382"/>
      <c r="AD6" s="416"/>
      <c r="AE6" s="416"/>
      <c r="AF6" s="416"/>
      <c r="AG6" s="416"/>
      <c r="AH6" s="128"/>
    </row>
    <row r="7" spans="1:34" s="8" customFormat="1" ht="24" customHeight="1" thickBot="1" x14ac:dyDescent="0.25">
      <c r="A7" s="128"/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69"/>
      <c r="D8" s="369"/>
      <c r="E8" s="367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368" t="s">
        <v>9</v>
      </c>
      <c r="C9" s="369"/>
      <c r="D9" s="367"/>
      <c r="E9" s="156">
        <v>22</v>
      </c>
      <c r="F9" s="35"/>
      <c r="G9" s="35"/>
      <c r="H9" s="368" t="s">
        <v>28</v>
      </c>
      <c r="I9" s="369"/>
      <c r="J9" s="367"/>
      <c r="K9" s="204">
        <f>'Aug22'!M39+1</f>
        <v>44802</v>
      </c>
      <c r="L9" s="203" t="s">
        <v>76</v>
      </c>
      <c r="M9" s="205">
        <f>K9+6</f>
        <v>44808</v>
      </c>
      <c r="N9" s="20"/>
      <c r="O9" s="409" t="s">
        <v>63</v>
      </c>
      <c r="P9" s="410"/>
      <c r="Q9" s="410"/>
      <c r="R9" s="411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IF(T$9="Y",'Aug22'!H41,0)</f>
        <v>0</v>
      </c>
      <c r="I11" s="89">
        <f>IF(T$9="Y",'Aug22'!I41,0)</f>
        <v>0</v>
      </c>
      <c r="J11" s="89">
        <f>IF(T$9="Y",'Aug22'!J41,0)</f>
        <v>0</v>
      </c>
      <c r="K11" s="89">
        <f>IF(T$9="Y",'Aug22'!K41,I11*J11)</f>
        <v>0</v>
      </c>
      <c r="L11" s="110">
        <f>IF(T$9="Y",'Aug22'!L41,0)</f>
        <v>0</v>
      </c>
      <c r="M11" s="110" t="str">
        <f>IF(E11=" "," ",IF(T$9="Y",'Aug22'!M41,IF((H11+K11+L11)&gt;0,H11+K11+L11,"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IF(Employee!H$34=E$9,Employee!D$34+SUM(M11)+'Aug22'!V41,SUM(M11)+'Aug22'!V41)</f>
        <v>0</v>
      </c>
      <c r="W11" s="49">
        <f>IF(Employee!H$34=E$9,Employee!D$35+SUM(N11)+'Aug22'!W41,SUM(N11)+'Aug22'!W41)</f>
        <v>0</v>
      </c>
      <c r="X11" s="49">
        <f>IF(O11=" ",'Aug22'!X41,O11+'Aug22'!X41)</f>
        <v>0</v>
      </c>
      <c r="Y11" s="49">
        <f>IF(P11=" ",'Aug22'!Y41,P11+'Aug22'!Y41)</f>
        <v>0</v>
      </c>
      <c r="Z11" s="49">
        <f>IF(Q11=" ",'Aug22'!Z41,Q11+'Aug22'!Z41)</f>
        <v>0</v>
      </c>
      <c r="AA11" s="49">
        <f>IF(R11=" ",'Aug22'!AA41,R11+'Aug22'!AA41)</f>
        <v>0</v>
      </c>
      <c r="AC11" s="49">
        <f>IF(T11=" ",'Aug22'!AC41,T11+'Aug22'!AC41)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IF(T$9="Y",'Aug22'!H42,0)</f>
        <v>0</v>
      </c>
      <c r="I12" s="92">
        <f>IF(T$9="Y",'Aug22'!I42,0)</f>
        <v>0</v>
      </c>
      <c r="J12" s="92">
        <f>IF(T$9="Y",'Aug22'!J42,0)</f>
        <v>0</v>
      </c>
      <c r="K12" s="92">
        <f>IF(T$9="Y",'Aug22'!K42,I12*J12)</f>
        <v>0</v>
      </c>
      <c r="L12" s="111">
        <f>IF(T$9="Y",'Aug22'!L42,0)</f>
        <v>0</v>
      </c>
      <c r="M12" s="111" t="str">
        <f>IF(E12=" "," ",IF(T$9="Y",'Aug22'!M42,IF((H12+K12+L12)&gt;0,H12+K12+L12,"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IF(Employee!H$60=E$9,Employee!D$60+SUM(M12)+'Aug22'!V42,SUM(M12)+'Aug22'!V42)</f>
        <v>0</v>
      </c>
      <c r="W12" s="49">
        <f>IF(Employee!H$60=E$9,Employee!D$61+SUM(N12)+'Aug22'!W42,SUM(N12)+'Aug22'!W42)</f>
        <v>0</v>
      </c>
      <c r="X12" s="49">
        <f>IF(O12=" ",'Aug22'!X42,O12+'Aug22'!X42)</f>
        <v>0</v>
      </c>
      <c r="Y12" s="49">
        <f>IF(P12=" ",'Aug22'!Y42,P12+'Aug22'!Y42)</f>
        <v>0</v>
      </c>
      <c r="Z12" s="49">
        <f>IF(Q12=" ",'Aug22'!Z42,Q12+'Aug22'!Z42)</f>
        <v>0</v>
      </c>
      <c r="AA12" s="49">
        <f>IF(R12=" ",'Aug22'!AA42,R12+'Aug22'!AA42)</f>
        <v>0</v>
      </c>
      <c r="AC12" s="49">
        <f>IF(T12=" ",'Aug22'!AC42,T12+'Aug22'!AC42)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IF(T$9="Y",'Aug22'!H43,0)</f>
        <v>0</v>
      </c>
      <c r="I13" s="92">
        <f>IF(T$9="Y",'Aug22'!I43,0)</f>
        <v>0</v>
      </c>
      <c r="J13" s="92">
        <f>IF(T$9="Y",'Aug22'!J43,0)</f>
        <v>0</v>
      </c>
      <c r="K13" s="92">
        <f>IF(T$9="Y",'Aug22'!K43,I13*J13)</f>
        <v>0</v>
      </c>
      <c r="L13" s="111">
        <f>IF(T$9="Y",'Aug22'!L43,0)</f>
        <v>0</v>
      </c>
      <c r="M13" s="111" t="str">
        <f>IF(E13=" "," ",IF(T$9="Y",'Aug22'!M43,IF((H13+K13+L13)&gt;0,H13+K13+L13,"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IF(Employee!H$86=E$9,Employee!D$86+SUM(M13)+'Aug22'!V43,SUM(M13)+'Aug22'!V43)</f>
        <v>0</v>
      </c>
      <c r="W13" s="49">
        <f>IF(Employee!H$86=E$9,Employee!D$87+SUM(N13)+'Aug22'!W43,SUM(N13)+'Aug22'!W43)</f>
        <v>0</v>
      </c>
      <c r="X13" s="49">
        <f>IF(O13=" ",'Aug22'!X43,O13+'Aug22'!X43)</f>
        <v>0</v>
      </c>
      <c r="Y13" s="49">
        <f>IF(P13=" ",'Aug22'!Y43,P13+'Aug22'!Y43)</f>
        <v>0</v>
      </c>
      <c r="Z13" s="49">
        <f>IF(Q13=" ",'Aug22'!Z43,Q13+'Aug22'!Z43)</f>
        <v>0</v>
      </c>
      <c r="AA13" s="49">
        <f>IF(R13=" ",'Aug22'!AA43,R13+'Aug22'!AA43)</f>
        <v>0</v>
      </c>
      <c r="AC13" s="49">
        <f>IF(T13=" ",'Aug22'!AC43,T13+'Aug22'!AC43)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IF(T$9="Y",'Aug22'!H44,0)</f>
        <v>0</v>
      </c>
      <c r="I14" s="92">
        <f>IF(T$9="Y",'Aug22'!I44,0)</f>
        <v>0</v>
      </c>
      <c r="J14" s="92">
        <f>IF(T$9="Y",'Aug22'!J44,0)</f>
        <v>0</v>
      </c>
      <c r="K14" s="92">
        <f>IF(T$9="Y",'Aug22'!K44,I14*J14)</f>
        <v>0</v>
      </c>
      <c r="L14" s="111">
        <f>IF(T$9="Y",'Aug22'!L44,0)</f>
        <v>0</v>
      </c>
      <c r="M14" s="111" t="str">
        <f>IF(E14=" "," ",IF(T$9="Y",'Aug22'!M44,IF((H14+K14+L14)&gt;0,H14+K14+L14,"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IF(Employee!H$112=E$9,Employee!D$112+SUM(M14)+'Aug22'!V44,SUM(M14)+'Aug22'!V44)</f>
        <v>0</v>
      </c>
      <c r="W14" s="49">
        <f>IF(Employee!H$112=E$9,Employee!D$113+SUM(N14)+'Aug22'!W44,SUM(N14)+'Aug22'!W44)</f>
        <v>0</v>
      </c>
      <c r="X14" s="49">
        <f>IF(O14=" ",'Aug22'!X44,O14+'Aug22'!X44)</f>
        <v>0</v>
      </c>
      <c r="Y14" s="49">
        <f>IF(P14=" ",'Aug22'!Y44,P14+'Aug22'!Y44)</f>
        <v>0</v>
      </c>
      <c r="Z14" s="49">
        <f>IF(Q14=" ",'Aug22'!Z44,Q14+'Aug22'!Z44)</f>
        <v>0</v>
      </c>
      <c r="AA14" s="49">
        <f>IF(R14=" ",'Aug22'!AA44,R14+'Aug22'!AA44)</f>
        <v>0</v>
      </c>
      <c r="AC14" s="49">
        <f>IF(T14=" ",'Aug22'!AC44,T14+'Aug22'!AC44)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IF(T$9="Y",'Aug22'!H45,0)</f>
        <v>0</v>
      </c>
      <c r="I15" s="245">
        <f>IF(T$9="Y",'Aug22'!I45,0)</f>
        <v>0</v>
      </c>
      <c r="J15" s="245">
        <f>IF(T$9="Y",'Aug22'!J45,0)</f>
        <v>0</v>
      </c>
      <c r="K15" s="245">
        <f>IF(T$9="Y",'Aug22'!K45,I15*J15)</f>
        <v>0</v>
      </c>
      <c r="L15" s="246">
        <f>IF(T$9="Y",'Aug22'!L45,0)</f>
        <v>0</v>
      </c>
      <c r="M15" s="111" t="str">
        <f>IF(E15=" "," ",IF(T$9="Y",'Aug22'!M45,IF((H15+K15+L15)&gt;0,H15+K15+L15,"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IF(Employee!H$138=E$9,Employee!D$138+SUM(M15)+'Aug22'!V45,SUM(M15)+'Aug22'!V45)</f>
        <v>0</v>
      </c>
      <c r="W15" s="49">
        <f>IF(Employee!H$138=E$9,Employee!D$139+SUM(N15)+'Aug22'!W45,SUM(N15)+'Aug22'!W45)</f>
        <v>0</v>
      </c>
      <c r="X15" s="49">
        <f>IF(O15=" ",'Aug22'!X45,O15+'Aug22'!X45)</f>
        <v>0</v>
      </c>
      <c r="Y15" s="49">
        <f>IF(P15=" ",'Aug22'!Y45,P15+'Aug22'!Y45)</f>
        <v>0</v>
      </c>
      <c r="Z15" s="49">
        <f>IF(Q15=" ",'Aug22'!Z45,Q15+'Aug22'!Z45)</f>
        <v>0</v>
      </c>
      <c r="AA15" s="49">
        <f>IF(R15=" ",'Aug22'!AA45,R15+'Aug22'!AA45)</f>
        <v>0</v>
      </c>
      <c r="AC15" s="49">
        <f>IF(T15=" ",'Aug22'!AC45,T15+'Aug22'!AC45)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66" t="s">
        <v>7</v>
      </c>
      <c r="G16" s="369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69"/>
      <c r="D18" s="369"/>
      <c r="E18" s="367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407"/>
      <c r="S18" s="408"/>
      <c r="T18" s="408"/>
      <c r="U18" s="33"/>
      <c r="AH18" s="35"/>
    </row>
    <row r="19" spans="1:34" ht="18" customHeight="1" thickTop="1" thickBot="1" x14ac:dyDescent="0.25">
      <c r="A19" s="34"/>
      <c r="B19" s="368" t="s">
        <v>9</v>
      </c>
      <c r="C19" s="369"/>
      <c r="D19" s="367"/>
      <c r="E19" s="156">
        <v>23</v>
      </c>
      <c r="F19" s="35"/>
      <c r="G19" s="35"/>
      <c r="H19" s="368" t="s">
        <v>28</v>
      </c>
      <c r="I19" s="369"/>
      <c r="J19" s="367"/>
      <c r="K19" s="204">
        <f>M9+1</f>
        <v>44809</v>
      </c>
      <c r="L19" s="203" t="s">
        <v>76</v>
      </c>
      <c r="M19" s="205">
        <f>K19+6</f>
        <v>44815</v>
      </c>
      <c r="N19" s="20"/>
      <c r="O19" s="409" t="s">
        <v>63</v>
      </c>
      <c r="P19" s="410"/>
      <c r="Q19" s="410"/>
      <c r="R19" s="411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66" t="s">
        <v>7</v>
      </c>
      <c r="G26" s="367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69"/>
      <c r="D28" s="369"/>
      <c r="E28" s="367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407"/>
      <c r="S28" s="408"/>
      <c r="T28" s="408"/>
      <c r="U28" s="33"/>
      <c r="AH28" s="35"/>
    </row>
    <row r="29" spans="1:34" ht="18" customHeight="1" thickTop="1" thickBot="1" x14ac:dyDescent="0.25">
      <c r="A29" s="34"/>
      <c r="B29" s="368" t="s">
        <v>9</v>
      </c>
      <c r="C29" s="369"/>
      <c r="D29" s="367"/>
      <c r="E29" s="156">
        <v>24</v>
      </c>
      <c r="F29" s="35"/>
      <c r="G29" s="35"/>
      <c r="H29" s="368" t="s">
        <v>28</v>
      </c>
      <c r="I29" s="369"/>
      <c r="J29" s="367"/>
      <c r="K29" s="204">
        <f>M19+1</f>
        <v>44816</v>
      </c>
      <c r="L29" s="203" t="s">
        <v>76</v>
      </c>
      <c r="M29" s="205">
        <f>K29+6</f>
        <v>44822</v>
      </c>
      <c r="N29" s="20"/>
      <c r="O29" s="409" t="s">
        <v>63</v>
      </c>
      <c r="P29" s="410"/>
      <c r="Q29" s="410"/>
      <c r="R29" s="411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66" t="s">
        <v>7</v>
      </c>
      <c r="G36" s="367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445"/>
      <c r="D38" s="445"/>
      <c r="E38" s="446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368" t="s">
        <v>9</v>
      </c>
      <c r="C39" s="447"/>
      <c r="D39" s="448"/>
      <c r="E39" s="156">
        <v>25</v>
      </c>
      <c r="F39" s="35"/>
      <c r="G39" s="35"/>
      <c r="H39" s="368" t="s">
        <v>28</v>
      </c>
      <c r="I39" s="447"/>
      <c r="J39" s="448"/>
      <c r="K39" s="204">
        <f>M29+1</f>
        <v>44823</v>
      </c>
      <c r="L39" s="203" t="s">
        <v>76</v>
      </c>
      <c r="M39" s="205">
        <f>K39+6</f>
        <v>44829</v>
      </c>
      <c r="N39" s="20"/>
      <c r="O39" s="409" t="s">
        <v>63</v>
      </c>
      <c r="P39" s="449"/>
      <c r="Q39" s="449"/>
      <c r="R39" s="450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66" t="s">
        <v>7</v>
      </c>
      <c r="G46" s="451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23</v>
      </c>
      <c r="C48" s="445"/>
      <c r="D48" s="445"/>
      <c r="E48" s="446"/>
      <c r="F48" s="32"/>
      <c r="G48" s="32"/>
      <c r="H48" s="32"/>
      <c r="I48" s="32"/>
      <c r="J48" s="32"/>
      <c r="K48" s="46"/>
      <c r="L48" s="46"/>
      <c r="M48" s="43"/>
      <c r="N48" s="32"/>
      <c r="O48" s="370" t="s">
        <v>28</v>
      </c>
      <c r="P48" s="371"/>
      <c r="Q48" s="372"/>
      <c r="R48" s="407"/>
      <c r="S48" s="408"/>
      <c r="T48" s="408"/>
      <c r="U48" s="33"/>
      <c r="AH48" s="35"/>
    </row>
    <row r="49" spans="1:34" ht="18" customHeight="1" thickTop="1" thickBot="1" x14ac:dyDescent="0.25">
      <c r="A49" s="34"/>
      <c r="B49" s="368" t="s">
        <v>9</v>
      </c>
      <c r="C49" s="447"/>
      <c r="D49" s="448"/>
      <c r="E49" s="156">
        <v>26</v>
      </c>
      <c r="F49" s="35"/>
      <c r="G49" s="35"/>
      <c r="H49" s="368" t="s">
        <v>28</v>
      </c>
      <c r="I49" s="447"/>
      <c r="J49" s="448"/>
      <c r="K49" s="204">
        <f>Admin!B175</f>
        <v>44830</v>
      </c>
      <c r="L49" s="203" t="s">
        <v>76</v>
      </c>
      <c r="M49" s="205">
        <f>K49+6</f>
        <v>44836</v>
      </c>
      <c r="N49" s="20"/>
      <c r="O49" s="409" t="s">
        <v>63</v>
      </c>
      <c r="P49" s="449"/>
      <c r="Q49" s="449"/>
      <c r="R49" s="450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IF(T$49="Y",H45,0)</f>
        <v>0</v>
      </c>
      <c r="I55" s="92">
        <f>IF(T$49="Y",I45,0)</f>
        <v>0</v>
      </c>
      <c r="J55" s="92">
        <f>IF(T$49="Y",J45,0)</f>
        <v>0</v>
      </c>
      <c r="K55" s="92">
        <f>IF(T$49="Y",K45,I55*J55)</f>
        <v>0</v>
      </c>
      <c r="L55" s="111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66" t="s">
        <v>7</v>
      </c>
      <c r="G56" s="451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8"/>
      <c r="C57" s="378"/>
      <c r="D57" s="378"/>
      <c r="E57" s="378"/>
      <c r="F57" s="378"/>
      <c r="G57" s="378"/>
      <c r="H57" s="378"/>
      <c r="I57" s="378"/>
      <c r="J57" s="378"/>
      <c r="K57" s="378"/>
      <c r="L57" s="378"/>
      <c r="M57" s="378"/>
      <c r="N57" s="378"/>
      <c r="O57" s="378"/>
      <c r="P57" s="378"/>
      <c r="Q57" s="378"/>
      <c r="R57" s="378"/>
      <c r="S57" s="378"/>
      <c r="T57" s="378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83" t="s">
        <v>24</v>
      </c>
      <c r="C58" s="369"/>
      <c r="D58" s="369"/>
      <c r="E58" s="367"/>
      <c r="F58" s="32"/>
      <c r="G58" s="32"/>
      <c r="H58" s="43"/>
      <c r="I58" s="43"/>
      <c r="J58" s="43"/>
      <c r="K58" s="46"/>
      <c r="L58" s="46"/>
      <c r="M58" s="43"/>
      <c r="N58" s="32"/>
      <c r="O58" s="370" t="s">
        <v>28</v>
      </c>
      <c r="P58" s="371"/>
      <c r="Q58" s="372"/>
      <c r="R58" s="407"/>
      <c r="S58" s="408"/>
      <c r="T58" s="408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68" t="s">
        <v>10</v>
      </c>
      <c r="C59" s="369"/>
      <c r="D59" s="367"/>
      <c r="E59" s="156">
        <v>6</v>
      </c>
      <c r="F59" s="35"/>
      <c r="G59" s="35"/>
      <c r="H59" s="368" t="s">
        <v>28</v>
      </c>
      <c r="I59" s="369"/>
      <c r="J59" s="367"/>
      <c r="K59" s="204">
        <f>Admin!B150</f>
        <v>44805</v>
      </c>
      <c r="L59" s="203" t="s">
        <v>76</v>
      </c>
      <c r="M59" s="205">
        <f>Admin!B179</f>
        <v>44834</v>
      </c>
      <c r="N59" s="20"/>
      <c r="O59" s="409" t="s">
        <v>64</v>
      </c>
      <c r="P59" s="410"/>
      <c r="Q59" s="410"/>
      <c r="R59" s="411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IF(T$59="Y",'Aug22'!H51,0)</f>
        <v>0</v>
      </c>
      <c r="I61" s="89">
        <f>IF(T$59="Y",'Aug22'!I51,0)</f>
        <v>0</v>
      </c>
      <c r="J61" s="89">
        <f>IF(T$59="Y",'Aug22'!J51,0)</f>
        <v>0</v>
      </c>
      <c r="K61" s="89">
        <f>IF(T$59="Y",'Aug22'!K51,I61*J61)</f>
        <v>0</v>
      </c>
      <c r="L61" s="110">
        <f>IF(T$59="Y",'Aug22'!L51,0)</f>
        <v>0</v>
      </c>
      <c r="M61" s="99" t="str">
        <f>IF(E61=" "," ",IF(T$59="Y",'Aug22'!M51,IF((H61+K61+L61)&gt;0,H61+K61+L61,"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IF(Employee!H$35=E$59,Employee!D$34+SUM(M61)+'Aug22'!V51,SUM(M61)+'Aug22'!V51)</f>
        <v>0</v>
      </c>
      <c r="W61" s="49">
        <f>IF(Employee!H$35=E$59,Employee!D$35+SUM(N61)+'Aug22'!W51,SUM(N61)+'Aug22'!W51)</f>
        <v>0</v>
      </c>
      <c r="X61" s="49">
        <f>IF(O61=" ",'Aug22'!X51,O61+'Aug22'!X51)</f>
        <v>0</v>
      </c>
      <c r="Y61" s="49">
        <f>IF(P61=" ",'Aug22'!Y51,P61+'Aug22'!Y51)</f>
        <v>0</v>
      </c>
      <c r="Z61" s="49">
        <f>IF(Q61=" ",'Aug22'!Z51,Q61+'Aug22'!Z51)</f>
        <v>0</v>
      </c>
      <c r="AA61" s="49">
        <f>IF(R61=" ",'Aug22'!AA51,R61+'Aug22'!AA51)</f>
        <v>0</v>
      </c>
      <c r="AC61" s="49">
        <f>IF(T61=" ",'Aug22'!AC51,T61+'Aug22'!AC51)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IF(T$59="Y",'Aug22'!H52,0)</f>
        <v>0</v>
      </c>
      <c r="I62" s="92">
        <f>IF(T$59="Y",'Aug22'!I52,0)</f>
        <v>0</v>
      </c>
      <c r="J62" s="92">
        <f>IF(T$59="Y",'Aug22'!J52,0)</f>
        <v>0</v>
      </c>
      <c r="K62" s="92">
        <f>IF(T$59="Y",'Aug22'!K52,I62*J62)</f>
        <v>0</v>
      </c>
      <c r="L62" s="111">
        <f>IF(T$59="Y",'Aug22'!L52,0)</f>
        <v>0</v>
      </c>
      <c r="M62" s="100" t="str">
        <f>IF(E62=" "," ",IF(T$59="Y",'Aug22'!M52,IF((H62+K62+L62)&gt;0,H62+K62+L62,"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IF(Employee!H$61=E$59,Employee!D$60+SUM(M62)+'Aug22'!V52,SUM(M62)+'Aug22'!V52)</f>
        <v>0</v>
      </c>
      <c r="W62" s="49">
        <f>IF(Employee!H$61=E$59,Employee!D$61+SUM(N62)+'Aug22'!W52,SUM(N62)+'Aug22'!W52)</f>
        <v>0</v>
      </c>
      <c r="X62" s="49">
        <f>IF(O62=" ",'Aug22'!X52,O62+'Aug22'!X52)</f>
        <v>0</v>
      </c>
      <c r="Y62" s="49">
        <f>IF(P62=" ",'Aug22'!Y52,P62+'Aug22'!Y52)</f>
        <v>0</v>
      </c>
      <c r="Z62" s="49">
        <f>IF(Q62=" ",'Aug22'!Z52,Q62+'Aug22'!Z52)</f>
        <v>0</v>
      </c>
      <c r="AA62" s="49">
        <f>IF(R62=" ",'Aug22'!AA52,R62+'Aug22'!AA52)</f>
        <v>0</v>
      </c>
      <c r="AC62" s="49">
        <f>IF(T62=" ",'Aug22'!AC52,T62+'Aug22'!AC52)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IF(T$59="Y",'Aug22'!H53,0)</f>
        <v>0</v>
      </c>
      <c r="I63" s="92">
        <f>IF(T$59="Y",'Aug22'!I53,0)</f>
        <v>0</v>
      </c>
      <c r="J63" s="92">
        <f>IF(T$59="Y",'Aug22'!J53,0)</f>
        <v>0</v>
      </c>
      <c r="K63" s="92">
        <f>IF(T$59="Y",'Aug22'!K53,I63*J63)</f>
        <v>0</v>
      </c>
      <c r="L63" s="111">
        <f>IF(T$59="Y",'Aug22'!L53,0)</f>
        <v>0</v>
      </c>
      <c r="M63" s="100" t="str">
        <f>IF(E63=" "," ",IF(T$59="Y",'Aug22'!M53,IF((H63+K63+L63)&gt;0,H63+K63+L63,"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IF(Employee!H$87=E$59,Employee!D$86+SUM(M63)+'Aug22'!V53,SUM(M63)+'Aug22'!V53)</f>
        <v>0</v>
      </c>
      <c r="W63" s="49">
        <f>IF(Employee!H$87=E$59,Employee!D$87+SUM(N63)+'Aug22'!W53,SUM(N63)+'Aug22'!W53)</f>
        <v>0</v>
      </c>
      <c r="X63" s="49">
        <f>IF(O63=" ",'Aug22'!X53,O63+'Aug22'!X53)</f>
        <v>0</v>
      </c>
      <c r="Y63" s="49">
        <f>IF(P63=" ",'Aug22'!Y53,P63+'Aug22'!Y53)</f>
        <v>0</v>
      </c>
      <c r="Z63" s="49">
        <f>IF(Q63=" ",'Aug22'!Z53,Q63+'Aug22'!Z53)</f>
        <v>0</v>
      </c>
      <c r="AA63" s="49">
        <f>IF(R63=" ",'Aug22'!AA53,R63+'Aug22'!AA53)</f>
        <v>0</v>
      </c>
      <c r="AC63" s="49">
        <f>IF(T63=" ",'Aug22'!AC53,T63+'Aug22'!AC53)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IF(T$59="Y",'Aug22'!H54,0)</f>
        <v>0</v>
      </c>
      <c r="I64" s="92">
        <f>IF(T$59="Y",'Aug22'!I54,0)</f>
        <v>0</v>
      </c>
      <c r="J64" s="92">
        <f>IF(T$59="Y",'Aug22'!J54,0)</f>
        <v>0</v>
      </c>
      <c r="K64" s="92">
        <f>IF(T$59="Y",'Aug22'!K54,I64*J64)</f>
        <v>0</v>
      </c>
      <c r="L64" s="111">
        <f>IF(T$59="Y",'Aug22'!L54,0)</f>
        <v>0</v>
      </c>
      <c r="M64" s="100" t="str">
        <f>IF(E64=" "," ",IF(T$59="Y",'Aug22'!M54,IF((H64+K64+L64)&gt;0,H64+K64+L64,"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IF(Employee!H$113=E$59,Employee!D$112+SUM(M64)+'Aug22'!V54,SUM(M64)+'Aug22'!V54)</f>
        <v>0</v>
      </c>
      <c r="W64" s="49">
        <f>IF(Employee!H$113=E$59,Employee!D$113+SUM(N64)+'Aug22'!W54,SUM(N64)+'Aug22'!W54)</f>
        <v>0</v>
      </c>
      <c r="X64" s="49">
        <f>IF(O64=" ",'Aug22'!X54,O64+'Aug22'!X54)</f>
        <v>0</v>
      </c>
      <c r="Y64" s="49">
        <f>IF(P64=" ",'Aug22'!Y54,P64+'Aug22'!Y54)</f>
        <v>0</v>
      </c>
      <c r="Z64" s="49">
        <f>IF(Q64=" ",'Aug22'!Z54,Q64+'Aug22'!Z54)</f>
        <v>0</v>
      </c>
      <c r="AA64" s="49">
        <f>IF(R64=" ",'Aug22'!AA54,R64+'Aug22'!AA54)</f>
        <v>0</v>
      </c>
      <c r="AC64" s="49">
        <f>IF(T64=" ",'Aug22'!AC54,T64+'Aug22'!AC54)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IF(T$59="Y",'Aug22'!H55,0)</f>
        <v>0</v>
      </c>
      <c r="I65" s="245">
        <f>IF(T$59="Y",'Aug22'!I55,0)</f>
        <v>0</v>
      </c>
      <c r="J65" s="245">
        <f>IF(T$59="Y",'Aug22'!J55,0)</f>
        <v>0</v>
      </c>
      <c r="K65" s="245">
        <f>IF(T$59="Y",'Aug22'!K55,I65*J65)</f>
        <v>0</v>
      </c>
      <c r="L65" s="246">
        <f>IF(T$59="Y",'Aug22'!L55,0)</f>
        <v>0</v>
      </c>
      <c r="M65" s="100" t="str">
        <f>IF(E65=" "," ",IF(T$59="Y",'Aug22'!M55,IF((H65+K65+L65)&gt;0,H65+K65+L65,"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IF(Employee!H$139=E$59,Employee!D$138+SUM(M65)+'Aug22'!V55,SUM(M65)+'Aug22'!V55)</f>
        <v>0</v>
      </c>
      <c r="W65" s="49">
        <f>IF(Employee!H$139=E$59,Employee!D$139+SUM(N65)+'Aug22'!W55,SUM(N65)+'Aug22'!W55)</f>
        <v>0</v>
      </c>
      <c r="X65" s="49">
        <f>IF(O65=" ",'Aug22'!X55,O65+'Aug22'!X55)</f>
        <v>0</v>
      </c>
      <c r="Y65" s="49">
        <f>IF(P65=" ",'Aug22'!Y55,P65+'Aug22'!Y55)</f>
        <v>0</v>
      </c>
      <c r="Z65" s="49">
        <f>IF(Q65=" ",'Aug22'!Z55,Q65+'Aug22'!Z55)</f>
        <v>0</v>
      </c>
      <c r="AA65" s="49">
        <f>IF(R65=" ",'Aug22'!AA55,R65+'Aug22'!AA55)</f>
        <v>0</v>
      </c>
      <c r="AC65" s="49">
        <f>IF(T65=" ",'Aug22'!AC55,T65+'Aug22'!AC55)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66" t="s">
        <v>7</v>
      </c>
      <c r="G66" s="367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8"/>
      <c r="C67" s="378"/>
      <c r="D67" s="378"/>
      <c r="E67" s="378"/>
      <c r="F67" s="378"/>
      <c r="G67" s="378"/>
      <c r="H67" s="378"/>
      <c r="I67" s="378"/>
      <c r="J67" s="378"/>
      <c r="K67" s="378"/>
      <c r="L67" s="378"/>
      <c r="M67" s="378"/>
      <c r="N67" s="378"/>
      <c r="O67" s="378"/>
      <c r="P67" s="378"/>
      <c r="Q67" s="378"/>
      <c r="R67" s="378"/>
      <c r="S67" s="378"/>
      <c r="T67" s="378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423" t="s">
        <v>74</v>
      </c>
      <c r="N69" s="424"/>
      <c r="O69" s="424"/>
      <c r="P69" s="424"/>
      <c r="Q69" s="424"/>
      <c r="R69" s="424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AD70+'Aug22'!AD65</f>
        <v>0</v>
      </c>
      <c r="AE75" s="158">
        <f>AE70+'Aug22'!AE65</f>
        <v>0</v>
      </c>
      <c r="AF75" s="158">
        <f>AF70+'Aug22'!AF65</f>
        <v>0</v>
      </c>
      <c r="AG75" s="158">
        <f>AG70+'Aug22'!AG65</f>
        <v>0</v>
      </c>
    </row>
    <row r="76" spans="1:34" ht="13.5" thickTop="1" x14ac:dyDescent="0.2"/>
    <row r="77" spans="1:34" x14ac:dyDescent="0.2">
      <c r="AD77" s="162"/>
      <c r="AE77" s="158">
        <f>AE72+'Aug22'!AE67</f>
        <v>0</v>
      </c>
      <c r="AF77" s="158">
        <f>AF72+'Aug22'!AF67</f>
        <v>0</v>
      </c>
      <c r="AG77" s="158">
        <f>AG72+'Aug22'!AG67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61:G65 G41:G45 G21:G25 G11:G15 G31:G35 G51:G55" xr:uid="{00000000-0002-0000-0600-000000000000}">
      <formula1>$G$3:$G$6</formula1>
    </dataValidation>
  </dataValidations>
  <hyperlinks>
    <hyperlink ref="B1" r:id="rId1" xr:uid="{00000000-0004-0000-06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9"/>
      <c r="B1" s="430" t="s">
        <v>66</v>
      </c>
      <c r="C1" s="431"/>
      <c r="D1" s="431"/>
      <c r="E1" s="431"/>
      <c r="F1" s="432"/>
      <c r="G1" s="396">
        <f>SUM(AD60:AG60)+SUM(AE62:AG62)</f>
        <v>0</v>
      </c>
      <c r="H1" s="397"/>
      <c r="I1" s="393" t="s">
        <v>4</v>
      </c>
      <c r="J1" s="394"/>
      <c r="K1" s="394"/>
      <c r="L1" s="395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21"/>
      <c r="V1" s="425" t="s">
        <v>25</v>
      </c>
      <c r="W1" s="426"/>
      <c r="X1" s="426"/>
      <c r="Y1" s="426"/>
      <c r="Z1" s="426"/>
      <c r="AA1" s="426"/>
      <c r="AB1" s="426"/>
      <c r="AC1" s="427"/>
      <c r="AD1" s="412" t="s">
        <v>62</v>
      </c>
      <c r="AE1" s="412"/>
      <c r="AF1" s="412"/>
      <c r="AG1" s="412"/>
      <c r="AH1" s="28"/>
    </row>
    <row r="2" spans="1:34" s="179" customFormat="1" ht="14.25" customHeight="1" thickBot="1" x14ac:dyDescent="0.25">
      <c r="A2" s="439"/>
      <c r="B2" s="433"/>
      <c r="C2" s="434"/>
      <c r="D2" s="434"/>
      <c r="E2" s="434"/>
      <c r="F2" s="435"/>
      <c r="G2" s="396"/>
      <c r="H2" s="397"/>
      <c r="I2" s="401" t="s">
        <v>70</v>
      </c>
      <c r="J2" s="401"/>
      <c r="K2" s="401"/>
      <c r="L2" s="402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21"/>
      <c r="V2" s="428"/>
      <c r="W2" s="413"/>
      <c r="X2" s="413"/>
      <c r="Y2" s="413"/>
      <c r="Z2" s="413"/>
      <c r="AA2" s="413"/>
      <c r="AB2" s="413"/>
      <c r="AC2" s="429"/>
      <c r="AD2" s="413"/>
      <c r="AE2" s="413"/>
      <c r="AF2" s="413"/>
      <c r="AG2" s="413"/>
      <c r="AH2" s="28"/>
    </row>
    <row r="3" spans="1:34" s="7" customFormat="1" ht="15" customHeight="1" thickTop="1" x14ac:dyDescent="0.2">
      <c r="A3" s="389"/>
      <c r="B3" s="398" t="s">
        <v>72</v>
      </c>
      <c r="C3" s="398" t="s">
        <v>45</v>
      </c>
      <c r="D3" s="398" t="s">
        <v>6</v>
      </c>
      <c r="E3" s="403" t="s">
        <v>38</v>
      </c>
      <c r="F3" s="406" t="s">
        <v>0</v>
      </c>
      <c r="G3" s="105" t="s">
        <v>39</v>
      </c>
      <c r="H3" s="373" t="str">
        <f>'Apr22'!H3:H6</f>
        <v>Statutory Pay</v>
      </c>
      <c r="I3" s="373" t="str">
        <f>'Apr22'!I3:I6</f>
        <v>Basic hours</v>
      </c>
      <c r="J3" s="373" t="str">
        <f>'Apr22'!J3:J6</f>
        <v>Hourly rate</v>
      </c>
      <c r="K3" s="373" t="str">
        <f>'Apr22'!K3:K6</f>
        <v>Basic    wages</v>
      </c>
      <c r="L3" s="373" t="str">
        <f>'Apr22'!L3:L6</f>
        <v>Overtime Bonus Gratuities</v>
      </c>
      <c r="M3" s="436" t="str">
        <f>'Apr22'!M3:M6</f>
        <v>GROSS WAGES</v>
      </c>
      <c r="N3" s="373" t="str">
        <f>'Apr22'!N3:N6</f>
        <v>Income Tax</v>
      </c>
      <c r="O3" s="373" t="str">
        <f>'Apr22'!O3:O6</f>
        <v>Employees National Insurance</v>
      </c>
      <c r="P3" s="373" t="str">
        <f>'Apr22'!P3:P6</f>
        <v>Student Loans</v>
      </c>
      <c r="Q3" s="373" t="str">
        <f>'Apr22'!Q3:Q6</f>
        <v>Other Deductions</v>
      </c>
      <c r="R3" s="436" t="str">
        <f>'Apr22'!R3:R6</f>
        <v>NET      PAY</v>
      </c>
      <c r="S3" s="42"/>
      <c r="T3" s="373" t="str">
        <f>'Apr22'!T3:T6</f>
        <v>Employers National Insurance</v>
      </c>
      <c r="U3" s="422"/>
      <c r="V3" s="417" t="s">
        <v>5</v>
      </c>
      <c r="W3" s="417" t="s">
        <v>1</v>
      </c>
      <c r="X3" s="417" t="s">
        <v>26</v>
      </c>
      <c r="Y3" s="418" t="s">
        <v>22</v>
      </c>
      <c r="Z3" s="417" t="s">
        <v>2</v>
      </c>
      <c r="AA3" s="417" t="s">
        <v>3</v>
      </c>
      <c r="AB3" s="42"/>
      <c r="AC3" s="417" t="s">
        <v>27</v>
      </c>
      <c r="AD3" s="414" t="s">
        <v>58</v>
      </c>
      <c r="AE3" s="414" t="s">
        <v>59</v>
      </c>
      <c r="AF3" s="414" t="s">
        <v>60</v>
      </c>
      <c r="AG3" s="414" t="s">
        <v>61</v>
      </c>
      <c r="AH3" s="160"/>
    </row>
    <row r="4" spans="1:34" s="7" customFormat="1" ht="15" customHeight="1" x14ac:dyDescent="0.2">
      <c r="A4" s="389"/>
      <c r="B4" s="399"/>
      <c r="C4" s="399"/>
      <c r="D4" s="399"/>
      <c r="E4" s="404"/>
      <c r="F4" s="382"/>
      <c r="G4" s="106" t="s">
        <v>40</v>
      </c>
      <c r="H4" s="376"/>
      <c r="I4" s="376"/>
      <c r="J4" s="376"/>
      <c r="K4" s="376"/>
      <c r="L4" s="376"/>
      <c r="M4" s="437"/>
      <c r="N4" s="376"/>
      <c r="O4" s="376"/>
      <c r="P4" s="376"/>
      <c r="Q4" s="376"/>
      <c r="R4" s="437"/>
      <c r="S4" s="42"/>
      <c r="T4" s="376"/>
      <c r="U4" s="422"/>
      <c r="V4" s="382"/>
      <c r="W4" s="382"/>
      <c r="X4" s="382"/>
      <c r="Y4" s="419"/>
      <c r="Z4" s="382"/>
      <c r="AA4" s="382"/>
      <c r="AB4" s="42"/>
      <c r="AC4" s="382"/>
      <c r="AD4" s="415"/>
      <c r="AE4" s="415"/>
      <c r="AF4" s="415"/>
      <c r="AG4" s="415"/>
      <c r="AH4" s="160"/>
    </row>
    <row r="5" spans="1:34" s="7" customFormat="1" ht="15" customHeight="1" x14ac:dyDescent="0.2">
      <c r="A5" s="389"/>
      <c r="B5" s="399"/>
      <c r="C5" s="399"/>
      <c r="D5" s="399"/>
      <c r="E5" s="404"/>
      <c r="F5" s="382"/>
      <c r="G5" s="106" t="s">
        <v>41</v>
      </c>
      <c r="H5" s="376"/>
      <c r="I5" s="376"/>
      <c r="J5" s="376"/>
      <c r="K5" s="376"/>
      <c r="L5" s="376"/>
      <c r="M5" s="437"/>
      <c r="N5" s="376"/>
      <c r="O5" s="376"/>
      <c r="P5" s="376"/>
      <c r="Q5" s="376"/>
      <c r="R5" s="437"/>
      <c r="S5" s="42"/>
      <c r="T5" s="376"/>
      <c r="U5" s="422"/>
      <c r="V5" s="382"/>
      <c r="W5" s="382"/>
      <c r="X5" s="382"/>
      <c r="Y5" s="419"/>
      <c r="Z5" s="382"/>
      <c r="AA5" s="382"/>
      <c r="AB5" s="42"/>
      <c r="AC5" s="382"/>
      <c r="AD5" s="415"/>
      <c r="AE5" s="415"/>
      <c r="AF5" s="415"/>
      <c r="AG5" s="415"/>
      <c r="AH5" s="160"/>
    </row>
    <row r="6" spans="1:34" s="8" customFormat="1" ht="15" customHeight="1" x14ac:dyDescent="0.2">
      <c r="A6" s="389"/>
      <c r="B6" s="400"/>
      <c r="C6" s="400"/>
      <c r="D6" s="400"/>
      <c r="E6" s="405"/>
      <c r="F6" s="382"/>
      <c r="G6" s="107" t="s">
        <v>42</v>
      </c>
      <c r="H6" s="377"/>
      <c r="I6" s="377"/>
      <c r="J6" s="377"/>
      <c r="K6" s="377"/>
      <c r="L6" s="377"/>
      <c r="M6" s="438"/>
      <c r="N6" s="377"/>
      <c r="O6" s="377"/>
      <c r="P6" s="377"/>
      <c r="Q6" s="377"/>
      <c r="R6" s="438"/>
      <c r="S6" s="41"/>
      <c r="T6" s="377"/>
      <c r="U6" s="422"/>
      <c r="V6" s="382"/>
      <c r="W6" s="382"/>
      <c r="X6" s="382"/>
      <c r="Y6" s="420"/>
      <c r="Z6" s="382"/>
      <c r="AA6" s="382"/>
      <c r="AB6" s="41"/>
      <c r="AC6" s="382"/>
      <c r="AD6" s="416"/>
      <c r="AE6" s="416"/>
      <c r="AF6" s="416"/>
      <c r="AG6" s="416"/>
      <c r="AH6" s="128"/>
    </row>
    <row r="7" spans="1:34" s="8" customFormat="1" ht="24" customHeight="1" thickBot="1" x14ac:dyDescent="0.25">
      <c r="A7" s="108"/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445"/>
      <c r="D8" s="445"/>
      <c r="E8" s="446"/>
      <c r="F8" s="32"/>
      <c r="G8" s="32"/>
      <c r="H8" s="32"/>
      <c r="I8" s="32"/>
      <c r="J8" s="32"/>
      <c r="K8" s="46"/>
      <c r="L8" s="46"/>
      <c r="M8" s="43"/>
      <c r="N8" s="32"/>
      <c r="O8" s="370" t="s">
        <v>28</v>
      </c>
      <c r="P8" s="371"/>
      <c r="Q8" s="372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368" t="s">
        <v>9</v>
      </c>
      <c r="C9" s="447"/>
      <c r="D9" s="448"/>
      <c r="E9" s="156">
        <v>27</v>
      </c>
      <c r="F9" s="35"/>
      <c r="G9" s="35"/>
      <c r="H9" s="368" t="s">
        <v>28</v>
      </c>
      <c r="I9" s="447"/>
      <c r="J9" s="448"/>
      <c r="K9" s="204">
        <f>Admin!B182</f>
        <v>44837</v>
      </c>
      <c r="L9" s="203" t="s">
        <v>76</v>
      </c>
      <c r="M9" s="205">
        <f>Admin!B188</f>
        <v>44843</v>
      </c>
      <c r="N9" s="20"/>
      <c r="O9" s="409" t="s">
        <v>63</v>
      </c>
      <c r="P9" s="449"/>
      <c r="Q9" s="449"/>
      <c r="R9" s="450"/>
      <c r="S9" s="35"/>
      <c r="T9" s="164"/>
      <c r="U9" s="37"/>
      <c r="AH9" s="35"/>
    </row>
    <row r="10" spans="1:34" ht="18" customHeight="1" thickTop="1" x14ac:dyDescent="0.2">
      <c r="A10" s="34"/>
      <c r="B10" s="72"/>
      <c r="C10" s="323"/>
      <c r="D10" s="323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IF(T$9="Y",'Sep22'!H51,0)</f>
        <v>0</v>
      </c>
      <c r="I11" s="89">
        <f>IF(T$9="Y",'Sep22'!I51,0)</f>
        <v>0</v>
      </c>
      <c r="J11" s="89">
        <f>IF(T$9="Y",'Sep22'!J51,0)</f>
        <v>0</v>
      </c>
      <c r="K11" s="89">
        <f>IF(T$9="Y",'Sep22'!K51,I11*J11)</f>
        <v>0</v>
      </c>
      <c r="L11" s="110">
        <f>IF(T$9="Y",'Sep22'!L51,0)</f>
        <v>0</v>
      </c>
      <c r="M11" s="99" t="str">
        <f>IF(E11=" "," ",IF(T$9="Y",'Sep22'!M51,IF((H11+K11+L11)&gt;0,H11+K11+L11,"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IF(Employee!H$34=E$9,Employee!D$34+SUM(M11)+'Sep22'!V51,SUM(M11)+'Sep22'!V51)</f>
        <v>0</v>
      </c>
      <c r="W11" s="49">
        <f>IF(Employee!H$34=E$9,Employee!D$35+SUM(N11)+'Sep22'!W51,SUM(N11)+'Sep22'!W51)</f>
        <v>0</v>
      </c>
      <c r="X11" s="49">
        <f>IF(O11=" ",'Sep22'!X51,O11+'Sep22'!X51)</f>
        <v>0</v>
      </c>
      <c r="Y11" s="49">
        <f>IF(P11=" ",'Sep22'!Y51,P11+'Sep22'!Y51)</f>
        <v>0</v>
      </c>
      <c r="Z11" s="49">
        <f>IF(Q11=" ",'Sep22'!Z51,Q11+'Sep22'!Z51)</f>
        <v>0</v>
      </c>
      <c r="AA11" s="49">
        <f>IF(R11=" ",'Sep22'!AA51,R11+'Sep22'!AA51)</f>
        <v>0</v>
      </c>
      <c r="AC11" s="49">
        <f>IF(T11=" ",'Sep22'!AC51,T11+'Sep22'!AC51)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IF(T$9="Y",'Sep22'!H52,0)</f>
        <v>0</v>
      </c>
      <c r="I12" s="334">
        <f>IF(T$9="Y",'Sep22'!I52,0)</f>
        <v>0</v>
      </c>
      <c r="J12" s="334">
        <f>IF(T$9="Y",'Sep22'!J52,0)</f>
        <v>0</v>
      </c>
      <c r="K12" s="334">
        <f>IF(T$9="Y",'Sep22'!K52,I12*J12)</f>
        <v>0</v>
      </c>
      <c r="L12" s="111">
        <f>IF(T$9="Y",'Sep22'!L52,0)</f>
        <v>0</v>
      </c>
      <c r="M12" s="100" t="str">
        <f>IF(E12=" "," ",IF(T$9="Y",'Sep22'!M52,IF((H12+K12+L12)&gt;0,H12+K12+L12," ")))</f>
        <v xml:space="preserve"> </v>
      </c>
      <c r="N12" s="334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IF(Employee!H$60=E$9,Employee!D$60+SUM(M12)+'Sep22'!V52,SUM(M12)+'Sep22'!V52)</f>
        <v>0</v>
      </c>
      <c r="W12" s="49">
        <f>IF(Employee!H$60=E$9,Employee!D$61+SUM(N12)+'Sep22'!W52,SUM(N12)+'Sep22'!W52)</f>
        <v>0</v>
      </c>
      <c r="X12" s="49">
        <f>IF(O12=" ",'Sep22'!X52,O12+'Sep22'!X52)</f>
        <v>0</v>
      </c>
      <c r="Y12" s="49">
        <f>IF(P12=" ",'Sep22'!Y52,P12+'Sep22'!Y52)</f>
        <v>0</v>
      </c>
      <c r="Z12" s="49">
        <f>IF(Q12=" ",'Sep22'!Z52,Q12+'Sep22'!Z52)</f>
        <v>0</v>
      </c>
      <c r="AA12" s="49">
        <f>IF(R12=" ",'Sep22'!AA52,R12+'Sep22'!AA52)</f>
        <v>0</v>
      </c>
      <c r="AC12" s="49">
        <f>IF(T12=" ",'Sep22'!AC52,T12+'Sep22'!AC52)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2" t="str">
        <f>IF(Employee!D$80="m"," ",IF(Employee!F$76&gt;E$9," ",IF(Employee!F$78&gt;E$9,"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IF(T$9="Y",'Sep22'!H53,0)</f>
        <v>0</v>
      </c>
      <c r="I13" s="334">
        <f>IF(T$9="Y",'Sep22'!I53,0)</f>
        <v>0</v>
      </c>
      <c r="J13" s="334">
        <f>IF(T$9="Y",'Sep22'!J53,0)</f>
        <v>0</v>
      </c>
      <c r="K13" s="334">
        <f>IF(T$9="Y",'Sep22'!K53,I13*J13)</f>
        <v>0</v>
      </c>
      <c r="L13" s="111">
        <f>IF(T$9="Y",'Sep22'!L53,0)</f>
        <v>0</v>
      </c>
      <c r="M13" s="100" t="str">
        <f>IF(E13=" "," ",IF(T$9="Y",'Sep22'!M53,IF((H13+K13+L13)&gt;0,H13+K13+L13," ")))</f>
        <v xml:space="preserve"> </v>
      </c>
      <c r="N13" s="334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IF(Employee!H$86=E$9,Employee!D$86+SUM(M13)+'Sep22'!V53,SUM(M13)+'Sep22'!V53)</f>
        <v>0</v>
      </c>
      <c r="W13" s="49">
        <f>IF(Employee!H$86=E$9,Employee!D$87+SUM(N13)+'Sep22'!W53,SUM(N13)+'Sep22'!W53)</f>
        <v>0</v>
      </c>
      <c r="X13" s="49">
        <f>IF(O13=" ",'Sep22'!X53,O13+'Sep22'!X53)</f>
        <v>0</v>
      </c>
      <c r="Y13" s="49">
        <f>IF(P13=" ",'Sep22'!Y53,P13+'Sep22'!Y53)</f>
        <v>0</v>
      </c>
      <c r="Z13" s="49">
        <f>IF(Q13=" ",'Sep22'!Z53,Q13+'Sep22'!Z53)</f>
        <v>0</v>
      </c>
      <c r="AA13" s="49">
        <f>IF(R13=" ",'Sep22'!AA53,R13+'Sep22'!AA53)</f>
        <v>0</v>
      </c>
      <c r="AC13" s="49">
        <f>IF(T13=" ",'Sep22'!AC53,T13+'Sep22'!AC53)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IF(T$9="Y",'Sep22'!H54,0)</f>
        <v>0</v>
      </c>
      <c r="I14" s="334">
        <f>IF(T$9="Y",'Sep22'!I54,0)</f>
        <v>0</v>
      </c>
      <c r="J14" s="334">
        <f>IF(T$9="Y",'Sep22'!J54,0)</f>
        <v>0</v>
      </c>
      <c r="K14" s="334">
        <f>IF(T$9="Y",'Sep22'!K54,I14*J14)</f>
        <v>0</v>
      </c>
      <c r="L14" s="111">
        <f>IF(T$9="Y",'Sep22'!L54,0)</f>
        <v>0</v>
      </c>
      <c r="M14" s="100" t="str">
        <f>IF(E14=" "," ",IF(T$9="Y",'Sep22'!M54,IF((H14+K14+L14)&gt;0,H14+K14+L14," ")))</f>
        <v xml:space="preserve"> </v>
      </c>
      <c r="N14" s="334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IF(Employee!H$112=E$9,Employee!D$112+SUM(M14)+'Sep22'!V54,SUM(M14)+'Sep22'!V54)</f>
        <v>0</v>
      </c>
      <c r="W14" s="49">
        <f>IF(Employee!H$112=E$9,Employee!D$113+SUM(N14)+'Sep22'!W54,SUM(N14)+'Sep22'!W54)</f>
        <v>0</v>
      </c>
      <c r="X14" s="49">
        <f>IF(O14=" ",'Sep22'!X54,O14+'Sep22'!X54)</f>
        <v>0</v>
      </c>
      <c r="Y14" s="49">
        <f>IF(P14=" ",'Sep22'!Y54,P14+'Sep22'!Y54)</f>
        <v>0</v>
      </c>
      <c r="Z14" s="49">
        <f>IF(Q14=" ",'Sep22'!Z54,Q14+'Sep22'!Z54)</f>
        <v>0</v>
      </c>
      <c r="AA14" s="49">
        <f>IF(R14=" ",'Sep22'!AA54,R14+'Sep22'!AA54)</f>
        <v>0</v>
      </c>
      <c r="AC14" s="49">
        <f>IF(T14=" ",'Sep22'!AC54,T14+'Sep22'!AC54)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IF(T$9="Y",'Sep22'!H55,0)</f>
        <v>0</v>
      </c>
      <c r="I15" s="245">
        <f>IF(T$9="Y",'Sep22'!I55,0)</f>
        <v>0</v>
      </c>
      <c r="J15" s="245">
        <f>IF(T$9="Y",'Sep22'!J55,0)</f>
        <v>0</v>
      </c>
      <c r="K15" s="245">
        <f>IF(T$9="Y",'Sep22'!K55,I15*J15)</f>
        <v>0</v>
      </c>
      <c r="L15" s="246">
        <f>IF(T$9="Y",'Sep22'!L55,0)</f>
        <v>0</v>
      </c>
      <c r="M15" s="247" t="str">
        <f>IF(E15=" "," ",IF(T$9="Y",'Sep22'!M55,IF((H15+K15+L15)&gt;0,H15+K15+L15,"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IF(Employee!H$138=E$9,Employee!D$138+SUM(M15)+'Sep22'!V55,SUM(M15)+'Sep22'!V55)</f>
        <v>0</v>
      </c>
      <c r="W15" s="49">
        <f>IF(Employee!H$138=E$9,Employee!D$139+SUM(N15)+'Sep22'!W55,SUM(N15)+'Sep22'!W55)</f>
        <v>0</v>
      </c>
      <c r="X15" s="49">
        <f>IF(O15=" ",'Sep22'!X55,O15+'Sep22'!X55)</f>
        <v>0</v>
      </c>
      <c r="Y15" s="49">
        <f>IF(P15=" ",'Sep22'!Y55,P15+'Sep22'!Y55)</f>
        <v>0</v>
      </c>
      <c r="Z15" s="49">
        <f>IF(Q15=" ",'Sep22'!Z55,Q15+'Sep22'!Z55)</f>
        <v>0</v>
      </c>
      <c r="AA15" s="49">
        <f>IF(R15=" ",'Sep22'!AA55,R15+'Sep22'!AA55)</f>
        <v>0</v>
      </c>
      <c r="AC15" s="49">
        <f>IF(T15=" ",'Sep22'!AC55,T15+'Sep22'!AC55)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66" t="s">
        <v>7</v>
      </c>
      <c r="G16" s="451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28"/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69"/>
      <c r="D18" s="369"/>
      <c r="E18" s="367"/>
      <c r="F18" s="32"/>
      <c r="G18" s="86"/>
      <c r="H18" s="87"/>
      <c r="I18" s="87"/>
      <c r="J18" s="87"/>
      <c r="K18" s="46"/>
      <c r="L18" s="46"/>
      <c r="M18" s="43"/>
      <c r="N18" s="32"/>
      <c r="O18" s="370" t="s">
        <v>28</v>
      </c>
      <c r="P18" s="371"/>
      <c r="Q18" s="372"/>
      <c r="R18" s="407"/>
      <c r="S18" s="408"/>
      <c r="T18" s="408"/>
      <c r="U18" s="33"/>
      <c r="AH18" s="35"/>
    </row>
    <row r="19" spans="1:34" ht="18" customHeight="1" thickTop="1" thickBot="1" x14ac:dyDescent="0.25">
      <c r="A19" s="34"/>
      <c r="B19" s="368" t="s">
        <v>9</v>
      </c>
      <c r="C19" s="369"/>
      <c r="D19" s="367"/>
      <c r="E19" s="156">
        <v>28</v>
      </c>
      <c r="F19" s="35"/>
      <c r="G19" s="35"/>
      <c r="H19" s="368" t="s">
        <v>28</v>
      </c>
      <c r="I19" s="369"/>
      <c r="J19" s="367"/>
      <c r="K19" s="204">
        <f>M9+1</f>
        <v>44844</v>
      </c>
      <c r="L19" s="203" t="s">
        <v>76</v>
      </c>
      <c r="M19" s="205">
        <f>K19+6</f>
        <v>44850</v>
      </c>
      <c r="N19" s="20"/>
      <c r="O19" s="409" t="s">
        <v>63</v>
      </c>
      <c r="P19" s="410"/>
      <c r="Q19" s="410"/>
      <c r="R19" s="411"/>
      <c r="S19" s="35"/>
      <c r="T19" s="164"/>
      <c r="U19" s="37"/>
      <c r="AH19" s="35"/>
    </row>
    <row r="20" spans="1:34" ht="18" customHeight="1" thickTop="1" x14ac:dyDescent="0.2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 t="shared" ref="X21:AA22" si="3">IF(O21=" ",X11,O21+X11)</f>
        <v>0</v>
      </c>
      <c r="Y21" s="49">
        <f t="shared" si="3"/>
        <v>0</v>
      </c>
      <c r="Z21" s="49">
        <f t="shared" si="3"/>
        <v>0</v>
      </c>
      <c r="AA21" s="49">
        <f t="shared" si="3"/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334">
        <f>IF(T$19="Y",I12,0)</f>
        <v>0</v>
      </c>
      <c r="J22" s="334">
        <f>IF(T$19="Y",J12,0)</f>
        <v>0</v>
      </c>
      <c r="K22" s="334">
        <f>IF(T$19="Y",K12,I22*J22)</f>
        <v>0</v>
      </c>
      <c r="L22" s="334">
        <f>IF(T$19="Y",L12,0)</f>
        <v>0</v>
      </c>
      <c r="M22" s="100" t="str">
        <f>IF(E22=" "," ",IF(T$19="Y",M12,IF((H22+K22+L22)&gt;0,H22+K22+L22," ")))</f>
        <v xml:space="preserve"> </v>
      </c>
      <c r="N22" s="334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 t="shared" si="3"/>
        <v>0</v>
      </c>
      <c r="Y22" s="49">
        <f t="shared" si="3"/>
        <v>0</v>
      </c>
      <c r="Z22" s="49">
        <f t="shared" si="3"/>
        <v>0</v>
      </c>
      <c r="AA22" s="49">
        <f t="shared" si="3"/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4">IF(T$19="Y",H13,0)</f>
        <v>0</v>
      </c>
      <c r="I23" s="334">
        <f t="shared" ref="I23:I25" si="5">IF(T$19="Y",I13,0)</f>
        <v>0</v>
      </c>
      <c r="J23" s="334">
        <f t="shared" ref="J23:J25" si="6">IF(T$19="Y",J13,0)</f>
        <v>0</v>
      </c>
      <c r="K23" s="334">
        <f t="shared" ref="K23:K25" si="7">IF(T$19="Y",K13,I23*J23)</f>
        <v>0</v>
      </c>
      <c r="L23" s="334">
        <f t="shared" ref="L23:L25" si="8">IF(T$19="Y",L13,0)</f>
        <v>0</v>
      </c>
      <c r="M23" s="100" t="str">
        <f t="shared" ref="M23:M25" si="9">IF(E23=" "," ",IF(T$19="Y",M13,IF((H23+K23+L23)&gt;0,H23+K23+L23," ")))</f>
        <v xml:space="preserve"> </v>
      </c>
      <c r="N23" s="334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 t="shared" ref="X23:X25" si="10">IF(O23=" ",X13,O23+X13)</f>
        <v>0</v>
      </c>
      <c r="Y23" s="49">
        <f t="shared" ref="Y23:Y25" si="11">IF(P23=" ",Y13,P23+Y13)</f>
        <v>0</v>
      </c>
      <c r="Z23" s="49">
        <f t="shared" ref="Z23:Z25" si="12">IF(Q23=" ",Z13,Q23+Z13)</f>
        <v>0</v>
      </c>
      <c r="AA23" s="49">
        <f t="shared" ref="AA23:AA25" si="13">IF(R23=" ",AA13,R23+AA13)</f>
        <v>0</v>
      </c>
      <c r="AC23" s="49">
        <f t="shared" ref="AC23:AC25" si="14"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4"/>
        <v>0</v>
      </c>
      <c r="I24" s="334">
        <f t="shared" si="5"/>
        <v>0</v>
      </c>
      <c r="J24" s="334">
        <f t="shared" si="6"/>
        <v>0</v>
      </c>
      <c r="K24" s="334">
        <f t="shared" si="7"/>
        <v>0</v>
      </c>
      <c r="L24" s="334">
        <f t="shared" si="8"/>
        <v>0</v>
      </c>
      <c r="M24" s="100" t="str">
        <f t="shared" si="9"/>
        <v xml:space="preserve"> </v>
      </c>
      <c r="N24" s="334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 t="shared" si="10"/>
        <v>0</v>
      </c>
      <c r="Y24" s="49">
        <f t="shared" si="11"/>
        <v>0</v>
      </c>
      <c r="Z24" s="49">
        <f t="shared" si="12"/>
        <v>0</v>
      </c>
      <c r="AA24" s="49">
        <f t="shared" si="13"/>
        <v>0</v>
      </c>
      <c r="AC24" s="49">
        <f t="shared" si="14"/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4"/>
        <v>0</v>
      </c>
      <c r="I25" s="245">
        <f t="shared" si="5"/>
        <v>0</v>
      </c>
      <c r="J25" s="245">
        <f t="shared" si="6"/>
        <v>0</v>
      </c>
      <c r="K25" s="245">
        <f t="shared" si="7"/>
        <v>0</v>
      </c>
      <c r="L25" s="245">
        <f t="shared" si="8"/>
        <v>0</v>
      </c>
      <c r="M25" s="247" t="str">
        <f t="shared" si="9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 t="shared" si="10"/>
        <v>0</v>
      </c>
      <c r="Y25" s="49">
        <f t="shared" si="11"/>
        <v>0</v>
      </c>
      <c r="Z25" s="49">
        <f t="shared" si="12"/>
        <v>0</v>
      </c>
      <c r="AA25" s="49">
        <f t="shared" si="13"/>
        <v>0</v>
      </c>
      <c r="AC25" s="49">
        <f t="shared" si="14"/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66" t="s">
        <v>7</v>
      </c>
      <c r="G26" s="369"/>
      <c r="H26" s="101"/>
      <c r="I26" s="102"/>
      <c r="J26" s="102"/>
      <c r="K26" s="134"/>
      <c r="L26" s="134"/>
      <c r="M26" s="133">
        <f t="shared" ref="M26:R26" si="15">SUM(M21:M25)</f>
        <v>0</v>
      </c>
      <c r="N26" s="127">
        <f t="shared" si="15"/>
        <v>0</v>
      </c>
      <c r="O26" s="127">
        <f t="shared" si="15"/>
        <v>0</v>
      </c>
      <c r="P26" s="127">
        <f t="shared" si="15"/>
        <v>0</v>
      </c>
      <c r="Q26" s="127">
        <f t="shared" si="15"/>
        <v>0</v>
      </c>
      <c r="R26" s="127">
        <f t="shared" si="15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69"/>
      <c r="D28" s="369"/>
      <c r="E28" s="367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407"/>
      <c r="S28" s="408"/>
      <c r="T28" s="408"/>
      <c r="U28" s="33"/>
      <c r="AH28" s="35"/>
    </row>
    <row r="29" spans="1:34" ht="18" customHeight="1" thickTop="1" thickBot="1" x14ac:dyDescent="0.25">
      <c r="A29" s="34"/>
      <c r="B29" s="368" t="s">
        <v>9</v>
      </c>
      <c r="C29" s="369"/>
      <c r="D29" s="367"/>
      <c r="E29" s="156">
        <v>29</v>
      </c>
      <c r="F29" s="35"/>
      <c r="G29" s="35"/>
      <c r="H29" s="368" t="s">
        <v>28</v>
      </c>
      <c r="I29" s="369"/>
      <c r="J29" s="367"/>
      <c r="K29" s="204">
        <f>M19+1</f>
        <v>44851</v>
      </c>
      <c r="L29" s="203" t="s">
        <v>76</v>
      </c>
      <c r="M29" s="205">
        <f>K29+6</f>
        <v>44857</v>
      </c>
      <c r="N29" s="20"/>
      <c r="O29" s="409" t="s">
        <v>63</v>
      </c>
      <c r="P29" s="410"/>
      <c r="Q29" s="410"/>
      <c r="R29" s="411"/>
      <c r="S29" s="35"/>
      <c r="T29" s="164"/>
      <c r="U29" s="37"/>
      <c r="AH29" s="35"/>
    </row>
    <row r="30" spans="1:34" ht="18" customHeight="1" thickTop="1" x14ac:dyDescent="0.2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6">IF(P31=0,Y21,P31+Y21)</f>
        <v>0</v>
      </c>
      <c r="Z31" s="49">
        <f t="shared" si="16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6"/>
        <v>0</v>
      </c>
      <c r="Z32" s="49">
        <f t="shared" si="16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6"/>
        <v>0</v>
      </c>
      <c r="Z33" s="49">
        <f t="shared" si="16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6"/>
        <v>0</v>
      </c>
      <c r="Z34" s="49">
        <f t="shared" si="16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6"/>
        <v>0</v>
      </c>
      <c r="Z35" s="49">
        <f t="shared" si="16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66" t="s">
        <v>7</v>
      </c>
      <c r="G36" s="367"/>
      <c r="H36" s="124"/>
      <c r="I36" s="125"/>
      <c r="J36" s="125"/>
      <c r="K36" s="126"/>
      <c r="L36" s="126"/>
      <c r="M36" s="127">
        <f t="shared" ref="M36:R36" si="17">SUM(M31:M35)</f>
        <v>0</v>
      </c>
      <c r="N36" s="127">
        <f t="shared" si="17"/>
        <v>0</v>
      </c>
      <c r="O36" s="127">
        <f t="shared" si="17"/>
        <v>0</v>
      </c>
      <c r="P36" s="127">
        <f t="shared" si="17"/>
        <v>0</v>
      </c>
      <c r="Q36" s="127">
        <f t="shared" si="17"/>
        <v>0</v>
      </c>
      <c r="R36" s="127">
        <f t="shared" si="17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369"/>
      <c r="D38" s="369"/>
      <c r="E38" s="367"/>
      <c r="F38" s="32"/>
      <c r="G38" s="32"/>
      <c r="H38" s="43"/>
      <c r="I38" s="43"/>
      <c r="J38" s="43"/>
      <c r="K38" s="46"/>
      <c r="L38" s="46"/>
      <c r="M38" s="43"/>
      <c r="N38" s="32"/>
      <c r="O38" s="370" t="s">
        <v>28</v>
      </c>
      <c r="P38" s="371"/>
      <c r="Q38" s="372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368" t="s">
        <v>9</v>
      </c>
      <c r="C39" s="369"/>
      <c r="D39" s="367"/>
      <c r="E39" s="156">
        <v>30</v>
      </c>
      <c r="F39" s="35"/>
      <c r="G39" s="35"/>
      <c r="H39" s="368" t="s">
        <v>28</v>
      </c>
      <c r="I39" s="369"/>
      <c r="J39" s="367"/>
      <c r="K39" s="204">
        <f>M29+1</f>
        <v>44858</v>
      </c>
      <c r="L39" s="203" t="s">
        <v>76</v>
      </c>
      <c r="M39" s="205">
        <f>K39+6</f>
        <v>44864</v>
      </c>
      <c r="N39" s="20"/>
      <c r="O39" s="409" t="s">
        <v>63</v>
      </c>
      <c r="P39" s="410"/>
      <c r="Q39" s="410"/>
      <c r="R39" s="411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8">IF(P41=0,Y31,P41+Y31)</f>
        <v>0</v>
      </c>
      <c r="Z41" s="49">
        <f t="shared" si="18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8"/>
        <v>0</v>
      </c>
      <c r="Z42" s="49">
        <f t="shared" si="18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8"/>
        <v>0</v>
      </c>
      <c r="Z43" s="49">
        <f t="shared" si="18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8"/>
        <v>0</v>
      </c>
      <c r="Z44" s="49">
        <f t="shared" si="18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8"/>
        <v>0</v>
      </c>
      <c r="Z45" s="49">
        <f t="shared" si="18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66" t="s">
        <v>7</v>
      </c>
      <c r="G46" s="367"/>
      <c r="H46" s="124"/>
      <c r="I46" s="125"/>
      <c r="J46" s="125"/>
      <c r="K46" s="126"/>
      <c r="L46" s="126"/>
      <c r="M46" s="127">
        <f t="shared" ref="M46:R46" si="19">SUM(M41:M45)</f>
        <v>0</v>
      </c>
      <c r="N46" s="127">
        <f t="shared" si="19"/>
        <v>0</v>
      </c>
      <c r="O46" s="127">
        <f t="shared" si="19"/>
        <v>0</v>
      </c>
      <c r="P46" s="127">
        <f t="shared" si="19"/>
        <v>0</v>
      </c>
      <c r="Q46" s="127">
        <f t="shared" si="19"/>
        <v>0</v>
      </c>
      <c r="R46" s="127">
        <f t="shared" si="19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24</v>
      </c>
      <c r="C48" s="369"/>
      <c r="D48" s="369"/>
      <c r="E48" s="367"/>
      <c r="F48" s="32"/>
      <c r="G48" s="32"/>
      <c r="H48" s="43"/>
      <c r="I48" s="43"/>
      <c r="J48" s="43"/>
      <c r="K48" s="46"/>
      <c r="L48" s="46"/>
      <c r="M48" s="43"/>
      <c r="N48" s="32"/>
      <c r="O48" s="370" t="s">
        <v>28</v>
      </c>
      <c r="P48" s="371"/>
      <c r="Q48" s="372"/>
      <c r="R48" s="407"/>
      <c r="S48" s="408"/>
      <c r="T48" s="408"/>
      <c r="U48" s="33"/>
      <c r="AH48" s="35"/>
    </row>
    <row r="49" spans="1:34" ht="18" customHeight="1" thickTop="1" thickBot="1" x14ac:dyDescent="0.25">
      <c r="A49" s="34"/>
      <c r="B49" s="368" t="s">
        <v>10</v>
      </c>
      <c r="C49" s="369"/>
      <c r="D49" s="367"/>
      <c r="E49" s="156">
        <v>7</v>
      </c>
      <c r="F49" s="35"/>
      <c r="G49" s="35"/>
      <c r="H49" s="368" t="s">
        <v>28</v>
      </c>
      <c r="I49" s="369"/>
      <c r="J49" s="367"/>
      <c r="K49" s="204">
        <f>Admin!B180</f>
        <v>44835</v>
      </c>
      <c r="L49" s="203" t="s">
        <v>76</v>
      </c>
      <c r="M49" s="205">
        <f>Admin!B210</f>
        <v>44865</v>
      </c>
      <c r="N49" s="20"/>
      <c r="O49" s="409" t="s">
        <v>64</v>
      </c>
      <c r="P49" s="410"/>
      <c r="Q49" s="410"/>
      <c r="R49" s="411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IF(T$49="Y",'Sep22'!H61,0)</f>
        <v>0</v>
      </c>
      <c r="I51" s="89">
        <f>IF(T$49="Y",'Sep22'!I61,0)</f>
        <v>0</v>
      </c>
      <c r="J51" s="89">
        <f>IF(T$49="Y",'Sep22'!J61,0)</f>
        <v>0</v>
      </c>
      <c r="K51" s="89">
        <f>IF(T$49="Y",'Sep22'!K61,I51*J51)</f>
        <v>0</v>
      </c>
      <c r="L51" s="110">
        <f>IF(T$49="Y",'Sep22'!L61,0)</f>
        <v>0</v>
      </c>
      <c r="M51" s="99" t="str">
        <f>IF(E51=" "," ",IF(T$49="Y",'Sep22'!M61,IF((H51+K51+L51)&gt;0,H51+K51+L51,"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IF(Employee!H$35=E$49,Employee!D$34+SUM(M51)+'Sep22'!V61,SUM(M51)+'Sep22'!V61)</f>
        <v>0</v>
      </c>
      <c r="W51" s="49">
        <f>IF(Employee!H$35=E$49,Employee!D$35+SUM(N51)+'Sep22'!W61,SUM(N51)+'Sep22'!W61)</f>
        <v>0</v>
      </c>
      <c r="X51" s="49">
        <f>IF(O51=" ",'Sep22'!X61,O51+'Sep22'!X61)</f>
        <v>0</v>
      </c>
      <c r="Y51" s="49">
        <f>IF(P51=" ",'Sep22'!Y61,P51+'Sep22'!Y61)</f>
        <v>0</v>
      </c>
      <c r="Z51" s="49">
        <f>IF(Q51=" ",'Sep22'!Z61,Q51+'Sep22'!Z61)</f>
        <v>0</v>
      </c>
      <c r="AA51" s="49">
        <f>IF(R51=" ",'Sep22'!AA61,R51+'Sep22'!AA61)</f>
        <v>0</v>
      </c>
      <c r="AC51" s="49">
        <f>IF(T51=" ",'Sep22'!AC61,T51+'Sep22'!AC61)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IF(T$49="Y",'Sep22'!H62,0)</f>
        <v>0</v>
      </c>
      <c r="I52" s="92">
        <f>IF(T$49="Y",'Sep22'!I62,0)</f>
        <v>0</v>
      </c>
      <c r="J52" s="92">
        <f>IF(T$49="Y",'Sep22'!J62,0)</f>
        <v>0</v>
      </c>
      <c r="K52" s="92">
        <f>IF(T$49="Y",'Sep22'!K62,I52*J52)</f>
        <v>0</v>
      </c>
      <c r="L52" s="111">
        <f>IF(T$49="Y",'Sep22'!L62,0)</f>
        <v>0</v>
      </c>
      <c r="M52" s="100" t="str">
        <f>IF(E52=" "," ",IF(T$49="Y",'Sep22'!M62,IF((H52+K52+L52)&gt;0,H52+K52+L52,"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IF(Employee!H$61=E$49,Employee!D$60+SUM(M52)+'Sep22'!V62,SUM(M52)+'Sep22'!V62)</f>
        <v>0</v>
      </c>
      <c r="W52" s="49">
        <f>IF(Employee!H$61=E$49,Employee!D$61+SUM(N52)+'Sep22'!W62,SUM(N52)+'Sep22'!W62)</f>
        <v>0</v>
      </c>
      <c r="X52" s="49">
        <f>IF(O52=" ",'Sep22'!X62,O52+'Sep22'!X62)</f>
        <v>0</v>
      </c>
      <c r="Y52" s="49">
        <f>IF(P52=" ",'Sep22'!Y62,P52+'Sep22'!Y62)</f>
        <v>0</v>
      </c>
      <c r="Z52" s="49">
        <f>IF(Q52=" ",'Sep22'!Z62,Q52+'Sep22'!Z62)</f>
        <v>0</v>
      </c>
      <c r="AA52" s="49">
        <f>IF(R52=" ",'Sep22'!AA62,R52+'Sep22'!AA62)</f>
        <v>0</v>
      </c>
      <c r="AC52" s="49">
        <f>IF(T52=" ",'Sep22'!AC62,T52+'Sep22'!AC62)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IF(T$49="Y",'Sep22'!H63,0)</f>
        <v>0</v>
      </c>
      <c r="I53" s="92">
        <f>IF(T$49="Y",'Sep22'!I63,0)</f>
        <v>0</v>
      </c>
      <c r="J53" s="92">
        <f>IF(T$49="Y",'Sep22'!J63,0)</f>
        <v>0</v>
      </c>
      <c r="K53" s="92">
        <f>IF(T$49="Y",'Sep22'!K63,I53*J53)</f>
        <v>0</v>
      </c>
      <c r="L53" s="111">
        <f>IF(T$49="Y",'Sep22'!L63,0)</f>
        <v>0</v>
      </c>
      <c r="M53" s="100" t="str">
        <f>IF(E53=" "," ",IF(T$49="Y",'Sep22'!M63,IF((H53+K53+L53)&gt;0,H53+K53+L53,"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IF(Employee!H$87=E$49,Employee!D$86+SUM(M53)+'Sep22'!V63,SUM(M53)+'Sep22'!V63)</f>
        <v>0</v>
      </c>
      <c r="W53" s="49">
        <f>IF(Employee!H$87=E$49,Employee!D$87+SUM(N53)+'Sep22'!W63,SUM(N53)+'Sep22'!W63)</f>
        <v>0</v>
      </c>
      <c r="X53" s="49">
        <f>IF(O53=" ",'Sep22'!X63,O53+'Sep22'!X63)</f>
        <v>0</v>
      </c>
      <c r="Y53" s="49">
        <f>IF(P53=" ",'Sep22'!Y63,P53+'Sep22'!Y63)</f>
        <v>0</v>
      </c>
      <c r="Z53" s="49">
        <f>IF(Q53=" ",'Sep22'!Z63,Q53+'Sep22'!Z63)</f>
        <v>0</v>
      </c>
      <c r="AA53" s="49">
        <f>IF(R53=" ",'Sep22'!AA63,R53+'Sep22'!AA63)</f>
        <v>0</v>
      </c>
      <c r="AC53" s="49">
        <f>IF(T53=" ",'Sep22'!AC63,T53+'Sep22'!AC63)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IF(T$49="Y",'Sep22'!H64,0)</f>
        <v>0</v>
      </c>
      <c r="I54" s="92">
        <f>IF(T$49="Y",'Sep22'!I64,0)</f>
        <v>0</v>
      </c>
      <c r="J54" s="92">
        <f>IF(T$49="Y",'Sep22'!J64,0)</f>
        <v>0</v>
      </c>
      <c r="K54" s="92">
        <f>IF(T$49="Y",'Sep22'!K64,I54*J54)</f>
        <v>0</v>
      </c>
      <c r="L54" s="111">
        <f>IF(T$49="Y",'Sep22'!L64,0)</f>
        <v>0</v>
      </c>
      <c r="M54" s="100" t="str">
        <f>IF(E54=" "," ",IF(T$49="Y",'Sep22'!M64,IF((H54+K54+L54)&gt;0,H54+K54+L54,"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IF(Employee!H$113=E$49,Employee!D$112+SUM(M54)+'Sep22'!V64,SUM(M54)+'Sep22'!V64)</f>
        <v>0</v>
      </c>
      <c r="W54" s="49">
        <f>IF(Employee!H$113=E$49,Employee!D$113+SUM(N54)+'Sep22'!W64,SUM(N54)+'Sep22'!W64)</f>
        <v>0</v>
      </c>
      <c r="X54" s="49">
        <f>IF(O54=" ",'Sep22'!X64,O54+'Sep22'!X64)</f>
        <v>0</v>
      </c>
      <c r="Y54" s="49">
        <f>IF(P54=" ",'Sep22'!Y64,P54+'Sep22'!Y64)</f>
        <v>0</v>
      </c>
      <c r="Z54" s="49">
        <f>IF(Q54=" ",'Sep22'!Z64,Q54+'Sep22'!Z64)</f>
        <v>0</v>
      </c>
      <c r="AA54" s="49">
        <f>IF(R54=" ",'Sep22'!AA64,R54+'Sep22'!AA64)</f>
        <v>0</v>
      </c>
      <c r="AC54" s="49">
        <f>IF(T54=" ",'Sep22'!AC64,T54+'Sep22'!AC64)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IF(T$49="Y",'Sep22'!H65,0)</f>
        <v>0</v>
      </c>
      <c r="I55" s="245">
        <f>IF(T$49="Y",'Sep22'!I65,0)</f>
        <v>0</v>
      </c>
      <c r="J55" s="245">
        <f>IF(T$49="Y",'Sep22'!J65,0)</f>
        <v>0</v>
      </c>
      <c r="K55" s="245">
        <f>IF(T$49="Y",'Sep22'!K65,I55*J55)</f>
        <v>0</v>
      </c>
      <c r="L55" s="246">
        <f>IF(T$49="Y",'Sep22'!L65,0)</f>
        <v>0</v>
      </c>
      <c r="M55" s="100" t="str">
        <f>IF(E55=" "," ",IF(T$49="Y",'Sep22'!M65,IF((H55+K55+L55)&gt;0,H55+K55+L55,"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IF(Employee!H$139=E$49,Employee!D$138+SUM(M55)+'Sep22'!V65,SUM(M55)+'Sep22'!V65)</f>
        <v>0</v>
      </c>
      <c r="W55" s="49">
        <f>IF(Employee!H$139=E$49,Employee!D$139+SUM(N55)+'Sep22'!W65,SUM(N55)+'Sep22'!W65)</f>
        <v>0</v>
      </c>
      <c r="X55" s="49">
        <f>IF(O55=" ",'Sep22'!X65,O55+'Sep22'!X65)</f>
        <v>0</v>
      </c>
      <c r="Y55" s="49">
        <f>IF(P55=" ",'Sep22'!Y65,P55+'Sep22'!Y65)</f>
        <v>0</v>
      </c>
      <c r="Z55" s="49">
        <f>IF(Q55=" ",'Sep22'!Z65,Q55+'Sep22'!Z65)</f>
        <v>0</v>
      </c>
      <c r="AA55" s="49">
        <f>IF(R55=" ",'Sep22'!AA65,R55+'Sep22'!AA65)</f>
        <v>0</v>
      </c>
      <c r="AC55" s="49">
        <f>IF(T55=" ",'Sep22'!AC65,T55+'Sep22'!AC65)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66" t="s">
        <v>7</v>
      </c>
      <c r="G56" s="367"/>
      <c r="H56" s="101"/>
      <c r="I56" s="102"/>
      <c r="J56" s="102"/>
      <c r="K56" s="134"/>
      <c r="L56" s="134"/>
      <c r="M56" s="127">
        <f t="shared" ref="M56:R56" si="20">SUM(M51:M55)</f>
        <v>0</v>
      </c>
      <c r="N56" s="127">
        <f t="shared" si="20"/>
        <v>0</v>
      </c>
      <c r="O56" s="127">
        <f t="shared" si="20"/>
        <v>0</v>
      </c>
      <c r="P56" s="127">
        <f t="shared" si="20"/>
        <v>0</v>
      </c>
      <c r="Q56" s="127">
        <f t="shared" si="20"/>
        <v>0</v>
      </c>
      <c r="R56" s="127">
        <f t="shared" si="20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8"/>
      <c r="C57" s="378"/>
      <c r="D57" s="378"/>
      <c r="E57" s="378"/>
      <c r="F57" s="378"/>
      <c r="G57" s="378"/>
      <c r="H57" s="378"/>
      <c r="I57" s="378"/>
      <c r="J57" s="378"/>
      <c r="K57" s="378"/>
      <c r="L57" s="378"/>
      <c r="M57" s="378"/>
      <c r="N57" s="378"/>
      <c r="O57" s="378"/>
      <c r="P57" s="378"/>
      <c r="Q57" s="378"/>
      <c r="R57" s="378"/>
      <c r="S57" s="378"/>
      <c r="T57" s="378"/>
      <c r="U57" s="35"/>
    </row>
    <row r="58" spans="1:34" ht="12.75" customHeight="1" x14ac:dyDescent="0.2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23" t="s">
        <v>74</v>
      </c>
      <c r="N59" s="424"/>
      <c r="O59" s="424"/>
      <c r="P59" s="424"/>
      <c r="Q59" s="424"/>
      <c r="R59" s="42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21">SUM(M60:M64)</f>
        <v>0</v>
      </c>
      <c r="N65" s="184">
        <f t="shared" si="21"/>
        <v>0</v>
      </c>
      <c r="O65" s="184">
        <f t="shared" si="21"/>
        <v>0</v>
      </c>
      <c r="P65" s="184">
        <f t="shared" si="21"/>
        <v>0</v>
      </c>
      <c r="Q65" s="184">
        <f t="shared" si="21"/>
        <v>0</v>
      </c>
      <c r="R65" s="184">
        <f t="shared" si="21"/>
        <v>0</v>
      </c>
      <c r="S65" s="188"/>
      <c r="T65" s="184">
        <f>SUM(T60:T64)</f>
        <v>0</v>
      </c>
      <c r="AD65" s="158">
        <f>AD60+'Sep22'!AD75</f>
        <v>0</v>
      </c>
      <c r="AE65" s="158">
        <f>AE60+'Sep22'!AE75</f>
        <v>0</v>
      </c>
      <c r="AF65" s="158">
        <f>AF60+'Sep22'!AF75</f>
        <v>0</v>
      </c>
      <c r="AG65" s="158">
        <f>AG60+'Sep22'!AG75</f>
        <v>0</v>
      </c>
    </row>
    <row r="66" spans="6:33" ht="13.5" thickTop="1" x14ac:dyDescent="0.2"/>
    <row r="67" spans="6:33" x14ac:dyDescent="0.2">
      <c r="AD67" s="162"/>
      <c r="AE67" s="158">
        <f>AE62+'Sep22'!AE77</f>
        <v>0</v>
      </c>
      <c r="AF67" s="158">
        <f>AF62+'Sep22'!AF77</f>
        <v>0</v>
      </c>
      <c r="AG67" s="158">
        <f>AG62+'Sep22'!AG77</f>
        <v>0</v>
      </c>
    </row>
  </sheetData>
  <mergeCells count="79">
    <mergeCell ref="M59:R59"/>
    <mergeCell ref="B1:F2"/>
    <mergeCell ref="V1:AC2"/>
    <mergeCell ref="R48:T48"/>
    <mergeCell ref="B17:T17"/>
    <mergeCell ref="B18:E18"/>
    <mergeCell ref="B19:D19"/>
    <mergeCell ref="O18:Q18"/>
    <mergeCell ref="R18:T18"/>
    <mergeCell ref="H19:J19"/>
    <mergeCell ref="O19:R19"/>
    <mergeCell ref="O38:Q38"/>
    <mergeCell ref="R38:T38"/>
    <mergeCell ref="B57:T57"/>
    <mergeCell ref="F56:G56"/>
    <mergeCell ref="B47:T47"/>
    <mergeCell ref="AD1:AG2"/>
    <mergeCell ref="AD3:AD6"/>
    <mergeCell ref="AE3:AE6"/>
    <mergeCell ref="AF3:AF6"/>
    <mergeCell ref="AG3:AG6"/>
    <mergeCell ref="B48:E48"/>
    <mergeCell ref="B49:D49"/>
    <mergeCell ref="H49:J49"/>
    <mergeCell ref="O49:R49"/>
    <mergeCell ref="O48:Q48"/>
    <mergeCell ref="AC3:AC6"/>
    <mergeCell ref="F46:G46"/>
    <mergeCell ref="F26:G26"/>
    <mergeCell ref="B27:T27"/>
    <mergeCell ref="B28:E28"/>
    <mergeCell ref="B29:D29"/>
    <mergeCell ref="H29:J29"/>
    <mergeCell ref="O29:R29"/>
    <mergeCell ref="O28:Q28"/>
    <mergeCell ref="R28:T28"/>
    <mergeCell ref="F36:G36"/>
    <mergeCell ref="B37:T37"/>
    <mergeCell ref="B38:E38"/>
    <mergeCell ref="B39:D39"/>
    <mergeCell ref="H39:J39"/>
    <mergeCell ref="O39:R3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16:G16"/>
    <mergeCell ref="B7:T7"/>
    <mergeCell ref="B8:E8"/>
    <mergeCell ref="O8:Q8"/>
    <mergeCell ref="R8:T8"/>
    <mergeCell ref="B9:D9"/>
    <mergeCell ref="H9:J9"/>
    <mergeCell ref="O9:R9"/>
  </mergeCells>
  <phoneticPr fontId="6" type="noConversion"/>
  <dataValidations count="1">
    <dataValidation type="list" allowBlank="1" showInputMessage="1" showErrorMessage="1" sqref="G51:G55 G41:G45 G21:G25 G31:G35 G11:G15" xr:uid="{00000000-0002-0000-0700-000000000000}">
      <formula1>$G$3:$G$6</formula1>
    </dataValidation>
  </dataValidations>
  <hyperlinks>
    <hyperlink ref="B1" r:id="rId1" xr:uid="{00000000-0004-0000-07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4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H67"/>
  <sheetViews>
    <sheetView topLeftCell="B1"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9"/>
      <c r="B1" s="430" t="s">
        <v>66</v>
      </c>
      <c r="C1" s="431"/>
      <c r="D1" s="431"/>
      <c r="E1" s="431"/>
      <c r="F1" s="432"/>
      <c r="G1" s="396">
        <f>SUM(AD60:AG60)+SUM(AE62:AG62)</f>
        <v>0</v>
      </c>
      <c r="H1" s="397"/>
      <c r="I1" s="393" t="s">
        <v>4</v>
      </c>
      <c r="J1" s="394"/>
      <c r="K1" s="394"/>
      <c r="L1" s="395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21"/>
      <c r="V1" s="425" t="s">
        <v>25</v>
      </c>
      <c r="W1" s="426"/>
      <c r="X1" s="426"/>
      <c r="Y1" s="426"/>
      <c r="Z1" s="426"/>
      <c r="AA1" s="426"/>
      <c r="AB1" s="426"/>
      <c r="AC1" s="427"/>
      <c r="AD1" s="412" t="s">
        <v>62</v>
      </c>
      <c r="AE1" s="412"/>
      <c r="AF1" s="412"/>
      <c r="AG1" s="412"/>
      <c r="AH1" s="28"/>
    </row>
    <row r="2" spans="1:34" s="179" customFormat="1" ht="14.25" customHeight="1" thickBot="1" x14ac:dyDescent="0.25">
      <c r="A2" s="439"/>
      <c r="B2" s="433"/>
      <c r="C2" s="434"/>
      <c r="D2" s="434"/>
      <c r="E2" s="434"/>
      <c r="F2" s="435"/>
      <c r="G2" s="396"/>
      <c r="H2" s="397"/>
      <c r="I2" s="401" t="s">
        <v>70</v>
      </c>
      <c r="J2" s="401"/>
      <c r="K2" s="401"/>
      <c r="L2" s="402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21"/>
      <c r="V2" s="428"/>
      <c r="W2" s="413"/>
      <c r="X2" s="413"/>
      <c r="Y2" s="413"/>
      <c r="Z2" s="413"/>
      <c r="AA2" s="413"/>
      <c r="AB2" s="413"/>
      <c r="AC2" s="429"/>
      <c r="AD2" s="413"/>
      <c r="AE2" s="413"/>
      <c r="AF2" s="413"/>
      <c r="AG2" s="413"/>
      <c r="AH2" s="28"/>
    </row>
    <row r="3" spans="1:34" s="7" customFormat="1" ht="15" customHeight="1" thickTop="1" x14ac:dyDescent="0.2">
      <c r="A3" s="389"/>
      <c r="B3" s="398" t="s">
        <v>72</v>
      </c>
      <c r="C3" s="398" t="s">
        <v>45</v>
      </c>
      <c r="D3" s="398" t="s">
        <v>6</v>
      </c>
      <c r="E3" s="403" t="s">
        <v>38</v>
      </c>
      <c r="F3" s="406" t="s">
        <v>0</v>
      </c>
      <c r="G3" s="105" t="s">
        <v>39</v>
      </c>
      <c r="H3" s="373" t="str">
        <f>'Apr22'!H3:H6</f>
        <v>Statutory Pay</v>
      </c>
      <c r="I3" s="373" t="str">
        <f>'Apr22'!I3:I6</f>
        <v>Basic hours</v>
      </c>
      <c r="J3" s="373" t="str">
        <f>'Apr22'!J3:J6</f>
        <v>Hourly rate</v>
      </c>
      <c r="K3" s="373" t="str">
        <f>'Apr22'!K3:K6</f>
        <v>Basic    wages</v>
      </c>
      <c r="L3" s="373" t="str">
        <f>'Apr22'!L3:L6</f>
        <v>Overtime Bonus Gratuities</v>
      </c>
      <c r="M3" s="436" t="str">
        <f>'Apr22'!M3:M6</f>
        <v>GROSS WAGES</v>
      </c>
      <c r="N3" s="373" t="str">
        <f>'Apr22'!N3:N6</f>
        <v>Income Tax</v>
      </c>
      <c r="O3" s="373" t="str">
        <f>'Apr22'!O3:O6</f>
        <v>Employees National Insurance</v>
      </c>
      <c r="P3" s="373" t="str">
        <f>'Apr22'!P3:P6</f>
        <v>Student Loans</v>
      </c>
      <c r="Q3" s="373" t="str">
        <f>'Apr22'!Q3:Q6</f>
        <v>Other Deductions</v>
      </c>
      <c r="R3" s="436" t="str">
        <f>'Apr22'!R3:R6</f>
        <v>NET      PAY</v>
      </c>
      <c r="S3" s="42"/>
      <c r="T3" s="373" t="str">
        <f>'Apr22'!T3:T6</f>
        <v>Employers National Insurance</v>
      </c>
      <c r="U3" s="422"/>
      <c r="V3" s="417" t="s">
        <v>5</v>
      </c>
      <c r="W3" s="417" t="s">
        <v>1</v>
      </c>
      <c r="X3" s="417" t="s">
        <v>26</v>
      </c>
      <c r="Y3" s="418" t="s">
        <v>22</v>
      </c>
      <c r="Z3" s="417" t="s">
        <v>2</v>
      </c>
      <c r="AA3" s="417" t="s">
        <v>3</v>
      </c>
      <c r="AB3" s="42"/>
      <c r="AC3" s="417" t="s">
        <v>27</v>
      </c>
      <c r="AD3" s="414" t="s">
        <v>58</v>
      </c>
      <c r="AE3" s="414" t="s">
        <v>59</v>
      </c>
      <c r="AF3" s="414" t="s">
        <v>60</v>
      </c>
      <c r="AG3" s="414" t="s">
        <v>61</v>
      </c>
      <c r="AH3" s="160"/>
    </row>
    <row r="4" spans="1:34" s="7" customFormat="1" ht="15" customHeight="1" x14ac:dyDescent="0.2">
      <c r="A4" s="389"/>
      <c r="B4" s="399"/>
      <c r="C4" s="399"/>
      <c r="D4" s="399"/>
      <c r="E4" s="404"/>
      <c r="F4" s="382"/>
      <c r="G4" s="106" t="s">
        <v>40</v>
      </c>
      <c r="H4" s="376"/>
      <c r="I4" s="376"/>
      <c r="J4" s="376"/>
      <c r="K4" s="376"/>
      <c r="L4" s="376"/>
      <c r="M4" s="437"/>
      <c r="N4" s="376"/>
      <c r="O4" s="376"/>
      <c r="P4" s="376"/>
      <c r="Q4" s="376"/>
      <c r="R4" s="437"/>
      <c r="S4" s="42"/>
      <c r="T4" s="376"/>
      <c r="U4" s="422"/>
      <c r="V4" s="382"/>
      <c r="W4" s="382"/>
      <c r="X4" s="382"/>
      <c r="Y4" s="419"/>
      <c r="Z4" s="382"/>
      <c r="AA4" s="382"/>
      <c r="AB4" s="42"/>
      <c r="AC4" s="382"/>
      <c r="AD4" s="415"/>
      <c r="AE4" s="415"/>
      <c r="AF4" s="415"/>
      <c r="AG4" s="415"/>
      <c r="AH4" s="160"/>
    </row>
    <row r="5" spans="1:34" s="7" customFormat="1" ht="15" customHeight="1" x14ac:dyDescent="0.2">
      <c r="A5" s="389"/>
      <c r="B5" s="399"/>
      <c r="C5" s="399"/>
      <c r="D5" s="399"/>
      <c r="E5" s="404"/>
      <c r="F5" s="382"/>
      <c r="G5" s="106" t="s">
        <v>41</v>
      </c>
      <c r="H5" s="376"/>
      <c r="I5" s="376"/>
      <c r="J5" s="376"/>
      <c r="K5" s="376"/>
      <c r="L5" s="376"/>
      <c r="M5" s="437"/>
      <c r="N5" s="376"/>
      <c r="O5" s="376"/>
      <c r="P5" s="376"/>
      <c r="Q5" s="376"/>
      <c r="R5" s="437"/>
      <c r="S5" s="42"/>
      <c r="T5" s="376"/>
      <c r="U5" s="422"/>
      <c r="V5" s="382"/>
      <c r="W5" s="382"/>
      <c r="X5" s="382"/>
      <c r="Y5" s="419"/>
      <c r="Z5" s="382"/>
      <c r="AA5" s="382"/>
      <c r="AB5" s="42"/>
      <c r="AC5" s="382"/>
      <c r="AD5" s="415"/>
      <c r="AE5" s="415"/>
      <c r="AF5" s="415"/>
      <c r="AG5" s="415"/>
      <c r="AH5" s="160"/>
    </row>
    <row r="6" spans="1:34" s="8" customFormat="1" ht="15" customHeight="1" x14ac:dyDescent="0.2">
      <c r="A6" s="389"/>
      <c r="B6" s="400"/>
      <c r="C6" s="400"/>
      <c r="D6" s="400"/>
      <c r="E6" s="405"/>
      <c r="F6" s="382"/>
      <c r="G6" s="107" t="s">
        <v>42</v>
      </c>
      <c r="H6" s="377"/>
      <c r="I6" s="377"/>
      <c r="J6" s="377"/>
      <c r="K6" s="377"/>
      <c r="L6" s="377"/>
      <c r="M6" s="438"/>
      <c r="N6" s="377"/>
      <c r="O6" s="377"/>
      <c r="P6" s="377"/>
      <c r="Q6" s="377"/>
      <c r="R6" s="438"/>
      <c r="S6" s="41"/>
      <c r="T6" s="377"/>
      <c r="U6" s="422"/>
      <c r="V6" s="382"/>
      <c r="W6" s="382"/>
      <c r="X6" s="382"/>
      <c r="Y6" s="420"/>
      <c r="Z6" s="382"/>
      <c r="AA6" s="382"/>
      <c r="AB6" s="41"/>
      <c r="AC6" s="382"/>
      <c r="AD6" s="416"/>
      <c r="AE6" s="416"/>
      <c r="AF6" s="416"/>
      <c r="AG6" s="416"/>
      <c r="AH6" s="128"/>
    </row>
    <row r="7" spans="1:34" s="8" customFormat="1" ht="24" customHeight="1" thickBot="1" x14ac:dyDescent="0.25">
      <c r="A7" s="128"/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3" t="s">
        <v>23</v>
      </c>
      <c r="C8" s="369"/>
      <c r="D8" s="369"/>
      <c r="E8" s="367"/>
      <c r="F8" s="32"/>
      <c r="G8" s="86"/>
      <c r="H8" s="87"/>
      <c r="I8" s="87"/>
      <c r="J8" s="87"/>
      <c r="K8" s="46"/>
      <c r="L8" s="46"/>
      <c r="M8" s="43"/>
      <c r="N8" s="32"/>
      <c r="O8" s="370" t="s">
        <v>28</v>
      </c>
      <c r="P8" s="371"/>
      <c r="Q8" s="372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368" t="s">
        <v>9</v>
      </c>
      <c r="C9" s="369"/>
      <c r="D9" s="367"/>
      <c r="E9" s="156">
        <v>31</v>
      </c>
      <c r="F9" s="35"/>
      <c r="G9" s="35"/>
      <c r="H9" s="368" t="s">
        <v>28</v>
      </c>
      <c r="I9" s="369"/>
      <c r="J9" s="367"/>
      <c r="K9" s="204">
        <f>Admin!B210</f>
        <v>44865</v>
      </c>
      <c r="L9" s="203" t="s">
        <v>76</v>
      </c>
      <c r="M9" s="205">
        <f>K9+6</f>
        <v>44871</v>
      </c>
      <c r="N9" s="20"/>
      <c r="O9" s="409" t="s">
        <v>63</v>
      </c>
      <c r="P9" s="410"/>
      <c r="Q9" s="410"/>
      <c r="R9" s="411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IF(T$9="Y",'Oct22'!H41,0)</f>
        <v>0</v>
      </c>
      <c r="I11" s="89">
        <f>IF(T$9="Y",'Oct22'!I41,0)</f>
        <v>0</v>
      </c>
      <c r="J11" s="89">
        <f>IF(T$9="Y",'Oct22'!J41,0)</f>
        <v>0</v>
      </c>
      <c r="K11" s="89">
        <f>IF(T$9="Y",'Oct22'!K41,I11*J11)</f>
        <v>0</v>
      </c>
      <c r="L11" s="110">
        <f>IF(T$9="Y",'Oct22'!L41,0)</f>
        <v>0</v>
      </c>
      <c r="M11" s="99" t="str">
        <f>IF(E11=" "," ",IF(T$9="Y",'Oct22'!M41,IF((H11+K11+L11)&gt;0,H11+K11+L11,"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IF(Employee!H$34=E$9,Employee!D$34+SUM(M11)+'Oct22'!V41,SUM(M11)+'Oct22'!V41)</f>
        <v>0</v>
      </c>
      <c r="W11" s="49">
        <f>IF(Employee!H$34=E$9,Employee!D$35+SUM(N11)+'Oct22'!W41,SUM(N11)+'Oct22'!W41)</f>
        <v>0</v>
      </c>
      <c r="X11" s="49">
        <f>IF(O11=" ",'Oct22'!X41,O11+'Oct22'!X41)</f>
        <v>0</v>
      </c>
      <c r="Y11" s="49">
        <f>IF(P11=" ",'Oct22'!Y41,P11+'Oct22'!Y41)</f>
        <v>0</v>
      </c>
      <c r="Z11" s="49">
        <f>IF(Q11=" ",'Oct22'!Z41,Q11+'Oct22'!Z41)</f>
        <v>0</v>
      </c>
      <c r="AA11" s="49">
        <f>IF(R11=" ",'Oct22'!AA41,R11+'Oct22'!AA41)</f>
        <v>0</v>
      </c>
      <c r="AC11" s="49">
        <f>IF(T11=" ",'Oct22'!AC41,T11+'Oct22'!AC41)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IF(T$9="Y",'Oct22'!H42,0)</f>
        <v>0</v>
      </c>
      <c r="I12" s="334">
        <f>IF(T$9="Y",'Oct22'!I42,0)</f>
        <v>0</v>
      </c>
      <c r="J12" s="334">
        <f>IF(T$9="Y",'Oct22'!J42,0)</f>
        <v>0</v>
      </c>
      <c r="K12" s="334">
        <f>IF(T$9="Y",'Oct22'!K42,I12*J12)</f>
        <v>0</v>
      </c>
      <c r="L12" s="111">
        <f>IF(T$9="Y",'Oct22'!L42,0)</f>
        <v>0</v>
      </c>
      <c r="M12" s="100" t="str">
        <f>IF(E12=" "," ",IF(T$9="Y",'Oct22'!M42,IF((H12+K12+L12)&gt;0,H12+K12+L12," ")))</f>
        <v xml:space="preserve"> </v>
      </c>
      <c r="N12" s="334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IF(Employee!H$60=E$9,Employee!D$60+SUM(M12)+'Oct22'!V42,SUM(M12)+'Oct22'!V42)</f>
        <v>0</v>
      </c>
      <c r="W12" s="49">
        <f>IF(Employee!H$60=E$9,Employee!D$61+SUM(N12)+'Oct22'!W42,SUM(N12)+'Oct22'!W42)</f>
        <v>0</v>
      </c>
      <c r="X12" s="49">
        <f>IF(O12=" ",'Oct22'!X42,O12+'Oct22'!X42)</f>
        <v>0</v>
      </c>
      <c r="Y12" s="49">
        <f>IF(P12=" ",'Oct22'!Y42,P12+'Oct22'!Y42)</f>
        <v>0</v>
      </c>
      <c r="Z12" s="49">
        <f>IF(Q12=" ",'Oct22'!Z42,Q12+'Oct22'!Z42)</f>
        <v>0</v>
      </c>
      <c r="AA12" s="49">
        <f>IF(R12=" ",'Oct22'!AA42,R12+'Oct22'!AA42)</f>
        <v>0</v>
      </c>
      <c r="AC12" s="49">
        <f>IF(T12=" ",'Oct22'!AC42,T12+'Oct22'!AC42)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IF(T$9="Y",'Oct22'!H43,0)</f>
        <v>0</v>
      </c>
      <c r="I13" s="334">
        <f>IF(T$9="Y",'Oct22'!I43,0)</f>
        <v>0</v>
      </c>
      <c r="J13" s="334">
        <f>IF(T$9="Y",'Oct22'!J43,0)</f>
        <v>0</v>
      </c>
      <c r="K13" s="334">
        <f>IF(T$9="Y",'Oct22'!K43,I13*J13)</f>
        <v>0</v>
      </c>
      <c r="L13" s="111">
        <f>IF(T$9="Y",'Oct22'!L43,0)</f>
        <v>0</v>
      </c>
      <c r="M13" s="100" t="str">
        <f>IF(E13=" "," ",IF(T$9="Y",'Oct22'!M43,IF((H13+K13+L13)&gt;0,H13+K13+L13," ")))</f>
        <v xml:space="preserve"> </v>
      </c>
      <c r="N13" s="334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IF(Employee!H$86=E$9,Employee!D$86+SUM(M13)+'Oct22'!V43,SUM(M13)+'Oct22'!V43)</f>
        <v>0</v>
      </c>
      <c r="W13" s="49">
        <f>IF(Employee!H$86=E$9,Employee!D$87+SUM(N13)+'Oct22'!W43,SUM(N13)+'Oct22'!W43)</f>
        <v>0</v>
      </c>
      <c r="X13" s="49">
        <f>IF(O13=" ",'Oct22'!X43,O13+'Oct22'!X43)</f>
        <v>0</v>
      </c>
      <c r="Y13" s="49">
        <f>IF(P13=" ",'Oct22'!Y43,P13+'Oct22'!Y43)</f>
        <v>0</v>
      </c>
      <c r="Z13" s="49">
        <f>IF(Q13=" ",'Oct22'!Z43,Q13+'Oct22'!Z43)</f>
        <v>0</v>
      </c>
      <c r="AA13" s="49">
        <f>IF(R13=" ",'Oct22'!AA43,R13+'Oct22'!AA43)</f>
        <v>0</v>
      </c>
      <c r="AC13" s="49">
        <f>IF(T13=" ",'Oct22'!AC43,T13+'Oct22'!AC43)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IF(T$9="Y",'Oct22'!H44,0)</f>
        <v>0</v>
      </c>
      <c r="I14" s="334">
        <f>IF(T$9="Y",'Oct22'!I44,0)</f>
        <v>0</v>
      </c>
      <c r="J14" s="334">
        <f>IF(T$9="Y",'Oct22'!J44,0)</f>
        <v>0</v>
      </c>
      <c r="K14" s="334">
        <f>IF(T$9="Y",'Oct22'!K44,I14*J14)</f>
        <v>0</v>
      </c>
      <c r="L14" s="111">
        <f>IF(T$9="Y",'Oct22'!L44,0)</f>
        <v>0</v>
      </c>
      <c r="M14" s="100" t="str">
        <f>IF(E14=" "," ",IF(T$9="Y",'Oct22'!M44,IF((H14+K14+L14)&gt;0,H14+K14+L14," ")))</f>
        <v xml:space="preserve"> </v>
      </c>
      <c r="N14" s="334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IF(Employee!H$112=E$9,Employee!D$112+SUM(M14)+'Oct22'!V44,SUM(M14)+'Oct22'!V44)</f>
        <v>0</v>
      </c>
      <c r="W14" s="49">
        <f>IF(Employee!H$112=E$9,Employee!D$113+SUM(N14)+'Oct22'!W44,SUM(N14)+'Oct22'!W44)</f>
        <v>0</v>
      </c>
      <c r="X14" s="49">
        <f>IF(O14=" ",'Oct22'!X44,O14+'Oct22'!X44)</f>
        <v>0</v>
      </c>
      <c r="Y14" s="49">
        <f>IF(P14=" ",'Oct22'!Y44,P14+'Oct22'!Y44)</f>
        <v>0</v>
      </c>
      <c r="Z14" s="49">
        <f>IF(Q14=" ",'Oct22'!Z44,Q14+'Oct22'!Z44)</f>
        <v>0</v>
      </c>
      <c r="AA14" s="49">
        <f>IF(R14=" ",'Oct22'!AA44,R14+'Oct22'!AA44)</f>
        <v>0</v>
      </c>
      <c r="AC14" s="49">
        <f>IF(T14=" ",'Oct22'!AC44,T14+'Oct22'!AC44)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IF(T$9="Y",'Oct22'!H45,0)</f>
        <v>0</v>
      </c>
      <c r="I15" s="245">
        <f>IF(T$9="Y",'Oct22'!I45,0)</f>
        <v>0</v>
      </c>
      <c r="J15" s="245">
        <f>IF(T$9="Y",'Oct22'!J45,0)</f>
        <v>0</v>
      </c>
      <c r="K15" s="245">
        <f>IF(T$9="Y",'Oct22'!K45,I15*J15)</f>
        <v>0</v>
      </c>
      <c r="L15" s="246">
        <f>IF(T$9="Y",'Oct22'!L45,0)</f>
        <v>0</v>
      </c>
      <c r="M15" s="247" t="str">
        <f>IF(E15=" "," ",IF(T$9="Y",'Oct22'!M45,IF((H15+K15+L15)&gt;0,H15+K15+L15,"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IF(Employee!H$138=E$9,Employee!D$138+SUM(M15)+'Oct22'!V45,SUM(M15)+'Oct22'!V45)</f>
        <v>0</v>
      </c>
      <c r="W15" s="49">
        <f>IF(Employee!H$138=E$9,Employee!D$139+SUM(N15)+'Oct22'!W45,SUM(N15)+'Oct22'!W45)</f>
        <v>0</v>
      </c>
      <c r="X15" s="49">
        <f>IF(O15=" ",'Oct22'!X45,O15+'Oct22'!X45)</f>
        <v>0</v>
      </c>
      <c r="Y15" s="49">
        <f>IF(P15=" ",'Oct22'!Y45,P15+'Oct22'!Y45)</f>
        <v>0</v>
      </c>
      <c r="Z15" s="49">
        <f>IF(Q15=" ",'Oct22'!Z45,Q15+'Oct22'!Z45)</f>
        <v>0</v>
      </c>
      <c r="AA15" s="49">
        <f>IF(R15=" ",'Oct22'!AA45,R15+'Oct22'!AA45)</f>
        <v>0</v>
      </c>
      <c r="AC15" s="49">
        <f>IF(T15=" ",'Oct22'!AC45,T15+'Oct22'!AC45)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66" t="s">
        <v>7</v>
      </c>
      <c r="G16" s="369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3" t="s">
        <v>23</v>
      </c>
      <c r="C18" s="369"/>
      <c r="D18" s="369"/>
      <c r="E18" s="367"/>
      <c r="F18" s="32"/>
      <c r="G18" s="32"/>
      <c r="H18" s="43"/>
      <c r="I18" s="43"/>
      <c r="J18" s="43"/>
      <c r="K18" s="46"/>
      <c r="L18" s="46"/>
      <c r="M18" s="43"/>
      <c r="N18" s="32"/>
      <c r="O18" s="370" t="s">
        <v>28</v>
      </c>
      <c r="P18" s="371"/>
      <c r="Q18" s="372"/>
      <c r="R18" s="407"/>
      <c r="S18" s="408"/>
      <c r="T18" s="408"/>
      <c r="U18" s="33"/>
      <c r="AH18" s="35"/>
    </row>
    <row r="19" spans="1:34" ht="18" customHeight="1" thickTop="1" thickBot="1" x14ac:dyDescent="0.25">
      <c r="A19" s="34"/>
      <c r="B19" s="368" t="s">
        <v>9</v>
      </c>
      <c r="C19" s="369"/>
      <c r="D19" s="367"/>
      <c r="E19" s="156">
        <v>32</v>
      </c>
      <c r="F19" s="35"/>
      <c r="G19" s="35"/>
      <c r="H19" s="368" t="s">
        <v>28</v>
      </c>
      <c r="I19" s="369"/>
      <c r="J19" s="367"/>
      <c r="K19" s="204">
        <f>M9+1</f>
        <v>44872</v>
      </c>
      <c r="L19" s="203" t="s">
        <v>76</v>
      </c>
      <c r="M19" s="205">
        <f>K19+6</f>
        <v>44878</v>
      </c>
      <c r="N19" s="20"/>
      <c r="O19" s="409" t="s">
        <v>63</v>
      </c>
      <c r="P19" s="410"/>
      <c r="Q19" s="410"/>
      <c r="R19" s="411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66" t="s">
        <v>7</v>
      </c>
      <c r="G26" s="367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3" t="s">
        <v>23</v>
      </c>
      <c r="C28" s="369"/>
      <c r="D28" s="369"/>
      <c r="E28" s="367"/>
      <c r="F28" s="32"/>
      <c r="G28" s="32"/>
      <c r="H28" s="43"/>
      <c r="I28" s="43"/>
      <c r="J28" s="43"/>
      <c r="K28" s="46"/>
      <c r="L28" s="46"/>
      <c r="M28" s="43"/>
      <c r="N28" s="32"/>
      <c r="O28" s="370" t="s">
        <v>28</v>
      </c>
      <c r="P28" s="371"/>
      <c r="Q28" s="372"/>
      <c r="R28" s="407"/>
      <c r="S28" s="408"/>
      <c r="T28" s="408"/>
      <c r="U28" s="33"/>
      <c r="AH28" s="35"/>
    </row>
    <row r="29" spans="1:34" ht="18" customHeight="1" thickTop="1" thickBot="1" x14ac:dyDescent="0.25">
      <c r="A29" s="34"/>
      <c r="B29" s="368" t="s">
        <v>9</v>
      </c>
      <c r="C29" s="369"/>
      <c r="D29" s="367"/>
      <c r="E29" s="156">
        <v>33</v>
      </c>
      <c r="F29" s="35"/>
      <c r="G29" s="35"/>
      <c r="H29" s="368" t="s">
        <v>28</v>
      </c>
      <c r="I29" s="369"/>
      <c r="J29" s="367"/>
      <c r="K29" s="204">
        <f>M19+1</f>
        <v>44879</v>
      </c>
      <c r="L29" s="203" t="s">
        <v>76</v>
      </c>
      <c r="M29" s="205">
        <f>K29+6</f>
        <v>44885</v>
      </c>
      <c r="N29" s="20"/>
      <c r="O29" s="409" t="s">
        <v>63</v>
      </c>
      <c r="P29" s="410"/>
      <c r="Q29" s="410"/>
      <c r="R29" s="411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66" t="s">
        <v>7</v>
      </c>
      <c r="G36" s="367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3" t="s">
        <v>23</v>
      </c>
      <c r="C38" s="445"/>
      <c r="D38" s="445"/>
      <c r="E38" s="446"/>
      <c r="F38" s="32"/>
      <c r="G38" s="32"/>
      <c r="H38" s="32"/>
      <c r="I38" s="32"/>
      <c r="J38" s="32"/>
      <c r="K38" s="46"/>
      <c r="L38" s="46"/>
      <c r="M38" s="43"/>
      <c r="N38" s="32"/>
      <c r="O38" s="370" t="s">
        <v>28</v>
      </c>
      <c r="P38" s="371"/>
      <c r="Q38" s="372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368" t="s">
        <v>9</v>
      </c>
      <c r="C39" s="447"/>
      <c r="D39" s="448"/>
      <c r="E39" s="156">
        <v>34</v>
      </c>
      <c r="F39" s="35"/>
      <c r="G39" s="35"/>
      <c r="H39" s="368" t="s">
        <v>28</v>
      </c>
      <c r="I39" s="447"/>
      <c r="J39" s="448"/>
      <c r="K39" s="204">
        <f>M29+1</f>
        <v>44886</v>
      </c>
      <c r="L39" s="203" t="s">
        <v>76</v>
      </c>
      <c r="M39" s="205">
        <f>K39+6</f>
        <v>44892</v>
      </c>
      <c r="N39" s="20"/>
      <c r="O39" s="409" t="s">
        <v>63</v>
      </c>
      <c r="P39" s="449"/>
      <c r="Q39" s="449"/>
      <c r="R39" s="450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66" t="s">
        <v>7</v>
      </c>
      <c r="G46" s="451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3" t="s">
        <v>24</v>
      </c>
      <c r="C48" s="369"/>
      <c r="D48" s="369"/>
      <c r="E48" s="367"/>
      <c r="F48" s="32"/>
      <c r="G48" s="32"/>
      <c r="H48" s="43"/>
      <c r="I48" s="43"/>
      <c r="J48" s="43"/>
      <c r="K48" s="46"/>
      <c r="L48" s="46"/>
      <c r="M48" s="43"/>
      <c r="N48" s="32"/>
      <c r="O48" s="370" t="s">
        <v>28</v>
      </c>
      <c r="P48" s="371"/>
      <c r="Q48" s="372"/>
      <c r="R48" s="407"/>
      <c r="S48" s="408"/>
      <c r="T48" s="408"/>
      <c r="U48" s="33"/>
      <c r="AH48" s="35"/>
    </row>
    <row r="49" spans="1:34" ht="18" customHeight="1" thickTop="1" thickBot="1" x14ac:dyDescent="0.25">
      <c r="A49" s="34"/>
      <c r="B49" s="368" t="s">
        <v>10</v>
      </c>
      <c r="C49" s="369"/>
      <c r="D49" s="367"/>
      <c r="E49" s="156">
        <v>8</v>
      </c>
      <c r="F49" s="35"/>
      <c r="G49" s="35"/>
      <c r="H49" s="368" t="s">
        <v>28</v>
      </c>
      <c r="I49" s="369"/>
      <c r="J49" s="367"/>
      <c r="K49" s="204">
        <f>Admin!B211</f>
        <v>44866</v>
      </c>
      <c r="L49" s="203" t="s">
        <v>76</v>
      </c>
      <c r="M49" s="205">
        <f>Admin!B240</f>
        <v>44895</v>
      </c>
      <c r="N49" s="20"/>
      <c r="O49" s="409" t="s">
        <v>64</v>
      </c>
      <c r="P49" s="410"/>
      <c r="Q49" s="410"/>
      <c r="R49" s="411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IF(T$49="Y",'Oct22'!H51,0)</f>
        <v>0</v>
      </c>
      <c r="I51" s="89">
        <f>IF(T$49="Y",'Oct22'!I51,0)</f>
        <v>0</v>
      </c>
      <c r="J51" s="89">
        <f>IF(T$49="Y",'Oct22'!J51,0)</f>
        <v>0</v>
      </c>
      <c r="K51" s="89">
        <f>IF(T$49="Y",'Oct22'!K51,I51*J51)</f>
        <v>0</v>
      </c>
      <c r="L51" s="110">
        <f>IF(T$49="Y",'Oct22'!L51,0)</f>
        <v>0</v>
      </c>
      <c r="M51" s="99" t="str">
        <f>IF(E51=" "," ",IF(T$49="Y",'Oct22'!M51,IF((H51+K51+L51)&gt;0,H51+K51+L51,"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IF(Employee!H$35=E$49,Employee!D$34+SUM(M51)+'Oct22'!V51,SUM(M51)+'Oct22'!V51)</f>
        <v>0</v>
      </c>
      <c r="W51" s="49">
        <f>IF(Employee!H$35=E$49,Employee!D$35+SUM(N51)+'Oct22'!W51,SUM(N51)+'Oct22'!W51)</f>
        <v>0</v>
      </c>
      <c r="X51" s="49">
        <f>IF(O51=" ",'Oct22'!X51,O51+'Oct22'!X51)</f>
        <v>0</v>
      </c>
      <c r="Y51" s="49">
        <f>IF(P51=" ",'Oct22'!Y51,P51+'Oct22'!Y51)</f>
        <v>0</v>
      </c>
      <c r="Z51" s="49">
        <f>IF(Q51=" ",'Oct22'!Z51,Q51+'Oct22'!Z51)</f>
        <v>0</v>
      </c>
      <c r="AA51" s="49">
        <f>IF(R51=" ",'Oct22'!AA51,R51+'Oct22'!AA51)</f>
        <v>0</v>
      </c>
      <c r="AC51" s="49">
        <f>IF(T51=" ",'Oct22'!AC51,T51+'Oct22'!AC51)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IF(T$49="Y",'Oct22'!H52,0)</f>
        <v>0</v>
      </c>
      <c r="I52" s="92">
        <f>IF(T$49="Y",'Oct22'!I52,0)</f>
        <v>0</v>
      </c>
      <c r="J52" s="92">
        <f>IF(T$49="Y",'Oct22'!J52,0)</f>
        <v>0</v>
      </c>
      <c r="K52" s="92">
        <f>IF(T$49="Y",'Oct22'!K52,I52*J52)</f>
        <v>0</v>
      </c>
      <c r="L52" s="111">
        <f>IF(T$49="Y",'Oct22'!L52,0)</f>
        <v>0</v>
      </c>
      <c r="M52" s="100" t="str">
        <f>IF(E52=" "," ",IF(T$49="Y",'Oct22'!M52,IF((H52+K52+L52)&gt;0,H52+K52+L52,"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IF(Employee!H$61=E$49,Employee!D$60+SUM(M52)+'Oct22'!V52,SUM(M52)+'Oct22'!V52)</f>
        <v>0</v>
      </c>
      <c r="W52" s="49">
        <f>IF(Employee!H$61=E$49,Employee!D$61+SUM(N52)+'Oct22'!W52,SUM(N52)+'Oct22'!W52)</f>
        <v>0</v>
      </c>
      <c r="X52" s="49">
        <f>IF(O52=" ",'Oct22'!X52,O52+'Oct22'!X52)</f>
        <v>0</v>
      </c>
      <c r="Y52" s="49">
        <f>IF(P52=" ",'Oct22'!Y52,P52+'Oct22'!Y52)</f>
        <v>0</v>
      </c>
      <c r="Z52" s="49">
        <f>IF(Q52=" ",'Oct22'!Z52,Q52+'Oct22'!Z52)</f>
        <v>0</v>
      </c>
      <c r="AA52" s="49">
        <f>IF(R52=" ",'Oct22'!AA52,R52+'Oct22'!AA52)</f>
        <v>0</v>
      </c>
      <c r="AC52" s="49">
        <f>IF(T52=" ",'Oct22'!AC52,T52+'Oct22'!AC52)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IF(T$49="Y",'Oct22'!H53,0)</f>
        <v>0</v>
      </c>
      <c r="I53" s="92">
        <f>IF(T$49="Y",'Oct22'!I53,0)</f>
        <v>0</v>
      </c>
      <c r="J53" s="92">
        <f>IF(T$49="Y",'Oct22'!J53,0)</f>
        <v>0</v>
      </c>
      <c r="K53" s="92">
        <f>IF(T$49="Y",'Oct22'!K53,I53*J53)</f>
        <v>0</v>
      </c>
      <c r="L53" s="111">
        <f>IF(T$49="Y",'Oct22'!L53,0)</f>
        <v>0</v>
      </c>
      <c r="M53" s="100" t="str">
        <f>IF(E53=" "," ",IF(T$49="Y",'Oct22'!M53,IF((H53+K53+L53)&gt;0,H53+K53+L53,"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IF(Employee!H$87=E$49,Employee!D$86+SUM(M53)+'Oct22'!V53,SUM(M53)+'Oct22'!V53)</f>
        <v>0</v>
      </c>
      <c r="W53" s="49">
        <f>IF(Employee!H$87=E$49,Employee!D$87+SUM(N53)+'Oct22'!W53,SUM(N53)+'Oct22'!W53)</f>
        <v>0</v>
      </c>
      <c r="X53" s="49">
        <f>IF(O53=" ",'Oct22'!X53,O53+'Oct22'!X53)</f>
        <v>0</v>
      </c>
      <c r="Y53" s="49">
        <f>IF(P53=" ",'Oct22'!Y53,P53+'Oct22'!Y53)</f>
        <v>0</v>
      </c>
      <c r="Z53" s="49">
        <f>IF(Q53=" ",'Oct22'!Z53,Q53+'Oct22'!Z53)</f>
        <v>0</v>
      </c>
      <c r="AA53" s="49">
        <f>IF(R53=" ",'Oct22'!AA53,R53+'Oct22'!AA53)</f>
        <v>0</v>
      </c>
      <c r="AC53" s="49">
        <f>IF(T53=" ",'Oct22'!AC53,T53+'Oct22'!AC53)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IF(T$49="Y",'Oct22'!H54,0)</f>
        <v>0</v>
      </c>
      <c r="I54" s="92">
        <f>IF(T$49="Y",'Oct22'!I54,0)</f>
        <v>0</v>
      </c>
      <c r="J54" s="92">
        <f>IF(T$49="Y",'Oct22'!J54,0)</f>
        <v>0</v>
      </c>
      <c r="K54" s="92">
        <f>IF(T$49="Y",'Oct22'!K54,I54*J54)</f>
        <v>0</v>
      </c>
      <c r="L54" s="111">
        <f>IF(T$49="Y",'Oct22'!L54,0)</f>
        <v>0</v>
      </c>
      <c r="M54" s="100" t="str">
        <f>IF(E54=" "," ",IF(T$49="Y",'Oct22'!M54,IF((H54+K54+L54)&gt;0,H54+K54+L54,"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IF(Employee!H$113=E$49,Employee!D$112+SUM(M54)+'Oct22'!V54,SUM(M54)+'Oct22'!V54)</f>
        <v>0</v>
      </c>
      <c r="W54" s="49">
        <f>IF(Employee!H$113=E$49,Employee!D$113+SUM(N54)+'Oct22'!W54,SUM(N54)+'Oct22'!W54)</f>
        <v>0</v>
      </c>
      <c r="X54" s="49">
        <f>IF(O54=" ",'Oct22'!X54,O54+'Oct22'!X54)</f>
        <v>0</v>
      </c>
      <c r="Y54" s="49">
        <f>IF(P54=" ",'Oct22'!Y54,P54+'Oct22'!Y54)</f>
        <v>0</v>
      </c>
      <c r="Z54" s="49">
        <f>IF(Q54=" ",'Oct22'!Z54,Q54+'Oct22'!Z54)</f>
        <v>0</v>
      </c>
      <c r="AA54" s="49">
        <f>IF(R54=" ",'Oct22'!AA54,R54+'Oct22'!AA54)</f>
        <v>0</v>
      </c>
      <c r="AC54" s="49">
        <f>IF(T54=" ",'Oct22'!AC54,T54+'Oct22'!AC54)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IF(T$49="Y",'Oct22'!H55,0)</f>
        <v>0</v>
      </c>
      <c r="I55" s="245">
        <f>IF(T$49="Y",'Oct22'!I55,0)</f>
        <v>0</v>
      </c>
      <c r="J55" s="245">
        <f>IF(T$49="Y",'Oct22'!J55,0)</f>
        <v>0</v>
      </c>
      <c r="K55" s="245">
        <f>IF(T$49="Y",'Oct22'!K55,I55*J55)</f>
        <v>0</v>
      </c>
      <c r="L55" s="246">
        <f>IF(T$49="Y",'Oct22'!L55,0)</f>
        <v>0</v>
      </c>
      <c r="M55" s="100" t="str">
        <f>IF(E55=" "," ",IF(T$49="Y",'Oct22'!M55,IF((H55+K55+L55)&gt;0,H55+K55+L55,"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IF(Employee!H$139=E$49,Employee!D$138+SUM(M55)+'Oct22'!V55,SUM(M55)+'Oct22'!V55)</f>
        <v>0</v>
      </c>
      <c r="W55" s="49">
        <f>IF(Employee!H$139=E$49,Employee!D$139+SUM(N55)+'Oct22'!W55,SUM(N55)+'Oct22'!W55)</f>
        <v>0</v>
      </c>
      <c r="X55" s="49">
        <f>IF(O55=" ",'Oct22'!X55,O55+'Oct22'!X55)</f>
        <v>0</v>
      </c>
      <c r="Y55" s="49">
        <f>IF(P55=" ",'Oct22'!Y55,P55+'Oct22'!Y55)</f>
        <v>0</v>
      </c>
      <c r="Z55" s="49">
        <f>IF(Q55=" ",'Oct22'!Z55,Q55+'Oct22'!Z55)</f>
        <v>0</v>
      </c>
      <c r="AA55" s="49">
        <f>IF(R55=" ",'Oct22'!AA55,R55+'Oct22'!AA55)</f>
        <v>0</v>
      </c>
      <c r="AC55" s="49">
        <f>IF(T55=" ",'Oct22'!AC55,T55+'Oct22'!AC55)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66" t="s">
        <v>7</v>
      </c>
      <c r="G56" s="367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8"/>
      <c r="C57" s="378"/>
      <c r="D57" s="378"/>
      <c r="E57" s="378"/>
      <c r="F57" s="378"/>
      <c r="G57" s="378"/>
      <c r="H57" s="378"/>
      <c r="I57" s="378"/>
      <c r="J57" s="378"/>
      <c r="K57" s="378"/>
      <c r="L57" s="378"/>
      <c r="M57" s="378"/>
      <c r="N57" s="378"/>
      <c r="O57" s="378"/>
      <c r="P57" s="378"/>
      <c r="Q57" s="378"/>
      <c r="R57" s="378"/>
      <c r="S57" s="378"/>
      <c r="T57" s="378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23" t="s">
        <v>74</v>
      </c>
      <c r="N59" s="424"/>
      <c r="O59" s="424"/>
      <c r="P59" s="424"/>
      <c r="Q59" s="424"/>
      <c r="R59" s="42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AD60+'Oct22'!AD65</f>
        <v>0</v>
      </c>
      <c r="AE65" s="158">
        <f>AE60+'Oct22'!AE65</f>
        <v>0</v>
      </c>
      <c r="AF65" s="158">
        <f>AF60+'Oct22'!AF65</f>
        <v>0</v>
      </c>
      <c r="AG65" s="158">
        <f>AG60+'Oct22'!AG65</f>
        <v>0</v>
      </c>
    </row>
    <row r="66" spans="6:33" ht="13.5" thickTop="1" x14ac:dyDescent="0.2"/>
    <row r="67" spans="6:33" x14ac:dyDescent="0.2">
      <c r="AD67" s="162"/>
      <c r="AE67" s="158">
        <f>AE62+'Oct22'!AE67</f>
        <v>0</v>
      </c>
      <c r="AF67" s="158">
        <f>AF62+'Oct22'!AF67</f>
        <v>0</v>
      </c>
      <c r="AG67" s="158">
        <f>AG62+'Oct22'!AG67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800-000000000000}">
      <formula1>$G$3:$G$6</formula1>
    </dataValidation>
  </dataValidations>
  <hyperlinks>
    <hyperlink ref="B1" r:id="rId1" xr:uid="{00000000-0004-0000-08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Apr22</vt:lpstr>
      <vt:lpstr>May22</vt:lpstr>
      <vt:lpstr>Jun22</vt:lpstr>
      <vt:lpstr>Jul22</vt:lpstr>
      <vt:lpstr>Aug22</vt:lpstr>
      <vt:lpstr>Sep22</vt:lpstr>
      <vt:lpstr>Oct22</vt:lpstr>
      <vt:lpstr>Nov22</vt:lpstr>
      <vt:lpstr>Dec22</vt:lpstr>
      <vt:lpstr>Jan23</vt:lpstr>
      <vt:lpstr>Feb23</vt:lpstr>
      <vt:lpstr>Mar23</vt:lpstr>
      <vt:lpstr>Payslips</vt:lpstr>
      <vt:lpstr>Payment</vt:lpstr>
      <vt:lpstr>Admin</vt:lpstr>
      <vt:lpstr>'Apr22'!Print_Titles</vt:lpstr>
      <vt:lpstr>'Aug22'!Print_Titles</vt:lpstr>
      <vt:lpstr>'Dec22'!Print_Titles</vt:lpstr>
      <vt:lpstr>'Feb23'!Print_Titles</vt:lpstr>
      <vt:lpstr>'Jan23'!Print_Titles</vt:lpstr>
      <vt:lpstr>'Jul22'!Print_Titles</vt:lpstr>
      <vt:lpstr>'Jun22'!Print_Titles</vt:lpstr>
      <vt:lpstr>'Mar23'!Print_Titles</vt:lpstr>
      <vt:lpstr>'May22'!Print_Titles</vt:lpstr>
      <vt:lpstr>'Nov22'!Print_Titles</vt:lpstr>
      <vt:lpstr>'Oct22'!Print_Titles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Louise Powell</cp:lastModifiedBy>
  <cp:lastPrinted>2006-09-19T02:28:04Z</cp:lastPrinted>
  <dcterms:created xsi:type="dcterms:W3CDTF">2006-03-29T22:56:21Z</dcterms:created>
  <dcterms:modified xsi:type="dcterms:W3CDTF">2022-06-17T16:05:59Z</dcterms:modified>
</cp:coreProperties>
</file>