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1-30 (Nov23) Excel 2007\"/>
    </mc:Choice>
  </mc:AlternateContent>
  <xr:revisionPtr revIDLastSave="0" documentId="13_ncr:1_{E6AA6EF4-18F8-47D0-87FD-33CBAD6D7D88}" xr6:coauthVersionLast="47" xr6:coauthVersionMax="47" xr10:uidLastSave="{00000000-0000-0000-0000-000000000000}"/>
  <bookViews>
    <workbookView xWindow="-120" yWindow="-120" windowWidth="20730" windowHeight="11160" tabRatio="909" xr2:uid="{00000000-000D-0000-FFFF-FFFF00000000}"/>
  </bookViews>
  <sheets>
    <sheet name="Employee" sheetId="25" r:id="rId1"/>
    <sheet name="Apr23" sheetId="12" r:id="rId2"/>
    <sheet name="May23" sheetId="11" r:id="rId3"/>
    <sheet name="Jun23" sheetId="10" r:id="rId4"/>
    <sheet name="Jul23" sheetId="9" r:id="rId5"/>
    <sheet name="Aug23" sheetId="8" r:id="rId6"/>
    <sheet name="Sep23" sheetId="17" r:id="rId7"/>
    <sheet name="Oct23" sheetId="16" r:id="rId8"/>
    <sheet name="Nov23" sheetId="15" r:id="rId9"/>
    <sheet name="Dec23" sheetId="14" r:id="rId10"/>
    <sheet name="Jan24" sheetId="13" r:id="rId11"/>
    <sheet name="Feb24" sheetId="19" r:id="rId12"/>
    <sheet name="Mar24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'Apr23'!$E:$F,'Apr23'!$1:$6</definedName>
    <definedName name="_xlnm.Print_Titles" localSheetId="5">'Aug23'!$A:$D,'Aug23'!$1:$6</definedName>
    <definedName name="_xlnm.Print_Titles" localSheetId="9">'Dec23'!$A:$D,'Dec23'!$1:$6</definedName>
    <definedName name="_xlnm.Print_Titles" localSheetId="11">'Feb24'!$A:$D,'Feb24'!$1:$6</definedName>
    <definedName name="_xlnm.Print_Titles" localSheetId="10">'Jan24'!$A:$D,'Jan24'!$1:$6</definedName>
    <definedName name="_xlnm.Print_Titles" localSheetId="4">'Jul23'!$A:$D,'Jul23'!$1:$6</definedName>
    <definedName name="_xlnm.Print_Titles" localSheetId="3">'Jun23'!$A:$D,'Jun23'!$1:$6</definedName>
    <definedName name="_xlnm.Print_Titles" localSheetId="12">'Mar24'!$A:$D,'Mar24'!$1:$6</definedName>
    <definedName name="_xlnm.Print_Titles" localSheetId="2">'May23'!$A:$D,'May23'!$1:$6</definedName>
    <definedName name="_xlnm.Print_Titles" localSheetId="8">'Nov23'!$A:$D,'Nov23'!$1:$6</definedName>
    <definedName name="_xlnm.Print_Titles" localSheetId="7">'Oct23'!$A:$D,'Oct23'!$1:$6</definedName>
    <definedName name="_xlnm.Print_Titles" localSheetId="6">'Sep23'!$A:$D,'Sep23'!$1:$6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25" l="1"/>
  <c r="T1" i="18"/>
  <c r="R1" i="18"/>
  <c r="Q1" i="18"/>
  <c r="P1" i="18"/>
  <c r="O1" i="18"/>
  <c r="N1" i="18"/>
  <c r="M1" i="18"/>
  <c r="AC13" i="18"/>
  <c r="AC14" i="18"/>
  <c r="AC15" i="18"/>
  <c r="AC12" i="18"/>
  <c r="AC11" i="18"/>
  <c r="Z13" i="18"/>
  <c r="Z14" i="18"/>
  <c r="Z15" i="18"/>
  <c r="Z12" i="18"/>
  <c r="Z11" i="18"/>
  <c r="Y13" i="18"/>
  <c r="Y14" i="18"/>
  <c r="Y15" i="18"/>
  <c r="Y12" i="18"/>
  <c r="Y11" i="18"/>
  <c r="X13" i="18"/>
  <c r="X14" i="18"/>
  <c r="X15" i="18"/>
  <c r="X12" i="18"/>
  <c r="X11" i="18"/>
  <c r="W15" i="18"/>
  <c r="W14" i="18"/>
  <c r="W13" i="18"/>
  <c r="W12" i="18"/>
  <c r="W11" i="18"/>
  <c r="L13" i="18"/>
  <c r="L14" i="18"/>
  <c r="L15" i="18"/>
  <c r="L12" i="18"/>
  <c r="L11" i="18"/>
  <c r="K15" i="18"/>
  <c r="J13" i="18"/>
  <c r="J14" i="18"/>
  <c r="K14" i="18" s="1"/>
  <c r="J15" i="18"/>
  <c r="J12" i="18"/>
  <c r="J11" i="18"/>
  <c r="I13" i="18"/>
  <c r="K13" i="18" s="1"/>
  <c r="I14" i="18"/>
  <c r="I15" i="18"/>
  <c r="I12" i="18"/>
  <c r="K12" i="18" s="1"/>
  <c r="I11" i="18"/>
  <c r="K11" i="18" s="1"/>
  <c r="H13" i="18"/>
  <c r="H14" i="18"/>
  <c r="H15" i="18"/>
  <c r="H12" i="18"/>
  <c r="H11" i="18"/>
  <c r="K9" i="18"/>
  <c r="T1" i="19"/>
  <c r="R1" i="19"/>
  <c r="Q1" i="19"/>
  <c r="P1" i="19"/>
  <c r="O1" i="19"/>
  <c r="N1" i="19"/>
  <c r="M1" i="19"/>
  <c r="W55" i="19"/>
  <c r="W54" i="19"/>
  <c r="W53" i="19"/>
  <c r="W52" i="19"/>
  <c r="W51" i="19"/>
  <c r="V55" i="19"/>
  <c r="V54" i="19"/>
  <c r="V53" i="19"/>
  <c r="V52" i="19"/>
  <c r="V51" i="19"/>
  <c r="M53" i="19"/>
  <c r="M54" i="19"/>
  <c r="M55" i="19"/>
  <c r="M52" i="19"/>
  <c r="M51" i="19"/>
  <c r="L53" i="19"/>
  <c r="L54" i="19"/>
  <c r="L55" i="19"/>
  <c r="L52" i="19"/>
  <c r="L51" i="19"/>
  <c r="K53" i="19"/>
  <c r="K54" i="19"/>
  <c r="K55" i="19"/>
  <c r="K52" i="19"/>
  <c r="K51" i="19"/>
  <c r="J53" i="19"/>
  <c r="J54" i="19"/>
  <c r="J55" i="19"/>
  <c r="J52" i="19"/>
  <c r="J51" i="19"/>
  <c r="I53" i="19"/>
  <c r="I54" i="19"/>
  <c r="I55" i="19"/>
  <c r="I52" i="19"/>
  <c r="I51" i="19"/>
  <c r="H53" i="19"/>
  <c r="H54" i="19"/>
  <c r="H55" i="19"/>
  <c r="H52" i="19"/>
  <c r="H51" i="19"/>
  <c r="K49" i="19"/>
  <c r="T56" i="19"/>
  <c r="Q56" i="19"/>
  <c r="P56" i="19"/>
  <c r="O56" i="19"/>
  <c r="N56" i="19"/>
  <c r="AG55" i="19"/>
  <c r="AF55" i="19"/>
  <c r="AE55" i="19"/>
  <c r="AD55" i="19"/>
  <c r="E55" i="19"/>
  <c r="F55" i="19" s="1"/>
  <c r="AG54" i="19"/>
  <c r="AF54" i="19"/>
  <c r="AE54" i="19"/>
  <c r="AD54" i="19"/>
  <c r="E54" i="19"/>
  <c r="AG53" i="19"/>
  <c r="AF53" i="19"/>
  <c r="AE53" i="19"/>
  <c r="AD53" i="19"/>
  <c r="E53" i="19"/>
  <c r="AG52" i="19"/>
  <c r="AF52" i="19"/>
  <c r="AE52" i="19"/>
  <c r="AD52" i="19"/>
  <c r="E52" i="19"/>
  <c r="AG51" i="19"/>
  <c r="AF51" i="19"/>
  <c r="AE51" i="19"/>
  <c r="AD51" i="19"/>
  <c r="E51" i="19"/>
  <c r="F51" i="19" s="1"/>
  <c r="K9" i="13"/>
  <c r="T1" i="14"/>
  <c r="R1" i="14"/>
  <c r="Q1" i="14"/>
  <c r="P1" i="14"/>
  <c r="O1" i="14"/>
  <c r="N1" i="14"/>
  <c r="M1" i="14"/>
  <c r="M13" i="13"/>
  <c r="M14" i="13"/>
  <c r="M15" i="13"/>
  <c r="M12" i="13"/>
  <c r="M11" i="13"/>
  <c r="L13" i="13"/>
  <c r="L14" i="13"/>
  <c r="L15" i="13"/>
  <c r="L12" i="13"/>
  <c r="L11" i="13"/>
  <c r="K15" i="13"/>
  <c r="J13" i="13"/>
  <c r="J14" i="13"/>
  <c r="K14" i="13" s="1"/>
  <c r="J15" i="13"/>
  <c r="J12" i="13"/>
  <c r="J11" i="13"/>
  <c r="I13" i="13"/>
  <c r="K13" i="13" s="1"/>
  <c r="I14" i="13"/>
  <c r="I15" i="13"/>
  <c r="I12" i="13"/>
  <c r="K12" i="13" s="1"/>
  <c r="I11" i="13"/>
  <c r="K11" i="13" s="1"/>
  <c r="H13" i="13"/>
  <c r="H14" i="13"/>
  <c r="H15" i="13"/>
  <c r="H12" i="13"/>
  <c r="H11" i="13"/>
  <c r="AC13" i="14"/>
  <c r="AC14" i="14"/>
  <c r="AC15" i="14"/>
  <c r="AC12" i="14"/>
  <c r="AC11" i="14"/>
  <c r="Z11" i="14"/>
  <c r="Z13" i="14"/>
  <c r="Z14" i="14"/>
  <c r="Z15" i="14"/>
  <c r="Z12" i="14"/>
  <c r="Y13" i="14"/>
  <c r="Y14" i="14"/>
  <c r="Y15" i="14"/>
  <c r="Y12" i="14"/>
  <c r="Y11" i="14"/>
  <c r="X13" i="14"/>
  <c r="X14" i="14"/>
  <c r="X15" i="14"/>
  <c r="X12" i="14"/>
  <c r="X11" i="14"/>
  <c r="W15" i="14"/>
  <c r="W14" i="14"/>
  <c r="W13" i="14"/>
  <c r="W12" i="14"/>
  <c r="W11" i="14"/>
  <c r="L13" i="14"/>
  <c r="L14" i="14"/>
  <c r="L15" i="14"/>
  <c r="L12" i="14"/>
  <c r="L11" i="14"/>
  <c r="K14" i="14"/>
  <c r="J13" i="14"/>
  <c r="K13" i="14" s="1"/>
  <c r="J14" i="14"/>
  <c r="J15" i="14"/>
  <c r="J12" i="14"/>
  <c r="J11" i="14"/>
  <c r="K11" i="14" s="1"/>
  <c r="I13" i="14"/>
  <c r="I14" i="14"/>
  <c r="I15" i="14"/>
  <c r="K15" i="14" s="1"/>
  <c r="I12" i="14"/>
  <c r="K12" i="14" s="1"/>
  <c r="I11" i="14"/>
  <c r="H13" i="14"/>
  <c r="H14" i="14"/>
  <c r="H15" i="14"/>
  <c r="H12" i="14"/>
  <c r="H11" i="14"/>
  <c r="K9" i="14"/>
  <c r="T1" i="15"/>
  <c r="R1" i="15"/>
  <c r="Q1" i="15"/>
  <c r="P1" i="15"/>
  <c r="O1" i="15"/>
  <c r="N1" i="15"/>
  <c r="M1" i="15"/>
  <c r="M53" i="15"/>
  <c r="M52" i="15"/>
  <c r="M51" i="15"/>
  <c r="L53" i="15"/>
  <c r="L54" i="15"/>
  <c r="L55" i="15"/>
  <c r="L52" i="15"/>
  <c r="L51" i="15"/>
  <c r="K55" i="15"/>
  <c r="J53" i="15"/>
  <c r="J54" i="15"/>
  <c r="K54" i="15" s="1"/>
  <c r="J55" i="15"/>
  <c r="J52" i="15"/>
  <c r="J51" i="15"/>
  <c r="I53" i="15"/>
  <c r="K53" i="15" s="1"/>
  <c r="I54" i="15"/>
  <c r="I55" i="15"/>
  <c r="I52" i="15"/>
  <c r="K52" i="15" s="1"/>
  <c r="I51" i="15"/>
  <c r="K51" i="15" s="1"/>
  <c r="H53" i="15"/>
  <c r="H54" i="15"/>
  <c r="H55" i="15"/>
  <c r="H52" i="15"/>
  <c r="H51" i="15"/>
  <c r="T56" i="15"/>
  <c r="Q56" i="15"/>
  <c r="P56" i="15"/>
  <c r="O56" i="15"/>
  <c r="N56" i="15"/>
  <c r="AG55" i="15"/>
  <c r="AF55" i="15"/>
  <c r="AE55" i="15"/>
  <c r="AD55" i="15"/>
  <c r="E55" i="15"/>
  <c r="F55" i="15" s="1"/>
  <c r="B55" i="15"/>
  <c r="AG54" i="15"/>
  <c r="AF54" i="15"/>
  <c r="AE54" i="15"/>
  <c r="AD54" i="15"/>
  <c r="E54" i="15"/>
  <c r="M54" i="15" s="1"/>
  <c r="AG53" i="15"/>
  <c r="AF53" i="15"/>
  <c r="AE53" i="15"/>
  <c r="AD53" i="15"/>
  <c r="E53" i="15"/>
  <c r="F53" i="15" s="1"/>
  <c r="B53" i="15"/>
  <c r="AG52" i="15"/>
  <c r="AF52" i="15"/>
  <c r="AE52" i="15"/>
  <c r="AD52" i="15"/>
  <c r="E52" i="15"/>
  <c r="F52" i="15" s="1"/>
  <c r="AG51" i="15"/>
  <c r="AF51" i="15"/>
  <c r="AE51" i="15"/>
  <c r="AD51" i="15"/>
  <c r="E51" i="15"/>
  <c r="F51" i="15" s="1"/>
  <c r="B51" i="15"/>
  <c r="K9" i="15"/>
  <c r="M9" i="16"/>
  <c r="K9" i="16"/>
  <c r="T1" i="17"/>
  <c r="R1" i="17"/>
  <c r="Q1" i="17"/>
  <c r="P1" i="17"/>
  <c r="O1" i="17"/>
  <c r="N1" i="17"/>
  <c r="M1" i="17"/>
  <c r="M13" i="16"/>
  <c r="M14" i="16"/>
  <c r="M15" i="16"/>
  <c r="M12" i="16"/>
  <c r="M11" i="16"/>
  <c r="L13" i="16"/>
  <c r="L14" i="16"/>
  <c r="L15" i="16"/>
  <c r="L12" i="16"/>
  <c r="L11" i="16"/>
  <c r="J13" i="16"/>
  <c r="J14" i="16"/>
  <c r="J15" i="16"/>
  <c r="J12" i="16"/>
  <c r="J11" i="16"/>
  <c r="K11" i="16" s="1"/>
  <c r="I13" i="16"/>
  <c r="K13" i="16" s="1"/>
  <c r="I14" i="16"/>
  <c r="I15" i="16"/>
  <c r="K15" i="16" s="1"/>
  <c r="I12" i="16"/>
  <c r="I11" i="16"/>
  <c r="H13" i="16"/>
  <c r="H14" i="16"/>
  <c r="H15" i="16"/>
  <c r="H12" i="16"/>
  <c r="H11" i="16"/>
  <c r="AC15" i="17"/>
  <c r="AC14" i="17"/>
  <c r="AC13" i="17"/>
  <c r="AC12" i="17"/>
  <c r="AC11" i="17"/>
  <c r="Z15" i="17"/>
  <c r="Z14" i="17"/>
  <c r="Z13" i="17"/>
  <c r="Z12" i="17"/>
  <c r="Z11" i="17"/>
  <c r="Y15" i="17"/>
  <c r="Y14" i="17"/>
  <c r="Y13" i="17"/>
  <c r="Y12" i="17"/>
  <c r="Y11" i="17"/>
  <c r="X15" i="17"/>
  <c r="X14" i="17"/>
  <c r="X13" i="17"/>
  <c r="X12" i="17"/>
  <c r="X11" i="17"/>
  <c r="W15" i="17"/>
  <c r="W14" i="17"/>
  <c r="W13" i="17"/>
  <c r="W12" i="17"/>
  <c r="W11" i="17"/>
  <c r="L13" i="17"/>
  <c r="L14" i="17"/>
  <c r="L15" i="17"/>
  <c r="L12" i="17"/>
  <c r="L11" i="17"/>
  <c r="J13" i="17"/>
  <c r="J14" i="17"/>
  <c r="J15" i="17"/>
  <c r="K15" i="17" s="1"/>
  <c r="J12" i="17"/>
  <c r="K12" i="17" s="1"/>
  <c r="J11" i="17"/>
  <c r="I13" i="17"/>
  <c r="K13" i="17" s="1"/>
  <c r="I14" i="17"/>
  <c r="K14" i="17" s="1"/>
  <c r="I15" i="17"/>
  <c r="I12" i="17"/>
  <c r="I11" i="17"/>
  <c r="K11" i="17" s="1"/>
  <c r="H13" i="17"/>
  <c r="H14" i="17"/>
  <c r="H15" i="17"/>
  <c r="H12" i="17"/>
  <c r="H11" i="17"/>
  <c r="K9" i="17"/>
  <c r="W55" i="8"/>
  <c r="W54" i="8"/>
  <c r="W53" i="8"/>
  <c r="W51" i="8"/>
  <c r="V55" i="8"/>
  <c r="V54" i="8"/>
  <c r="V53" i="8"/>
  <c r="V52" i="8"/>
  <c r="V51" i="8"/>
  <c r="V41" i="8"/>
  <c r="T1" i="8"/>
  <c r="R1" i="8"/>
  <c r="R2" i="8"/>
  <c r="Q1" i="8"/>
  <c r="P1" i="8"/>
  <c r="O1" i="8"/>
  <c r="N1" i="8"/>
  <c r="M1" i="8"/>
  <c r="M53" i="8"/>
  <c r="M54" i="8"/>
  <c r="M55" i="8"/>
  <c r="M52" i="8"/>
  <c r="M51" i="8"/>
  <c r="L53" i="8"/>
  <c r="L54" i="8"/>
  <c r="L55" i="8"/>
  <c r="L52" i="8"/>
  <c r="L51" i="8"/>
  <c r="K53" i="8"/>
  <c r="K54" i="8"/>
  <c r="K55" i="8"/>
  <c r="K52" i="8"/>
  <c r="K51" i="8"/>
  <c r="J53" i="8"/>
  <c r="J54" i="8"/>
  <c r="J55" i="8"/>
  <c r="J51" i="8"/>
  <c r="J52" i="8"/>
  <c r="I53" i="8"/>
  <c r="I54" i="8"/>
  <c r="I55" i="8"/>
  <c r="I52" i="8"/>
  <c r="I51" i="8"/>
  <c r="H53" i="8"/>
  <c r="H54" i="8"/>
  <c r="H55" i="8"/>
  <c r="H52" i="8"/>
  <c r="H51" i="8"/>
  <c r="T56" i="8"/>
  <c r="Q56" i="8"/>
  <c r="P56" i="8"/>
  <c r="O56" i="8"/>
  <c r="N56" i="8"/>
  <c r="AG55" i="8"/>
  <c r="AF55" i="8"/>
  <c r="AE55" i="8"/>
  <c r="AD55" i="8"/>
  <c r="AC55" i="8"/>
  <c r="Z55" i="8"/>
  <c r="Y55" i="8"/>
  <c r="X55" i="8"/>
  <c r="E55" i="8"/>
  <c r="F55" i="8" s="1"/>
  <c r="B55" i="8"/>
  <c r="AG54" i="8"/>
  <c r="AF54" i="8"/>
  <c r="AE54" i="8"/>
  <c r="AD54" i="8"/>
  <c r="AC54" i="8"/>
  <c r="Z54" i="8"/>
  <c r="Y54" i="8"/>
  <c r="X54" i="8"/>
  <c r="E54" i="8"/>
  <c r="AG53" i="8"/>
  <c r="AF53" i="8"/>
  <c r="AE53" i="8"/>
  <c r="AD53" i="8"/>
  <c r="AC53" i="8"/>
  <c r="Z53" i="8"/>
  <c r="Y53" i="8"/>
  <c r="X53" i="8"/>
  <c r="F53" i="8"/>
  <c r="E53" i="8"/>
  <c r="AG52" i="8"/>
  <c r="AF52" i="8"/>
  <c r="AE52" i="8"/>
  <c r="AD52" i="8"/>
  <c r="AC52" i="8"/>
  <c r="Z52" i="8"/>
  <c r="Y52" i="8"/>
  <c r="X52" i="8"/>
  <c r="W52" i="8"/>
  <c r="F52" i="8"/>
  <c r="E52" i="8"/>
  <c r="B52" i="8"/>
  <c r="AG51" i="8"/>
  <c r="AF51" i="8"/>
  <c r="AE51" i="8"/>
  <c r="AD51" i="8"/>
  <c r="AC51" i="8"/>
  <c r="Z51" i="8"/>
  <c r="Y51" i="8"/>
  <c r="X51" i="8"/>
  <c r="E51" i="8"/>
  <c r="F51" i="8" s="1"/>
  <c r="B51" i="8"/>
  <c r="M49" i="8"/>
  <c r="K49" i="8"/>
  <c r="K9" i="8"/>
  <c r="K9" i="9"/>
  <c r="M9" i="12"/>
  <c r="A181" i="24"/>
  <c r="A182" i="24"/>
  <c r="N1" i="16"/>
  <c r="AC12" i="8"/>
  <c r="AC13" i="8"/>
  <c r="AC14" i="8"/>
  <c r="AC15" i="8"/>
  <c r="Z12" i="8"/>
  <c r="Z13" i="8"/>
  <c r="Z14" i="8"/>
  <c r="Z15" i="8"/>
  <c r="Z11" i="8"/>
  <c r="Y12" i="8"/>
  <c r="Y13" i="8"/>
  <c r="Y14" i="8"/>
  <c r="Y15" i="8"/>
  <c r="Y11" i="8"/>
  <c r="X12" i="8"/>
  <c r="X13" i="8"/>
  <c r="X14" i="8"/>
  <c r="X15" i="8"/>
  <c r="X11" i="8"/>
  <c r="W15" i="8"/>
  <c r="W14" i="8"/>
  <c r="W13" i="8"/>
  <c r="W12" i="8"/>
  <c r="W11" i="8"/>
  <c r="AC22" i="9"/>
  <c r="AC23" i="9"/>
  <c r="AC24" i="9"/>
  <c r="AC25" i="9"/>
  <c r="AC21" i="9"/>
  <c r="Z22" i="9"/>
  <c r="Z23" i="9"/>
  <c r="Z24" i="9"/>
  <c r="Z25" i="9"/>
  <c r="Z21" i="9"/>
  <c r="Y22" i="9"/>
  <c r="Y23" i="9"/>
  <c r="Y24" i="9"/>
  <c r="Y25" i="9"/>
  <c r="Y21" i="9"/>
  <c r="X22" i="9"/>
  <c r="X23" i="9"/>
  <c r="X24" i="9"/>
  <c r="X25" i="9"/>
  <c r="X21" i="9"/>
  <c r="W25" i="9"/>
  <c r="W24" i="9"/>
  <c r="W23" i="9"/>
  <c r="W22" i="9"/>
  <c r="W21" i="9"/>
  <c r="AC12" i="9"/>
  <c r="AC13" i="9"/>
  <c r="AC14" i="9"/>
  <c r="AC15" i="9"/>
  <c r="AC11" i="9"/>
  <c r="Z12" i="9"/>
  <c r="Z13" i="9"/>
  <c r="Z14" i="9"/>
  <c r="Z15" i="9"/>
  <c r="Z11" i="9"/>
  <c r="Y12" i="9"/>
  <c r="Y13" i="9"/>
  <c r="Y14" i="9"/>
  <c r="Y15" i="9"/>
  <c r="Y11" i="9"/>
  <c r="X12" i="9"/>
  <c r="X13" i="9"/>
  <c r="X14" i="9"/>
  <c r="X15" i="9"/>
  <c r="X11" i="9"/>
  <c r="W15" i="9"/>
  <c r="W14" i="9"/>
  <c r="W13" i="9"/>
  <c r="W12" i="9"/>
  <c r="W11" i="9"/>
  <c r="T1" i="9"/>
  <c r="Q1" i="9"/>
  <c r="P1" i="9"/>
  <c r="O1" i="9"/>
  <c r="N1" i="9"/>
  <c r="X51" i="10"/>
  <c r="W55" i="10"/>
  <c r="W54" i="10"/>
  <c r="W53" i="10"/>
  <c r="W52" i="10"/>
  <c r="W51" i="10"/>
  <c r="AG55" i="10"/>
  <c r="AF55" i="10"/>
  <c r="AE55" i="10"/>
  <c r="AD55" i="10"/>
  <c r="AC55" i="10"/>
  <c r="Z55" i="10"/>
  <c r="Y55" i="10"/>
  <c r="X55" i="10"/>
  <c r="AG54" i="10"/>
  <c r="AF54" i="10"/>
  <c r="AE54" i="10"/>
  <c r="AD54" i="10"/>
  <c r="AC54" i="10"/>
  <c r="Z54" i="10"/>
  <c r="Y54" i="10"/>
  <c r="X54" i="10"/>
  <c r="AG53" i="10"/>
  <c r="AF53" i="10"/>
  <c r="AE53" i="10"/>
  <c r="AD53" i="10"/>
  <c r="AC53" i="10"/>
  <c r="Z53" i="10"/>
  <c r="Y53" i="10"/>
  <c r="X53" i="10"/>
  <c r="AG52" i="10"/>
  <c r="AF52" i="10"/>
  <c r="AE52" i="10"/>
  <c r="AD52" i="10"/>
  <c r="AC52" i="10"/>
  <c r="Z52" i="10"/>
  <c r="Y52" i="10"/>
  <c r="X52" i="10"/>
  <c r="AG51" i="10"/>
  <c r="AF51" i="10"/>
  <c r="AE51" i="10"/>
  <c r="AD51" i="10"/>
  <c r="AC51" i="10"/>
  <c r="Z51" i="10"/>
  <c r="Y51" i="10"/>
  <c r="T1" i="10"/>
  <c r="Q1" i="10"/>
  <c r="P1" i="10"/>
  <c r="O1" i="10"/>
  <c r="N1" i="10"/>
  <c r="T56" i="10"/>
  <c r="Q56" i="10"/>
  <c r="P56" i="10"/>
  <c r="O56" i="10"/>
  <c r="N56" i="10"/>
  <c r="L55" i="10"/>
  <c r="J55" i="10"/>
  <c r="I55" i="10"/>
  <c r="K55" i="10" s="1"/>
  <c r="H55" i="10"/>
  <c r="L54" i="10"/>
  <c r="J54" i="10"/>
  <c r="I54" i="10"/>
  <c r="K54" i="10" s="1"/>
  <c r="H54" i="10"/>
  <c r="L53" i="10"/>
  <c r="J53" i="10"/>
  <c r="I53" i="10"/>
  <c r="K53" i="10" s="1"/>
  <c r="H53" i="10"/>
  <c r="L52" i="10"/>
  <c r="J52" i="10"/>
  <c r="K52" i="10" s="1"/>
  <c r="I52" i="10"/>
  <c r="H52" i="10"/>
  <c r="L51" i="10"/>
  <c r="J51" i="10"/>
  <c r="I51" i="10"/>
  <c r="K51" i="10" s="1"/>
  <c r="H51" i="10"/>
  <c r="B55" i="19" l="1"/>
  <c r="B51" i="19"/>
  <c r="F53" i="19"/>
  <c r="F52" i="19"/>
  <c r="R55" i="19"/>
  <c r="R53" i="19"/>
  <c r="R52" i="19"/>
  <c r="R54" i="19"/>
  <c r="B52" i="19"/>
  <c r="F54" i="19"/>
  <c r="B53" i="19"/>
  <c r="B54" i="19"/>
  <c r="R53" i="15"/>
  <c r="M55" i="15"/>
  <c r="R54" i="15"/>
  <c r="R51" i="15"/>
  <c r="B52" i="15"/>
  <c r="M56" i="15"/>
  <c r="F54" i="15"/>
  <c r="R55" i="15"/>
  <c r="B54" i="15"/>
  <c r="K12" i="16"/>
  <c r="K14" i="16"/>
  <c r="R53" i="8"/>
  <c r="AA53" i="8" s="1"/>
  <c r="R54" i="8"/>
  <c r="AA54" i="8" s="1"/>
  <c r="F54" i="8"/>
  <c r="R55" i="8"/>
  <c r="AA55" i="8" s="1"/>
  <c r="M56" i="8"/>
  <c r="R51" i="8"/>
  <c r="R52" i="8"/>
  <c r="AA52" i="8" s="1"/>
  <c r="B53" i="8"/>
  <c r="B54" i="8"/>
  <c r="L13" i="15"/>
  <c r="L14" i="15"/>
  <c r="L15" i="15"/>
  <c r="L12" i="15"/>
  <c r="L11" i="15"/>
  <c r="J13" i="15"/>
  <c r="J14" i="15"/>
  <c r="J15" i="15"/>
  <c r="J12" i="15"/>
  <c r="J11" i="15"/>
  <c r="I13" i="15"/>
  <c r="I14" i="15"/>
  <c r="I15" i="15"/>
  <c r="I12" i="15"/>
  <c r="I11" i="15"/>
  <c r="H13" i="15"/>
  <c r="H14" i="15"/>
  <c r="H15" i="15"/>
  <c r="H12" i="15"/>
  <c r="H11" i="15"/>
  <c r="L23" i="16"/>
  <c r="L24" i="16"/>
  <c r="L25" i="16"/>
  <c r="L22" i="16"/>
  <c r="L21" i="16"/>
  <c r="J23" i="16"/>
  <c r="J24" i="16"/>
  <c r="J25" i="16"/>
  <c r="J22" i="16"/>
  <c r="J21" i="16"/>
  <c r="I23" i="16"/>
  <c r="I24" i="16"/>
  <c r="I25" i="16"/>
  <c r="I22" i="16"/>
  <c r="I21" i="16"/>
  <c r="H23" i="16"/>
  <c r="H24" i="16"/>
  <c r="H25" i="16"/>
  <c r="H22" i="16"/>
  <c r="H21" i="16"/>
  <c r="T1" i="16"/>
  <c r="Q1" i="16"/>
  <c r="P1" i="16"/>
  <c r="O1" i="16"/>
  <c r="L23" i="9"/>
  <c r="L24" i="9"/>
  <c r="L25" i="9"/>
  <c r="L22" i="9"/>
  <c r="L21" i="9"/>
  <c r="J23" i="9"/>
  <c r="J24" i="9"/>
  <c r="J25" i="9"/>
  <c r="J22" i="9"/>
  <c r="J21" i="9"/>
  <c r="I23" i="9"/>
  <c r="I24" i="9"/>
  <c r="K24" i="9" s="1"/>
  <c r="I25" i="9"/>
  <c r="I22" i="9"/>
  <c r="I21" i="9"/>
  <c r="H23" i="9"/>
  <c r="H24" i="9"/>
  <c r="H25" i="9"/>
  <c r="H22" i="9"/>
  <c r="H21" i="9"/>
  <c r="L13" i="9"/>
  <c r="L14" i="9"/>
  <c r="L15" i="9"/>
  <c r="L12" i="9"/>
  <c r="L11" i="9"/>
  <c r="J13" i="9"/>
  <c r="J14" i="9"/>
  <c r="J15" i="9"/>
  <c r="J12" i="9"/>
  <c r="J11" i="9"/>
  <c r="I13" i="9"/>
  <c r="I14" i="9"/>
  <c r="K14" i="9" s="1"/>
  <c r="I15" i="9"/>
  <c r="I12" i="9"/>
  <c r="I11" i="9"/>
  <c r="H15" i="9"/>
  <c r="H14" i="9"/>
  <c r="H13" i="9"/>
  <c r="H12" i="9"/>
  <c r="H11" i="9"/>
  <c r="M56" i="19" l="1"/>
  <c r="R51" i="19"/>
  <c r="R56" i="19" s="1"/>
  <c r="R52" i="15"/>
  <c r="AA51" i="8"/>
  <c r="R56" i="8"/>
  <c r="K15" i="9"/>
  <c r="K22" i="16"/>
  <c r="K12" i="15"/>
  <c r="K22" i="9"/>
  <c r="K11" i="9"/>
  <c r="K13" i="9"/>
  <c r="K21" i="9"/>
  <c r="K25" i="16"/>
  <c r="K15" i="15"/>
  <c r="K12" i="9"/>
  <c r="K24" i="16"/>
  <c r="K25" i="9"/>
  <c r="K11" i="15"/>
  <c r="K13" i="15"/>
  <c r="K23" i="9"/>
  <c r="K21" i="16"/>
  <c r="K23" i="16"/>
  <c r="K14" i="15"/>
  <c r="H4" i="40"/>
  <c r="R56" i="15" l="1"/>
  <c r="T16" i="16"/>
  <c r="Q16" i="16"/>
  <c r="P16" i="16"/>
  <c r="O16" i="16"/>
  <c r="N16" i="16"/>
  <c r="AG15" i="16"/>
  <c r="AF15" i="16"/>
  <c r="AE15" i="16"/>
  <c r="AD15" i="16"/>
  <c r="AG14" i="16"/>
  <c r="AF14" i="16"/>
  <c r="AE14" i="16"/>
  <c r="AD14" i="16"/>
  <c r="AG13" i="16"/>
  <c r="AF13" i="16"/>
  <c r="AE13" i="16"/>
  <c r="AD13" i="16"/>
  <c r="AG12" i="16"/>
  <c r="AF12" i="16"/>
  <c r="AE12" i="16"/>
  <c r="AD12" i="16"/>
  <c r="AG11" i="16"/>
  <c r="AF11" i="16"/>
  <c r="AE11" i="16"/>
  <c r="AD11" i="16"/>
  <c r="T16" i="9"/>
  <c r="Q16" i="9"/>
  <c r="P16" i="9"/>
  <c r="O16" i="9"/>
  <c r="N16" i="9"/>
  <c r="AG15" i="9"/>
  <c r="AF15" i="9"/>
  <c r="AE15" i="9"/>
  <c r="AD15" i="9"/>
  <c r="AG14" i="9"/>
  <c r="AF14" i="9"/>
  <c r="AE14" i="9"/>
  <c r="AD14" i="9"/>
  <c r="AG13" i="9"/>
  <c r="AF13" i="9"/>
  <c r="AE13" i="9"/>
  <c r="AD13" i="9"/>
  <c r="AG12" i="9"/>
  <c r="AF12" i="9"/>
  <c r="AE12" i="9"/>
  <c r="AD12" i="9"/>
  <c r="AG11" i="9"/>
  <c r="AF11" i="9"/>
  <c r="AE11" i="9"/>
  <c r="AD11" i="9"/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M49" i="12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K49" i="11" s="1"/>
  <c r="J22" i="12"/>
  <c r="I22" i="12"/>
  <c r="B28" i="24" l="1"/>
  <c r="B4" i="39"/>
  <c r="L16" i="39"/>
  <c r="B29" i="24" l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K59" i="10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B5" i="39" l="1"/>
  <c r="M49" i="11"/>
  <c r="C4" i="39"/>
  <c r="B59" i="24"/>
  <c r="W59" i="25" s="1"/>
  <c r="H3" i="40"/>
  <c r="M3" i="40" s="1"/>
  <c r="I4" i="40" s="1"/>
  <c r="F50" i="25"/>
  <c r="F52" i="25"/>
  <c r="F24" i="25"/>
  <c r="F26" i="25"/>
  <c r="Q27" i="25"/>
  <c r="S27" i="25" s="1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21" i="13"/>
  <c r="I21" i="13"/>
  <c r="J21" i="13"/>
  <c r="L21" i="13"/>
  <c r="H31" i="13"/>
  <c r="I31" i="13"/>
  <c r="J31" i="13"/>
  <c r="L31" i="13"/>
  <c r="H41" i="13"/>
  <c r="I41" i="13"/>
  <c r="J41" i="13"/>
  <c r="L41" i="13"/>
  <c r="H21" i="14"/>
  <c r="I21" i="14"/>
  <c r="J21" i="14"/>
  <c r="L21" i="14"/>
  <c r="H31" i="14"/>
  <c r="I31" i="14"/>
  <c r="J31" i="14"/>
  <c r="L31" i="14"/>
  <c r="H41" i="14"/>
  <c r="I41" i="14"/>
  <c r="J41" i="14"/>
  <c r="L41" i="14"/>
  <c r="H21" i="15"/>
  <c r="I21" i="15"/>
  <c r="J21" i="15"/>
  <c r="L21" i="15"/>
  <c r="H31" i="15"/>
  <c r="I31" i="15"/>
  <c r="J31" i="15"/>
  <c r="L31" i="15"/>
  <c r="H41" i="15"/>
  <c r="I41" i="15"/>
  <c r="J41" i="15"/>
  <c r="L41" i="15"/>
  <c r="H31" i="16"/>
  <c r="I31" i="16"/>
  <c r="J31" i="16"/>
  <c r="L31" i="16"/>
  <c r="H41" i="16"/>
  <c r="I41" i="16"/>
  <c r="J41" i="16"/>
  <c r="L41" i="16"/>
  <c r="H21" i="17"/>
  <c r="I21" i="17"/>
  <c r="J21" i="17"/>
  <c r="L21" i="17"/>
  <c r="H31" i="17"/>
  <c r="I31" i="17"/>
  <c r="J31" i="17"/>
  <c r="L31" i="17"/>
  <c r="H41" i="17"/>
  <c r="I41" i="17"/>
  <c r="J41" i="17"/>
  <c r="L4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61" i="19"/>
  <c r="AG62" i="19"/>
  <c r="AG63" i="19"/>
  <c r="AG64" i="19"/>
  <c r="AG6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61" i="15"/>
  <c r="AG62" i="15"/>
  <c r="AG63" i="15"/>
  <c r="AG64" i="15"/>
  <c r="AG6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62" i="8"/>
  <c r="AG63" i="8"/>
  <c r="AG64" i="8"/>
  <c r="AG65" i="8"/>
  <c r="AG66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61" i="19"/>
  <c r="AF62" i="19"/>
  <c r="AF63" i="19"/>
  <c r="AF64" i="19"/>
  <c r="AF6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61" i="15"/>
  <c r="AF62" i="15"/>
  <c r="AF63" i="15"/>
  <c r="AF64" i="15"/>
  <c r="AF6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62" i="8"/>
  <c r="AF63" i="8"/>
  <c r="AF64" i="8"/>
  <c r="AF65" i="8"/>
  <c r="AF66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61" i="19"/>
  <c r="AE62" i="19"/>
  <c r="AE63" i="19"/>
  <c r="AE64" i="19"/>
  <c r="AE6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61" i="15"/>
  <c r="AE62" i="15"/>
  <c r="AE63" i="15"/>
  <c r="AE64" i="15"/>
  <c r="AE6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62" i="8"/>
  <c r="AE63" i="8"/>
  <c r="AE64" i="8"/>
  <c r="AE65" i="8"/>
  <c r="AE66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61" i="19"/>
  <c r="AD62" i="19"/>
  <c r="AD63" i="19"/>
  <c r="AD64" i="19"/>
  <c r="AD6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61" i="15"/>
  <c r="AD62" i="15"/>
  <c r="AD63" i="15"/>
  <c r="AD64" i="15"/>
  <c r="AD6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62" i="8"/>
  <c r="AD63" i="8"/>
  <c r="AD64" i="8"/>
  <c r="AD65" i="8"/>
  <c r="AD66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66" i="19"/>
  <c r="P16" i="19"/>
  <c r="P26" i="19"/>
  <c r="P36" i="19"/>
  <c r="P46" i="19"/>
  <c r="P6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66" i="15"/>
  <c r="P16" i="15"/>
  <c r="P26" i="15"/>
  <c r="P36" i="15"/>
  <c r="P46" i="15"/>
  <c r="P66" i="15"/>
  <c r="S2" i="16"/>
  <c r="Q26" i="16"/>
  <c r="Q36" i="16"/>
  <c r="Q46" i="16"/>
  <c r="Q56" i="16"/>
  <c r="P26" i="16"/>
  <c r="P36" i="16"/>
  <c r="P46" i="16"/>
  <c r="P56" i="16"/>
  <c r="S2" i="8"/>
  <c r="Q16" i="8"/>
  <c r="Q26" i="8"/>
  <c r="Q36" i="8"/>
  <c r="Q46" i="8"/>
  <c r="Q67" i="8"/>
  <c r="P16" i="8"/>
  <c r="P26" i="8"/>
  <c r="P36" i="8"/>
  <c r="P46" i="8"/>
  <c r="P67" i="8"/>
  <c r="S2" i="9"/>
  <c r="Q26" i="9"/>
  <c r="Q36" i="9"/>
  <c r="Q46" i="9"/>
  <c r="Q56" i="9"/>
  <c r="P26" i="9"/>
  <c r="P36" i="9"/>
  <c r="P46" i="9"/>
  <c r="P56" i="9"/>
  <c r="P16" i="10"/>
  <c r="P26" i="10"/>
  <c r="P36" i="10"/>
  <c r="P46" i="10"/>
  <c r="P66" i="10"/>
  <c r="Q16" i="10"/>
  <c r="Q26" i="10"/>
  <c r="Q36" i="10"/>
  <c r="Q4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4" i="19"/>
  <c r="L13" i="19"/>
  <c r="L12" i="19"/>
  <c r="L15" i="8"/>
  <c r="L14" i="8"/>
  <c r="L13" i="8"/>
  <c r="L12" i="8"/>
  <c r="L15" i="10"/>
  <c r="L14" i="10"/>
  <c r="L13" i="10"/>
  <c r="L12" i="10"/>
  <c r="L15" i="11"/>
  <c r="L14" i="11"/>
  <c r="L13" i="11"/>
  <c r="L12" i="11"/>
  <c r="K11" i="12"/>
  <c r="F130" i="25"/>
  <c r="F104" i="25"/>
  <c r="F78" i="25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Q16" i="18"/>
  <c r="Q26" i="18"/>
  <c r="Q36" i="18"/>
  <c r="Q46" i="18"/>
  <c r="Q56" i="18"/>
  <c r="Q66" i="18"/>
  <c r="Q16" i="14"/>
  <c r="Q26" i="14"/>
  <c r="Q36" i="14"/>
  <c r="Q46" i="14"/>
  <c r="Q56" i="14"/>
  <c r="P16" i="14"/>
  <c r="P26" i="14"/>
  <c r="P36" i="14"/>
  <c r="P46" i="14"/>
  <c r="P56" i="14"/>
  <c r="Q16" i="17"/>
  <c r="Q26" i="17"/>
  <c r="Q36" i="17"/>
  <c r="Q46" i="17"/>
  <c r="Q56" i="17"/>
  <c r="P16" i="17"/>
  <c r="P26" i="17"/>
  <c r="P36" i="17"/>
  <c r="P46" i="17"/>
  <c r="P5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61" i="18"/>
  <c r="I61" i="18"/>
  <c r="J61" i="18"/>
  <c r="L61" i="18"/>
  <c r="H62" i="18"/>
  <c r="I62" i="18"/>
  <c r="J62" i="18"/>
  <c r="L62" i="18"/>
  <c r="H63" i="18"/>
  <c r="I63" i="18"/>
  <c r="J63" i="18"/>
  <c r="L63" i="18"/>
  <c r="H64" i="18"/>
  <c r="I64" i="18"/>
  <c r="J64" i="18"/>
  <c r="L64" i="18"/>
  <c r="H65" i="18"/>
  <c r="I65" i="18"/>
  <c r="J65" i="18"/>
  <c r="L65" i="18"/>
  <c r="H61" i="19"/>
  <c r="I61" i="19"/>
  <c r="J61" i="19"/>
  <c r="L61" i="19"/>
  <c r="H62" i="19"/>
  <c r="I62" i="19"/>
  <c r="J62" i="19"/>
  <c r="L62" i="19"/>
  <c r="H63" i="19"/>
  <c r="I63" i="19"/>
  <c r="J63" i="19"/>
  <c r="L63" i="19"/>
  <c r="H64" i="19"/>
  <c r="I64" i="19"/>
  <c r="J64" i="19"/>
  <c r="L64" i="19"/>
  <c r="H65" i="19"/>
  <c r="I65" i="19"/>
  <c r="J65" i="19"/>
  <c r="L6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51" i="14"/>
  <c r="I51" i="14"/>
  <c r="J51" i="14"/>
  <c r="L51" i="14"/>
  <c r="H52" i="14"/>
  <c r="I52" i="14"/>
  <c r="J52" i="14"/>
  <c r="L52" i="14"/>
  <c r="H53" i="14"/>
  <c r="I53" i="14"/>
  <c r="J53" i="14"/>
  <c r="L53" i="14"/>
  <c r="H54" i="14"/>
  <c r="I54" i="14"/>
  <c r="J54" i="14"/>
  <c r="L54" i="14"/>
  <c r="H55" i="14"/>
  <c r="I55" i="14"/>
  <c r="J55" i="14"/>
  <c r="L55" i="14"/>
  <c r="H61" i="15"/>
  <c r="I61" i="15"/>
  <c r="J61" i="15"/>
  <c r="L61" i="15"/>
  <c r="H62" i="15"/>
  <c r="I62" i="15"/>
  <c r="J62" i="15"/>
  <c r="L62" i="15"/>
  <c r="H63" i="15"/>
  <c r="I63" i="15"/>
  <c r="J63" i="15"/>
  <c r="L63" i="15"/>
  <c r="H64" i="15"/>
  <c r="I64" i="15"/>
  <c r="J64" i="15"/>
  <c r="L64" i="15"/>
  <c r="H65" i="15"/>
  <c r="I65" i="15"/>
  <c r="J65" i="15"/>
  <c r="L6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51" i="17"/>
  <c r="I51" i="17"/>
  <c r="J51" i="17"/>
  <c r="L51" i="17"/>
  <c r="H52" i="17"/>
  <c r="I52" i="17"/>
  <c r="J52" i="17"/>
  <c r="L52" i="17"/>
  <c r="H53" i="17"/>
  <c r="I53" i="17"/>
  <c r="J53" i="17"/>
  <c r="L53" i="17"/>
  <c r="H54" i="17"/>
  <c r="I54" i="17"/>
  <c r="J54" i="17"/>
  <c r="L54" i="17"/>
  <c r="H55" i="17"/>
  <c r="I55" i="17"/>
  <c r="J55" i="17"/>
  <c r="L55" i="17"/>
  <c r="H62" i="8"/>
  <c r="I62" i="8"/>
  <c r="J62" i="8"/>
  <c r="L62" i="8"/>
  <c r="H63" i="8"/>
  <c r="I63" i="8"/>
  <c r="J63" i="8"/>
  <c r="L63" i="8"/>
  <c r="H64" i="8"/>
  <c r="I64" i="8"/>
  <c r="J64" i="8"/>
  <c r="L64" i="8"/>
  <c r="H65" i="8"/>
  <c r="I65" i="8"/>
  <c r="J65" i="8"/>
  <c r="L65" i="8"/>
  <c r="H66" i="8"/>
  <c r="I66" i="8"/>
  <c r="J66" i="8"/>
  <c r="L66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62" i="10" s="1"/>
  <c r="Y52" i="9" s="1"/>
  <c r="Y63" i="8" s="1"/>
  <c r="Y52" i="17" s="1"/>
  <c r="Y52" i="16" s="1"/>
  <c r="Y62" i="15" s="1"/>
  <c r="Y52" i="14" s="1"/>
  <c r="Y52" i="13" s="1"/>
  <c r="Y62" i="19" s="1"/>
  <c r="Y62" i="18" s="1"/>
  <c r="Z52" i="12"/>
  <c r="Z52" i="11" s="1"/>
  <c r="Z62" i="10" s="1"/>
  <c r="Z52" i="9" s="1"/>
  <c r="Z63" i="8" s="1"/>
  <c r="Z52" i="17" s="1"/>
  <c r="Z52" i="16" s="1"/>
  <c r="Z62" i="15" s="1"/>
  <c r="Z52" i="14" s="1"/>
  <c r="Z52" i="13" s="1"/>
  <c r="Z62" i="19" s="1"/>
  <c r="Z62" i="18" s="1"/>
  <c r="Y53" i="12"/>
  <c r="Y53" i="11" s="1"/>
  <c r="Y63" i="10" s="1"/>
  <c r="Y53" i="9" s="1"/>
  <c r="Y64" i="8" s="1"/>
  <c r="Y53" i="17" s="1"/>
  <c r="Y53" i="16" s="1"/>
  <c r="Y63" i="15" s="1"/>
  <c r="Y53" i="14" s="1"/>
  <c r="Y53" i="13" s="1"/>
  <c r="Y63" i="19" s="1"/>
  <c r="Y63" i="18" s="1"/>
  <c r="Z53" i="12"/>
  <c r="Z53" i="11" s="1"/>
  <c r="Z63" i="10" s="1"/>
  <c r="Z53" i="9" s="1"/>
  <c r="Z64" i="8" s="1"/>
  <c r="Z53" i="17" s="1"/>
  <c r="Z53" i="16" s="1"/>
  <c r="Z63" i="15" s="1"/>
  <c r="Z53" i="14" s="1"/>
  <c r="Z53" i="13" s="1"/>
  <c r="Z63" i="19" s="1"/>
  <c r="Z63" i="18" s="1"/>
  <c r="Y54" i="12"/>
  <c r="Y54" i="11" s="1"/>
  <c r="Y64" i="10" s="1"/>
  <c r="Y54" i="9" s="1"/>
  <c r="Y65" i="8" s="1"/>
  <c r="Y54" i="17" s="1"/>
  <c r="Y54" i="16" s="1"/>
  <c r="Y64" i="15" s="1"/>
  <c r="Y54" i="14" s="1"/>
  <c r="Y54" i="13" s="1"/>
  <c r="Y64" i="19" s="1"/>
  <c r="Y64" i="18" s="1"/>
  <c r="Z54" i="12"/>
  <c r="Z54" i="11" s="1"/>
  <c r="Z64" i="10" s="1"/>
  <c r="Z54" i="9" s="1"/>
  <c r="Z65" i="8" s="1"/>
  <c r="Z54" i="17" s="1"/>
  <c r="Z54" i="16" s="1"/>
  <c r="Z64" i="15" s="1"/>
  <c r="Z54" i="14" s="1"/>
  <c r="Z54" i="13" s="1"/>
  <c r="Z64" i="19" s="1"/>
  <c r="Z64" i="18" s="1"/>
  <c r="Y55" i="12"/>
  <c r="Y55" i="11" s="1"/>
  <c r="Y65" i="10" s="1"/>
  <c r="Y55" i="9" s="1"/>
  <c r="Y66" i="8" s="1"/>
  <c r="Y55" i="17" s="1"/>
  <c r="Y55" i="16" s="1"/>
  <c r="Y65" i="15" s="1"/>
  <c r="Y55" i="14" s="1"/>
  <c r="Y55" i="13" s="1"/>
  <c r="Y65" i="19" s="1"/>
  <c r="Y65" i="18" s="1"/>
  <c r="Z55" i="12"/>
  <c r="Z55" i="11" s="1"/>
  <c r="Z65" i="10" s="1"/>
  <c r="Z55" i="9" s="1"/>
  <c r="Z66" i="8" s="1"/>
  <c r="Z55" i="17" s="1"/>
  <c r="Z55" i="16" s="1"/>
  <c r="Z65" i="15" s="1"/>
  <c r="Z55" i="14" s="1"/>
  <c r="Z55" i="13" s="1"/>
  <c r="Z65" i="19" s="1"/>
  <c r="Z65" i="18" s="1"/>
  <c r="Z51" i="12"/>
  <c r="Z51" i="11" s="1"/>
  <c r="Z61" i="10" s="1"/>
  <c r="Z51" i="9" s="1"/>
  <c r="Z62" i="8" s="1"/>
  <c r="Z51" i="17" s="1"/>
  <c r="Z51" i="16" s="1"/>
  <c r="Z61" i="15" s="1"/>
  <c r="Z51" i="14" s="1"/>
  <c r="Z51" i="13" s="1"/>
  <c r="Z61" i="19" s="1"/>
  <c r="Z61" i="18" s="1"/>
  <c r="Y51" i="12"/>
  <c r="Y51" i="11" s="1"/>
  <c r="Y61" i="10" s="1"/>
  <c r="Y51" i="9" s="1"/>
  <c r="Y62" i="8" s="1"/>
  <c r="Y51" i="17" s="1"/>
  <c r="Y51" i="16" s="1"/>
  <c r="Y61" i="15" s="1"/>
  <c r="Y51" i="14" s="1"/>
  <c r="Y51" i="13" s="1"/>
  <c r="Y61" i="19" s="1"/>
  <c r="Y6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I9" i="40"/>
  <c r="L7" i="40"/>
  <c r="I10" i="40"/>
  <c r="E11" i="16" l="1"/>
  <c r="B11" i="16" s="1"/>
  <c r="E51" i="10"/>
  <c r="E11" i="9"/>
  <c r="B11" i="9" s="1"/>
  <c r="E13" i="16"/>
  <c r="E13" i="9"/>
  <c r="B13" i="9" s="1"/>
  <c r="E53" i="10"/>
  <c r="E15" i="16"/>
  <c r="E55" i="10"/>
  <c r="E15" i="9"/>
  <c r="B15" i="9" s="1"/>
  <c r="E14" i="16"/>
  <c r="B14" i="16" s="1"/>
  <c r="E54" i="10"/>
  <c r="E14" i="9"/>
  <c r="B14" i="9" s="1"/>
  <c r="E12" i="16"/>
  <c r="B12" i="16" s="1"/>
  <c r="E12" i="9"/>
  <c r="B12" i="9" s="1"/>
  <c r="E52" i="10"/>
  <c r="B60" i="24"/>
  <c r="E43" i="12"/>
  <c r="M43" i="12" s="1"/>
  <c r="Y34" i="9"/>
  <c r="Y44" i="9" s="1"/>
  <c r="Y24" i="8" s="1"/>
  <c r="Y34" i="8" s="1"/>
  <c r="Y44" i="8" s="1"/>
  <c r="Y24" i="17" s="1"/>
  <c r="Y34" i="17" s="1"/>
  <c r="Y44" i="17" s="1"/>
  <c r="Y14" i="16" s="1"/>
  <c r="Y24" i="16" s="1"/>
  <c r="Z31" i="9"/>
  <c r="Z41" i="9" s="1"/>
  <c r="Z21" i="8" s="1"/>
  <c r="Z31" i="8" s="1"/>
  <c r="Z41" i="8" s="1"/>
  <c r="Z21" i="17" s="1"/>
  <c r="Z31" i="17" s="1"/>
  <c r="Z41" i="17" s="1"/>
  <c r="Z11" i="16" s="1"/>
  <c r="Z21" i="16" s="1"/>
  <c r="Z35" i="9"/>
  <c r="Z45" i="9" s="1"/>
  <c r="Z25" i="8" s="1"/>
  <c r="Z35" i="8" s="1"/>
  <c r="Z45" i="8" s="1"/>
  <c r="Z25" i="17" s="1"/>
  <c r="Z35" i="17" s="1"/>
  <c r="Z45" i="17" s="1"/>
  <c r="Z15" i="16" s="1"/>
  <c r="Z25" i="16" s="1"/>
  <c r="Z33" i="9"/>
  <c r="Z43" i="9" s="1"/>
  <c r="Z23" i="8" s="1"/>
  <c r="Z33" i="8" s="1"/>
  <c r="Z43" i="8" s="1"/>
  <c r="Z23" i="17" s="1"/>
  <c r="Z33" i="17" s="1"/>
  <c r="Z43" i="17" s="1"/>
  <c r="Z13" i="16" s="1"/>
  <c r="Z23" i="16" s="1"/>
  <c r="Y35" i="9"/>
  <c r="Y45" i="9" s="1"/>
  <c r="Y25" i="8" s="1"/>
  <c r="Y35" i="8" s="1"/>
  <c r="Y45" i="8" s="1"/>
  <c r="Y25" i="17" s="1"/>
  <c r="Y35" i="17" s="1"/>
  <c r="Y45" i="17" s="1"/>
  <c r="Y15" i="16" s="1"/>
  <c r="Y25" i="16" s="1"/>
  <c r="Y33" i="9"/>
  <c r="Y43" i="9" s="1"/>
  <c r="Y23" i="8" s="1"/>
  <c r="Y33" i="8" s="1"/>
  <c r="Y43" i="8" s="1"/>
  <c r="Y23" i="17" s="1"/>
  <c r="Y33" i="17" s="1"/>
  <c r="Y43" i="17" s="1"/>
  <c r="Y13" i="16" s="1"/>
  <c r="Y23" i="16" s="1"/>
  <c r="Z34" i="9"/>
  <c r="Z44" i="9" s="1"/>
  <c r="Z24" i="8" s="1"/>
  <c r="Z34" i="8" s="1"/>
  <c r="Z44" i="8" s="1"/>
  <c r="Z24" i="17" s="1"/>
  <c r="Z34" i="17" s="1"/>
  <c r="Z44" i="17" s="1"/>
  <c r="Z14" i="16" s="1"/>
  <c r="Z24" i="16" s="1"/>
  <c r="Z32" i="9"/>
  <c r="Z42" i="9" s="1"/>
  <c r="Z22" i="8" s="1"/>
  <c r="Z32" i="8" s="1"/>
  <c r="Z42" i="8" s="1"/>
  <c r="Z22" i="17" s="1"/>
  <c r="Z32" i="17" s="1"/>
  <c r="Z42" i="17" s="1"/>
  <c r="Z12" i="16" s="1"/>
  <c r="Z22" i="16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49" i="10" s="1"/>
  <c r="M49" i="10" s="1"/>
  <c r="K25" i="12"/>
  <c r="I3" i="40"/>
  <c r="K63" i="10"/>
  <c r="K13" i="19"/>
  <c r="K33" i="15"/>
  <c r="K63" i="15"/>
  <c r="K61" i="19"/>
  <c r="K64" i="18"/>
  <c r="K6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43" i="9"/>
  <c r="K45" i="16"/>
  <c r="K61" i="10"/>
  <c r="K54" i="9"/>
  <c r="K62" i="8"/>
  <c r="K53" i="16"/>
  <c r="K62" i="15"/>
  <c r="K55" i="14"/>
  <c r="K54" i="14"/>
  <c r="K23" i="11"/>
  <c r="K25" i="17"/>
  <c r="K35" i="16"/>
  <c r="K25" i="15"/>
  <c r="K23" i="13"/>
  <c r="K14" i="11"/>
  <c r="K52" i="9"/>
  <c r="K65" i="8"/>
  <c r="K63" i="8"/>
  <c r="K54" i="17"/>
  <c r="K52" i="17"/>
  <c r="K5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43" i="15"/>
  <c r="K43" i="13"/>
  <c r="K45" i="13"/>
  <c r="K43" i="19"/>
  <c r="K43" i="18"/>
  <c r="K51" i="11"/>
  <c r="K55" i="9"/>
  <c r="K51" i="9"/>
  <c r="K51" i="17"/>
  <c r="K54" i="13"/>
  <c r="K62" i="19"/>
  <c r="K65" i="18"/>
  <c r="K6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4" i="15"/>
  <c r="K43" i="14"/>
  <c r="K44" i="13"/>
  <c r="K44" i="18"/>
  <c r="K53" i="18"/>
  <c r="K15" i="11"/>
  <c r="K13" i="10"/>
  <c r="K15" i="10"/>
  <c r="K13" i="8"/>
  <c r="K15" i="8"/>
  <c r="H11" i="39"/>
  <c r="B76" i="25"/>
  <c r="B128" i="25"/>
  <c r="AF58" i="12"/>
  <c r="AF60" i="12" s="1"/>
  <c r="B50" i="25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63" i="19"/>
  <c r="E13" i="14"/>
  <c r="M13" i="14" s="1"/>
  <c r="V13" i="14" s="1"/>
  <c r="E33" i="8"/>
  <c r="E13" i="17"/>
  <c r="M13" i="17" s="1"/>
  <c r="V13" i="17" s="1"/>
  <c r="E23" i="18"/>
  <c r="E23" i="14"/>
  <c r="E33" i="9"/>
  <c r="E55" i="13"/>
  <c r="E45" i="17"/>
  <c r="E66" i="8"/>
  <c r="K42" i="18"/>
  <c r="K22" i="17"/>
  <c r="K22" i="12"/>
  <c r="K42" i="16"/>
  <c r="Y21" i="12"/>
  <c r="Y32" i="12"/>
  <c r="K22" i="18"/>
  <c r="K12" i="11"/>
  <c r="K12" i="8"/>
  <c r="K12" i="19"/>
  <c r="K32" i="12"/>
  <c r="K22" i="10"/>
  <c r="K42" i="8"/>
  <c r="K32" i="8"/>
  <c r="K52" i="18"/>
  <c r="E22" i="15"/>
  <c r="E15" i="15"/>
  <c r="M15" i="15" s="1"/>
  <c r="E45" i="13"/>
  <c r="E35" i="15"/>
  <c r="E55" i="9"/>
  <c r="E65" i="15"/>
  <c r="E25" i="9"/>
  <c r="M25" i="9" s="1"/>
  <c r="E35" i="11"/>
  <c r="E15" i="19"/>
  <c r="E15" i="14"/>
  <c r="M15" i="14" s="1"/>
  <c r="V15" i="14" s="1"/>
  <c r="E55" i="16"/>
  <c r="E35" i="9"/>
  <c r="E25" i="19"/>
  <c r="E25" i="17"/>
  <c r="E65" i="10"/>
  <c r="E45" i="18"/>
  <c r="E45" i="19"/>
  <c r="E45" i="14"/>
  <c r="E15" i="8"/>
  <c r="E55" i="11"/>
  <c r="E45" i="16"/>
  <c r="E24" i="10"/>
  <c r="E15" i="13"/>
  <c r="E55" i="14"/>
  <c r="E35" i="8"/>
  <c r="E25" i="10"/>
  <c r="E64" i="15"/>
  <c r="E24" i="13"/>
  <c r="E44" i="16"/>
  <c r="E44" i="9"/>
  <c r="E65" i="8"/>
  <c r="E24" i="17"/>
  <c r="E44" i="19"/>
  <c r="E54" i="17"/>
  <c r="E34" i="14"/>
  <c r="E34" i="13"/>
  <c r="E14" i="12"/>
  <c r="E34" i="10"/>
  <c r="E44" i="8"/>
  <c r="E64" i="18"/>
  <c r="E14" i="11"/>
  <c r="E64" i="10"/>
  <c r="E44" i="11"/>
  <c r="E34" i="17"/>
  <c r="E44" i="15"/>
  <c r="E54" i="18"/>
  <c r="E14" i="19"/>
  <c r="E14" i="8"/>
  <c r="E54" i="11"/>
  <c r="E55" i="18"/>
  <c r="E65" i="19"/>
  <c r="E45" i="15"/>
  <c r="E35" i="17"/>
  <c r="E25" i="8"/>
  <c r="E15" i="10"/>
  <c r="E45" i="11"/>
  <c r="E25" i="18"/>
  <c r="E35" i="19"/>
  <c r="E25" i="13"/>
  <c r="E25" i="14"/>
  <c r="E25" i="16"/>
  <c r="M25" i="16" s="1"/>
  <c r="E45" i="9"/>
  <c r="E15" i="11"/>
  <c r="E65" i="18"/>
  <c r="E25" i="15"/>
  <c r="E15" i="17"/>
  <c r="M15" i="17" s="1"/>
  <c r="V15" i="17" s="1"/>
  <c r="E45" i="8"/>
  <c r="E35" i="10"/>
  <c r="E25" i="11"/>
  <c r="E35" i="18"/>
  <c r="E35" i="13"/>
  <c r="E35" i="14"/>
  <c r="E35" i="16"/>
  <c r="E55" i="17"/>
  <c r="E45" i="10"/>
  <c r="E32" i="8"/>
  <c r="E32" i="18"/>
  <c r="E42" i="19"/>
  <c r="E22" i="14"/>
  <c r="E42" i="15"/>
  <c r="E22" i="17"/>
  <c r="E63" i="8"/>
  <c r="E32" i="10"/>
  <c r="E52" i="11"/>
  <c r="E22" i="12"/>
  <c r="E42" i="18"/>
  <c r="E62" i="19"/>
  <c r="E32" i="14"/>
  <c r="E62" i="15"/>
  <c r="E32" i="17"/>
  <c r="E22" i="9"/>
  <c r="M22" i="9" s="1"/>
  <c r="E42" i="10"/>
  <c r="E32" i="12"/>
  <c r="E12" i="12"/>
  <c r="E62" i="18"/>
  <c r="E32" i="13"/>
  <c r="E52" i="14"/>
  <c r="E42" i="16"/>
  <c r="E12" i="8"/>
  <c r="E12" i="11"/>
  <c r="E52" i="17"/>
  <c r="E12" i="19"/>
  <c r="E42" i="13"/>
  <c r="E12" i="15"/>
  <c r="M12" i="15" s="1"/>
  <c r="E22" i="8"/>
  <c r="E52" i="9"/>
  <c r="E22" i="11"/>
  <c r="E32" i="19"/>
  <c r="E32" i="15"/>
  <c r="E42" i="8"/>
  <c r="E42" i="11"/>
  <c r="E12" i="13"/>
  <c r="E22" i="16"/>
  <c r="M22" i="16" s="1"/>
  <c r="E32" i="9"/>
  <c r="E42" i="12"/>
  <c r="E22" i="13"/>
  <c r="E32" i="16"/>
  <c r="E42" i="9"/>
  <c r="E52" i="12"/>
  <c r="E12" i="18"/>
  <c r="M12" i="18" s="1"/>
  <c r="V12" i="18" s="1"/>
  <c r="E52" i="13"/>
  <c r="E52" i="16"/>
  <c r="E12" i="10"/>
  <c r="E22" i="18"/>
  <c r="E12" i="14"/>
  <c r="M12" i="14" s="1"/>
  <c r="V12" i="14" s="1"/>
  <c r="E12" i="17"/>
  <c r="M12" i="17" s="1"/>
  <c r="V12" i="17" s="1"/>
  <c r="E22" i="10"/>
  <c r="E52" i="18"/>
  <c r="E42" i="14"/>
  <c r="E42" i="17"/>
  <c r="E62" i="10"/>
  <c r="E22" i="19"/>
  <c r="E13" i="18"/>
  <c r="M13" i="18" s="1"/>
  <c r="V13" i="18" s="1"/>
  <c r="E53" i="12"/>
  <c r="E13" i="11"/>
  <c r="E13" i="8"/>
  <c r="E13" i="15"/>
  <c r="M13" i="15" s="1"/>
  <c r="E43" i="13"/>
  <c r="E13" i="12"/>
  <c r="E43" i="10"/>
  <c r="E23" i="9"/>
  <c r="M23" i="9" s="1"/>
  <c r="E43" i="17"/>
  <c r="E23" i="16"/>
  <c r="M23" i="16" s="1"/>
  <c r="E43" i="14"/>
  <c r="E13" i="13"/>
  <c r="E53" i="11"/>
  <c r="E33" i="10"/>
  <c r="E64" i="8"/>
  <c r="E33" i="17"/>
  <c r="E6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43" i="9"/>
  <c r="E43" i="8"/>
  <c r="E53" i="17"/>
  <c r="E23" i="17"/>
  <c r="E43" i="16"/>
  <c r="E43" i="15"/>
  <c r="E63" i="18"/>
  <c r="E53" i="14"/>
  <c r="E43" i="18"/>
  <c r="E33" i="13"/>
  <c r="E44" i="10"/>
  <c r="E24" i="9"/>
  <c r="M24" i="9" s="1"/>
  <c r="E44" i="17"/>
  <c r="E24" i="16"/>
  <c r="M24" i="16" s="1"/>
  <c r="E44" i="14"/>
  <c r="E14" i="13"/>
  <c r="E34" i="11"/>
  <c r="E14" i="10"/>
  <c r="E34" i="8"/>
  <c r="E14" i="17"/>
  <c r="M14" i="17" s="1"/>
  <c r="V14" i="17" s="1"/>
  <c r="E34" i="15"/>
  <c r="E14" i="14"/>
  <c r="M14" i="14" s="1"/>
  <c r="V14" i="14" s="1"/>
  <c r="E34" i="19"/>
  <c r="E24" i="12"/>
  <c r="E24" i="11"/>
  <c r="E54" i="9"/>
  <c r="E24" i="8"/>
  <c r="E54" i="16"/>
  <c r="E24" i="15"/>
  <c r="E54" i="13"/>
  <c r="E34" i="9"/>
  <c r="E34" i="16"/>
  <c r="E14" i="15"/>
  <c r="M14" i="15" s="1"/>
  <c r="E24" i="18"/>
  <c r="E54" i="14"/>
  <c r="E44" i="13"/>
  <c r="E44" i="18"/>
  <c r="E34" i="12"/>
  <c r="E24" i="14"/>
  <c r="E64" i="19"/>
  <c r="E24" i="19"/>
  <c r="E34" i="18"/>
  <c r="E32" i="11"/>
  <c r="K31" i="8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41" i="14"/>
  <c r="K31" i="12"/>
  <c r="K31" i="11"/>
  <c r="AF65" i="12"/>
  <c r="AF62" i="12"/>
  <c r="AF67" i="12" s="1"/>
  <c r="K35" i="12"/>
  <c r="K43" i="16"/>
  <c r="K33" i="12"/>
  <c r="K32" i="19"/>
  <c r="K42" i="17"/>
  <c r="K55" i="16"/>
  <c r="H15" i="39"/>
  <c r="K43" i="12"/>
  <c r="K22" i="13"/>
  <c r="K54" i="11"/>
  <c r="K52" i="11"/>
  <c r="K65" i="10"/>
  <c r="K32" i="9"/>
  <c r="K45" i="18"/>
  <c r="AD58" i="17"/>
  <c r="K25" i="8"/>
  <c r="K32" i="10"/>
  <c r="K42" i="9"/>
  <c r="K62" i="10"/>
  <c r="K53" i="14"/>
  <c r="K35" i="15"/>
  <c r="K65" i="19"/>
  <c r="K63" i="19"/>
  <c r="K23" i="19"/>
  <c r="K25" i="19"/>
  <c r="K23" i="12"/>
  <c r="K22" i="11"/>
  <c r="K24" i="11"/>
  <c r="K23" i="17"/>
  <c r="K22" i="19"/>
  <c r="K32" i="14"/>
  <c r="K34" i="14"/>
  <c r="K43" i="8"/>
  <c r="K54" i="18"/>
  <c r="K55" i="11"/>
  <c r="K66" i="8"/>
  <c r="K64" i="8"/>
  <c r="K61" i="15"/>
  <c r="K25" i="10"/>
  <c r="K22" i="15"/>
  <c r="K32" i="17"/>
  <c r="K42" i="15"/>
  <c r="K42" i="13"/>
  <c r="K42" i="19"/>
  <c r="K55" i="13"/>
  <c r="K53" i="13"/>
  <c r="P1" i="12"/>
  <c r="H4" i="39" s="1"/>
  <c r="K24" i="15"/>
  <c r="H8" i="39"/>
  <c r="Q1" i="13"/>
  <c r="AD58" i="12"/>
  <c r="AE58" i="11"/>
  <c r="AE60" i="11" s="1"/>
  <c r="AE62" i="11" s="1"/>
  <c r="K51" i="16"/>
  <c r="K6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5" i="14"/>
  <c r="K14" i="8"/>
  <c r="AF58" i="14"/>
  <c r="AF60" i="14" s="1"/>
  <c r="AF62" i="14" s="1"/>
  <c r="K35" i="10"/>
  <c r="K44" i="16"/>
  <c r="K32" i="18"/>
  <c r="K45" i="10"/>
  <c r="K13" i="11"/>
  <c r="K14" i="10"/>
  <c r="K14" i="19"/>
  <c r="AG58" i="14"/>
  <c r="AG60" i="14" s="1"/>
  <c r="AG62" i="14" s="1"/>
  <c r="K45" i="8"/>
  <c r="K42" i="14"/>
  <c r="K45" i="19"/>
  <c r="K12" i="10"/>
  <c r="K21" i="12"/>
  <c r="AD68" i="18"/>
  <c r="AF68" i="18"/>
  <c r="AF70" i="18" s="1"/>
  <c r="AF72" i="18" s="1"/>
  <c r="K31" i="9"/>
  <c r="K31" i="16"/>
  <c r="K21" i="15"/>
  <c r="AD68" i="19"/>
  <c r="K21" i="18"/>
  <c r="E14" i="18"/>
  <c r="M14" i="18" s="1"/>
  <c r="V14" i="18" s="1"/>
  <c r="E54" i="12"/>
  <c r="E44" i="12"/>
  <c r="K41" i="9"/>
  <c r="K41" i="8"/>
  <c r="K21" i="14"/>
  <c r="K21" i="13"/>
  <c r="K41" i="19"/>
  <c r="K31" i="13"/>
  <c r="K41" i="10"/>
  <c r="K51" i="18"/>
  <c r="K31" i="18"/>
  <c r="AD58" i="9"/>
  <c r="AF58" i="17"/>
  <c r="AF60" i="17" s="1"/>
  <c r="AF62" i="17" s="1"/>
  <c r="K41" i="17"/>
  <c r="E11" i="18"/>
  <c r="M11" i="18" s="1"/>
  <c r="V11" i="18" s="1"/>
  <c r="E51" i="18"/>
  <c r="E11" i="19"/>
  <c r="E11" i="13"/>
  <c r="E11" i="14"/>
  <c r="M11" i="14" s="1"/>
  <c r="V11" i="14" s="1"/>
  <c r="E11" i="15"/>
  <c r="M11" i="15" s="1"/>
  <c r="E21" i="16"/>
  <c r="M21" i="16" s="1"/>
  <c r="E11" i="17"/>
  <c r="E31" i="8"/>
  <c r="E41" i="9"/>
  <c r="E31" i="10"/>
  <c r="E31" i="11"/>
  <c r="E31" i="12"/>
  <c r="E51" i="14"/>
  <c r="E11" i="12"/>
  <c r="E41" i="18"/>
  <c r="E41" i="19"/>
  <c r="E21" i="12"/>
  <c r="E51" i="17"/>
  <c r="E21" i="18"/>
  <c r="E21" i="19"/>
  <c r="E21" i="13"/>
  <c r="E21" i="14"/>
  <c r="E21" i="15"/>
  <c r="E61" i="15"/>
  <c r="E21" i="17"/>
  <c r="E31" i="9"/>
  <c r="E21" i="10"/>
  <c r="E61" i="10"/>
  <c r="E51" i="16"/>
  <c r="E41" i="17"/>
  <c r="E21" i="8"/>
  <c r="E41" i="12"/>
  <c r="E41" i="13"/>
  <c r="E51" i="13"/>
  <c r="E51" i="9"/>
  <c r="E21" i="11"/>
  <c r="E61" i="19"/>
  <c r="E31" i="18"/>
  <c r="E31" i="19"/>
  <c r="E41" i="10"/>
  <c r="E31" i="14"/>
  <c r="E41" i="11"/>
  <c r="E51" i="12"/>
  <c r="E41" i="15"/>
  <c r="E31" i="16"/>
  <c r="E31" i="15"/>
  <c r="E61" i="18"/>
  <c r="E62" i="8"/>
  <c r="E11" i="11"/>
  <c r="E31" i="13"/>
  <c r="E11" i="8"/>
  <c r="M11" i="8" s="1"/>
  <c r="E41" i="8"/>
  <c r="E21" i="9"/>
  <c r="M21" i="9" s="1"/>
  <c r="E51" i="11"/>
  <c r="E41" i="16"/>
  <c r="E31" i="17"/>
  <c r="E11" i="10"/>
  <c r="E41" i="14"/>
  <c r="K45" i="15"/>
  <c r="AG58" i="12"/>
  <c r="AG60" i="12" s="1"/>
  <c r="K25" i="13"/>
  <c r="K42" i="10"/>
  <c r="K52" i="16"/>
  <c r="K65" i="15"/>
  <c r="K52" i="13"/>
  <c r="H12" i="39"/>
  <c r="K22" i="14"/>
  <c r="K24" i="14"/>
  <c r="K61" i="18"/>
  <c r="K32" i="13"/>
  <c r="H9" i="39"/>
  <c r="K53" i="9"/>
  <c r="K52" i="14"/>
  <c r="K24" i="12"/>
  <c r="K22" i="8"/>
  <c r="K24" i="19"/>
  <c r="K44" i="9"/>
  <c r="K34" i="15"/>
  <c r="K34" i="18"/>
  <c r="K44" i="8"/>
  <c r="K44" i="14"/>
  <c r="K64" i="10"/>
  <c r="K51" i="13"/>
  <c r="K24" i="10"/>
  <c r="K34" i="11"/>
  <c r="K34" i="17"/>
  <c r="K34" i="13"/>
  <c r="K44" i="10"/>
  <c r="K44" i="19"/>
  <c r="P1" i="13"/>
  <c r="H13" i="39" s="1"/>
  <c r="K55" i="17"/>
  <c r="K64" i="19"/>
  <c r="K32" i="16"/>
  <c r="H10" i="39"/>
  <c r="K53" i="17"/>
  <c r="K42" i="12"/>
  <c r="K34" i="16"/>
  <c r="AE58" i="12"/>
  <c r="AE60" i="12" s="1"/>
  <c r="H7" i="39"/>
  <c r="Q1" i="11"/>
  <c r="H14" i="39"/>
  <c r="AG58" i="9"/>
  <c r="AG60" i="9" s="1"/>
  <c r="H6" i="39"/>
  <c r="K41" i="12"/>
  <c r="AG69" i="8"/>
  <c r="AG71" i="8" s="1"/>
  <c r="AG58" i="16"/>
  <c r="AG60" i="16" s="1"/>
  <c r="AG68" i="19"/>
  <c r="AG70" i="19" s="1"/>
  <c r="AF58" i="16"/>
  <c r="AF60" i="16" s="1"/>
  <c r="AE58" i="9"/>
  <c r="AE60" i="9" s="1"/>
  <c r="AG58" i="13"/>
  <c r="AG60" i="13" s="1"/>
  <c r="E25" i="12"/>
  <c r="E45" i="12"/>
  <c r="E15" i="18"/>
  <c r="M15" i="18" s="1"/>
  <c r="V15" i="18" s="1"/>
  <c r="E15" i="12"/>
  <c r="E35" i="12"/>
  <c r="E55" i="12"/>
  <c r="AD69" i="8"/>
  <c r="AD68" i="15"/>
  <c r="AD58" i="14"/>
  <c r="AE58" i="14"/>
  <c r="AE60" i="14" s="1"/>
  <c r="AG58" i="11"/>
  <c r="AG60" i="11" s="1"/>
  <c r="AG68" i="18"/>
  <c r="AG70" i="18" s="1"/>
  <c r="AF69" i="8"/>
  <c r="AF71" i="8" s="1"/>
  <c r="AD58" i="13"/>
  <c r="AE68" i="15"/>
  <c r="AE70" i="15" s="1"/>
  <c r="AF58" i="9"/>
  <c r="AF60" i="9" s="1"/>
  <c r="AF58" i="13"/>
  <c r="AF60" i="13" s="1"/>
  <c r="AE68" i="19"/>
  <c r="AE70" i="19" s="1"/>
  <c r="AG68" i="15"/>
  <c r="AG70" i="15" s="1"/>
  <c r="AD68" i="10"/>
  <c r="AE58" i="17"/>
  <c r="AE60" i="17" s="1"/>
  <c r="AE58" i="16"/>
  <c r="AE60" i="16" s="1"/>
  <c r="AF68" i="10"/>
  <c r="AF70" i="10" s="1"/>
  <c r="AF68" i="19"/>
  <c r="AF70" i="19" s="1"/>
  <c r="AE69" i="8"/>
  <c r="AE71" i="8" s="1"/>
  <c r="AE68" i="18"/>
  <c r="AE70" i="18" s="1"/>
  <c r="AF58" i="11"/>
  <c r="AF60" i="11" s="1"/>
  <c r="AD58" i="11"/>
  <c r="AG68" i="10"/>
  <c r="AG70" i="10" s="1"/>
  <c r="K21" i="17"/>
  <c r="AF68" i="15"/>
  <c r="AF70" i="15" s="1"/>
  <c r="AE58" i="13"/>
  <c r="AE60" i="13" s="1"/>
  <c r="AG58" i="17"/>
  <c r="AG60" i="17" s="1"/>
  <c r="K41" i="15"/>
  <c r="K11" i="19"/>
  <c r="M66" i="40"/>
  <c r="M8" i="40"/>
  <c r="M37" i="40"/>
  <c r="M51" i="40"/>
  <c r="M22" i="40"/>
  <c r="B11" i="17" l="1"/>
  <c r="M11" i="17"/>
  <c r="V11" i="17" s="1"/>
  <c r="Z34" i="16"/>
  <c r="Z44" i="16" s="1"/>
  <c r="Y33" i="16"/>
  <c r="Y43" i="16" s="1"/>
  <c r="Z31" i="16"/>
  <c r="Z41" i="16" s="1"/>
  <c r="Y35" i="16"/>
  <c r="Y45" i="16" s="1"/>
  <c r="Y34" i="16"/>
  <c r="Y44" i="16" s="1"/>
  <c r="Z35" i="16"/>
  <c r="Z45" i="16" s="1"/>
  <c r="Z32" i="16"/>
  <c r="Z42" i="16" s="1"/>
  <c r="Z33" i="16"/>
  <c r="Z43" i="16" s="1"/>
  <c r="M11" i="9"/>
  <c r="F15" i="16"/>
  <c r="M13" i="9"/>
  <c r="F12" i="16"/>
  <c r="F11" i="16"/>
  <c r="B15" i="16"/>
  <c r="M12" i="9"/>
  <c r="M15" i="9"/>
  <c r="F14" i="16"/>
  <c r="M14" i="9"/>
  <c r="B13" i="16"/>
  <c r="F13" i="16"/>
  <c r="M55" i="10"/>
  <c r="F55" i="10"/>
  <c r="B55" i="10"/>
  <c r="F52" i="10"/>
  <c r="M52" i="10"/>
  <c r="B52" i="10"/>
  <c r="F54" i="10"/>
  <c r="B54" i="10"/>
  <c r="M54" i="10"/>
  <c r="M53" i="10"/>
  <c r="F53" i="10"/>
  <c r="B53" i="10"/>
  <c r="M51" i="10"/>
  <c r="B51" i="10"/>
  <c r="F51" i="10"/>
  <c r="M33" i="18"/>
  <c r="F43" i="12"/>
  <c r="B61" i="24"/>
  <c r="W60" i="25"/>
  <c r="B43" i="12"/>
  <c r="B33" i="18"/>
  <c r="F12" i="9"/>
  <c r="F14" i="9"/>
  <c r="F15" i="9"/>
  <c r="F13" i="9"/>
  <c r="F11" i="9"/>
  <c r="M33" i="19"/>
  <c r="R33" i="19" s="1"/>
  <c r="F33" i="19"/>
  <c r="M9" i="40"/>
  <c r="M38" i="40"/>
  <c r="M23" i="40"/>
  <c r="M52" i="40"/>
  <c r="M67" i="40"/>
  <c r="F33" i="16"/>
  <c r="F54" i="14"/>
  <c r="B34" i="16"/>
  <c r="F14" i="14"/>
  <c r="M44" i="10"/>
  <c r="R44" i="10" s="1"/>
  <c r="B23" i="13"/>
  <c r="F13" i="12"/>
  <c r="F13" i="15"/>
  <c r="M13" i="11"/>
  <c r="F15" i="17"/>
  <c r="F45" i="15"/>
  <c r="B34" i="17"/>
  <c r="B64" i="10"/>
  <c r="R7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53" i="14"/>
  <c r="B63" i="10"/>
  <c r="R72" i="10" s="1"/>
  <c r="M53" i="13"/>
  <c r="F35" i="18"/>
  <c r="M55" i="18"/>
  <c r="R55" i="18" s="1"/>
  <c r="M14" i="8"/>
  <c r="F44" i="8"/>
  <c r="B14" i="12"/>
  <c r="F64" i="15"/>
  <c r="F15" i="13"/>
  <c r="B55" i="16"/>
  <c r="N64" i="16" s="1"/>
  <c r="M15" i="19"/>
  <c r="R15" i="19" s="1"/>
  <c r="B23" i="14"/>
  <c r="H16" i="39"/>
  <c r="M52" i="16"/>
  <c r="R52" i="16" s="1"/>
  <c r="F33" i="8"/>
  <c r="M44" i="12"/>
  <c r="F63" i="19"/>
  <c r="F23" i="15"/>
  <c r="B35" i="9"/>
  <c r="M33" i="8"/>
  <c r="B33" i="16"/>
  <c r="F24" i="13"/>
  <c r="B13" i="19"/>
  <c r="B65" i="15"/>
  <c r="Q74" i="15" s="1"/>
  <c r="F13" i="19"/>
  <c r="M65" i="15"/>
  <c r="F23" i="14"/>
  <c r="F65" i="15"/>
  <c r="M25" i="19"/>
  <c r="M23" i="14"/>
  <c r="F25" i="19"/>
  <c r="M13" i="19"/>
  <c r="B23" i="15"/>
  <c r="M33" i="11"/>
  <c r="F13" i="17"/>
  <c r="M23" i="15"/>
  <c r="F33" i="11"/>
  <c r="B33" i="11"/>
  <c r="F24" i="16"/>
  <c r="F23" i="19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63" i="19"/>
  <c r="F44" i="14"/>
  <c r="M54" i="17"/>
  <c r="M45" i="14"/>
  <c r="F13" i="14"/>
  <c r="B63" i="19"/>
  <c r="T72" i="19" s="1"/>
  <c r="M25" i="18"/>
  <c r="B25" i="18"/>
  <c r="M44" i="14"/>
  <c r="F24" i="19"/>
  <c r="B33" i="9"/>
  <c r="B13" i="14"/>
  <c r="F23" i="18"/>
  <c r="M23" i="18"/>
  <c r="F33" i="15"/>
  <c r="B23" i="18"/>
  <c r="M63" i="18"/>
  <c r="M14" i="11"/>
  <c r="B55" i="18"/>
  <c r="B43" i="15"/>
  <c r="B34" i="14"/>
  <c r="F22" i="15"/>
  <c r="B54" i="16"/>
  <c r="F63" i="16" s="1"/>
  <c r="M35" i="15"/>
  <c r="F14" i="13"/>
  <c r="B53" i="16"/>
  <c r="N62" i="16" s="1"/>
  <c r="F34" i="16"/>
  <c r="B15" i="19"/>
  <c r="M24" i="8"/>
  <c r="B45" i="17"/>
  <c r="F34" i="13"/>
  <c r="B53" i="18"/>
  <c r="B35" i="15"/>
  <c r="F24" i="15"/>
  <c r="F13" i="11"/>
  <c r="F53" i="16"/>
  <c r="M34" i="16"/>
  <c r="F34" i="19"/>
  <c r="B33" i="14"/>
  <c r="F35" i="15"/>
  <c r="B14" i="13"/>
  <c r="B43" i="18"/>
  <c r="M53" i="16"/>
  <c r="F15" i="19"/>
  <c r="B34" i="13"/>
  <c r="M24" i="15"/>
  <c r="F54" i="16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62" i="18"/>
  <c r="F65" i="18"/>
  <c r="F13" i="18"/>
  <c r="F15" i="10"/>
  <c r="M15" i="10"/>
  <c r="F65" i="8"/>
  <c r="M65" i="18"/>
  <c r="M43" i="18"/>
  <c r="F43" i="18"/>
  <c r="F43" i="15"/>
  <c r="F43" i="11"/>
  <c r="M23" i="13"/>
  <c r="M62" i="10"/>
  <c r="B35" i="16"/>
  <c r="B25" i="19"/>
  <c r="M35" i="9"/>
  <c r="F35" i="9"/>
  <c r="B25" i="9"/>
  <c r="F25" i="9"/>
  <c r="F63" i="8"/>
  <c r="M33" i="13"/>
  <c r="F33" i="13"/>
  <c r="F13" i="13"/>
  <c r="F55" i="9"/>
  <c r="M55" i="9"/>
  <c r="B55" i="9"/>
  <c r="R64" i="9" s="1"/>
  <c r="B66" i="8"/>
  <c r="F66" i="8"/>
  <c r="M66" i="8"/>
  <c r="B44" i="17"/>
  <c r="M52" i="9"/>
  <c r="M35" i="19"/>
  <c r="F35" i="19"/>
  <c r="M35" i="17"/>
  <c r="F35" i="17"/>
  <c r="M25" i="17"/>
  <c r="M43" i="11"/>
  <c r="B34" i="15"/>
  <c r="B33" i="17"/>
  <c r="F33" i="17"/>
  <c r="F43" i="14"/>
  <c r="B13" i="12"/>
  <c r="F65" i="19"/>
  <c r="B44" i="11"/>
  <c r="F14" i="11"/>
  <c r="M34" i="13"/>
  <c r="B44" i="9"/>
  <c r="B64" i="15"/>
  <c r="M73" i="15" s="1"/>
  <c r="M64" i="15"/>
  <c r="B53" i="17"/>
  <c r="T62" i="17" s="1"/>
  <c r="M43" i="13"/>
  <c r="B32" i="8"/>
  <c r="M23" i="12"/>
  <c r="M15" i="11"/>
  <c r="M45" i="19"/>
  <c r="M32" i="10"/>
  <c r="M32" i="15"/>
  <c r="M32" i="11"/>
  <c r="M52" i="18"/>
  <c r="M32" i="14"/>
  <c r="M12" i="8"/>
  <c r="M22" i="14"/>
  <c r="M42" i="10"/>
  <c r="M22" i="15"/>
  <c r="Y42" i="12"/>
  <c r="Y31" i="12"/>
  <c r="M42" i="15"/>
  <c r="M42" i="11"/>
  <c r="M32" i="17"/>
  <c r="B52" i="13"/>
  <c r="P61" i="13" s="1"/>
  <c r="M32" i="8"/>
  <c r="B42" i="16"/>
  <c r="B35" i="8"/>
  <c r="F35" i="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F34" i="15"/>
  <c r="M23" i="10"/>
  <c r="M22" i="11"/>
  <c r="B25" i="15"/>
  <c r="B15" i="15"/>
  <c r="F15" i="15"/>
  <c r="F25" i="8"/>
  <c r="B54" i="13"/>
  <c r="F63" i="13" s="1"/>
  <c r="B45" i="13"/>
  <c r="M35" i="8"/>
  <c r="B23" i="11"/>
  <c r="B23" i="10"/>
  <c r="M62" i="18"/>
  <c r="B62" i="18"/>
  <c r="Q71" i="18" s="1"/>
  <c r="M63" i="8"/>
  <c r="B65" i="18"/>
  <c r="N74" i="18" s="1"/>
  <c r="F45" i="16"/>
  <c r="B25" i="17"/>
  <c r="B24" i="10"/>
  <c r="F63" i="18"/>
  <c r="F23" i="10"/>
  <c r="B63" i="8"/>
  <c r="P72" i="8" s="1"/>
  <c r="F64" i="8"/>
  <c r="B64" i="8"/>
  <c r="M73" i="8" s="1"/>
  <c r="M65" i="10"/>
  <c r="B55" i="14"/>
  <c r="T64" i="14" s="1"/>
  <c r="F54" i="13"/>
  <c r="M45" i="16"/>
  <c r="F55" i="14"/>
  <c r="F35" i="10"/>
  <c r="M54" i="13"/>
  <c r="F25" i="17"/>
  <c r="B24" i="13"/>
  <c r="B63" i="18"/>
  <c r="M72" i="18" s="1"/>
  <c r="F15" i="14"/>
  <c r="M32" i="9"/>
  <c r="F32" i="18"/>
  <c r="B54" i="17"/>
  <c r="O63" i="17" s="1"/>
  <c r="M24" i="13"/>
  <c r="M35" i="11"/>
  <c r="B35" i="11"/>
  <c r="B15" i="14"/>
  <c r="F55" i="11"/>
  <c r="F55" i="17"/>
  <c r="M55" i="14"/>
  <c r="B25" i="10"/>
  <c r="F25" i="10"/>
  <c r="F24" i="10"/>
  <c r="M24" i="10"/>
  <c r="M45" i="18"/>
  <c r="B45" i="18"/>
  <c r="F45" i="18"/>
  <c r="F45" i="19"/>
  <c r="M53" i="12"/>
  <c r="B42" i="17"/>
  <c r="M42" i="17"/>
  <c r="F42" i="17"/>
  <c r="M52" i="14"/>
  <c r="B52" i="14"/>
  <c r="F52" i="14"/>
  <c r="B52" i="11"/>
  <c r="B55" i="17"/>
  <c r="M64" i="17" s="1"/>
  <c r="M55" i="17"/>
  <c r="F25" i="13"/>
  <c r="B25" i="13"/>
  <c r="M25" i="13"/>
  <c r="B65" i="19"/>
  <c r="F74" i="19" s="1"/>
  <c r="F25" i="14"/>
  <c r="B45" i="19"/>
  <c r="M43" i="8"/>
  <c r="M25" i="10"/>
  <c r="B25" i="14"/>
  <c r="F44" i="19"/>
  <c r="M54" i="14"/>
  <c r="F65" i="10"/>
  <c r="B65" i="10"/>
  <c r="P74" i="10" s="1"/>
  <c r="F24" i="17"/>
  <c r="M44" i="19"/>
  <c r="M24" i="17"/>
  <c r="B44" i="19"/>
  <c r="B13" i="18"/>
  <c r="B35" i="17"/>
  <c r="B45" i="10"/>
  <c r="F45" i="10"/>
  <c r="M45" i="10"/>
  <c r="B25" i="16"/>
  <c r="F25" i="16"/>
  <c r="B45" i="15"/>
  <c r="M54" i="11"/>
  <c r="B54" i="11"/>
  <c r="F54" i="11"/>
  <c r="B54" i="18"/>
  <c r="F54" i="18"/>
  <c r="B64" i="18"/>
  <c r="P73" i="18" s="1"/>
  <c r="F64" i="18"/>
  <c r="B65" i="8"/>
  <c r="T74" i="8" s="1"/>
  <c r="M65" i="8"/>
  <c r="M6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F34" i="14"/>
  <c r="F64" i="10"/>
  <c r="F23" i="11"/>
  <c r="B23" i="16"/>
  <c r="F23" i="16"/>
  <c r="M35" i="14"/>
  <c r="F35" i="14"/>
  <c r="M64" i="10"/>
  <c r="B44" i="16"/>
  <c r="M44" i="16"/>
  <c r="B45" i="11"/>
  <c r="M45" i="8"/>
  <c r="F54" i="9"/>
  <c r="F5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F25" i="18"/>
  <c r="M44" i="15"/>
  <c r="M14" i="12"/>
  <c r="B35" i="14"/>
  <c r="M23" i="11"/>
  <c r="F14" i="19"/>
  <c r="M34" i="8"/>
  <c r="M53" i="17"/>
  <c r="B25" i="11"/>
  <c r="M25" i="11"/>
  <c r="F25" i="11"/>
  <c r="M6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54" i="17"/>
  <c r="B45" i="9"/>
  <c r="F45" i="9"/>
  <c r="M45" i="9"/>
  <c r="B24" i="17"/>
  <c r="F44" i="18"/>
  <c r="F14" i="17"/>
  <c r="M22" i="10"/>
  <c r="B52" i="12"/>
  <c r="F52" i="12"/>
  <c r="F32" i="19"/>
  <c r="B32" i="19"/>
  <c r="F22" i="8"/>
  <c r="B22" i="8"/>
  <c r="B12" i="12"/>
  <c r="B62" i="19"/>
  <c r="F62" i="19"/>
  <c r="M22" i="17"/>
  <c r="F33" i="10"/>
  <c r="M43" i="16"/>
  <c r="B53" i="14"/>
  <c r="O6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42" i="18"/>
  <c r="F42" i="18"/>
  <c r="B42" i="15"/>
  <c r="F42" i="15"/>
  <c r="M32" i="18"/>
  <c r="B44" i="18"/>
  <c r="M23" i="17"/>
  <c r="B14" i="15"/>
  <c r="M44" i="13"/>
  <c r="M42" i="18"/>
  <c r="M33" i="17"/>
  <c r="M62" i="19"/>
  <c r="B22" i="17"/>
  <c r="B54" i="14"/>
  <c r="B14" i="10"/>
  <c r="M14" i="10"/>
  <c r="F14" i="10"/>
  <c r="B44" i="10"/>
  <c r="M64" i="8"/>
  <c r="B43" i="13"/>
  <c r="F12" i="14"/>
  <c r="B12" i="14"/>
  <c r="F5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64" i="19"/>
  <c r="B13" i="13"/>
  <c r="M34" i="9"/>
  <c r="B23" i="8"/>
  <c r="F43" i="8"/>
  <c r="M43" i="17"/>
  <c r="F43" i="17"/>
  <c r="B42" i="13"/>
  <c r="F42" i="13"/>
  <c r="F34" i="18"/>
  <c r="M52" i="12"/>
  <c r="M32" i="19"/>
  <c r="B23" i="9"/>
  <c r="F23" i="9"/>
  <c r="B12" i="19"/>
  <c r="F12" i="19"/>
  <c r="F42" i="16"/>
  <c r="F22" i="9"/>
  <c r="B22" i="9"/>
  <c r="B63" i="15"/>
  <c r="F72" i="15" s="1"/>
  <c r="B43" i="17"/>
  <c r="F24" i="11"/>
  <c r="M44" i="18"/>
  <c r="M53" i="11"/>
  <c r="M53" i="9"/>
  <c r="F14" i="15"/>
  <c r="B53" i="11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B22" i="16"/>
  <c r="F22" i="16"/>
  <c r="F42" i="11"/>
  <c r="B42" i="11"/>
  <c r="M52" i="17"/>
  <c r="F52" i="17"/>
  <c r="B52" i="17"/>
  <c r="B32" i="17"/>
  <c r="F32" i="17"/>
  <c r="B34" i="18"/>
  <c r="B33" i="13"/>
  <c r="B13" i="15"/>
  <c r="F53" i="12"/>
  <c r="B53" i="12"/>
  <c r="B62" i="10"/>
  <c r="F62" i="10"/>
  <c r="M22" i="18"/>
  <c r="M22" i="13"/>
  <c r="B22" i="13"/>
  <c r="F22" i="13"/>
  <c r="B12" i="8"/>
  <c r="M42" i="13"/>
  <c r="B42" i="12"/>
  <c r="B24" i="12"/>
  <c r="F24" i="12"/>
  <c r="B43" i="9"/>
  <c r="F43" i="9"/>
  <c r="M43" i="9"/>
  <c r="M42" i="9"/>
  <c r="M12" i="19"/>
  <c r="B34" i="9"/>
  <c r="F23" i="8"/>
  <c r="M42" i="16"/>
  <c r="F22" i="10"/>
  <c r="F64" i="19"/>
  <c r="F53" i="9"/>
  <c r="F42" i="19"/>
  <c r="M42" i="19"/>
  <c r="B43" i="8"/>
  <c r="B23" i="17"/>
  <c r="M24" i="12"/>
  <c r="M43" i="14"/>
  <c r="M12" i="12"/>
  <c r="M54" i="16"/>
  <c r="B44" i="14"/>
  <c r="M63" i="10"/>
  <c r="F63" i="10"/>
  <c r="M53" i="18"/>
  <c r="F53" i="18"/>
  <c r="M33" i="12"/>
  <c r="F33" i="12"/>
  <c r="B33" i="12"/>
  <c r="B42" i="14"/>
  <c r="F42" i="14"/>
  <c r="M42" i="8"/>
  <c r="F42" i="8"/>
  <c r="B42" i="8"/>
  <c r="B22" i="11"/>
  <c r="F22" i="11"/>
  <c r="M62" i="15"/>
  <c r="B62" i="15"/>
  <c r="F62" i="15"/>
  <c r="F24" i="18"/>
  <c r="B54" i="9"/>
  <c r="M44" i="17"/>
  <c r="F63" i="15"/>
  <c r="M63" i="15"/>
  <c r="F44" i="17"/>
  <c r="M22" i="8"/>
  <c r="B4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F12" i="18"/>
  <c r="F32" i="9"/>
  <c r="M13" i="12"/>
  <c r="F53" i="13"/>
  <c r="F24" i="14"/>
  <c r="B22" i="10"/>
  <c r="F53" i="11"/>
  <c r="F43" i="16"/>
  <c r="F53" i="14"/>
  <c r="B64" i="19"/>
  <c r="Q73" i="19" s="1"/>
  <c r="B22" i="18"/>
  <c r="B44" i="13"/>
  <c r="F22" i="18"/>
  <c r="B53" i="13"/>
  <c r="Q62" i="13" s="1"/>
  <c r="M12" i="10"/>
  <c r="B24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44" i="12"/>
  <c r="B44" i="12"/>
  <c r="M54" i="12"/>
  <c r="B54" i="12"/>
  <c r="F54" i="12"/>
  <c r="B14" i="18"/>
  <c r="F14" i="18"/>
  <c r="AF73" i="8"/>
  <c r="F11" i="14"/>
  <c r="B11" i="14"/>
  <c r="AE62" i="17"/>
  <c r="AF62" i="13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31" i="9"/>
  <c r="B31" i="9"/>
  <c r="F31" i="9"/>
  <c r="M31" i="12"/>
  <c r="B31" i="12"/>
  <c r="F31" i="12"/>
  <c r="B11" i="15"/>
  <c r="F11" i="15"/>
  <c r="AF62" i="9"/>
  <c r="M45" i="12"/>
  <c r="B45" i="12"/>
  <c r="F45" i="12"/>
  <c r="AG73" i="8"/>
  <c r="AE62" i="12"/>
  <c r="AE65" i="12"/>
  <c r="AE65" i="11" s="1"/>
  <c r="AE75" i="10" s="1"/>
  <c r="AE65" i="9" s="1"/>
  <c r="AE76" i="8" s="1"/>
  <c r="AE65" i="17" s="1"/>
  <c r="AE65" i="16" s="1"/>
  <c r="AE75" i="15" s="1"/>
  <c r="AE65" i="14" s="1"/>
  <c r="AE65" i="13" s="1"/>
  <c r="AE75" i="19" s="1"/>
  <c r="AE75" i="18" s="1"/>
  <c r="M31" i="17"/>
  <c r="B31" i="17"/>
  <c r="F31" i="17"/>
  <c r="B21" i="9"/>
  <c r="F21" i="9"/>
  <c r="M62" i="8"/>
  <c r="B62" i="8"/>
  <c r="F62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AG62" i="17"/>
  <c r="M41" i="15"/>
  <c r="F41" i="15"/>
  <c r="B41" i="15"/>
  <c r="M41" i="9"/>
  <c r="B41" i="9"/>
  <c r="F41" i="9"/>
  <c r="AF72" i="15"/>
  <c r="AG62" i="12"/>
  <c r="AG67" i="12" s="1"/>
  <c r="AG65" i="12"/>
  <c r="AG65" i="11" s="1"/>
  <c r="AG75" i="10" s="1"/>
  <c r="AG65" i="9" s="1"/>
  <c r="AG76" i="8" s="1"/>
  <c r="AG65" i="17" s="1"/>
  <c r="AG65" i="16" s="1"/>
  <c r="AG75" i="15" s="1"/>
  <c r="AG65" i="14" s="1"/>
  <c r="AG65" i="13" s="1"/>
  <c r="AG75" i="19" s="1"/>
  <c r="AG7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76" i="8" s="1"/>
  <c r="AF65" i="17" s="1"/>
  <c r="AF65" i="16" s="1"/>
  <c r="AF75" i="15" s="1"/>
  <c r="AF65" i="14" s="1"/>
  <c r="AF65" i="13" s="1"/>
  <c r="AF75" i="19" s="1"/>
  <c r="AF75" i="18" s="1"/>
  <c r="AF72" i="19"/>
  <c r="AG7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8"/>
  <c r="F51" i="18"/>
  <c r="B51" i="18"/>
  <c r="AE72" i="15"/>
  <c r="M25" i="12"/>
  <c r="B25" i="12"/>
  <c r="F25" i="12"/>
  <c r="M41" i="16"/>
  <c r="B41" i="16"/>
  <c r="F41" i="16"/>
  <c r="AG72" i="10"/>
  <c r="M41" i="10"/>
  <c r="B41" i="10"/>
  <c r="F41" i="10"/>
  <c r="M61" i="15"/>
  <c r="B61" i="15"/>
  <c r="F61" i="15"/>
  <c r="B11" i="13"/>
  <c r="F11" i="13"/>
  <c r="AE62" i="13"/>
  <c r="AE72" i="18"/>
  <c r="AF72" i="10"/>
  <c r="AG7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F11" i="17"/>
  <c r="B11" i="18"/>
  <c r="F11" i="18"/>
  <c r="M61" i="18"/>
  <c r="B61" i="18"/>
  <c r="F61" i="18"/>
  <c r="M31" i="16"/>
  <c r="B31" i="16"/>
  <c r="F31" i="16"/>
  <c r="M51" i="17"/>
  <c r="B51" i="17"/>
  <c r="F51" i="17"/>
  <c r="M31" i="10"/>
  <c r="B31" i="10"/>
  <c r="F31" i="10"/>
  <c r="AF62" i="16"/>
  <c r="M51" i="13"/>
  <c r="B51" i="13"/>
  <c r="F51" i="13"/>
  <c r="M21" i="12"/>
  <c r="B21" i="12"/>
  <c r="F21" i="12"/>
  <c r="AE73" i="8"/>
  <c r="AE62" i="16"/>
  <c r="AE72" i="19"/>
  <c r="AE62" i="14"/>
  <c r="G12" i="39" s="1"/>
  <c r="M15" i="12"/>
  <c r="F15" i="12"/>
  <c r="B15" i="12"/>
  <c r="AG72" i="19"/>
  <c r="F11" i="8"/>
  <c r="B11" i="8"/>
  <c r="M51" i="12"/>
  <c r="B51" i="12"/>
  <c r="F51" i="12"/>
  <c r="M61" i="19"/>
  <c r="F61" i="19"/>
  <c r="B61" i="19"/>
  <c r="M41" i="17"/>
  <c r="B41" i="17"/>
  <c r="F41" i="17"/>
  <c r="M21" i="10"/>
  <c r="F21" i="10"/>
  <c r="B21" i="10"/>
  <c r="M21" i="19"/>
  <c r="B21" i="19"/>
  <c r="F21" i="19"/>
  <c r="M51" i="14"/>
  <c r="F51" i="14"/>
  <c r="B51" i="14"/>
  <c r="F21" i="16"/>
  <c r="B21" i="16"/>
  <c r="I45" i="40"/>
  <c r="M39" i="40"/>
  <c r="L43" i="40"/>
  <c r="J39" i="40"/>
  <c r="J43" i="40"/>
  <c r="H28" i="40"/>
  <c r="M30" i="40"/>
  <c r="J24" i="40"/>
  <c r="G30" i="40"/>
  <c r="J59" i="40"/>
  <c r="G57" i="40"/>
  <c r="I57" i="40"/>
  <c r="M57" i="40"/>
  <c r="M53" i="40"/>
  <c r="B72" i="40"/>
  <c r="J74" i="40"/>
  <c r="I74" i="40"/>
  <c r="H72" i="40"/>
  <c r="H45" i="40"/>
  <c r="E43" i="40"/>
  <c r="J28" i="40"/>
  <c r="B28" i="40"/>
  <c r="I30" i="40"/>
  <c r="H59" i="40"/>
  <c r="M59" i="40"/>
  <c r="M68" i="40"/>
  <c r="J68" i="40"/>
  <c r="C43" i="40"/>
  <c r="G45" i="40"/>
  <c r="L45" i="40"/>
  <c r="J45" i="40"/>
  <c r="I43" i="40"/>
  <c r="M28" i="40"/>
  <c r="D28" i="40"/>
  <c r="J30" i="40"/>
  <c r="L30" i="40"/>
  <c r="I28" i="40"/>
  <c r="B57" i="40"/>
  <c r="J53" i="40"/>
  <c r="D57" i="40"/>
  <c r="H57" i="40"/>
  <c r="L59" i="40"/>
  <c r="M74" i="40"/>
  <c r="L74" i="40"/>
  <c r="L72" i="40"/>
  <c r="C72" i="40"/>
  <c r="H74" i="40"/>
  <c r="G43" i="40"/>
  <c r="M43" i="40"/>
  <c r="L28" i="40"/>
  <c r="C28" i="40"/>
  <c r="I59" i="40"/>
  <c r="L57" i="40"/>
  <c r="G72" i="40"/>
  <c r="I72" i="40"/>
  <c r="F43" i="40"/>
  <c r="B43" i="40"/>
  <c r="M45" i="40"/>
  <c r="D43" i="40"/>
  <c r="H43" i="40"/>
  <c r="G28" i="40"/>
  <c r="F28" i="40"/>
  <c r="H30" i="40"/>
  <c r="E28" i="40"/>
  <c r="M24" i="40"/>
  <c r="C57" i="40"/>
  <c r="E57" i="40"/>
  <c r="F57" i="40"/>
  <c r="J57" i="40"/>
  <c r="M72" i="40"/>
  <c r="D72" i="40"/>
  <c r="E72" i="40"/>
  <c r="G74" i="40"/>
  <c r="J72" i="40"/>
  <c r="G59" i="40"/>
  <c r="F72" i="40"/>
  <c r="D14" i="40"/>
  <c r="H16" i="40"/>
  <c r="M10" i="40"/>
  <c r="G14" i="40"/>
  <c r="B14" i="40"/>
  <c r="I16" i="40"/>
  <c r="M18" i="40"/>
  <c r="H14" i="40"/>
  <c r="F14" i="40"/>
  <c r="J14" i="40"/>
  <c r="C14" i="40"/>
  <c r="J16" i="40"/>
  <c r="E14" i="40"/>
  <c r="L16" i="40"/>
  <c r="I14" i="40"/>
  <c r="L14" i="40"/>
  <c r="J10" i="40"/>
  <c r="Z13" i="15" l="1"/>
  <c r="Z23" i="15" s="1"/>
  <c r="Z33" i="15" s="1"/>
  <c r="Z43" i="15" s="1"/>
  <c r="Z53" i="15" s="1"/>
  <c r="Z15" i="15"/>
  <c r="Z25" i="15" s="1"/>
  <c r="Z35" i="15" s="1"/>
  <c r="Z45" i="15" s="1"/>
  <c r="Z55" i="15" s="1"/>
  <c r="Y15" i="15"/>
  <c r="Y25" i="15" s="1"/>
  <c r="Y35" i="15" s="1"/>
  <c r="Y45" i="15" s="1"/>
  <c r="Y55" i="15" s="1"/>
  <c r="Y13" i="15"/>
  <c r="Y23" i="15" s="1"/>
  <c r="Y33" i="15" s="1"/>
  <c r="Y43" i="15" s="1"/>
  <c r="Y53" i="15" s="1"/>
  <c r="Z12" i="15"/>
  <c r="Z22" i="15" s="1"/>
  <c r="Z32" i="15" s="1"/>
  <c r="Z42" i="15" s="1"/>
  <c r="Z52" i="15" s="1"/>
  <c r="Y14" i="15"/>
  <c r="Y24" i="15" s="1"/>
  <c r="Y34" i="15" s="1"/>
  <c r="Y44" i="15" s="1"/>
  <c r="Y54" i="15" s="1"/>
  <c r="Z11" i="15"/>
  <c r="Z21" i="15" s="1"/>
  <c r="Z31" i="15" s="1"/>
  <c r="Z41" i="15" s="1"/>
  <c r="Z51" i="15" s="1"/>
  <c r="Z14" i="15"/>
  <c r="Z24" i="15" s="1"/>
  <c r="Z34" i="15" s="1"/>
  <c r="Z44" i="15" s="1"/>
  <c r="Z54" i="15" s="1"/>
  <c r="R53" i="10"/>
  <c r="R14" i="8"/>
  <c r="R51" i="10"/>
  <c r="M56" i="10"/>
  <c r="R54" i="10"/>
  <c r="R52" i="10"/>
  <c r="R55" i="10"/>
  <c r="B62" i="24"/>
  <c r="W61" i="25"/>
  <c r="R14" i="16"/>
  <c r="R11" i="9"/>
  <c r="R15" i="9"/>
  <c r="R14" i="9"/>
  <c r="R13" i="16"/>
  <c r="R15" i="16"/>
  <c r="M16" i="9"/>
  <c r="R12" i="9"/>
  <c r="M16" i="16"/>
  <c r="R11" i="16"/>
  <c r="R13" i="9"/>
  <c r="R12" i="16"/>
  <c r="O64" i="16"/>
  <c r="T73" i="10"/>
  <c r="N73" i="10"/>
  <c r="Q73" i="10"/>
  <c r="O73" i="10"/>
  <c r="F73" i="10"/>
  <c r="P73" i="10"/>
  <c r="M73" i="10"/>
  <c r="G8" i="39"/>
  <c r="M32" i="40"/>
  <c r="M47" i="40" s="1"/>
  <c r="M61" i="40" s="1"/>
  <c r="M76" i="40" s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53" i="14"/>
  <c r="T64" i="16"/>
  <c r="F64" i="16"/>
  <c r="M64" i="16"/>
  <c r="Q64" i="16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11"/>
  <c r="R33" i="8"/>
  <c r="R65" i="8"/>
  <c r="R25" i="8"/>
  <c r="R14" i="15"/>
  <c r="R53" i="11"/>
  <c r="R54" i="11"/>
  <c r="R35" i="17"/>
  <c r="R33" i="9"/>
  <c r="R55" i="13"/>
  <c r="R53" i="16"/>
  <c r="R45" i="14"/>
  <c r="R25" i="14"/>
  <c r="R35" i="8"/>
  <c r="R44" i="12"/>
  <c r="M72" i="19"/>
  <c r="N64" i="13"/>
  <c r="R34" i="19"/>
  <c r="M62" i="16"/>
  <c r="O64" i="13"/>
  <c r="R72" i="19"/>
  <c r="R23" i="14"/>
  <c r="R13" i="19"/>
  <c r="N72" i="19"/>
  <c r="P72" i="19"/>
  <c r="R33" i="11"/>
  <c r="R65" i="15"/>
  <c r="M64" i="13"/>
  <c r="R13" i="17"/>
  <c r="AA13" i="17" s="1"/>
  <c r="Q64" i="13"/>
  <c r="R35" i="16"/>
  <c r="F74" i="15"/>
  <c r="T74" i="15"/>
  <c r="M74" i="15"/>
  <c r="R63" i="16"/>
  <c r="N74" i="15"/>
  <c r="O74" i="15"/>
  <c r="R34" i="17"/>
  <c r="R25" i="19"/>
  <c r="R74" i="15"/>
  <c r="Q63" i="16"/>
  <c r="P74" i="15"/>
  <c r="Q64" i="9"/>
  <c r="R33" i="15"/>
  <c r="R65" i="18"/>
  <c r="R24" i="10"/>
  <c r="R74" i="10"/>
  <c r="M74" i="10"/>
  <c r="R23" i="19"/>
  <c r="M63" i="16"/>
  <c r="R23" i="15"/>
  <c r="R24" i="8"/>
  <c r="N63" i="16"/>
  <c r="N73" i="15"/>
  <c r="R35" i="13"/>
  <c r="R73" i="15"/>
  <c r="R63" i="19"/>
  <c r="R34" i="16"/>
  <c r="R55" i="16"/>
  <c r="Q72" i="19"/>
  <c r="P64" i="13"/>
  <c r="R24" i="15"/>
  <c r="R43" i="18"/>
  <c r="F72" i="19"/>
  <c r="F64" i="13"/>
  <c r="R44" i="8"/>
  <c r="O72" i="19"/>
  <c r="R25" i="15"/>
  <c r="T64" i="13"/>
  <c r="R54" i="17"/>
  <c r="O61" i="13"/>
  <c r="N72" i="18"/>
  <c r="Q62" i="17"/>
  <c r="Q72" i="18"/>
  <c r="F72" i="18"/>
  <c r="R43" i="13"/>
  <c r="P72" i="18"/>
  <c r="N74" i="8"/>
  <c r="R43" i="19"/>
  <c r="R61" i="16"/>
  <c r="M64" i="14"/>
  <c r="P74" i="8"/>
  <c r="R15" i="13"/>
  <c r="R63" i="18"/>
  <c r="F62" i="16"/>
  <c r="R23" i="18"/>
  <c r="R45" i="19"/>
  <c r="R62" i="16"/>
  <c r="T63" i="16"/>
  <c r="R15" i="17"/>
  <c r="AA15" i="17" s="1"/>
  <c r="O64" i="9"/>
  <c r="T64" i="9"/>
  <c r="T61" i="13"/>
  <c r="R13" i="14"/>
  <c r="AA13" i="14" s="1"/>
  <c r="P64" i="11"/>
  <c r="O7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73" i="15"/>
  <c r="F73" i="19"/>
  <c r="T64" i="11"/>
  <c r="O72" i="15"/>
  <c r="R62" i="9"/>
  <c r="Q73" i="15"/>
  <c r="M73" i="19"/>
  <c r="R34" i="13"/>
  <c r="R15" i="10"/>
  <c r="F62" i="9"/>
  <c r="T73" i="15"/>
  <c r="R62" i="10"/>
  <c r="R14" i="13"/>
  <c r="O62" i="17"/>
  <c r="P73" i="15"/>
  <c r="R33" i="13"/>
  <c r="R25" i="9"/>
  <c r="R74" i="18"/>
  <c r="Q64" i="11"/>
  <c r="P74" i="18"/>
  <c r="Q74" i="10"/>
  <c r="R25" i="17"/>
  <c r="R52" i="18"/>
  <c r="R35" i="19"/>
  <c r="N62" i="17"/>
  <c r="F73" i="15"/>
  <c r="R12" i="14"/>
  <c r="AA12" i="14" s="1"/>
  <c r="R32" i="10"/>
  <c r="R52" i="11"/>
  <c r="R15" i="11"/>
  <c r="F64" i="11"/>
  <c r="M64" i="11"/>
  <c r="R35" i="15"/>
  <c r="M74" i="18"/>
  <c r="O64" i="11"/>
  <c r="R64" i="11"/>
  <c r="F62" i="17"/>
  <c r="R54" i="13"/>
  <c r="R73" i="19"/>
  <c r="T75" i="8"/>
  <c r="N75" i="8"/>
  <c r="F75" i="8"/>
  <c r="R75" i="8"/>
  <c r="P75" i="8"/>
  <c r="Q75" i="8"/>
  <c r="O75" i="8"/>
  <c r="M75" i="8"/>
  <c r="O62" i="9"/>
  <c r="P62" i="17"/>
  <c r="R22" i="15"/>
  <c r="R45" i="16"/>
  <c r="O74" i="18"/>
  <c r="T61" i="16"/>
  <c r="V52" i="12"/>
  <c r="R43" i="16"/>
  <c r="O61" i="16"/>
  <c r="Q74" i="18"/>
  <c r="R24" i="17"/>
  <c r="V53" i="12"/>
  <c r="V53" i="11" s="1"/>
  <c r="V63" i="10" s="1"/>
  <c r="V53" i="9" s="1"/>
  <c r="V64" i="8" s="1"/>
  <c r="V53" i="17" s="1"/>
  <c r="V53" i="16" s="1"/>
  <c r="V63" i="15" s="1"/>
  <c r="V53" i="14" s="1"/>
  <c r="V53" i="13" s="1"/>
  <c r="V63" i="19" s="1"/>
  <c r="V63" i="18" s="1"/>
  <c r="R55" i="14"/>
  <c r="R54" i="9"/>
  <c r="R42" i="15"/>
  <c r="R63" i="15"/>
  <c r="T62" i="9"/>
  <c r="R23" i="16"/>
  <c r="R25" i="10"/>
  <c r="N62" i="9"/>
  <c r="M62" i="17"/>
  <c r="R52" i="9"/>
  <c r="R62" i="18"/>
  <c r="T74" i="18"/>
  <c r="R62" i="19"/>
  <c r="R55" i="9"/>
  <c r="AC13" i="12"/>
  <c r="O63" i="13"/>
  <c r="R44" i="18"/>
  <c r="N63" i="13"/>
  <c r="R23" i="13"/>
  <c r="P62" i="9"/>
  <c r="R62" i="17"/>
  <c r="W14" i="12"/>
  <c r="R64" i="15"/>
  <c r="R23" i="12"/>
  <c r="R66" i="8"/>
  <c r="F74" i="18"/>
  <c r="R55" i="17"/>
  <c r="M61" i="16"/>
  <c r="O74" i="10"/>
  <c r="R54" i="14"/>
  <c r="M63" i="13"/>
  <c r="R24" i="14"/>
  <c r="R45" i="13"/>
  <c r="F62" i="14"/>
  <c r="R14" i="19"/>
  <c r="R12" i="15"/>
  <c r="R64" i="17"/>
  <c r="R22" i="9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AA12" i="18" s="1"/>
  <c r="R42" i="13"/>
  <c r="N72" i="8"/>
  <c r="M72" i="8"/>
  <c r="Q72" i="8"/>
  <c r="F72" i="8"/>
  <c r="T61" i="14"/>
  <c r="P61" i="14"/>
  <c r="R63" i="8"/>
  <c r="Q61" i="13"/>
  <c r="R52" i="14"/>
  <c r="P71" i="18"/>
  <c r="R45" i="18"/>
  <c r="T63" i="13"/>
  <c r="R15" i="15"/>
  <c r="R22" i="11"/>
  <c r="R24" i="13"/>
  <c r="O72" i="18"/>
  <c r="Q64" i="14"/>
  <c r="R12" i="10"/>
  <c r="R45" i="8"/>
  <c r="P64" i="14"/>
  <c r="M73" i="18"/>
  <c r="R35" i="18"/>
  <c r="R63" i="13"/>
  <c r="R44" i="19"/>
  <c r="T72" i="18"/>
  <c r="F64" i="14"/>
  <c r="R23" i="10"/>
  <c r="O73" i="18"/>
  <c r="Q63" i="17"/>
  <c r="Q63" i="13"/>
  <c r="R24" i="16"/>
  <c r="R72" i="18"/>
  <c r="M74" i="19"/>
  <c r="Q73" i="18"/>
  <c r="Q74" i="8"/>
  <c r="M63" i="17"/>
  <c r="R65" i="10"/>
  <c r="Q61" i="16"/>
  <c r="F61" i="16"/>
  <c r="P61" i="16"/>
  <c r="P63" i="13"/>
  <c r="Q74" i="19"/>
  <c r="R34" i="14"/>
  <c r="R73" i="18"/>
  <c r="O74" i="8"/>
  <c r="T73" i="8"/>
  <c r="N73" i="8"/>
  <c r="P63" i="17"/>
  <c r="T63" i="17"/>
  <c r="F63" i="17"/>
  <c r="N63" i="17"/>
  <c r="O64" i="14"/>
  <c r="O74" i="19"/>
  <c r="N73" i="18"/>
  <c r="F74" i="8"/>
  <c r="O64" i="17"/>
  <c r="M71" i="18"/>
  <c r="R64" i="18"/>
  <c r="R63" i="17"/>
  <c r="N64" i="14"/>
  <c r="T73" i="18"/>
  <c r="R74" i="8"/>
  <c r="F73" i="8"/>
  <c r="P64" i="17"/>
  <c r="N71" i="18"/>
  <c r="O73" i="8"/>
  <c r="R73" i="8"/>
  <c r="R35" i="11"/>
  <c r="R32" i="9"/>
  <c r="R15" i="14"/>
  <c r="AA15" i="14" s="1"/>
  <c r="R23" i="17"/>
  <c r="Q73" i="8"/>
  <c r="R64" i="14"/>
  <c r="F73" i="18"/>
  <c r="R32" i="13"/>
  <c r="M74" i="8"/>
  <c r="T71" i="18"/>
  <c r="P73" i="8"/>
  <c r="R34" i="10"/>
  <c r="O71" i="18"/>
  <c r="R71" i="18"/>
  <c r="F71" i="18"/>
  <c r="O72" i="8"/>
  <c r="R72" i="8"/>
  <c r="T72" i="8"/>
  <c r="M61" i="11"/>
  <c r="T61" i="11"/>
  <c r="O61" i="11"/>
  <c r="P61" i="11"/>
  <c r="N61" i="11"/>
  <c r="R61" i="11"/>
  <c r="Q61" i="11"/>
  <c r="F61" i="11"/>
  <c r="R54" i="18"/>
  <c r="R53" i="12"/>
  <c r="AA53" i="12" s="1"/>
  <c r="P74" i="19"/>
  <c r="R42" i="16"/>
  <c r="R24" i="9"/>
  <c r="R13" i="18"/>
  <c r="AA13" i="18" s="1"/>
  <c r="R13" i="13"/>
  <c r="F64" i="17"/>
  <c r="Q61" i="14"/>
  <c r="M61" i="14"/>
  <c r="N74" i="10"/>
  <c r="R42" i="17"/>
  <c r="AC53" i="12"/>
  <c r="R74" i="19"/>
  <c r="R23" i="8"/>
  <c r="T64" i="17"/>
  <c r="R12" i="19"/>
  <c r="O61" i="14"/>
  <c r="W53" i="12"/>
  <c r="N74" i="19"/>
  <c r="F61" i="14"/>
  <c r="R34" i="9"/>
  <c r="X53" i="12"/>
  <c r="T74" i="19"/>
  <c r="R42" i="19"/>
  <c r="R43" i="8"/>
  <c r="Q64" i="17"/>
  <c r="F74" i="10"/>
  <c r="R61" i="14"/>
  <c r="N64" i="17"/>
  <c r="N61" i="14"/>
  <c r="T74" i="10"/>
  <c r="R45" i="9"/>
  <c r="R65" i="19"/>
  <c r="M6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62" i="14"/>
  <c r="R22" i="17"/>
  <c r="R44" i="16"/>
  <c r="R32" i="19"/>
  <c r="O62" i="13"/>
  <c r="R44" i="11"/>
  <c r="R25" i="11"/>
  <c r="R23" i="11"/>
  <c r="R45" i="10"/>
  <c r="R62" i="14"/>
  <c r="R45" i="11"/>
  <c r="T62" i="14"/>
  <c r="R44" i="15"/>
  <c r="R44" i="9"/>
  <c r="P62" i="14"/>
  <c r="N62" i="14"/>
  <c r="AC14" i="12"/>
  <c r="R5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X14" i="12"/>
  <c r="R44" i="13"/>
  <c r="R42" i="14"/>
  <c r="R64" i="10"/>
  <c r="R35" i="10"/>
  <c r="R12" i="17"/>
  <c r="AA12" i="17" s="1"/>
  <c r="P7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62" i="15"/>
  <c r="V12" i="12"/>
  <c r="R52" i="17"/>
  <c r="R64" i="8"/>
  <c r="R14" i="17"/>
  <c r="AA14" i="17" s="1"/>
  <c r="T72" i="15"/>
  <c r="T7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72" i="15"/>
  <c r="N73" i="19"/>
  <c r="AC52" i="12"/>
  <c r="F62" i="13"/>
  <c r="M62" i="13"/>
  <c r="N62" i="13"/>
  <c r="T62" i="13"/>
  <c r="R62" i="13"/>
  <c r="R34" i="11"/>
  <c r="T71" i="15"/>
  <c r="P71" i="15"/>
  <c r="Q71" i="15"/>
  <c r="N71" i="15"/>
  <c r="M71" i="15"/>
  <c r="R71" i="15"/>
  <c r="F71" i="15"/>
  <c r="O71" i="15"/>
  <c r="R42" i="8"/>
  <c r="O62" i="11"/>
  <c r="N62" i="11"/>
  <c r="P62" i="11"/>
  <c r="T62" i="11"/>
  <c r="M62" i="11"/>
  <c r="F62" i="11"/>
  <c r="Q62" i="11"/>
  <c r="R62" i="11"/>
  <c r="R43" i="17"/>
  <c r="R63" i="14"/>
  <c r="P63" i="14"/>
  <c r="N63" i="14"/>
  <c r="Q63" i="14"/>
  <c r="T63" i="14"/>
  <c r="O63" i="14"/>
  <c r="F63" i="14"/>
  <c r="M63" i="14"/>
  <c r="R42" i="12"/>
  <c r="M71" i="19"/>
  <c r="P71" i="19"/>
  <c r="R71" i="19"/>
  <c r="N71" i="19"/>
  <c r="T71" i="19"/>
  <c r="Q71" i="19"/>
  <c r="F71" i="19"/>
  <c r="O71" i="19"/>
  <c r="R43" i="15"/>
  <c r="N72" i="15"/>
  <c r="R33" i="10"/>
  <c r="M72" i="15"/>
  <c r="R52" i="12"/>
  <c r="R22" i="13"/>
  <c r="R13" i="8"/>
  <c r="X13" i="12"/>
  <c r="Q72" i="15"/>
  <c r="P7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64" i="19"/>
  <c r="R32" i="12"/>
  <c r="R32" i="16"/>
  <c r="R13" i="12"/>
  <c r="AA13" i="12" s="1"/>
  <c r="R14" i="14"/>
  <c r="AA14" i="14" s="1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R43" i="9"/>
  <c r="O61" i="17"/>
  <c r="N61" i="17"/>
  <c r="F61" i="17"/>
  <c r="P61" i="17"/>
  <c r="Q61" i="17"/>
  <c r="M61" i="17"/>
  <c r="T61" i="17"/>
  <c r="R61" i="17"/>
  <c r="R23" i="9"/>
  <c r="R33" i="17"/>
  <c r="M61" i="12"/>
  <c r="N61" i="12"/>
  <c r="R61" i="12"/>
  <c r="Q61" i="12"/>
  <c r="P61" i="12"/>
  <c r="T61" i="12"/>
  <c r="O61" i="12"/>
  <c r="F61" i="12"/>
  <c r="R14" i="18"/>
  <c r="AA14" i="18" s="1"/>
  <c r="V54" i="12"/>
  <c r="V54" i="11" s="1"/>
  <c r="V64" i="10" s="1"/>
  <c r="V54" i="9" s="1"/>
  <c r="V65" i="8" s="1"/>
  <c r="V54" i="17" s="1"/>
  <c r="V54" i="16" s="1"/>
  <c r="V64" i="15" s="1"/>
  <c r="V54" i="14" s="1"/>
  <c r="V54" i="13" s="1"/>
  <c r="V64" i="19" s="1"/>
  <c r="V6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61" i="18"/>
  <c r="M66" i="18"/>
  <c r="R21" i="18"/>
  <c r="M26" i="18"/>
  <c r="R21" i="10"/>
  <c r="M26" i="10"/>
  <c r="R21" i="8"/>
  <c r="M26" i="8"/>
  <c r="R11" i="19"/>
  <c r="M16" i="19"/>
  <c r="R62" i="8"/>
  <c r="M67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71" i="8"/>
  <c r="T71" i="8"/>
  <c r="F71" i="8"/>
  <c r="N71" i="8"/>
  <c r="M71" i="8"/>
  <c r="O71" i="8"/>
  <c r="Q71" i="8"/>
  <c r="R71" i="8"/>
  <c r="AE67" i="12"/>
  <c r="AE67" i="11" s="1"/>
  <c r="AE77" i="10" s="1"/>
  <c r="AE67" i="9" s="1"/>
  <c r="AE78" i="8" s="1"/>
  <c r="AE67" i="17" s="1"/>
  <c r="AE67" i="16" s="1"/>
  <c r="AE77" i="15" s="1"/>
  <c r="AE67" i="14" s="1"/>
  <c r="AE67" i="13" s="1"/>
  <c r="AE77" i="19" s="1"/>
  <c r="AE77" i="18" s="1"/>
  <c r="R31" i="13"/>
  <c r="M36" i="13"/>
  <c r="R70" i="19"/>
  <c r="N70" i="19"/>
  <c r="P70" i="19"/>
  <c r="Q70" i="19"/>
  <c r="F70" i="19"/>
  <c r="T70" i="19"/>
  <c r="M70" i="19"/>
  <c r="O7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AA15" i="18" s="1"/>
  <c r="R51" i="12"/>
  <c r="V51" i="12"/>
  <c r="V51" i="11" s="1"/>
  <c r="V61" i="10" s="1"/>
  <c r="V51" i="9" s="1"/>
  <c r="V62" i="8" s="1"/>
  <c r="V51" i="17" s="1"/>
  <c r="V51" i="16" s="1"/>
  <c r="V61" i="15" s="1"/>
  <c r="V51" i="14" s="1"/>
  <c r="V51" i="13" s="1"/>
  <c r="V61" i="19" s="1"/>
  <c r="V61" i="18" s="1"/>
  <c r="M56" i="12"/>
  <c r="V55" i="12"/>
  <c r="V55" i="11" s="1"/>
  <c r="V65" i="10" s="1"/>
  <c r="V55" i="9" s="1"/>
  <c r="V66" i="8" s="1"/>
  <c r="V55" i="17" s="1"/>
  <c r="V55" i="16" s="1"/>
  <c r="V65" i="15" s="1"/>
  <c r="V55" i="14" s="1"/>
  <c r="V55" i="13" s="1"/>
  <c r="V65" i="19" s="1"/>
  <c r="V6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11" i="18"/>
  <c r="AA11" i="18" s="1"/>
  <c r="M16" i="18"/>
  <c r="T41" i="9"/>
  <c r="R41" i="9"/>
  <c r="M46" i="9"/>
  <c r="R11" i="17"/>
  <c r="AA11" i="17" s="1"/>
  <c r="M16" i="17"/>
  <c r="R41" i="8"/>
  <c r="M46" i="8"/>
  <c r="AG67" i="11"/>
  <c r="AG77" i="10" s="1"/>
  <c r="AG67" i="9" s="1"/>
  <c r="AG78" i="8" s="1"/>
  <c r="AG67" i="17" s="1"/>
  <c r="AG67" i="16" s="1"/>
  <c r="AG77" i="15" s="1"/>
  <c r="AG67" i="14" s="1"/>
  <c r="AG67" i="13" s="1"/>
  <c r="AG77" i="19" s="1"/>
  <c r="AG77" i="18" s="1"/>
  <c r="R21" i="14"/>
  <c r="M26" i="14"/>
  <c r="R41" i="13"/>
  <c r="M46" i="13"/>
  <c r="R51" i="9"/>
  <c r="M56" i="9"/>
  <c r="T60" i="14"/>
  <c r="O60" i="14"/>
  <c r="Q60" i="14"/>
  <c r="P60" i="14"/>
  <c r="F60" i="14"/>
  <c r="R60" i="14"/>
  <c r="N60" i="14"/>
  <c r="M60" i="14"/>
  <c r="R51" i="14"/>
  <c r="M56" i="14"/>
  <c r="R51" i="13"/>
  <c r="M56" i="13"/>
  <c r="R51" i="17"/>
  <c r="M5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61" i="19"/>
  <c r="M66" i="19"/>
  <c r="M26" i="12"/>
  <c r="R61" i="15"/>
  <c r="M66" i="15"/>
  <c r="R41" i="16"/>
  <c r="M46" i="16"/>
  <c r="R70" i="18"/>
  <c r="N70" i="18"/>
  <c r="F70" i="18"/>
  <c r="O70" i="18"/>
  <c r="M70" i="18"/>
  <c r="T70" i="18"/>
  <c r="P70" i="18"/>
  <c r="Q70" i="18"/>
  <c r="T70" i="15"/>
  <c r="F70" i="15"/>
  <c r="O70" i="15"/>
  <c r="N70" i="15"/>
  <c r="R70" i="15"/>
  <c r="M70" i="15"/>
  <c r="P70" i="15"/>
  <c r="Q70" i="15"/>
  <c r="R41" i="10"/>
  <c r="M46" i="10"/>
  <c r="R51" i="11"/>
  <c r="M56" i="11"/>
  <c r="Q60" i="9"/>
  <c r="M60" i="9"/>
  <c r="P60" i="9"/>
  <c r="O60" i="9"/>
  <c r="F60" i="9"/>
  <c r="R60" i="9"/>
  <c r="N60" i="9"/>
  <c r="T60" i="9"/>
  <c r="R21" i="9"/>
  <c r="M2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R15" i="12"/>
  <c r="AA15" i="12" s="1"/>
  <c r="T60" i="13"/>
  <c r="F60" i="13"/>
  <c r="O60" i="13"/>
  <c r="N60" i="13"/>
  <c r="M60" i="13"/>
  <c r="R60" i="13"/>
  <c r="P60" i="13"/>
  <c r="Q60" i="13"/>
  <c r="P60" i="17"/>
  <c r="F60" i="17"/>
  <c r="M60" i="17"/>
  <c r="R60" i="17"/>
  <c r="N60" i="17"/>
  <c r="Q60" i="17"/>
  <c r="O60" i="17"/>
  <c r="T60" i="17"/>
  <c r="AF67" i="11"/>
  <c r="AF77" i="10" s="1"/>
  <c r="AF67" i="9" s="1"/>
  <c r="AF78" i="8" s="1"/>
  <c r="AF67" i="17" s="1"/>
  <c r="AF67" i="16" s="1"/>
  <c r="AF77" i="15" s="1"/>
  <c r="AF67" i="14" s="1"/>
  <c r="AF67" i="13" s="1"/>
  <c r="AF77" i="19" s="1"/>
  <c r="AF77" i="18" s="1"/>
  <c r="R31" i="15"/>
  <c r="M36" i="15"/>
  <c r="R11" i="14"/>
  <c r="AA11" i="14" s="1"/>
  <c r="M16" i="14"/>
  <c r="Y25" i="14" l="1"/>
  <c r="Y35" i="14" s="1"/>
  <c r="Y45" i="14" s="1"/>
  <c r="Z25" i="14"/>
  <c r="Z35" i="14" s="1"/>
  <c r="Z45" i="14" s="1"/>
  <c r="Z24" i="14"/>
  <c r="Z34" i="14" s="1"/>
  <c r="Z44" i="14" s="1"/>
  <c r="Y24" i="14"/>
  <c r="Y34" i="14" s="1"/>
  <c r="Y44" i="14" s="1"/>
  <c r="Y23" i="14"/>
  <c r="Y33" i="14" s="1"/>
  <c r="Y43" i="14" s="1"/>
  <c r="Z21" i="14"/>
  <c r="Z31" i="14" s="1"/>
  <c r="Z41" i="14" s="1"/>
  <c r="Z22" i="14"/>
  <c r="Z32" i="14" s="1"/>
  <c r="Z42" i="14" s="1"/>
  <c r="Z23" i="14"/>
  <c r="Z33" i="14" s="1"/>
  <c r="Z43" i="14" s="1"/>
  <c r="M1" i="10"/>
  <c r="R56" i="10"/>
  <c r="M1" i="9"/>
  <c r="B63" i="24"/>
  <c r="W62" i="25"/>
  <c r="M1" i="16"/>
  <c r="R16" i="16"/>
  <c r="R16" i="9"/>
  <c r="V35" i="9"/>
  <c r="V45" i="9" s="1"/>
  <c r="V33" i="9"/>
  <c r="V43" i="9" s="1"/>
  <c r="V34" i="9"/>
  <c r="V44" i="9" s="1"/>
  <c r="G16" i="39"/>
  <c r="AA53" i="11"/>
  <c r="AA54" i="11"/>
  <c r="AA64" i="10" s="1"/>
  <c r="AA54" i="9" s="1"/>
  <c r="AA65" i="8" s="1"/>
  <c r="AA54" i="17" s="1"/>
  <c r="AA54" i="16" s="1"/>
  <c r="AA64" i="15" s="1"/>
  <c r="AA54" i="14" s="1"/>
  <c r="AA54" i="13" s="1"/>
  <c r="AA64" i="19" s="1"/>
  <c r="AA6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65" i="10"/>
  <c r="W55" i="9" s="1"/>
  <c r="W66" i="8" s="1"/>
  <c r="W55" i="17" s="1"/>
  <c r="W55" i="16" s="1"/>
  <c r="W65" i="15" s="1"/>
  <c r="W55" i="14" s="1"/>
  <c r="W55" i="13" s="1"/>
  <c r="W65" i="19" s="1"/>
  <c r="W6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65" i="16"/>
  <c r="N2" i="16" s="1"/>
  <c r="R65" i="16"/>
  <c r="R2" i="16" s="1"/>
  <c r="M7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65" i="16"/>
  <c r="T2" i="16" s="1"/>
  <c r="O65" i="16"/>
  <c r="O2" i="16" s="1"/>
  <c r="AC62" i="10"/>
  <c r="AC52" i="9" s="1"/>
  <c r="AC63" i="8" s="1"/>
  <c r="AC52" i="17" s="1"/>
  <c r="AC52" i="16" s="1"/>
  <c r="AC62" i="15" s="1"/>
  <c r="AC52" i="14" s="1"/>
  <c r="AC52" i="13" s="1"/>
  <c r="AC62" i="19" s="1"/>
  <c r="AC6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76" i="8"/>
  <c r="P2" i="8" s="1"/>
  <c r="W53" i="11"/>
  <c r="W63" i="10" s="1"/>
  <c r="W53" i="9" s="1"/>
  <c r="W64" i="8" s="1"/>
  <c r="W53" i="17" s="1"/>
  <c r="W53" i="16" s="1"/>
  <c r="W63" i="15" s="1"/>
  <c r="W53" i="14" s="1"/>
  <c r="W53" i="13" s="1"/>
  <c r="W63" i="19" s="1"/>
  <c r="W6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V52" i="11"/>
  <c r="Q75" i="18"/>
  <c r="Q2" i="18" s="1"/>
  <c r="M65" i="16"/>
  <c r="M2" i="16" s="1"/>
  <c r="AC54" i="11"/>
  <c r="AC64" i="10" s="1"/>
  <c r="AC54" i="9" s="1"/>
  <c r="AC65" i="8" s="1"/>
  <c r="AC54" i="17" s="1"/>
  <c r="AC54" i="16" s="1"/>
  <c r="AC64" i="15" s="1"/>
  <c r="AC54" i="14" s="1"/>
  <c r="AC54" i="13" s="1"/>
  <c r="AC64" i="19" s="1"/>
  <c r="AC64" i="18" s="1"/>
  <c r="Q65" i="13"/>
  <c r="Q2" i="13" s="1"/>
  <c r="P7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65" i="10"/>
  <c r="AA55" i="9" s="1"/>
  <c r="AA66" i="8" s="1"/>
  <c r="AA55" i="17" s="1"/>
  <c r="AA55" i="16" s="1"/>
  <c r="AA65" i="15" s="1"/>
  <c r="AA55" i="14" s="1"/>
  <c r="AA55" i="13" s="1"/>
  <c r="AA65" i="19" s="1"/>
  <c r="AA65" i="18" s="1"/>
  <c r="X54" i="11"/>
  <c r="X64" i="10" s="1"/>
  <c r="X54" i="9" s="1"/>
  <c r="X65" i="8" s="1"/>
  <c r="X54" i="17" s="1"/>
  <c r="X54" i="16" s="1"/>
  <c r="X64" i="15" s="1"/>
  <c r="X54" i="14" s="1"/>
  <c r="X54" i="13" s="1"/>
  <c r="X64" i="19" s="1"/>
  <c r="X64" i="18" s="1"/>
  <c r="AC53" i="11"/>
  <c r="AC63" i="10" s="1"/>
  <c r="AC53" i="9" s="1"/>
  <c r="AC64" i="8" s="1"/>
  <c r="AC53" i="17" s="1"/>
  <c r="AC53" i="16" s="1"/>
  <c r="AC63" i="15" s="1"/>
  <c r="AC53" i="14" s="1"/>
  <c r="AC53" i="13" s="1"/>
  <c r="AC63" i="19" s="1"/>
  <c r="AC6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76" i="8"/>
  <c r="M2" i="8" s="1"/>
  <c r="V22" i="12"/>
  <c r="W52" i="12"/>
  <c r="O75" i="18"/>
  <c r="O2" i="18" s="1"/>
  <c r="P65" i="13"/>
  <c r="P2" i="13" s="1"/>
  <c r="Q65" i="16"/>
  <c r="Q2" i="16" s="1"/>
  <c r="AC65" i="10"/>
  <c r="AC55" i="9" s="1"/>
  <c r="AC66" i="8" s="1"/>
  <c r="AC55" i="17" s="1"/>
  <c r="AC55" i="16" s="1"/>
  <c r="AC65" i="15" s="1"/>
  <c r="AC55" i="14" s="1"/>
  <c r="AC55" i="13" s="1"/>
  <c r="AC65" i="19" s="1"/>
  <c r="AC65" i="18" s="1"/>
  <c r="N76" i="8"/>
  <c r="N2" i="8" s="1"/>
  <c r="X65" i="10"/>
  <c r="X55" i="9" s="1"/>
  <c r="X66" i="8" s="1"/>
  <c r="X55" i="17" s="1"/>
  <c r="X55" i="16" s="1"/>
  <c r="X65" i="15" s="1"/>
  <c r="X55" i="14" s="1"/>
  <c r="X55" i="13" s="1"/>
  <c r="X65" i="19" s="1"/>
  <c r="X65" i="18" s="1"/>
  <c r="N75" i="18"/>
  <c r="N2" i="18" s="1"/>
  <c r="P65" i="16"/>
  <c r="P2" i="16" s="1"/>
  <c r="Q76" i="8"/>
  <c r="Q2" i="8" s="1"/>
  <c r="R75" i="18"/>
  <c r="R2" i="18" s="1"/>
  <c r="T76" i="8"/>
  <c r="T2" i="8" s="1"/>
  <c r="R76" i="8"/>
  <c r="O76" i="8"/>
  <c r="O2" i="8" s="1"/>
  <c r="T75" i="18"/>
  <c r="T2" i="18" s="1"/>
  <c r="M65" i="17"/>
  <c r="M2" i="17" s="1"/>
  <c r="P75" i="10"/>
  <c r="P2" i="10" s="1"/>
  <c r="X53" i="11"/>
  <c r="X63" i="10" s="1"/>
  <c r="X53" i="9" s="1"/>
  <c r="X64" i="8" s="1"/>
  <c r="X53" i="17" s="1"/>
  <c r="X53" i="16" s="1"/>
  <c r="X63" i="15" s="1"/>
  <c r="X53" i="14" s="1"/>
  <c r="X53" i="13" s="1"/>
  <c r="X63" i="19" s="1"/>
  <c r="X63" i="18" s="1"/>
  <c r="O75" i="19"/>
  <c r="O2" i="19" s="1"/>
  <c r="O65" i="13"/>
  <c r="O2" i="13" s="1"/>
  <c r="R65" i="17"/>
  <c r="R2" i="17" s="1"/>
  <c r="M65" i="9"/>
  <c r="M2" i="9" s="1"/>
  <c r="Q65" i="9"/>
  <c r="Q2" i="9" s="1"/>
  <c r="M65" i="14"/>
  <c r="M2" i="14" s="1"/>
  <c r="W54" i="11"/>
  <c r="W64" i="10" s="1"/>
  <c r="W54" i="9" s="1"/>
  <c r="W65" i="8" s="1"/>
  <c r="W54" i="17" s="1"/>
  <c r="W54" i="16" s="1"/>
  <c r="W64" i="15" s="1"/>
  <c r="W54" i="14" s="1"/>
  <c r="W54" i="13" s="1"/>
  <c r="W64" i="19" s="1"/>
  <c r="W64" i="18" s="1"/>
  <c r="N75" i="10"/>
  <c r="N2" i="10" s="1"/>
  <c r="T65" i="17"/>
  <c r="T2" i="17" s="1"/>
  <c r="Q75" i="15"/>
  <c r="Q2" i="15" s="1"/>
  <c r="P65" i="17"/>
  <c r="P2" i="17" s="1"/>
  <c r="O65" i="11"/>
  <c r="O2" i="11" s="1"/>
  <c r="P65" i="11"/>
  <c r="P2" i="11" s="1"/>
  <c r="P75" i="19"/>
  <c r="P2" i="19" s="1"/>
  <c r="R65" i="11"/>
  <c r="R2" i="11" s="1"/>
  <c r="M75" i="15"/>
  <c r="M2" i="15" s="1"/>
  <c r="O65" i="17"/>
  <c r="O2" i="17" s="1"/>
  <c r="R75" i="10"/>
  <c r="R2" i="10" s="1"/>
  <c r="P65" i="14"/>
  <c r="P2" i="14" s="1"/>
  <c r="N65" i="11"/>
  <c r="N2" i="11" s="1"/>
  <c r="M75" i="19"/>
  <c r="M2" i="19" s="1"/>
  <c r="R65" i="14"/>
  <c r="R2" i="14" s="1"/>
  <c r="M75" i="10"/>
  <c r="M2" i="10" s="1"/>
  <c r="Q75" i="10"/>
  <c r="Q2" i="10" s="1"/>
  <c r="R65" i="13"/>
  <c r="R2" i="13" s="1"/>
  <c r="O65" i="9"/>
  <c r="O2" i="9" s="1"/>
  <c r="O65" i="14"/>
  <c r="O2" i="14" s="1"/>
  <c r="M65" i="11"/>
  <c r="T75" i="15"/>
  <c r="T2" i="15" s="1"/>
  <c r="T65" i="9"/>
  <c r="T2" i="9" s="1"/>
  <c r="N75" i="19"/>
  <c r="N2" i="19" s="1"/>
  <c r="Q65" i="17"/>
  <c r="Q2" i="17" s="1"/>
  <c r="R65" i="9"/>
  <c r="R2" i="9" s="1"/>
  <c r="O75" i="10"/>
  <c r="O2" i="10" s="1"/>
  <c r="R75" i="19"/>
  <c r="R2" i="19" s="1"/>
  <c r="AA63" i="10"/>
  <c r="AA53" i="9" s="1"/>
  <c r="AA64" i="8" s="1"/>
  <c r="AA53" i="17" s="1"/>
  <c r="AA53" i="16" s="1"/>
  <c r="AA63" i="15" s="1"/>
  <c r="AA53" i="14" s="1"/>
  <c r="AA53" i="13" s="1"/>
  <c r="AA63" i="19" s="1"/>
  <c r="AA63" i="18" s="1"/>
  <c r="Q65" i="11"/>
  <c r="Q2" i="11" s="1"/>
  <c r="N65" i="9"/>
  <c r="N2" i="9" s="1"/>
  <c r="M65" i="13"/>
  <c r="M2" i="13" s="1"/>
  <c r="T75" i="10"/>
  <c r="T2" i="10" s="1"/>
  <c r="T65" i="14"/>
  <c r="T2" i="14" s="1"/>
  <c r="T65" i="13"/>
  <c r="T2" i="13" s="1"/>
  <c r="P75" i="15"/>
  <c r="P2" i="15" s="1"/>
  <c r="N65" i="17"/>
  <c r="N2" i="17" s="1"/>
  <c r="N75" i="15"/>
  <c r="N2" i="15" s="1"/>
  <c r="Q75" i="19"/>
  <c r="Q2" i="19" s="1"/>
  <c r="Q65" i="14"/>
  <c r="Q2" i="14" s="1"/>
  <c r="R75" i="15"/>
  <c r="R2" i="15" s="1"/>
  <c r="N65" i="13"/>
  <c r="N2" i="13" s="1"/>
  <c r="P65" i="9"/>
  <c r="P2" i="9" s="1"/>
  <c r="O75" i="15"/>
  <c r="O2" i="15" s="1"/>
  <c r="N65" i="14"/>
  <c r="N2" i="14" s="1"/>
  <c r="T65" i="11"/>
  <c r="T2" i="11" s="1"/>
  <c r="T7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N65" i="12"/>
  <c r="N2" i="12" s="1"/>
  <c r="M1" i="13"/>
  <c r="R36" i="14"/>
  <c r="T56" i="16"/>
  <c r="N46" i="15"/>
  <c r="R36" i="11"/>
  <c r="O46" i="19"/>
  <c r="T26" i="9"/>
  <c r="R46" i="16"/>
  <c r="R36" i="17"/>
  <c r="R56" i="16"/>
  <c r="O36" i="15"/>
  <c r="R26" i="19"/>
  <c r="R56" i="11"/>
  <c r="O66" i="15"/>
  <c r="O66" i="19"/>
  <c r="R46" i="11"/>
  <c r="T46" i="12"/>
  <c r="R26" i="13"/>
  <c r="R56" i="13"/>
  <c r="N5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67" i="8"/>
  <c r="R26" i="8"/>
  <c r="T16" i="8"/>
  <c r="N26" i="19"/>
  <c r="R26" i="9"/>
  <c r="R46" i="12"/>
  <c r="O56" i="9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62" i="8" s="1"/>
  <c r="AA51" i="17" s="1"/>
  <c r="AA51" i="16" s="1"/>
  <c r="AA61" i="15" s="1"/>
  <c r="AA51" i="14" s="1"/>
  <c r="AA51" i="13" s="1"/>
  <c r="AA61" i="19" s="1"/>
  <c r="AA61" i="18" s="1"/>
  <c r="R56" i="12"/>
  <c r="N36" i="9"/>
  <c r="N46" i="19"/>
  <c r="N36" i="8"/>
  <c r="O56" i="18"/>
  <c r="T16" i="13"/>
  <c r="R36" i="16"/>
  <c r="N46" i="17"/>
  <c r="O16" i="11"/>
  <c r="R16" i="15"/>
  <c r="N16" i="19"/>
  <c r="N26" i="8"/>
  <c r="N16" i="8"/>
  <c r="T46" i="11"/>
  <c r="N26" i="13"/>
  <c r="AC51" i="12"/>
  <c r="AC51" i="11" s="1"/>
  <c r="AC61" i="10" s="1"/>
  <c r="AC51" i="9" s="1"/>
  <c r="AC62" i="8" s="1"/>
  <c r="AC51" i="17" s="1"/>
  <c r="AC51" i="16" s="1"/>
  <c r="AC61" i="15" s="1"/>
  <c r="AC51" i="14" s="1"/>
  <c r="AC51" i="13" s="1"/>
  <c r="AC61" i="19" s="1"/>
  <c r="AC61" i="18" s="1"/>
  <c r="T56" i="12"/>
  <c r="O36" i="9"/>
  <c r="N26" i="15"/>
  <c r="R36" i="8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66" i="19"/>
  <c r="N36" i="14"/>
  <c r="O16" i="18"/>
  <c r="N36" i="17"/>
  <c r="N36" i="19"/>
  <c r="R26" i="17"/>
  <c r="O26" i="15"/>
  <c r="N36" i="11"/>
  <c r="O16" i="19"/>
  <c r="T16" i="14"/>
  <c r="R36" i="15"/>
  <c r="N66" i="15"/>
  <c r="R56" i="14"/>
  <c r="N26" i="9"/>
  <c r="R46" i="14"/>
  <c r="O46" i="12"/>
  <c r="N56" i="13"/>
  <c r="N46" i="8"/>
  <c r="T36" i="16"/>
  <c r="R26" i="10"/>
  <c r="O56" i="17"/>
  <c r="T16" i="18"/>
  <c r="T26" i="15"/>
  <c r="T36" i="11"/>
  <c r="T36" i="8"/>
  <c r="T16" i="15"/>
  <c r="T36" i="15"/>
  <c r="O26" i="9"/>
  <c r="T56" i="17"/>
  <c r="O56" i="14"/>
  <c r="O46" i="13"/>
  <c r="O16" i="17"/>
  <c r="R26" i="11"/>
  <c r="R65" i="12"/>
  <c r="R2" i="12" s="1"/>
  <c r="R26" i="16"/>
  <c r="R46" i="18"/>
  <c r="M1" i="11"/>
  <c r="R66" i="18"/>
  <c r="R66" i="19"/>
  <c r="N46" i="14"/>
  <c r="T26" i="14"/>
  <c r="O26" i="11"/>
  <c r="O36" i="17"/>
  <c r="O36" i="19"/>
  <c r="N46" i="18"/>
  <c r="R16" i="13"/>
  <c r="T26" i="18"/>
  <c r="N66" i="18"/>
  <c r="O16" i="14"/>
  <c r="T16" i="10"/>
  <c r="N56" i="11"/>
  <c r="O46" i="10"/>
  <c r="T46" i="16"/>
  <c r="T66" i="19"/>
  <c r="O46" i="14"/>
  <c r="T36" i="14"/>
  <c r="N56" i="17"/>
  <c r="O56" i="13"/>
  <c r="T46" i="13"/>
  <c r="O26" i="14"/>
  <c r="N16" i="17"/>
  <c r="O46" i="9"/>
  <c r="T36" i="17"/>
  <c r="T36" i="19"/>
  <c r="O36" i="10"/>
  <c r="M65" i="12"/>
  <c r="M2" i="12" s="1"/>
  <c r="N26" i="16"/>
  <c r="N56" i="16"/>
  <c r="O36" i="12"/>
  <c r="N26" i="17"/>
  <c r="T36" i="13"/>
  <c r="R46" i="19"/>
  <c r="N56" i="18"/>
  <c r="N16" i="13"/>
  <c r="R16" i="11"/>
  <c r="R67" i="8"/>
  <c r="N26" i="18"/>
  <c r="O66" i="18"/>
  <c r="O16" i="10"/>
  <c r="R56" i="17"/>
  <c r="N56" i="9"/>
  <c r="N66" i="10"/>
  <c r="N16" i="15"/>
  <c r="N16" i="14"/>
  <c r="T26" i="19"/>
  <c r="N46" i="10"/>
  <c r="T26" i="13"/>
  <c r="N26" i="14"/>
  <c r="T46" i="8"/>
  <c r="R36" i="19"/>
  <c r="O66" i="10"/>
  <c r="O26" i="16"/>
  <c r="W51" i="12"/>
  <c r="W51" i="11" s="1"/>
  <c r="W61" i="10" s="1"/>
  <c r="W51" i="9" s="1"/>
  <c r="W62" i="8" s="1"/>
  <c r="W51" i="17" s="1"/>
  <c r="W51" i="16" s="1"/>
  <c r="W61" i="15" s="1"/>
  <c r="W51" i="14" s="1"/>
  <c r="W51" i="13" s="1"/>
  <c r="W61" i="19" s="1"/>
  <c r="W61" i="18" s="1"/>
  <c r="N56" i="12"/>
  <c r="T16" i="19"/>
  <c r="T66" i="18"/>
  <c r="O26" i="19"/>
  <c r="R46" i="10"/>
  <c r="R66" i="15"/>
  <c r="O26" i="13"/>
  <c r="R26" i="14"/>
  <c r="O46" i="8"/>
  <c r="O56" i="16"/>
  <c r="O16" i="15"/>
  <c r="T67" i="8"/>
  <c r="T26" i="8"/>
  <c r="N26" i="10"/>
  <c r="T56" i="11"/>
  <c r="T46" i="10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O26" i="10"/>
  <c r="R16" i="14"/>
  <c r="N36" i="15"/>
  <c r="O16" i="8"/>
  <c r="O56" i="11"/>
  <c r="O46" i="16"/>
  <c r="T66" i="15"/>
  <c r="N46" i="11"/>
  <c r="N46" i="12"/>
  <c r="T56" i="13"/>
  <c r="T56" i="14"/>
  <c r="R56" i="9"/>
  <c r="T1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61" i="10" s="1"/>
  <c r="X51" i="9" s="1"/>
  <c r="X62" i="8" s="1"/>
  <c r="X51" i="17" s="1"/>
  <c r="X51" i="16" s="1"/>
  <c r="X61" i="15" s="1"/>
  <c r="X51" i="14" s="1"/>
  <c r="X51" i="13" s="1"/>
  <c r="X61" i="19" s="1"/>
  <c r="X61" i="18" s="1"/>
  <c r="O56" i="12"/>
  <c r="R36" i="9"/>
  <c r="O46" i="18"/>
  <c r="O36" i="13"/>
  <c r="T46" i="19"/>
  <c r="O36" i="8"/>
  <c r="R56" i="18"/>
  <c r="O16" i="13"/>
  <c r="R46" i="17"/>
  <c r="N16" i="11"/>
  <c r="N67" i="8"/>
  <c r="O26" i="18"/>
  <c r="Z12" i="13" l="1"/>
  <c r="Z22" i="13" s="1"/>
  <c r="Z32" i="13" s="1"/>
  <c r="Z42" i="13" s="1"/>
  <c r="Z12" i="19" s="1"/>
  <c r="Z22" i="19" s="1"/>
  <c r="Z32" i="19" s="1"/>
  <c r="Z42" i="19" s="1"/>
  <c r="Z11" i="13"/>
  <c r="Z21" i="13" s="1"/>
  <c r="Z31" i="13" s="1"/>
  <c r="Z41" i="13" s="1"/>
  <c r="Z11" i="19" s="1"/>
  <c r="Z21" i="19" s="1"/>
  <c r="Z31" i="19" s="1"/>
  <c r="Z41" i="19" s="1"/>
  <c r="Z15" i="13"/>
  <c r="Z25" i="13" s="1"/>
  <c r="Z35" i="13" s="1"/>
  <c r="Z45" i="13" s="1"/>
  <c r="Z15" i="19" s="1"/>
  <c r="Z25" i="19" s="1"/>
  <c r="Z35" i="19" s="1"/>
  <c r="Z45" i="19" s="1"/>
  <c r="Z14" i="13"/>
  <c r="Z24" i="13" s="1"/>
  <c r="Z34" i="13" s="1"/>
  <c r="Z44" i="13" s="1"/>
  <c r="Z14" i="19" s="1"/>
  <c r="Z24" i="19" s="1"/>
  <c r="Z34" i="19" s="1"/>
  <c r="Z44" i="19" s="1"/>
  <c r="Y13" i="13"/>
  <c r="Y23" i="13" s="1"/>
  <c r="Y33" i="13" s="1"/>
  <c r="Y43" i="13" s="1"/>
  <c r="Y13" i="19" s="1"/>
  <c r="Y23" i="19" s="1"/>
  <c r="Y33" i="19" s="1"/>
  <c r="Y43" i="19" s="1"/>
  <c r="Y15" i="13"/>
  <c r="Y25" i="13" s="1"/>
  <c r="Y35" i="13" s="1"/>
  <c r="Y45" i="13" s="1"/>
  <c r="Y15" i="19" s="1"/>
  <c r="Y25" i="19" s="1"/>
  <c r="Y35" i="19" s="1"/>
  <c r="Y45" i="19" s="1"/>
  <c r="Z13" i="13"/>
  <c r="Z23" i="13" s="1"/>
  <c r="Z33" i="13" s="1"/>
  <c r="Z43" i="13" s="1"/>
  <c r="Z13" i="19" s="1"/>
  <c r="Z23" i="19" s="1"/>
  <c r="Z33" i="19" s="1"/>
  <c r="Z43" i="19" s="1"/>
  <c r="Y14" i="13"/>
  <c r="Y24" i="13" s="1"/>
  <c r="Y34" i="13" s="1"/>
  <c r="Y44" i="13" s="1"/>
  <c r="Y14" i="19" s="1"/>
  <c r="Y24" i="19" s="1"/>
  <c r="Y34" i="19" s="1"/>
  <c r="Y44" i="19" s="1"/>
  <c r="R1" i="10"/>
  <c r="V13" i="8"/>
  <c r="V23" i="8" s="1"/>
  <c r="V33" i="8" s="1"/>
  <c r="V43" i="8" s="1"/>
  <c r="V23" i="17" s="1"/>
  <c r="V33" i="17" s="1"/>
  <c r="V43" i="17" s="1"/>
  <c r="V13" i="16" s="1"/>
  <c r="V23" i="16" s="1"/>
  <c r="V15" i="8"/>
  <c r="V25" i="8" s="1"/>
  <c r="V35" i="8" s="1"/>
  <c r="V45" i="8" s="1"/>
  <c r="V25" i="17" s="1"/>
  <c r="V35" i="17" s="1"/>
  <c r="V45" i="17" s="1"/>
  <c r="V15" i="16" s="1"/>
  <c r="V25" i="16" s="1"/>
  <c r="R1" i="9"/>
  <c r="V14" i="8"/>
  <c r="V24" i="8" s="1"/>
  <c r="V34" i="8" s="1"/>
  <c r="V44" i="8" s="1"/>
  <c r="V24" i="17" s="1"/>
  <c r="V34" i="17" s="1"/>
  <c r="V44" i="17" s="1"/>
  <c r="V14" i="16" s="1"/>
  <c r="V24" i="16" s="1"/>
  <c r="B64" i="24"/>
  <c r="W63" i="25"/>
  <c r="R1" i="16"/>
  <c r="W35" i="9"/>
  <c r="W45" i="9" s="1"/>
  <c r="W25" i="8" s="1"/>
  <c r="W35" i="8" s="1"/>
  <c r="W45" i="8" s="1"/>
  <c r="W25" i="17" s="1"/>
  <c r="W35" i="17" s="1"/>
  <c r="W45" i="17" s="1"/>
  <c r="W15" i="16" s="1"/>
  <c r="W25" i="16" s="1"/>
  <c r="AA35" i="9"/>
  <c r="AA45" i="9" s="1"/>
  <c r="X34" i="9"/>
  <c r="X44" i="9" s="1"/>
  <c r="X24" i="8" s="1"/>
  <c r="X34" i="8" s="1"/>
  <c r="X44" i="8" s="1"/>
  <c r="X24" i="17" s="1"/>
  <c r="X34" i="17" s="1"/>
  <c r="X44" i="17" s="1"/>
  <c r="X14" i="16" s="1"/>
  <c r="X24" i="16" s="1"/>
  <c r="X33" i="9"/>
  <c r="X43" i="9" s="1"/>
  <c r="X23" i="8" s="1"/>
  <c r="X33" i="8" s="1"/>
  <c r="X43" i="8" s="1"/>
  <c r="X23" i="17" s="1"/>
  <c r="X33" i="17" s="1"/>
  <c r="X43" i="17" s="1"/>
  <c r="X13" i="16" s="1"/>
  <c r="X23" i="16" s="1"/>
  <c r="W33" i="9"/>
  <c r="W43" i="9" s="1"/>
  <c r="W23" i="8" s="1"/>
  <c r="W33" i="8" s="1"/>
  <c r="W43" i="8" s="1"/>
  <c r="W23" i="17" s="1"/>
  <c r="W33" i="17" s="1"/>
  <c r="W43" i="17" s="1"/>
  <c r="W13" i="16" s="1"/>
  <c r="W23" i="16" s="1"/>
  <c r="AC34" i="9"/>
  <c r="AC44" i="9" s="1"/>
  <c r="AC24" i="8" s="1"/>
  <c r="AC34" i="8" s="1"/>
  <c r="AC44" i="8" s="1"/>
  <c r="AC24" i="17" s="1"/>
  <c r="AC34" i="17" s="1"/>
  <c r="AC44" i="17" s="1"/>
  <c r="AC14" i="16" s="1"/>
  <c r="AC24" i="16" s="1"/>
  <c r="AC33" i="9"/>
  <c r="AC43" i="9" s="1"/>
  <c r="AC23" i="8" s="1"/>
  <c r="AC33" i="8" s="1"/>
  <c r="AC43" i="8" s="1"/>
  <c r="AC23" i="17" s="1"/>
  <c r="AC33" i="17" s="1"/>
  <c r="AC43" i="17" s="1"/>
  <c r="AC13" i="16" s="1"/>
  <c r="AC23" i="16" s="1"/>
  <c r="W34" i="9"/>
  <c r="W44" i="9" s="1"/>
  <c r="W24" i="8" s="1"/>
  <c r="W34" i="8" s="1"/>
  <c r="W44" i="8" s="1"/>
  <c r="W24" i="17" s="1"/>
  <c r="W34" i="17" s="1"/>
  <c r="W44" i="17" s="1"/>
  <c r="W14" i="16" s="1"/>
  <c r="W24" i="16" s="1"/>
  <c r="AA34" i="9"/>
  <c r="AA44" i="9" s="1"/>
  <c r="X35" i="9"/>
  <c r="X45" i="9" s="1"/>
  <c r="X25" i="8" s="1"/>
  <c r="X35" i="8" s="1"/>
  <c r="X45" i="8" s="1"/>
  <c r="X25" i="17" s="1"/>
  <c r="X35" i="17" s="1"/>
  <c r="X45" i="17" s="1"/>
  <c r="X15" i="16" s="1"/>
  <c r="X25" i="16" s="1"/>
  <c r="AC35" i="9"/>
  <c r="AC45" i="9" s="1"/>
  <c r="AC25" i="8" s="1"/>
  <c r="AC35" i="8" s="1"/>
  <c r="AC45" i="8" s="1"/>
  <c r="AC25" i="17" s="1"/>
  <c r="AC35" i="17" s="1"/>
  <c r="AC45" i="17" s="1"/>
  <c r="AC15" i="16" s="1"/>
  <c r="AC25" i="16" s="1"/>
  <c r="AA33" i="9"/>
  <c r="AA43" i="9" s="1"/>
  <c r="M2" i="11"/>
  <c r="V62" i="10"/>
  <c r="AC12" i="12"/>
  <c r="Y21" i="11"/>
  <c r="Y32" i="11"/>
  <c r="X52" i="11"/>
  <c r="W52" i="11"/>
  <c r="V32" i="12"/>
  <c r="AA52" i="11"/>
  <c r="V31" i="12"/>
  <c r="E9" i="39"/>
  <c r="R1" i="11"/>
  <c r="E10" i="39"/>
  <c r="R1" i="13"/>
  <c r="E7" i="39"/>
  <c r="E14" i="39"/>
  <c r="E6" i="39"/>
  <c r="T1" i="13"/>
  <c r="E11" i="39"/>
  <c r="N1" i="11"/>
  <c r="E5" i="39" s="1"/>
  <c r="E15" i="39"/>
  <c r="O1" i="13"/>
  <c r="E12" i="39"/>
  <c r="N1" i="13"/>
  <c r="E13" i="39" s="1"/>
  <c r="E8" i="39"/>
  <c r="O1" i="11"/>
  <c r="T1" i="11"/>
  <c r="Z24" i="18" l="1"/>
  <c r="Z34" i="18" s="1"/>
  <c r="Z44" i="18" s="1"/>
  <c r="Z54" i="18" s="1"/>
  <c r="Z54" i="19"/>
  <c r="Z23" i="18"/>
  <c r="Z33" i="18" s="1"/>
  <c r="Z43" i="18" s="1"/>
  <c r="Z53" i="18" s="1"/>
  <c r="Z53" i="19"/>
  <c r="Z25" i="18"/>
  <c r="Z35" i="18" s="1"/>
  <c r="Z45" i="18" s="1"/>
  <c r="Z55" i="18" s="1"/>
  <c r="Z55" i="19"/>
  <c r="Y24" i="18"/>
  <c r="Y34" i="18" s="1"/>
  <c r="Y44" i="18" s="1"/>
  <c r="Y54" i="18" s="1"/>
  <c r="Y54" i="19"/>
  <c r="Y25" i="18"/>
  <c r="Y35" i="18" s="1"/>
  <c r="Y45" i="18" s="1"/>
  <c r="Y55" i="18" s="1"/>
  <c r="Y55" i="19"/>
  <c r="Z21" i="18"/>
  <c r="Z31" i="18" s="1"/>
  <c r="Z41" i="18" s="1"/>
  <c r="Z51" i="18" s="1"/>
  <c r="Z51" i="19"/>
  <c r="Y23" i="18"/>
  <c r="Y33" i="18" s="1"/>
  <c r="Y43" i="18" s="1"/>
  <c r="Y53" i="18" s="1"/>
  <c r="Y53" i="19"/>
  <c r="Z22" i="18"/>
  <c r="Z32" i="18" s="1"/>
  <c r="Z42" i="18" s="1"/>
  <c r="Z52" i="18" s="1"/>
  <c r="Z52" i="19"/>
  <c r="W34" i="16"/>
  <c r="W44" i="16" s="1"/>
  <c r="X33" i="16"/>
  <c r="X43" i="16" s="1"/>
  <c r="AC35" i="16"/>
  <c r="AC45" i="16" s="1"/>
  <c r="AC33" i="16"/>
  <c r="AC43" i="16" s="1"/>
  <c r="X34" i="16"/>
  <c r="X44" i="16" s="1"/>
  <c r="X35" i="16"/>
  <c r="X45" i="16" s="1"/>
  <c r="AC34" i="16"/>
  <c r="AC44" i="16" s="1"/>
  <c r="W33" i="16"/>
  <c r="W43" i="16" s="1"/>
  <c r="W35" i="16"/>
  <c r="W45" i="16" s="1"/>
  <c r="V34" i="16"/>
  <c r="V44" i="16" s="1"/>
  <c r="V35" i="16"/>
  <c r="V45" i="16" s="1"/>
  <c r="V33" i="16"/>
  <c r="V43" i="16" s="1"/>
  <c r="AA15" i="8"/>
  <c r="AA25" i="8" s="1"/>
  <c r="AA35" i="8" s="1"/>
  <c r="AA45" i="8" s="1"/>
  <c r="AA25" i="17" s="1"/>
  <c r="AA35" i="17" s="1"/>
  <c r="AA45" i="17" s="1"/>
  <c r="AA15" i="16" s="1"/>
  <c r="AA25" i="16" s="1"/>
  <c r="AA14" i="8"/>
  <c r="AA24" i="8" s="1"/>
  <c r="AA34" i="8" s="1"/>
  <c r="AA44" i="8" s="1"/>
  <c r="AA24" i="17" s="1"/>
  <c r="AA34" i="17" s="1"/>
  <c r="AA44" i="17" s="1"/>
  <c r="AA14" i="16" s="1"/>
  <c r="AA24" i="16" s="1"/>
  <c r="AA13" i="8"/>
  <c r="AA23" i="8" s="1"/>
  <c r="AA33" i="8" s="1"/>
  <c r="AA43" i="8" s="1"/>
  <c r="AA23" i="17" s="1"/>
  <c r="AA33" i="17" s="1"/>
  <c r="AA43" i="17" s="1"/>
  <c r="AA13" i="16" s="1"/>
  <c r="AA23" i="16" s="1"/>
  <c r="B65" i="24"/>
  <c r="W64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62" i="10"/>
  <c r="W62" i="10"/>
  <c r="X62" i="10"/>
  <c r="V41" i="12"/>
  <c r="AD70" i="15"/>
  <c r="F11" i="39" s="1"/>
  <c r="AD60" i="17"/>
  <c r="F9" i="39" s="1"/>
  <c r="AD60" i="13"/>
  <c r="F13" i="39" s="1"/>
  <c r="AD60" i="16"/>
  <c r="F10" i="39" s="1"/>
  <c r="AD70" i="18"/>
  <c r="F15" i="39" s="1"/>
  <c r="AD60" i="9"/>
  <c r="F7" i="39" s="1"/>
  <c r="AD60" i="11"/>
  <c r="F5" i="39" s="1"/>
  <c r="AD70" i="10"/>
  <c r="F6" i="39" s="1"/>
  <c r="AD70" i="19"/>
  <c r="F14" i="39" s="1"/>
  <c r="AD71" i="8"/>
  <c r="F8" i="39" s="1"/>
  <c r="AD60" i="14"/>
  <c r="F12" i="39" s="1"/>
  <c r="W13" i="15" l="1"/>
  <c r="W23" i="15" s="1"/>
  <c r="W33" i="15" s="1"/>
  <c r="W43" i="15" s="1"/>
  <c r="W53" i="15" s="1"/>
  <c r="X15" i="15"/>
  <c r="X25" i="15" s="1"/>
  <c r="X35" i="15" s="1"/>
  <c r="X45" i="15" s="1"/>
  <c r="X55" i="15" s="1"/>
  <c r="AC13" i="15"/>
  <c r="AC23" i="15" s="1"/>
  <c r="AC33" i="15" s="1"/>
  <c r="AC43" i="15" s="1"/>
  <c r="AC53" i="15" s="1"/>
  <c r="X13" i="15"/>
  <c r="X23" i="15" s="1"/>
  <c r="X33" i="15" s="1"/>
  <c r="X43" i="15" s="1"/>
  <c r="X53" i="15" s="1"/>
  <c r="I8" i="39"/>
  <c r="W15" i="15"/>
  <c r="W25" i="15" s="1"/>
  <c r="W35" i="15" s="1"/>
  <c r="W45" i="15" s="1"/>
  <c r="W55" i="15" s="1"/>
  <c r="AC14" i="15"/>
  <c r="AC24" i="15" s="1"/>
  <c r="AC34" i="15" s="1"/>
  <c r="AC44" i="15" s="1"/>
  <c r="AC54" i="15" s="1"/>
  <c r="X14" i="15"/>
  <c r="X24" i="15" s="1"/>
  <c r="X34" i="15" s="1"/>
  <c r="X44" i="15" s="1"/>
  <c r="X54" i="15" s="1"/>
  <c r="AC15" i="15"/>
  <c r="AC25" i="15" s="1"/>
  <c r="AC35" i="15" s="1"/>
  <c r="AC45" i="15" s="1"/>
  <c r="AC55" i="15" s="1"/>
  <c r="W14" i="15"/>
  <c r="W24" i="15" s="1"/>
  <c r="W34" i="15" s="1"/>
  <c r="W44" i="15" s="1"/>
  <c r="W54" i="15" s="1"/>
  <c r="AA35" i="16"/>
  <c r="AA45" i="16" s="1"/>
  <c r="V15" i="15"/>
  <c r="V25" i="15" s="1"/>
  <c r="V35" i="15" s="1"/>
  <c r="V45" i="15" s="1"/>
  <c r="V55" i="15" s="1"/>
  <c r="AA33" i="16"/>
  <c r="AA43" i="16" s="1"/>
  <c r="AA34" i="16"/>
  <c r="AA44" i="16" s="1"/>
  <c r="V13" i="15"/>
  <c r="V23" i="15" s="1"/>
  <c r="V33" i="15" s="1"/>
  <c r="V43" i="15" s="1"/>
  <c r="V53" i="15" s="1"/>
  <c r="V14" i="15"/>
  <c r="V24" i="15" s="1"/>
  <c r="V34" i="15" s="1"/>
  <c r="V44" i="15" s="1"/>
  <c r="V54" i="15" s="1"/>
  <c r="B66" i="24"/>
  <c r="W65" i="25"/>
  <c r="AC32" i="9"/>
  <c r="AC42" i="9" s="1"/>
  <c r="AC22" i="8" s="1"/>
  <c r="AC32" i="8" s="1"/>
  <c r="AC42" i="8" s="1"/>
  <c r="AC22" i="17" s="1"/>
  <c r="AC32" i="17" s="1"/>
  <c r="AC42" i="17" s="1"/>
  <c r="AC12" i="16" s="1"/>
  <c r="AC22" i="16" s="1"/>
  <c r="AC31" i="9"/>
  <c r="AC41" i="9" s="1"/>
  <c r="I9" i="39"/>
  <c r="I10" i="39"/>
  <c r="I7" i="39"/>
  <c r="I11" i="39"/>
  <c r="I14" i="39"/>
  <c r="O26" i="12"/>
  <c r="I13" i="39"/>
  <c r="I15" i="39"/>
  <c r="I5" i="39"/>
  <c r="I12" i="39"/>
  <c r="I6" i="39"/>
  <c r="V63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W25" i="14" l="1"/>
  <c r="W35" i="14" s="1"/>
  <c r="W45" i="14" s="1"/>
  <c r="X25" i="14"/>
  <c r="X35" i="14" s="1"/>
  <c r="X45" i="14" s="1"/>
  <c r="V25" i="14"/>
  <c r="V35" i="14" s="1"/>
  <c r="V45" i="14" s="1"/>
  <c r="AC25" i="14"/>
  <c r="AC35" i="14" s="1"/>
  <c r="AC45" i="14" s="1"/>
  <c r="V24" i="14"/>
  <c r="V34" i="14" s="1"/>
  <c r="V44" i="14" s="1"/>
  <c r="X23" i="14"/>
  <c r="X33" i="14" s="1"/>
  <c r="X43" i="14" s="1"/>
  <c r="X24" i="14"/>
  <c r="X34" i="14" s="1"/>
  <c r="X44" i="14" s="1"/>
  <c r="V23" i="14"/>
  <c r="V33" i="14" s="1"/>
  <c r="V43" i="14" s="1"/>
  <c r="AC24" i="14"/>
  <c r="AC34" i="14" s="1"/>
  <c r="AC44" i="14" s="1"/>
  <c r="AC23" i="14"/>
  <c r="AC33" i="14" s="1"/>
  <c r="AC43" i="14" s="1"/>
  <c r="W24" i="14"/>
  <c r="W34" i="14" s="1"/>
  <c r="W44" i="14" s="1"/>
  <c r="W23" i="14"/>
  <c r="W33" i="14" s="1"/>
  <c r="W43" i="14" s="1"/>
  <c r="AC32" i="16"/>
  <c r="AC42" i="16" s="1"/>
  <c r="AC11" i="8"/>
  <c r="AC21" i="8" s="1"/>
  <c r="AC31" i="8" s="1"/>
  <c r="AC41" i="8" s="1"/>
  <c r="AC21" i="17" s="1"/>
  <c r="AC31" i="17" s="1"/>
  <c r="AC41" i="17" s="1"/>
  <c r="AC11" i="16" s="1"/>
  <c r="AC21" i="16" s="1"/>
  <c r="AA14" i="15"/>
  <c r="AA24" i="15" s="1"/>
  <c r="AA34" i="15" s="1"/>
  <c r="AA44" i="15" s="1"/>
  <c r="AA54" i="15" s="1"/>
  <c r="AA13" i="15"/>
  <c r="AA23" i="15" s="1"/>
  <c r="AA33" i="15" s="1"/>
  <c r="AA43" i="15" s="1"/>
  <c r="AA53" i="15" s="1"/>
  <c r="AA15" i="15"/>
  <c r="AA25" i="15" s="1"/>
  <c r="AA35" i="15" s="1"/>
  <c r="AA45" i="15" s="1"/>
  <c r="AA55" i="15" s="1"/>
  <c r="B67" i="24"/>
  <c r="W66" i="25"/>
  <c r="O1" i="12"/>
  <c r="D4" i="39" s="1"/>
  <c r="V52" i="17"/>
  <c r="Y22" i="10"/>
  <c r="X22" i="12"/>
  <c r="Y11" i="10"/>
  <c r="W63" i="8"/>
  <c r="AA63" i="8"/>
  <c r="V22" i="11"/>
  <c r="X63" i="8"/>
  <c r="X21" i="12"/>
  <c r="V21" i="11"/>
  <c r="V13" i="13" l="1"/>
  <c r="V23" i="13" s="1"/>
  <c r="V33" i="13" s="1"/>
  <c r="V43" i="13" s="1"/>
  <c r="V13" i="19" s="1"/>
  <c r="V23" i="19" s="1"/>
  <c r="V33" i="19" s="1"/>
  <c r="V43" i="19" s="1"/>
  <c r="AC15" i="13"/>
  <c r="AC25" i="13" s="1"/>
  <c r="AC35" i="13" s="1"/>
  <c r="AC45" i="13" s="1"/>
  <c r="AC15" i="19" s="1"/>
  <c r="AC25" i="19" s="1"/>
  <c r="AC35" i="19" s="1"/>
  <c r="AC45" i="19" s="1"/>
  <c r="W14" i="13"/>
  <c r="W24" i="13" s="1"/>
  <c r="W34" i="13" s="1"/>
  <c r="W44" i="13" s="1"/>
  <c r="W14" i="19" s="1"/>
  <c r="W24" i="19" s="1"/>
  <c r="W34" i="19" s="1"/>
  <c r="W44" i="19" s="1"/>
  <c r="X14" i="13"/>
  <c r="X24" i="13" s="1"/>
  <c r="X34" i="13" s="1"/>
  <c r="X44" i="13" s="1"/>
  <c r="X14" i="19" s="1"/>
  <c r="X24" i="19" s="1"/>
  <c r="X34" i="19" s="1"/>
  <c r="X44" i="19" s="1"/>
  <c r="V15" i="13"/>
  <c r="V25" i="13" s="1"/>
  <c r="V35" i="13" s="1"/>
  <c r="V45" i="13" s="1"/>
  <c r="V15" i="19" s="1"/>
  <c r="V25" i="19" s="1"/>
  <c r="V35" i="19" s="1"/>
  <c r="V45" i="19" s="1"/>
  <c r="W13" i="13"/>
  <c r="W23" i="13" s="1"/>
  <c r="W33" i="13" s="1"/>
  <c r="W43" i="13" s="1"/>
  <c r="W13" i="19" s="1"/>
  <c r="W23" i="19" s="1"/>
  <c r="W33" i="19" s="1"/>
  <c r="W43" i="19" s="1"/>
  <c r="AC13" i="13"/>
  <c r="AC23" i="13" s="1"/>
  <c r="AC33" i="13" s="1"/>
  <c r="AC43" i="13" s="1"/>
  <c r="AC13" i="19" s="1"/>
  <c r="AC23" i="19" s="1"/>
  <c r="AC33" i="19" s="1"/>
  <c r="AC43" i="19" s="1"/>
  <c r="X13" i="13"/>
  <c r="X23" i="13" s="1"/>
  <c r="X33" i="13" s="1"/>
  <c r="X43" i="13" s="1"/>
  <c r="X13" i="19" s="1"/>
  <c r="X23" i="19" s="1"/>
  <c r="X33" i="19" s="1"/>
  <c r="X43" i="19" s="1"/>
  <c r="X15" i="13"/>
  <c r="X25" i="13" s="1"/>
  <c r="X35" i="13" s="1"/>
  <c r="X45" i="13" s="1"/>
  <c r="X15" i="19" s="1"/>
  <c r="X25" i="19" s="1"/>
  <c r="X35" i="19" s="1"/>
  <c r="X45" i="19" s="1"/>
  <c r="AC14" i="13"/>
  <c r="AC24" i="13" s="1"/>
  <c r="AC34" i="13" s="1"/>
  <c r="AC44" i="13" s="1"/>
  <c r="AC14" i="19" s="1"/>
  <c r="AC24" i="19" s="1"/>
  <c r="AC34" i="19" s="1"/>
  <c r="AC44" i="19" s="1"/>
  <c r="V14" i="13"/>
  <c r="V24" i="13" s="1"/>
  <c r="V34" i="13" s="1"/>
  <c r="V44" i="13" s="1"/>
  <c r="V14" i="19" s="1"/>
  <c r="V24" i="19" s="1"/>
  <c r="V34" i="19" s="1"/>
  <c r="V44" i="19" s="1"/>
  <c r="W15" i="13"/>
  <c r="W25" i="13" s="1"/>
  <c r="W35" i="13" s="1"/>
  <c r="W45" i="13" s="1"/>
  <c r="W15" i="19" s="1"/>
  <c r="W25" i="19" s="1"/>
  <c r="W35" i="19" s="1"/>
  <c r="W45" i="19" s="1"/>
  <c r="AA25" i="14"/>
  <c r="AA35" i="14" s="1"/>
  <c r="AA45" i="14" s="1"/>
  <c r="AA23" i="14"/>
  <c r="AA33" i="14" s="1"/>
  <c r="AA43" i="14" s="1"/>
  <c r="AA24" i="14"/>
  <c r="AA34" i="14" s="1"/>
  <c r="AA44" i="14" s="1"/>
  <c r="AC12" i="15"/>
  <c r="AC22" i="15" s="1"/>
  <c r="AC32" i="15" s="1"/>
  <c r="AC42" i="15" s="1"/>
  <c r="AC52" i="15" s="1"/>
  <c r="AC31" i="16"/>
  <c r="AC41" i="16" s="1"/>
  <c r="B68" i="24"/>
  <c r="W67" i="25"/>
  <c r="AD60" i="12"/>
  <c r="F4" i="39" s="1"/>
  <c r="F16" i="39" s="1"/>
  <c r="D16" i="39"/>
  <c r="V52" i="16"/>
  <c r="X32" i="12"/>
  <c r="Y21" i="10"/>
  <c r="Y32" i="10"/>
  <c r="AA52" i="17"/>
  <c r="X52" i="17"/>
  <c r="V32" i="11"/>
  <c r="W52" i="17"/>
  <c r="X31" i="12"/>
  <c r="V31" i="11"/>
  <c r="W25" i="18" l="1"/>
  <c r="W35" i="18" s="1"/>
  <c r="W45" i="18" s="1"/>
  <c r="W55" i="18" s="1"/>
  <c r="X23" i="18"/>
  <c r="X33" i="18" s="1"/>
  <c r="X43" i="18" s="1"/>
  <c r="X53" i="18" s="1"/>
  <c r="X53" i="19"/>
  <c r="V24" i="18"/>
  <c r="V34" i="18" s="1"/>
  <c r="V44" i="18" s="1"/>
  <c r="V54" i="18" s="1"/>
  <c r="W24" i="18"/>
  <c r="W34" i="18" s="1"/>
  <c r="W44" i="18" s="1"/>
  <c r="W54" i="18" s="1"/>
  <c r="AC24" i="18"/>
  <c r="AC34" i="18" s="1"/>
  <c r="AC44" i="18" s="1"/>
  <c r="AC54" i="18" s="1"/>
  <c r="AC54" i="19"/>
  <c r="W23" i="18"/>
  <c r="W33" i="18" s="1"/>
  <c r="W43" i="18" s="1"/>
  <c r="W53" i="18" s="1"/>
  <c r="AC25" i="18"/>
  <c r="AC35" i="18" s="1"/>
  <c r="AC45" i="18" s="1"/>
  <c r="AC55" i="18" s="1"/>
  <c r="AC55" i="19"/>
  <c r="X24" i="18"/>
  <c r="X34" i="18" s="1"/>
  <c r="X44" i="18" s="1"/>
  <c r="X54" i="18" s="1"/>
  <c r="X54" i="19"/>
  <c r="AC23" i="18"/>
  <c r="AC33" i="18" s="1"/>
  <c r="AC43" i="18" s="1"/>
  <c r="AC53" i="18" s="1"/>
  <c r="AC53" i="19"/>
  <c r="X25" i="18"/>
  <c r="X35" i="18" s="1"/>
  <c r="X45" i="18" s="1"/>
  <c r="X55" i="18" s="1"/>
  <c r="X55" i="19"/>
  <c r="V25" i="18"/>
  <c r="V35" i="18" s="1"/>
  <c r="V45" i="18" s="1"/>
  <c r="V55" i="18" s="1"/>
  <c r="V23" i="18"/>
  <c r="V33" i="18" s="1"/>
  <c r="V43" i="18" s="1"/>
  <c r="V53" i="18" s="1"/>
  <c r="AA14" i="13"/>
  <c r="AA24" i="13" s="1"/>
  <c r="AA34" i="13" s="1"/>
  <c r="AA44" i="13" s="1"/>
  <c r="AA14" i="19" s="1"/>
  <c r="AA24" i="19" s="1"/>
  <c r="AA34" i="19" s="1"/>
  <c r="AA44" i="19" s="1"/>
  <c r="AA13" i="13"/>
  <c r="AA23" i="13" s="1"/>
  <c r="AA33" i="13" s="1"/>
  <c r="AA43" i="13" s="1"/>
  <c r="AA13" i="19" s="1"/>
  <c r="AA23" i="19" s="1"/>
  <c r="AA33" i="19" s="1"/>
  <c r="AA43" i="19" s="1"/>
  <c r="AA15" i="13"/>
  <c r="AA25" i="13" s="1"/>
  <c r="AA35" i="13" s="1"/>
  <c r="AA45" i="13" s="1"/>
  <c r="AA15" i="19" s="1"/>
  <c r="AA25" i="19" s="1"/>
  <c r="AA35" i="19" s="1"/>
  <c r="AA45" i="19" s="1"/>
  <c r="AC22" i="14"/>
  <c r="AC32" i="14" s="1"/>
  <c r="AC42" i="14" s="1"/>
  <c r="AC11" i="15"/>
  <c r="AC21" i="15" s="1"/>
  <c r="AC31" i="15" s="1"/>
  <c r="AC41" i="15" s="1"/>
  <c r="AC51" i="15" s="1"/>
  <c r="B69" i="24"/>
  <c r="W68" i="25"/>
  <c r="G1" i="12"/>
  <c r="AD65" i="12"/>
  <c r="AD65" i="11" s="1"/>
  <c r="AD75" i="10" s="1"/>
  <c r="AD65" i="9" s="1"/>
  <c r="AD76" i="8" s="1"/>
  <c r="AD65" i="17" s="1"/>
  <c r="AD65" i="16" s="1"/>
  <c r="AD75" i="15" s="1"/>
  <c r="AD65" i="14" s="1"/>
  <c r="AD65" i="13" s="1"/>
  <c r="AD75" i="19" s="1"/>
  <c r="AD75" i="18" s="1"/>
  <c r="X42" i="12"/>
  <c r="V62" i="15"/>
  <c r="Y42" i="10"/>
  <c r="Y31" i="10"/>
  <c r="V42" i="11"/>
  <c r="X52" i="16"/>
  <c r="W52" i="16"/>
  <c r="AA52" i="16"/>
  <c r="X41" i="12"/>
  <c r="V41" i="11"/>
  <c r="AA25" i="18" l="1"/>
  <c r="AA35" i="18" s="1"/>
  <c r="AA45" i="18" s="1"/>
  <c r="AA55" i="18" s="1"/>
  <c r="AA55" i="19"/>
  <c r="AA23" i="18"/>
  <c r="AA33" i="18" s="1"/>
  <c r="AA43" i="18" s="1"/>
  <c r="AA53" i="18" s="1"/>
  <c r="AA53" i="19"/>
  <c r="AA24" i="18"/>
  <c r="AA34" i="18" s="1"/>
  <c r="AA44" i="18" s="1"/>
  <c r="AA54" i="18" s="1"/>
  <c r="AA54" i="19"/>
  <c r="AC12" i="13"/>
  <c r="AC22" i="13" s="1"/>
  <c r="AC32" i="13" s="1"/>
  <c r="AC42" i="13" s="1"/>
  <c r="AC12" i="19" s="1"/>
  <c r="AC22" i="19" s="1"/>
  <c r="AC32" i="19" s="1"/>
  <c r="AC42" i="19" s="1"/>
  <c r="AC21" i="14"/>
  <c r="AC31" i="14" s="1"/>
  <c r="AC41" i="14" s="1"/>
  <c r="B70" i="24"/>
  <c r="W69" i="25"/>
  <c r="X12" i="11"/>
  <c r="X22" i="11" s="1"/>
  <c r="V52" i="14"/>
  <c r="Y41" i="10"/>
  <c r="W62" i="15"/>
  <c r="X62" i="15"/>
  <c r="V12" i="10"/>
  <c r="AA62" i="15"/>
  <c r="X11" i="11"/>
  <c r="V11" i="10"/>
  <c r="AC22" i="18" l="1"/>
  <c r="AC32" i="18" s="1"/>
  <c r="AC42" i="18" s="1"/>
  <c r="AC52" i="18" s="1"/>
  <c r="AC52" i="19"/>
  <c r="AC21" i="13"/>
  <c r="AC31" i="13" s="1"/>
  <c r="AC41" i="13" s="1"/>
  <c r="AC11" i="19" s="1"/>
  <c r="AC21" i="19" s="1"/>
  <c r="AC31" i="19" s="1"/>
  <c r="AC41" i="19" s="1"/>
  <c r="AC11" i="13"/>
  <c r="B71" i="24"/>
  <c r="W70" i="25"/>
  <c r="V52" i="13"/>
  <c r="X32" i="11"/>
  <c r="V22" i="10"/>
  <c r="X52" i="14"/>
  <c r="AA52" i="14"/>
  <c r="W52" i="14"/>
  <c r="X21" i="11"/>
  <c r="V21" i="10"/>
  <c r="AC21" i="18" l="1"/>
  <c r="AC31" i="18" s="1"/>
  <c r="AC41" i="18" s="1"/>
  <c r="AC51" i="18" s="1"/>
  <c r="AC51" i="19"/>
  <c r="B72" i="24"/>
  <c r="W71" i="25"/>
  <c r="V62" i="19"/>
  <c r="Y32" i="9"/>
  <c r="X42" i="11"/>
  <c r="X52" i="13"/>
  <c r="W52" i="13"/>
  <c r="V32" i="10"/>
  <c r="AA52" i="13"/>
  <c r="X31" i="11"/>
  <c r="V31" i="10"/>
  <c r="B73" i="24" l="1"/>
  <c r="W72" i="25"/>
  <c r="V62" i="18"/>
  <c r="Y42" i="9"/>
  <c r="Y31" i="9"/>
  <c r="X12" i="10"/>
  <c r="V42" i="10"/>
  <c r="V52" i="10" s="1"/>
  <c r="V12" i="9" s="1"/>
  <c r="V22" i="9" s="1"/>
  <c r="W62" i="19"/>
  <c r="AA62" i="19"/>
  <c r="X62" i="19"/>
  <c r="X41" i="11"/>
  <c r="V41" i="10"/>
  <c r="V51" i="10" s="1"/>
  <c r="V11" i="9" s="1"/>
  <c r="V21" i="9" s="1"/>
  <c r="B74" i="24" l="1"/>
  <c r="W73" i="25"/>
  <c r="Y41" i="9"/>
  <c r="X22" i="10"/>
  <c r="AA62" i="18"/>
  <c r="W62" i="18"/>
  <c r="X62" i="18"/>
  <c r="X11" i="10"/>
  <c r="G16" i="40"/>
  <c r="B75" i="24" l="1"/>
  <c r="W74" i="25"/>
  <c r="X32" i="10"/>
  <c r="X21" i="10"/>
  <c r="B76" i="24" l="1"/>
  <c r="W75" i="25"/>
  <c r="Y22" i="8"/>
  <c r="X42" i="10"/>
  <c r="V32" i="9"/>
  <c r="X31" i="10"/>
  <c r="V31" i="9"/>
  <c r="W76" i="25" l="1"/>
  <c r="C5" i="39"/>
  <c r="B77" i="24"/>
  <c r="Y32" i="8"/>
  <c r="Y21" i="8"/>
  <c r="V42" i="9"/>
  <c r="V12" i="8" s="1"/>
  <c r="X41" i="10"/>
  <c r="V41" i="9"/>
  <c r="V11" i="8" s="1"/>
  <c r="W77" i="25" l="1"/>
  <c r="B78" i="24"/>
  <c r="Y31" i="8"/>
  <c r="Y42" i="8"/>
  <c r="B79" i="24" l="1"/>
  <c r="W78" i="25"/>
  <c r="Y41" i="8"/>
  <c r="X32" i="9"/>
  <c r="B80" i="24" l="1"/>
  <c r="W79" i="25"/>
  <c r="Y22" i="17"/>
  <c r="X42" i="9"/>
  <c r="V22" i="8"/>
  <c r="X31" i="9"/>
  <c r="V21" i="8"/>
  <c r="B81" i="24" l="1"/>
  <c r="W80" i="25"/>
  <c r="Y32" i="17"/>
  <c r="Y21" i="17"/>
  <c r="V32" i="8"/>
  <c r="X41" i="9"/>
  <c r="V31" i="8"/>
  <c r="W81" i="25" l="1"/>
  <c r="B82" i="24"/>
  <c r="Y31" i="17"/>
  <c r="Y42" i="17"/>
  <c r="Y12" i="16" s="1"/>
  <c r="Y22" i="16" s="1"/>
  <c r="V42" i="8"/>
  <c r="W82" i="25" l="1"/>
  <c r="B83" i="24"/>
  <c r="Y41" i="17"/>
  <c r="Y11" i="16" s="1"/>
  <c r="Y21" i="16" s="1"/>
  <c r="X22" i="8"/>
  <c r="W83" i="25" l="1"/>
  <c r="B84" i="24"/>
  <c r="X32" i="8"/>
  <c r="V22" i="17"/>
  <c r="X21" i="8"/>
  <c r="V21" i="17"/>
  <c r="W84" i="25" l="1"/>
  <c r="B85" i="24"/>
  <c r="Y32" i="16"/>
  <c r="X42" i="8"/>
  <c r="V32" i="17"/>
  <c r="X31" i="8"/>
  <c r="V31" i="17"/>
  <c r="W85" i="25" l="1"/>
  <c r="B86" i="24"/>
  <c r="Y31" i="16"/>
  <c r="Y42" i="16"/>
  <c r="Y12" i="15" s="1"/>
  <c r="V42" i="17"/>
  <c r="V12" i="16" s="1"/>
  <c r="V22" i="16" s="1"/>
  <c r="X41" i="8"/>
  <c r="V41" i="17"/>
  <c r="V11" i="16" s="1"/>
  <c r="V21" i="16" s="1"/>
  <c r="W86" i="25" l="1"/>
  <c r="B87" i="24"/>
  <c r="M59" i="10" s="1"/>
  <c r="Y41" i="16"/>
  <c r="Y11" i="15" s="1"/>
  <c r="X22" i="17"/>
  <c r="R12" i="12"/>
  <c r="W12" i="12"/>
  <c r="R11" i="12"/>
  <c r="N16" i="12"/>
  <c r="W11" i="12"/>
  <c r="M14" i="40"/>
  <c r="W87" i="25" l="1"/>
  <c r="B6" i="39"/>
  <c r="B88" i="24"/>
  <c r="K49" i="9" s="1"/>
  <c r="B7" i="40"/>
  <c r="B8" i="40"/>
  <c r="B9" i="40"/>
  <c r="E9" i="40"/>
  <c r="W21" i="12"/>
  <c r="AA12" i="12"/>
  <c r="X32" i="17"/>
  <c r="X21" i="17"/>
  <c r="AA11" i="12"/>
  <c r="R16" i="12"/>
  <c r="B89" i="24" l="1"/>
  <c r="W88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X42" i="17"/>
  <c r="X12" i="16" s="1"/>
  <c r="X22" i="16" s="1"/>
  <c r="V32" i="16"/>
  <c r="W31" i="12"/>
  <c r="X31" i="17"/>
  <c r="V31" i="16"/>
  <c r="B90" i="24" l="1"/>
  <c r="W89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W42" i="12"/>
  <c r="V42" i="16"/>
  <c r="V12" i="15" s="1"/>
  <c r="X41" i="17"/>
  <c r="X11" i="16" s="1"/>
  <c r="X21" i="16" s="1"/>
  <c r="AA31" i="12"/>
  <c r="W41" i="12"/>
  <c r="V41" i="16"/>
  <c r="V11" i="15" s="1"/>
  <c r="W90" i="25" l="1"/>
  <c r="B91" i="24"/>
  <c r="M9" i="9" s="1"/>
  <c r="K19" i="9" s="1"/>
  <c r="I16" i="39"/>
  <c r="Y42" i="15"/>
  <c r="Y52" i="15" s="1"/>
  <c r="Y31" i="15"/>
  <c r="W12" i="11"/>
  <c r="AA42" i="12"/>
  <c r="W11" i="11"/>
  <c r="AA41" i="12"/>
  <c r="B92" i="24" l="1"/>
  <c r="W91" i="25"/>
  <c r="Y41" i="15"/>
  <c r="Y51" i="15" s="1"/>
  <c r="AA12" i="11"/>
  <c r="X32" i="16"/>
  <c r="W22" i="11"/>
  <c r="AA11" i="11"/>
  <c r="W21" i="11"/>
  <c r="B93" i="24" l="1"/>
  <c r="W92" i="25"/>
  <c r="Y22" i="14"/>
  <c r="W32" i="11"/>
  <c r="X42" i="16"/>
  <c r="X12" i="15" s="1"/>
  <c r="AA22" i="11"/>
  <c r="V22" i="15"/>
  <c r="X31" i="16"/>
  <c r="W31" i="11"/>
  <c r="AA21" i="11"/>
  <c r="V21" i="15"/>
  <c r="M19" i="9" l="1"/>
  <c r="K29" i="9" s="1"/>
  <c r="M29" i="9" s="1"/>
  <c r="K39" i="9" s="1"/>
  <c r="M39" i="9" s="1"/>
  <c r="W93" i="25"/>
  <c r="B94" i="24"/>
  <c r="Y21" i="14"/>
  <c r="Y32" i="14"/>
  <c r="AA32" i="11"/>
  <c r="W42" i="11"/>
  <c r="V32" i="15"/>
  <c r="W41" i="11"/>
  <c r="AA31" i="11"/>
  <c r="X41" i="16"/>
  <c r="X11" i="15" s="1"/>
  <c r="V31" i="15"/>
  <c r="B95" i="24" l="1"/>
  <c r="W94" i="25"/>
  <c r="Y42" i="14"/>
  <c r="Y12" i="13" s="1"/>
  <c r="Y31" i="14"/>
  <c r="W12" i="10"/>
  <c r="AA42" i="11"/>
  <c r="V42" i="15"/>
  <c r="V52" i="15" s="1"/>
  <c r="AA41" i="11"/>
  <c r="W11" i="10"/>
  <c r="V41" i="15"/>
  <c r="V51" i="15" s="1"/>
  <c r="B96" i="24" l="1"/>
  <c r="W95" i="25"/>
  <c r="Y41" i="14"/>
  <c r="Y11" i="13" s="1"/>
  <c r="X22" i="15"/>
  <c r="W22" i="10"/>
  <c r="AA12" i="10"/>
  <c r="W21" i="10"/>
  <c r="AA11" i="10"/>
  <c r="B97" i="24" l="1"/>
  <c r="W96" i="25"/>
  <c r="W32" i="10"/>
  <c r="AA22" i="10"/>
  <c r="X32" i="15"/>
  <c r="V22" i="14"/>
  <c r="AA21" i="10"/>
  <c r="X21" i="15"/>
  <c r="W31" i="10"/>
  <c r="V21" i="14"/>
  <c r="B98" i="24" l="1"/>
  <c r="W97" i="25"/>
  <c r="Y22" i="13"/>
  <c r="X42" i="15"/>
  <c r="X52" i="15" s="1"/>
  <c r="AA32" i="10"/>
  <c r="W42" i="10"/>
  <c r="V32" i="14"/>
  <c r="X31" i="15"/>
  <c r="W41" i="10"/>
  <c r="AA31" i="10"/>
  <c r="V31" i="14"/>
  <c r="B99" i="24" l="1"/>
  <c r="W98" i="25"/>
  <c r="Y32" i="13"/>
  <c r="Y21" i="13"/>
  <c r="AA42" i="10"/>
  <c r="AA52" i="10" s="1"/>
  <c r="AA12" i="9" s="1"/>
  <c r="AA22" i="9" s="1"/>
  <c r="V42" i="14"/>
  <c r="V12" i="13" s="1"/>
  <c r="AA41" i="10"/>
  <c r="AA51" i="10" s="1"/>
  <c r="AA11" i="9" s="1"/>
  <c r="AA21" i="9" s="1"/>
  <c r="X41" i="15"/>
  <c r="X51" i="15" s="1"/>
  <c r="V41" i="14"/>
  <c r="V11" i="13" s="1"/>
  <c r="B100" i="24" l="1"/>
  <c r="W99" i="25"/>
  <c r="Y31" i="13"/>
  <c r="Y42" i="13"/>
  <c r="X22" i="14"/>
  <c r="M16" i="40"/>
  <c r="B101" i="24" l="1"/>
  <c r="W100" i="25"/>
  <c r="Y41" i="13"/>
  <c r="Y12" i="19"/>
  <c r="W32" i="9"/>
  <c r="X32" i="14"/>
  <c r="X21" i="14"/>
  <c r="W31" i="9"/>
  <c r="B102" i="24" l="1"/>
  <c r="W101" i="25"/>
  <c r="Y22" i="19"/>
  <c r="Y11" i="19"/>
  <c r="X42" i="14"/>
  <c r="X12" i="13" s="1"/>
  <c r="W42" i="9"/>
  <c r="AA32" i="9"/>
  <c r="V22" i="13"/>
  <c r="X31" i="14"/>
  <c r="W41" i="9"/>
  <c r="AA31" i="9"/>
  <c r="V21" i="13"/>
  <c r="B103" i="24" l="1"/>
  <c r="W102" i="25"/>
  <c r="Y21" i="19"/>
  <c r="Y32" i="19"/>
  <c r="AA42" i="9"/>
  <c r="AA12" i="8" s="1"/>
  <c r="V32" i="13"/>
  <c r="AA41" i="9"/>
  <c r="AA11" i="8" s="1"/>
  <c r="X41" i="14"/>
  <c r="X11" i="13" s="1"/>
  <c r="V31" i="13"/>
  <c r="W103" i="25" l="1"/>
  <c r="B104" i="24"/>
  <c r="Y42" i="19"/>
  <c r="Y52" i="19" s="1"/>
  <c r="Y31" i="19"/>
  <c r="V42" i="13"/>
  <c r="V41" i="13"/>
  <c r="W104" i="25" l="1"/>
  <c r="B105" i="24"/>
  <c r="Y41" i="19"/>
  <c r="Y51" i="19" s="1"/>
  <c r="W22" i="8"/>
  <c r="X22" i="13"/>
  <c r="V12" i="19"/>
  <c r="W21" i="8"/>
  <c r="V11" i="19"/>
  <c r="W105" i="25" l="1"/>
  <c r="B106" i="24"/>
  <c r="Y22" i="18"/>
  <c r="X32" i="13"/>
  <c r="AA22" i="8"/>
  <c r="W32" i="8"/>
  <c r="V22" i="19"/>
  <c r="AA21" i="8"/>
  <c r="W31" i="8"/>
  <c r="X21" i="13"/>
  <c r="V21" i="19"/>
  <c r="C6" i="39" l="1"/>
  <c r="W106" i="25"/>
  <c r="B107" i="24"/>
  <c r="Y21" i="18"/>
  <c r="Y32" i="18"/>
  <c r="AA32" i="8"/>
  <c r="W42" i="8"/>
  <c r="X42" i="13"/>
  <c r="V32" i="19"/>
  <c r="X31" i="13"/>
  <c r="W41" i="8"/>
  <c r="AA31" i="8"/>
  <c r="V31" i="19"/>
  <c r="B108" i="24" l="1"/>
  <c r="W107" i="25"/>
  <c r="Y42" i="18"/>
  <c r="Y31" i="18"/>
  <c r="X12" i="19"/>
  <c r="AA42" i="8"/>
  <c r="V42" i="19"/>
  <c r="AA41" i="8"/>
  <c r="X41" i="13"/>
  <c r="V41" i="19"/>
  <c r="B109" i="24" l="1"/>
  <c r="W108" i="25"/>
  <c r="Y41" i="18"/>
  <c r="Y52" i="18"/>
  <c r="W22" i="17"/>
  <c r="X22" i="19"/>
  <c r="X11" i="19"/>
  <c r="W21" i="17"/>
  <c r="B110" i="24" l="1"/>
  <c r="W109" i="25"/>
  <c r="Y51" i="18"/>
  <c r="X32" i="19"/>
  <c r="W32" i="17"/>
  <c r="AA22" i="17"/>
  <c r="V22" i="18"/>
  <c r="W31" i="17"/>
  <c r="AA21" i="17"/>
  <c r="X21" i="19"/>
  <c r="V21" i="18"/>
  <c r="W110" i="25" l="1"/>
  <c r="B111" i="24"/>
  <c r="AA32" i="17"/>
  <c r="W42" i="17"/>
  <c r="W12" i="16" s="1"/>
  <c r="W22" i="16" s="1"/>
  <c r="X42" i="19"/>
  <c r="X52" i="19" s="1"/>
  <c r="V32" i="18"/>
  <c r="AA31" i="17"/>
  <c r="X31" i="19"/>
  <c r="W41" i="17"/>
  <c r="W11" i="16" s="1"/>
  <c r="W21" i="16" s="1"/>
  <c r="V31" i="18"/>
  <c r="B112" i="24" l="1"/>
  <c r="W111" i="25"/>
  <c r="AA42" i="17"/>
  <c r="AA12" i="16" s="1"/>
  <c r="AA22" i="16" s="1"/>
  <c r="V42" i="18"/>
  <c r="X41" i="19"/>
  <c r="X51" i="19" s="1"/>
  <c r="AA41" i="17"/>
  <c r="AA11" i="16" s="1"/>
  <c r="AA21" i="16" s="1"/>
  <c r="V41" i="18"/>
  <c r="W112" i="25" l="1"/>
  <c r="B113" i="24"/>
  <c r="X22" i="18"/>
  <c r="V52" i="18"/>
  <c r="V51" i="18"/>
  <c r="B114" i="24" l="1"/>
  <c r="W113" i="25"/>
  <c r="W32" i="16"/>
  <c r="X32" i="18"/>
  <c r="X21" i="18"/>
  <c r="W31" i="16"/>
  <c r="B115" i="24" l="1"/>
  <c r="W114" i="25"/>
  <c r="X42" i="18"/>
  <c r="AA32" i="16"/>
  <c r="W42" i="16"/>
  <c r="W12" i="15" s="1"/>
  <c r="AA31" i="16"/>
  <c r="W41" i="16"/>
  <c r="W11" i="15" s="1"/>
  <c r="X31" i="18"/>
  <c r="B116" i="24" l="1"/>
  <c r="W115" i="25"/>
  <c r="AA42" i="16"/>
  <c r="AA12" i="15" s="1"/>
  <c r="X52" i="18"/>
  <c r="AA41" i="16"/>
  <c r="AA11" i="15" s="1"/>
  <c r="X41" i="18"/>
  <c r="B117" i="24" l="1"/>
  <c r="W116" i="25"/>
  <c r="X51" i="18"/>
  <c r="W117" i="25" l="1"/>
  <c r="B118" i="24"/>
  <c r="M49" i="9" s="1"/>
  <c r="W22" i="15"/>
  <c r="W21" i="15"/>
  <c r="W118" i="25" l="1"/>
  <c r="B119" i="24"/>
  <c r="B7" i="39"/>
  <c r="AA22" i="15"/>
  <c r="W32" i="15"/>
  <c r="W31" i="15"/>
  <c r="AA21" i="15"/>
  <c r="K60" i="8" l="1"/>
  <c r="M9" i="8"/>
  <c r="K19" i="8" s="1"/>
  <c r="M19" i="8" s="1"/>
  <c r="K29" i="8" s="1"/>
  <c r="M29" i="8" s="1"/>
  <c r="K39" i="8" s="1"/>
  <c r="M39" i="8" s="1"/>
  <c r="M9" i="17" s="1"/>
  <c r="K19" i="17" s="1"/>
  <c r="M19" i="17" s="1"/>
  <c r="K29" i="17" s="1"/>
  <c r="M29" i="17" s="1"/>
  <c r="K39" i="17" s="1"/>
  <c r="M39" i="17" s="1"/>
  <c r="B120" i="24"/>
  <c r="W119" i="25"/>
  <c r="W42" i="15"/>
  <c r="W52" i="15" s="1"/>
  <c r="AA32" i="15"/>
  <c r="AA31" i="15"/>
  <c r="W41" i="15"/>
  <c r="W51" i="15" s="1"/>
  <c r="B121" i="24" l="1"/>
  <c r="W120" i="25"/>
  <c r="AA42" i="15"/>
  <c r="AA52" i="15" s="1"/>
  <c r="AA41" i="15"/>
  <c r="AA51" i="15" s="1"/>
  <c r="W121" i="25" l="1"/>
  <c r="B122" i="24"/>
  <c r="W22" i="14"/>
  <c r="W21" i="14"/>
  <c r="B123" i="24" l="1"/>
  <c r="W122" i="25"/>
  <c r="AA22" i="14"/>
  <c r="W32" i="14"/>
  <c r="W31" i="14"/>
  <c r="AA21" i="14"/>
  <c r="W123" i="25" l="1"/>
  <c r="B124" i="24"/>
  <c r="W42" i="14"/>
  <c r="W12" i="13" s="1"/>
  <c r="AA32" i="14"/>
  <c r="AA31" i="14"/>
  <c r="W41" i="14"/>
  <c r="W11" i="13" s="1"/>
  <c r="B125" i="24" l="1"/>
  <c r="W124" i="25"/>
  <c r="AA42" i="14"/>
  <c r="AA12" i="13" s="1"/>
  <c r="AA41" i="14"/>
  <c r="AA11" i="13" s="1"/>
  <c r="W125" i="25" l="1"/>
  <c r="B126" i="24"/>
  <c r="W126" i="25" l="1"/>
  <c r="B127" i="24"/>
  <c r="W22" i="13"/>
  <c r="W21" i="13"/>
  <c r="B128" i="24" l="1"/>
  <c r="W127" i="25"/>
  <c r="W32" i="13"/>
  <c r="AA22" i="13"/>
  <c r="AA21" i="13"/>
  <c r="W31" i="13"/>
  <c r="W128" i="25" l="1"/>
  <c r="B129" i="24"/>
  <c r="AA32" i="13"/>
  <c r="W42" i="13"/>
  <c r="W41" i="13"/>
  <c r="AA31" i="13"/>
  <c r="B130" i="24" l="1"/>
  <c r="W129" i="25"/>
  <c r="W12" i="19"/>
  <c r="AA42" i="13"/>
  <c r="AA41" i="13"/>
  <c r="W11" i="19"/>
  <c r="B131" i="24" l="1"/>
  <c r="W130" i="25"/>
  <c r="AA12" i="19"/>
  <c r="W22" i="19"/>
  <c r="W21" i="19"/>
  <c r="AA11" i="19"/>
  <c r="B132" i="24" l="1"/>
  <c r="W131" i="25"/>
  <c r="W32" i="19"/>
  <c r="AA22" i="19"/>
  <c r="AA21" i="19"/>
  <c r="W31" i="19"/>
  <c r="W132" i="25" l="1"/>
  <c r="B133" i="24"/>
  <c r="AA32" i="19"/>
  <c r="W42" i="19"/>
  <c r="W41" i="19"/>
  <c r="AA31" i="19"/>
  <c r="W133" i="25" l="1"/>
  <c r="B134" i="24"/>
  <c r="AA42" i="19"/>
  <c r="AA52" i="19" s="1"/>
  <c r="AA41" i="19"/>
  <c r="AA51" i="19" s="1"/>
  <c r="W134" i="25" l="1"/>
  <c r="B135" i="24"/>
  <c r="W22" i="18"/>
  <c r="W21" i="18"/>
  <c r="W135" i="25" l="1"/>
  <c r="B136" i="24"/>
  <c r="W32" i="18"/>
  <c r="AA22" i="18"/>
  <c r="AA21" i="18"/>
  <c r="W31" i="18"/>
  <c r="W136" i="25" l="1"/>
  <c r="B137" i="24"/>
  <c r="W42" i="18"/>
  <c r="AA32" i="18"/>
  <c r="W41" i="18"/>
  <c r="AA31" i="18"/>
  <c r="C7" i="39" l="1"/>
  <c r="B138" i="24"/>
  <c r="W137" i="25"/>
  <c r="AA42" i="18"/>
  <c r="W52" i="18"/>
  <c r="AA41" i="18"/>
  <c r="W51" i="18"/>
  <c r="B139" i="24" l="1"/>
  <c r="W138" i="25"/>
  <c r="AA52" i="18"/>
  <c r="AA51" i="18"/>
  <c r="W139" i="25" l="1"/>
  <c r="B140" i="24"/>
  <c r="W140" i="25" l="1"/>
  <c r="B141" i="24"/>
  <c r="B142" i="24" l="1"/>
  <c r="W141" i="25"/>
  <c r="B143" i="24" l="1"/>
  <c r="W142" i="25"/>
  <c r="B144" i="24" l="1"/>
  <c r="W143" i="25"/>
  <c r="B145" i="24" l="1"/>
  <c r="W144" i="25"/>
  <c r="W145" i="25" l="1"/>
  <c r="B146" i="24"/>
  <c r="B147" i="24" l="1"/>
  <c r="W146" i="25"/>
  <c r="W147" i="25" l="1"/>
  <c r="B148" i="24"/>
  <c r="W148" i="25" l="1"/>
  <c r="B149" i="24"/>
  <c r="M60" i="8" s="1"/>
  <c r="W149" i="25" l="1"/>
  <c r="B150" i="24"/>
  <c r="K49" i="17" s="1"/>
  <c r="B8" i="39"/>
  <c r="B151" i="24" l="1"/>
  <c r="W150" i="25"/>
  <c r="W151" i="25" l="1"/>
  <c r="B152" i="24"/>
  <c r="W152" i="25" l="1"/>
  <c r="B153" i="24"/>
  <c r="B154" i="24" l="1"/>
  <c r="W153" i="25"/>
  <c r="W154" i="25" l="1"/>
  <c r="B155" i="24"/>
  <c r="B156" i="24" l="1"/>
  <c r="W155" i="25"/>
  <c r="B157" i="24" l="1"/>
  <c r="W156" i="25"/>
  <c r="B158" i="24" l="1"/>
  <c r="W157" i="25"/>
  <c r="W158" i="25" l="1"/>
  <c r="B159" i="24"/>
  <c r="W159" i="25" l="1"/>
  <c r="B160" i="24"/>
  <c r="W160" i="25" l="1"/>
  <c r="B161" i="24"/>
  <c r="W161" i="25" l="1"/>
  <c r="B162" i="24"/>
  <c r="B163" i="24" l="1"/>
  <c r="W162" i="25"/>
  <c r="B164" i="24" l="1"/>
  <c r="W163" i="25"/>
  <c r="B165" i="24" l="1"/>
  <c r="W164" i="25"/>
  <c r="W165" i="25" l="1"/>
  <c r="B166" i="24"/>
  <c r="W166" i="25" l="1"/>
  <c r="B167" i="24"/>
  <c r="W167" i="25" l="1"/>
  <c r="B168" i="24"/>
  <c r="C8" i="39" l="1"/>
  <c r="W168" i="25"/>
  <c r="B169" i="24"/>
  <c r="B170" i="24" l="1"/>
  <c r="W169" i="25"/>
  <c r="B171" i="24" l="1"/>
  <c r="W170" i="25"/>
  <c r="W171" i="25" l="1"/>
  <c r="B172" i="24"/>
  <c r="B173" i="24" l="1"/>
  <c r="W172" i="25"/>
  <c r="B174" i="24" l="1"/>
  <c r="W173" i="25"/>
  <c r="B175" i="24" l="1"/>
  <c r="W174" i="25"/>
  <c r="B176" i="24" l="1"/>
  <c r="W175" i="25"/>
  <c r="B177" i="24" l="1"/>
  <c r="W176" i="25"/>
  <c r="B178" i="24" l="1"/>
  <c r="W177" i="25"/>
  <c r="B179" i="24" l="1"/>
  <c r="M49" i="17" s="1"/>
  <c r="W178" i="25"/>
  <c r="W179" i="25" l="1"/>
  <c r="B9" i="39"/>
  <c r="B180" i="24"/>
  <c r="K49" i="16" s="1"/>
  <c r="B181" i="24" l="1"/>
  <c r="W180" i="25"/>
  <c r="W181" i="25" l="1"/>
  <c r="B182" i="24"/>
  <c r="B183" i="24" l="1"/>
  <c r="W182" i="25"/>
  <c r="B184" i="24" l="1"/>
  <c r="W183" i="25"/>
  <c r="W184" i="25" l="1"/>
  <c r="B185" i="24"/>
  <c r="W185" i="25" l="1"/>
  <c r="B186" i="24"/>
  <c r="B187" i="24" l="1"/>
  <c r="W186" i="25"/>
  <c r="B188" i="24" l="1"/>
  <c r="W187" i="25"/>
  <c r="B189" i="24" l="1"/>
  <c r="W188" i="25"/>
  <c r="B190" i="24" l="1"/>
  <c r="W189" i="25"/>
  <c r="K19" i="16" l="1"/>
  <c r="M19" i="16" s="1"/>
  <c r="K29" i="16" s="1"/>
  <c r="M29" i="16" s="1"/>
  <c r="K39" i="16" s="1"/>
  <c r="M39" i="16" s="1"/>
  <c r="B191" i="24"/>
  <c r="W190" i="25"/>
  <c r="B192" i="24" l="1"/>
  <c r="W191" i="25"/>
  <c r="W192" i="25" l="1"/>
  <c r="B193" i="24"/>
  <c r="B194" i="24" l="1"/>
  <c r="W193" i="25"/>
  <c r="W194" i="25" l="1"/>
  <c r="B195" i="24"/>
  <c r="B196" i="24" l="1"/>
  <c r="W195" i="25"/>
  <c r="W196" i="25" l="1"/>
  <c r="B197" i="24"/>
  <c r="W197" i="25" l="1"/>
  <c r="B198" i="24"/>
  <c r="C9" i="39" l="1"/>
  <c r="W198" i="25"/>
  <c r="B199" i="24"/>
  <c r="B200" i="24" l="1"/>
  <c r="W199" i="25"/>
  <c r="W200" i="25" l="1"/>
  <c r="B201" i="24"/>
  <c r="W201" i="25" l="1"/>
  <c r="B202" i="24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W208" i="25" l="1"/>
  <c r="B209" i="24"/>
  <c r="B210" i="24" l="1"/>
  <c r="W209" i="25"/>
  <c r="M49" i="16" l="1"/>
  <c r="W210" i="25"/>
  <c r="B211" i="24"/>
  <c r="B10" i="39"/>
  <c r="K59" i="15" l="1"/>
  <c r="W211" i="25"/>
  <c r="B212" i="24"/>
  <c r="M9" i="15" l="1"/>
  <c r="K19" i="15" s="1"/>
  <c r="M19" i="15" s="1"/>
  <c r="K29" i="15" s="1"/>
  <c r="M29" i="15" s="1"/>
  <c r="K39" i="15" s="1"/>
  <c r="M39" i="15" s="1"/>
  <c r="B213" i="24"/>
  <c r="W212" i="25"/>
  <c r="M9" i="14" l="1"/>
  <c r="K19" i="14" s="1"/>
  <c r="M19" i="14" s="1"/>
  <c r="K29" i="14" s="1"/>
  <c r="M29" i="14" s="1"/>
  <c r="K39" i="14" s="1"/>
  <c r="M39" i="14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49" i="15"/>
  <c r="M49" i="15" s="1"/>
  <c r="B214" i="24"/>
  <c r="W213" i="25"/>
  <c r="M9" i="18" l="1"/>
  <c r="K19" i="18" s="1"/>
  <c r="M19" i="18" s="1"/>
  <c r="K29" i="18" s="1"/>
  <c r="M29" i="18" s="1"/>
  <c r="K39" i="18" s="1"/>
  <c r="M39" i="18" s="1"/>
  <c r="K49" i="18" s="1"/>
  <c r="M49" i="18" s="1"/>
  <c r="M49" i="19"/>
  <c r="B215" i="24"/>
  <c r="W214" i="25"/>
  <c r="W215" i="25" l="1"/>
  <c r="B216" i="24"/>
  <c r="B217" i="24" l="1"/>
  <c r="W216" i="25"/>
  <c r="W217" i="25" l="1"/>
  <c r="B218" i="24"/>
  <c r="B219" i="24" l="1"/>
  <c r="W218" i="25"/>
  <c r="W219" i="25" l="1"/>
  <c r="B220" i="24"/>
  <c r="B221" i="24" l="1"/>
  <c r="W220" i="25"/>
  <c r="W221" i="25" l="1"/>
  <c r="B222" i="24"/>
  <c r="B223" i="24" l="1"/>
  <c r="W222" i="25"/>
  <c r="B224" i="24" l="1"/>
  <c r="W223" i="25"/>
  <c r="B225" i="24" l="1"/>
  <c r="W224" i="25"/>
  <c r="W225" i="25" l="1"/>
  <c r="B226" i="24"/>
  <c r="W226" i="25" l="1"/>
  <c r="B227" i="24"/>
  <c r="W227" i="25" l="1"/>
  <c r="B228" i="24"/>
  <c r="W228" i="25" l="1"/>
  <c r="B229" i="24"/>
  <c r="C10" i="39" l="1"/>
  <c r="W229" i="25"/>
  <c r="B230" i="24"/>
  <c r="B231" i="24" l="1"/>
  <c r="W230" i="25"/>
  <c r="B232" i="24" l="1"/>
  <c r="W231" i="25"/>
  <c r="W232" i="25" l="1"/>
  <c r="B233" i="24"/>
  <c r="W233" i="25" l="1"/>
  <c r="B234" i="24"/>
  <c r="B235" i="24" l="1"/>
  <c r="W234" i="25"/>
  <c r="B236" i="24" l="1"/>
  <c r="W235" i="25"/>
  <c r="B237" i="24" l="1"/>
  <c r="W236" i="25"/>
  <c r="W237" i="25" l="1"/>
  <c r="B238" i="24"/>
  <c r="B239" i="24" l="1"/>
  <c r="W238" i="25"/>
  <c r="B240" i="24" l="1"/>
  <c r="M59" i="15" s="1"/>
  <c r="W239" i="25"/>
  <c r="W240" i="25" l="1"/>
  <c r="B241" i="24"/>
  <c r="K49" i="14" s="1"/>
  <c r="B11" i="39"/>
  <c r="B242" i="24" l="1"/>
  <c r="W241" i="25"/>
  <c r="B243" i="24" l="1"/>
  <c r="W242" i="25"/>
  <c r="B244" i="24" l="1"/>
  <c r="W243" i="25"/>
  <c r="B245" i="24" l="1"/>
  <c r="W244" i="25"/>
  <c r="B246" i="24" l="1"/>
  <c r="W245" i="25"/>
  <c r="W246" i="25" l="1"/>
  <c r="B247" i="24"/>
  <c r="B248" i="24" l="1"/>
  <c r="W247" i="25"/>
  <c r="W248" i="25" l="1"/>
  <c r="B249" i="24"/>
  <c r="B250" i="24" l="1"/>
  <c r="W249" i="25"/>
  <c r="B251" i="24" l="1"/>
  <c r="W250" i="25"/>
  <c r="W251" i="25" l="1"/>
  <c r="B252" i="24"/>
  <c r="B253" i="24" l="1"/>
  <c r="W252" i="25"/>
  <c r="B254" i="24" l="1"/>
  <c r="W253" i="25"/>
  <c r="B255" i="24" l="1"/>
  <c r="W254" i="25"/>
  <c r="W255" i="25" l="1"/>
  <c r="B256" i="24"/>
  <c r="B257" i="24" l="1"/>
  <c r="W256" i="25"/>
  <c r="W257" i="25" l="1"/>
  <c r="B258" i="24"/>
  <c r="W258" i="25" l="1"/>
  <c r="B259" i="24"/>
  <c r="C11" i="39" l="1"/>
  <c r="W259" i="25"/>
  <c r="B260" i="24"/>
  <c r="B261" i="24" l="1"/>
  <c r="W260" i="25"/>
  <c r="B262" i="24" l="1"/>
  <c r="W261" i="25"/>
  <c r="B263" i="24" l="1"/>
  <c r="W262" i="25"/>
  <c r="W263" i="25" l="1"/>
  <c r="B264" i="24"/>
  <c r="B265" i="24" l="1"/>
  <c r="W264" i="25"/>
  <c r="B266" i="24" l="1"/>
  <c r="W265" i="25"/>
  <c r="B267" i="24" l="1"/>
  <c r="W266" i="25"/>
  <c r="B268" i="24" l="1"/>
  <c r="W267" i="25"/>
  <c r="B269" i="24" l="1"/>
  <c r="W268" i="25"/>
  <c r="W269" i="25" l="1"/>
  <c r="B270" i="24"/>
  <c r="B271" i="24" l="1"/>
  <c r="M49" i="14" s="1"/>
  <c r="W270" i="25"/>
  <c r="W271" i="25" l="1"/>
  <c r="B12" i="39"/>
  <c r="B272" i="24"/>
  <c r="K49" i="13" s="1"/>
  <c r="B273" i="24" l="1"/>
  <c r="W272" i="25"/>
  <c r="B274" i="24" l="1"/>
  <c r="W273" i="25"/>
  <c r="W274" i="25" l="1"/>
  <c r="B275" i="24"/>
  <c r="B276" i="24" l="1"/>
  <c r="W275" i="25"/>
  <c r="W276" i="25" l="1"/>
  <c r="B277" i="24"/>
  <c r="B278" i="24" l="1"/>
  <c r="W277" i="25"/>
  <c r="B279" i="24" l="1"/>
  <c r="W278" i="25"/>
  <c r="B280" i="24" l="1"/>
  <c r="W279" i="25"/>
  <c r="B281" i="24" l="1"/>
  <c r="W280" i="25"/>
  <c r="B282" i="24" l="1"/>
  <c r="W281" i="25"/>
  <c r="W282" i="25" l="1"/>
  <c r="B283" i="24"/>
  <c r="B284" i="24" l="1"/>
  <c r="W283" i="25"/>
  <c r="W284" i="25" l="1"/>
  <c r="B285" i="24"/>
  <c r="B286" i="24" l="1"/>
  <c r="W285" i="25"/>
  <c r="W286" i="25" l="1"/>
  <c r="B287" i="24"/>
  <c r="B288" i="24" l="1"/>
  <c r="W287" i="25"/>
  <c r="W288" i="25" l="1"/>
  <c r="B289" i="24"/>
  <c r="W289" i="25" l="1"/>
  <c r="B290" i="24"/>
  <c r="C12" i="39" l="1"/>
  <c r="W290" i="25"/>
  <c r="B291" i="24"/>
  <c r="B292" i="24" l="1"/>
  <c r="W291" i="25"/>
  <c r="B293" i="24" l="1"/>
  <c r="W292" i="25"/>
  <c r="W293" i="25" l="1"/>
  <c r="B294" i="24"/>
  <c r="W294" i="25" l="1"/>
  <c r="B295" i="24"/>
  <c r="W295" i="25" l="1"/>
  <c r="B296" i="24"/>
  <c r="B297" i="24" l="1"/>
  <c r="W296" i="25"/>
  <c r="W297" i="25" l="1"/>
  <c r="B298" i="24"/>
  <c r="B299" i="24" l="1"/>
  <c r="W298" i="25"/>
  <c r="B300" i="24" l="1"/>
  <c r="W299" i="25"/>
  <c r="B301" i="24" l="1"/>
  <c r="W300" i="25"/>
  <c r="B302" i="24" l="1"/>
  <c r="M49" i="13" s="1"/>
  <c r="W301" i="25"/>
  <c r="W302" i="25" l="1"/>
  <c r="B303" i="24"/>
  <c r="K59" i="19" s="1"/>
  <c r="B13" i="39"/>
  <c r="B304" i="24" l="1"/>
  <c r="W303" i="25"/>
  <c r="B305" i="24" l="1"/>
  <c r="W304" i="25"/>
  <c r="W305" i="25" l="1"/>
  <c r="B306" i="24"/>
  <c r="W306" i="25" l="1"/>
  <c r="B307" i="24"/>
  <c r="W307" i="25" l="1"/>
  <c r="B308" i="24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W319" i="25" l="1"/>
  <c r="B320" i="24"/>
  <c r="W320" i="25" l="1"/>
  <c r="B321" i="24"/>
  <c r="C13" i="39" l="1"/>
  <c r="B322" i="24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M59" i="19" s="1"/>
  <c r="W329" i="25"/>
  <c r="W330" i="25" l="1"/>
  <c r="B331" i="24"/>
  <c r="K59" i="18" s="1"/>
  <c r="B14" i="39"/>
  <c r="B332" i="24" l="1"/>
  <c r="W331" i="25"/>
  <c r="B333" i="24" l="1"/>
  <c r="W332" i="25"/>
  <c r="B334" i="24" l="1"/>
  <c r="W333" i="25"/>
  <c r="B335" i="24" l="1"/>
  <c r="W334" i="25"/>
  <c r="B336" i="24" l="1"/>
  <c r="W335" i="25"/>
  <c r="W336" i="25" l="1"/>
  <c r="B337" i="24"/>
  <c r="B338" i="24" l="1"/>
  <c r="W337" i="25"/>
  <c r="W338" i="25" l="1"/>
  <c r="B339" i="24"/>
  <c r="B340" i="24" l="1"/>
  <c r="W339" i="25"/>
  <c r="B341" i="24" l="1"/>
  <c r="W340" i="25"/>
  <c r="W341" i="25" l="1"/>
  <c r="B342" i="24"/>
  <c r="B343" i="24" l="1"/>
  <c r="W342" i="25"/>
  <c r="B344" i="24" l="1"/>
  <c r="W343" i="25"/>
  <c r="W344" i="25" l="1"/>
  <c r="B345" i="24"/>
  <c r="B346" i="24" l="1"/>
  <c r="W345" i="25"/>
  <c r="B347" i="24" l="1"/>
  <c r="W346" i="25"/>
  <c r="W347" i="25" l="1"/>
  <c r="B348" i="24"/>
  <c r="B349" i="24" l="1"/>
  <c r="W348" i="25"/>
  <c r="W349" i="25" l="1"/>
  <c r="B350" i="24"/>
  <c r="W350" i="25" l="1"/>
  <c r="C14" i="39"/>
  <c r="B351" i="24"/>
  <c r="W351" i="25" l="1"/>
  <c r="B352" i="24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W358" i="25" l="1"/>
  <c r="B359" i="24"/>
  <c r="B360" i="24" l="1"/>
  <c r="W359" i="25"/>
  <c r="B361" i="24" l="1"/>
  <c r="M59" i="18" s="1"/>
  <c r="W360" i="25"/>
  <c r="W361" i="25" l="1"/>
  <c r="B362" i="24"/>
  <c r="B15" i="39"/>
  <c r="W362" i="25" l="1"/>
  <c r="B363" i="24"/>
  <c r="W363" i="25" l="1"/>
  <c r="B364" i="24"/>
  <c r="W364" i="25" l="1"/>
  <c r="B365" i="24"/>
  <c r="B366" i="24" l="1"/>
  <c r="W365" i="25"/>
  <c r="E366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W366" i="25"/>
  <c r="I1" i="24"/>
  <c r="N1" i="24" l="1"/>
</calcChain>
</file>

<file path=xl/sharedStrings.xml><?xml version="1.0" encoding="utf-8"?>
<sst xmlns="http://schemas.openxmlformats.org/spreadsheetml/2006/main" count="1382" uniqueCount="137">
  <si>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</si>
  <si>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</si>
  <si>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</si>
  <si>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</si>
  <si>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</si>
  <si>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</si>
  <si>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</si>
  <si>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</si>
  <si>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</si>
  <si>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</si>
  <si>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</si>
  <si>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</si>
  <si>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</si>
  <si>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</si>
  <si>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</si>
  <si>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</si>
  <si>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</si>
  <si>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</si>
  <si>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</si>
  <si>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</si>
  <si>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</si>
  <si>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</si>
  <si>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</si>
  <si>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</si>
  <si>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</si>
  <si>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</si>
  <si>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</si>
  <si>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</si>
  <si>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</si>
  <si>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</si>
  <si>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</si>
  <si>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</si>
  <si>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</si>
  <si>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</si>
  <si>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</si>
  <si>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</si>
  <si>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</si>
  <si>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</si>
  <si>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</si>
  <si>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</si>
  <si>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</si>
  <si>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</si>
  <si>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</si>
  <si>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</si>
  <si>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</si>
  <si>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</si>
  <si>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</si>
  <si>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</si>
  <si>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</si>
  <si>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</si>
  <si>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</si>
  <si>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</si>
  <si>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</si>
  <si>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</si>
  <si>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</si>
  <si>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</si>
  <si>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</si>
  <si>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</si>
  <si>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</si>
  <si>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</si>
  <si>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</si>
  <si>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</si>
  <si>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</si>
  <si>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</si>
  <si>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</si>
  <si>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</si>
  <si>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</si>
  <si>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</si>
  <si>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</si>
  <si>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</si>
  <si>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</si>
  <si>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</si>
  <si>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</si>
  <si>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</si>
  <si>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</si>
  <si>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</si>
  <si>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</si>
  <si>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</si>
  <si>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</si>
  <si>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</si>
  <si>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</si>
  <si>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</si>
  <si>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</si>
  <si>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</si>
  <si>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</si>
  <si>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</si>
  <si>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</si>
  <si>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</si>
  <si>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</si>
  <si>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</si>
  <si>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</si>
  <si>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</si>
  <si>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</si>
  <si>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</si>
  <si>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</si>
  <si>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</si>
  <si>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</si>
  <si>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</si>
  <si>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</si>
  <si>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</si>
  <si>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</si>
  <si>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</si>
  <si>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</si>
  <si>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</si>
  <si>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</si>
  <si>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</si>
  <si>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</si>
  <si>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</si>
  <si>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</si>
  <si>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</si>
  <si>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</si>
  <si>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</si>
  <si>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</si>
  <si>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</si>
  <si>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</si>
  <si>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</si>
  <si>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</si>
  <si>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</si>
  <si>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</si>
  <si>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</si>
  <si>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</si>
  <si>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</si>
  <si>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</si>
  <si>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</si>
  <si>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</si>
  <si>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</si>
  <si>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</si>
  <si>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</si>
  <si>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</si>
  <si>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</si>
  <si>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</si>
  <si>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</si>
  <si>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</si>
  <si>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</si>
  <si>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</si>
  <si>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w</t>
  </si>
  <si>
    <t>Complete Employee details below and add calculated tax and wages to the monthly sheets (Apr23, May23,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</si>
</sst>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40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3" fillId="3" borderId="0" xfId="0" applyFont="1" applyFill="1"/>
    <xf numFmtId="0" fontId="34" fillId="3" borderId="0" xfId="0" applyFont="1" applyFill="1"/>
    <xf numFmtId="0" fontId="35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7" fillId="2" borderId="31" xfId="0" applyFont="1" applyFill="1" applyBorder="1" applyAlignment="1">
      <alignment horizontal="center" vertical="center"/>
    </xf>
    <xf numFmtId="15" fontId="37" fillId="2" borderId="32" xfId="0" applyNumberFormat="1" applyFont="1" applyFill="1" applyBorder="1" applyAlignment="1">
      <alignment horizontal="right" vertical="center"/>
    </xf>
    <xf numFmtId="15" fontId="37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7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1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2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3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2" xfId="2" applyFont="1" applyFill="1" applyBorder="1"/>
    <xf numFmtId="0" fontId="7" fillId="2" borderId="0" xfId="2" applyFont="1" applyFill="1"/>
    <xf numFmtId="0" fontId="7" fillId="2" borderId="53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0" fillId="6" borderId="56" xfId="0" applyFont="1" applyFill="1" applyBorder="1" applyAlignment="1" applyProtection="1">
      <alignment horizontal="center" vertical="center" wrapText="1"/>
      <protection hidden="1"/>
    </xf>
    <xf numFmtId="0" fontId="40" fillId="6" borderId="0" xfId="0" applyFont="1" applyFill="1" applyAlignment="1" applyProtection="1">
      <alignment horizontal="center" vertical="center" wrapText="1"/>
      <protection hidden="1"/>
    </xf>
    <xf numFmtId="0" fontId="40" fillId="3" borderId="0" xfId="0" applyFont="1" applyFill="1" applyAlignment="1" applyProtection="1">
      <alignment horizontal="center" vertical="center" wrapText="1"/>
      <protection hidden="1"/>
    </xf>
    <xf numFmtId="0" fontId="40" fillId="6" borderId="55" xfId="0" applyFont="1" applyFill="1" applyBorder="1" applyAlignment="1" applyProtection="1">
      <alignment horizontal="center" vertical="center" wrapText="1"/>
      <protection hidden="1"/>
    </xf>
    <xf numFmtId="0" fontId="40" fillId="6" borderId="54" xfId="0" applyFont="1" applyFill="1" applyBorder="1" applyAlignment="1" applyProtection="1">
      <alignment horizontal="center" vertical="center" wrapText="1"/>
      <protection hidden="1"/>
    </xf>
    <xf numFmtId="0" fontId="40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Protection="1">
      <protection hidden="1"/>
    </xf>
    <xf numFmtId="0" fontId="39" fillId="0" borderId="0" xfId="0" applyFont="1"/>
    <xf numFmtId="0" fontId="40" fillId="3" borderId="12" xfId="0" applyFont="1" applyFill="1" applyBorder="1" applyProtection="1">
      <protection hidden="1"/>
    </xf>
    <xf numFmtId="0" fontId="40" fillId="3" borderId="18" xfId="0" applyFont="1" applyFill="1" applyBorder="1" applyProtection="1">
      <protection hidden="1"/>
    </xf>
    <xf numFmtId="0" fontId="40" fillId="3" borderId="8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 indent="1"/>
      <protection hidden="1"/>
    </xf>
    <xf numFmtId="0" fontId="44" fillId="3" borderId="0" xfId="0" applyFont="1" applyFill="1" applyAlignment="1" applyProtection="1">
      <alignment horizontal="left" vertical="center"/>
      <protection hidden="1"/>
    </xf>
    <xf numFmtId="0" fontId="40" fillId="3" borderId="0" xfId="0" applyFont="1" applyFill="1" applyAlignment="1" applyProtection="1">
      <alignment horizontal="center" vertical="center"/>
      <protection hidden="1"/>
    </xf>
    <xf numFmtId="0" fontId="40" fillId="3" borderId="19" xfId="0" applyFont="1" applyFill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7" fillId="3" borderId="0" xfId="0" applyFont="1" applyFill="1" applyAlignment="1" applyProtection="1">
      <alignment horizontal="center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15" fontId="40" fillId="3" borderId="0" xfId="0" applyNumberFormat="1" applyFont="1" applyFill="1" applyAlignment="1" applyProtection="1">
      <alignment horizontal="center" vertical="center" wrapText="1"/>
      <protection hidden="1"/>
    </xf>
    <xf numFmtId="165" fontId="40" fillId="6" borderId="0" xfId="0" applyNumberFormat="1" applyFont="1" applyFill="1" applyAlignment="1" applyProtection="1">
      <alignment horizontal="center" vertical="center"/>
      <protection hidden="1"/>
    </xf>
    <xf numFmtId="1" fontId="40" fillId="3" borderId="0" xfId="0" applyNumberFormat="1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wrapText="1"/>
      <protection hidden="1"/>
    </xf>
    <xf numFmtId="0" fontId="42" fillId="3" borderId="8" xfId="0" applyFont="1" applyFill="1" applyBorder="1" applyProtection="1">
      <protection hidden="1"/>
    </xf>
    <xf numFmtId="167" fontId="40" fillId="3" borderId="54" xfId="0" applyNumberFormat="1" applyFont="1" applyFill="1" applyBorder="1" applyAlignment="1" applyProtection="1">
      <alignment horizontal="center" vertical="center"/>
      <protection hidden="1"/>
    </xf>
    <xf numFmtId="167" fontId="40" fillId="3" borderId="56" xfId="0" applyNumberFormat="1" applyFont="1" applyFill="1" applyBorder="1" applyAlignment="1" applyProtection="1">
      <alignment horizontal="center" vertical="center"/>
      <protection hidden="1"/>
    </xf>
    <xf numFmtId="167" fontId="40" fillId="3" borderId="1" xfId="0" applyNumberFormat="1" applyFont="1" applyFill="1" applyBorder="1" applyAlignment="1" applyProtection="1">
      <alignment horizontal="center" vertical="center"/>
      <protection hidden="1"/>
    </xf>
    <xf numFmtId="167" fontId="40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0" fontId="42" fillId="3" borderId="19" xfId="0" applyFont="1" applyFill="1" applyBorder="1" applyProtection="1">
      <protection hidden="1"/>
    </xf>
    <xf numFmtId="164" fontId="42" fillId="0" borderId="0" xfId="0" applyNumberFormat="1" applyFont="1" applyProtection="1">
      <protection hidden="1"/>
    </xf>
    <xf numFmtId="164" fontId="40" fillId="3" borderId="0" xfId="0" applyNumberFormat="1" applyFont="1" applyFill="1" applyAlignment="1" applyProtection="1">
      <alignment horizontal="center" vertical="center"/>
      <protection hidden="1"/>
    </xf>
    <xf numFmtId="164" fontId="40" fillId="0" borderId="0" xfId="0" applyNumberFormat="1" applyFont="1" applyProtection="1">
      <protection hidden="1"/>
    </xf>
    <xf numFmtId="164" fontId="40" fillId="3" borderId="54" xfId="0" applyNumberFormat="1" applyFont="1" applyFill="1" applyBorder="1" applyAlignment="1" applyProtection="1">
      <alignment horizontal="center" vertical="center"/>
      <protection hidden="1"/>
    </xf>
    <xf numFmtId="14" fontId="40" fillId="3" borderId="0" xfId="0" applyNumberFormat="1" applyFont="1" applyFill="1" applyAlignment="1" applyProtection="1">
      <alignment horizontal="center" vertical="center"/>
      <protection hidden="1"/>
    </xf>
    <xf numFmtId="0" fontId="40" fillId="3" borderId="14" xfId="0" applyFont="1" applyFill="1" applyBorder="1" applyProtection="1">
      <protection hidden="1"/>
    </xf>
    <xf numFmtId="0" fontId="50" fillId="3" borderId="15" xfId="0" applyFont="1" applyFill="1" applyBorder="1" applyAlignment="1" applyProtection="1">
      <alignment horizontal="center" vertical="center"/>
      <protection hidden="1"/>
    </xf>
    <xf numFmtId="0" fontId="40" fillId="3" borderId="15" xfId="0" applyFont="1" applyFill="1" applyBorder="1" applyAlignment="1" applyProtection="1">
      <alignment horizontal="center" vertical="center"/>
      <protection hidden="1"/>
    </xf>
    <xf numFmtId="0" fontId="40" fillId="3" borderId="20" xfId="0" applyFont="1" applyFill="1" applyBorder="1" applyProtection="1">
      <protection hidden="1"/>
    </xf>
    <xf numFmtId="0" fontId="40" fillId="3" borderId="0" xfId="0" applyFont="1" applyFill="1" applyProtection="1">
      <protection hidden="1"/>
    </xf>
    <xf numFmtId="0" fontId="49" fillId="3" borderId="15" xfId="1" applyFont="1" applyFill="1" applyBorder="1" applyAlignment="1" applyProtection="1">
      <alignment vertical="center"/>
      <protection hidden="1"/>
    </xf>
    <xf numFmtId="0" fontId="47" fillId="3" borderId="13" xfId="0" applyFont="1" applyFill="1" applyBorder="1" applyAlignment="1" applyProtection="1">
      <alignment horizontal="center" vertical="center"/>
      <protection hidden="1"/>
    </xf>
    <xf numFmtId="0" fontId="47" fillId="3" borderId="18" xfId="0" applyFont="1" applyFill="1" applyBorder="1" applyAlignment="1" applyProtection="1">
      <alignment horizontal="center" vertical="center"/>
      <protection hidden="1"/>
    </xf>
    <xf numFmtId="0" fontId="47" fillId="3" borderId="15" xfId="0" applyFont="1" applyFill="1" applyBorder="1" applyAlignment="1" applyProtection="1">
      <alignment horizontal="center" vertical="center"/>
      <protection hidden="1"/>
    </xf>
    <xf numFmtId="0" fontId="47" fillId="3" borderId="20" xfId="0" applyFont="1" applyFill="1" applyBorder="1" applyAlignment="1" applyProtection="1">
      <alignment horizontal="center" vertical="center"/>
      <protection hidden="1"/>
    </xf>
    <xf numFmtId="0" fontId="47" fillId="3" borderId="14" xfId="0" applyFont="1" applyFill="1" applyBorder="1" applyAlignment="1" applyProtection="1">
      <alignment horizontal="center" vertical="center"/>
      <protection hidden="1"/>
    </xf>
    <xf numFmtId="0" fontId="47" fillId="3" borderId="12" xfId="0" applyFont="1" applyFill="1" applyBorder="1" applyAlignment="1" applyProtection="1">
      <alignment horizontal="center" vertical="center"/>
      <protection hidden="1"/>
    </xf>
    <xf numFmtId="0" fontId="47" fillId="3" borderId="8" xfId="0" applyFont="1" applyFill="1" applyBorder="1" applyAlignment="1" applyProtection="1">
      <alignment horizontal="left" vertical="center"/>
      <protection hidden="1"/>
    </xf>
    <xf numFmtId="0" fontId="47" fillId="3" borderId="19" xfId="0" applyFont="1" applyFill="1" applyBorder="1" applyAlignment="1" applyProtection="1">
      <alignment horizontal="center" vertical="center"/>
      <protection hidden="1"/>
    </xf>
    <xf numFmtId="0" fontId="52" fillId="3" borderId="19" xfId="0" applyFont="1" applyFill="1" applyBorder="1" applyAlignment="1" applyProtection="1">
      <alignment horizontal="center" vertical="center"/>
      <protection hidden="1"/>
    </xf>
    <xf numFmtId="0" fontId="53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7" fillId="3" borderId="0" xfId="0" applyNumberFormat="1" applyFont="1" applyFill="1" applyAlignment="1">
      <alignment horizontal="center" wrapText="1"/>
    </xf>
    <xf numFmtId="15" fontId="37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8" fillId="0" borderId="34" xfId="0" applyFont="1" applyBorder="1" applyAlignment="1">
      <alignment horizontal="center" vertical="center"/>
    </xf>
    <xf numFmtId="0" fontId="37" fillId="0" borderId="0" xfId="0" applyFont="1"/>
    <xf numFmtId="14" fontId="37" fillId="3" borderId="0" xfId="0" applyNumberFormat="1" applyFont="1" applyFill="1"/>
    <xf numFmtId="15" fontId="37" fillId="5" borderId="1" xfId="0" applyNumberFormat="1" applyFont="1" applyFill="1" applyBorder="1" applyAlignment="1">
      <alignment horizontal="center"/>
    </xf>
    <xf numFmtId="1" fontId="37" fillId="5" borderId="1" xfId="0" applyNumberFormat="1" applyFont="1" applyFill="1" applyBorder="1" applyAlignment="1">
      <alignment horizontal="center"/>
    </xf>
    <xf numFmtId="1" fontId="37" fillId="3" borderId="0" xfId="0" applyNumberFormat="1" applyFont="1" applyFill="1" applyAlignment="1">
      <alignment horizontal="center"/>
    </xf>
    <xf numFmtId="0" fontId="37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7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7" fillId="0" borderId="0" xfId="0" applyNumberFormat="1" applyFont="1" applyAlignment="1">
      <alignment horizontal="center"/>
    </xf>
    <xf numFmtId="1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167" fontId="27" fillId="0" borderId="0" xfId="0" applyNumberFormat="1" applyFont="1" applyAlignment="1">
      <alignment wrapText="1"/>
    </xf>
    <xf numFmtId="0" fontId="27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7" fillId="0" borderId="0" xfId="0" applyFont="1"/>
    <xf numFmtId="0" fontId="3" fillId="3" borderId="7" xfId="0" applyFont="1" applyFill="1" applyBorder="1"/>
    <xf numFmtId="0" fontId="7" fillId="3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2" fontId="7" fillId="3" borderId="0" xfId="0" applyNumberFormat="1" applyFont="1" applyFill="1"/>
    <xf numFmtId="164" fontId="7" fillId="2" borderId="0" xfId="0" applyNumberFormat="1" applyFont="1" applyFill="1"/>
    <xf numFmtId="164" fontId="3" fillId="3" borderId="7" xfId="0" applyNumberFormat="1" applyFont="1" applyFill="1" applyBorder="1"/>
    <xf numFmtId="0" fontId="3" fillId="5" borderId="7" xfId="0" applyFont="1" applyFill="1" applyBorder="1"/>
    <xf numFmtId="2" fontId="11" fillId="5" borderId="0" xfId="0" applyNumberFormat="1" applyFont="1" applyFill="1"/>
    <xf numFmtId="0" fontId="8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164" fontId="7" fillId="5" borderId="0" xfId="0" applyNumberFormat="1" applyFont="1" applyFill="1"/>
    <xf numFmtId="2" fontId="7" fillId="5" borderId="0" xfId="0" applyNumberFormat="1" applyFont="1" applyFill="1"/>
    <xf numFmtId="164" fontId="3" fillId="5" borderId="7" xfId="0" applyNumberFormat="1" applyFont="1" applyFill="1" applyBorder="1"/>
    <xf numFmtId="164" fontId="3" fillId="5" borderId="0" xfId="0" applyNumberFormat="1" applyFont="1" applyFill="1" applyAlignment="1">
      <alignment horizontal="right" indent="1"/>
    </xf>
    <xf numFmtId="0" fontId="3" fillId="5" borderId="0" xfId="0" applyFont="1" applyFill="1" applyAlignment="1">
      <alignment horizontal="right" indent="1"/>
    </xf>
    <xf numFmtId="167" fontId="3" fillId="5" borderId="0" xfId="0" applyNumberFormat="1" applyFont="1" applyFill="1"/>
    <xf numFmtId="0" fontId="3" fillId="5" borderId="0" xfId="0" applyFont="1" applyFill="1"/>
    <xf numFmtId="164" fontId="3" fillId="5" borderId="0" xfId="0" applyNumberFormat="1" applyFont="1" applyFill="1"/>
    <xf numFmtId="0" fontId="8" fillId="3" borderId="11" xfId="0" applyFont="1" applyFill="1" applyBorder="1" applyAlignment="1">
      <alignment horizontal="left"/>
    </xf>
    <xf numFmtId="0" fontId="27" fillId="3" borderId="10" xfId="0" applyFont="1" applyFill="1" applyBorder="1"/>
    <xf numFmtId="2" fontId="11" fillId="3" borderId="39" xfId="0" applyNumberFormat="1" applyFont="1" applyFill="1" applyBorder="1"/>
    <xf numFmtId="0" fontId="8" fillId="3" borderId="39" xfId="0" applyFont="1" applyFill="1" applyBorder="1" applyAlignment="1">
      <alignment horizontal="center"/>
    </xf>
    <xf numFmtId="0" fontId="7" fillId="3" borderId="39" xfId="0" applyFont="1" applyFill="1" applyBorder="1" applyAlignment="1">
      <alignment horizontal="center" vertical="center" wrapText="1"/>
    </xf>
    <xf numFmtId="164" fontId="7" fillId="3" borderId="64" xfId="0" applyNumberFormat="1" applyFont="1" applyFill="1" applyBorder="1"/>
    <xf numFmtId="164" fontId="7" fillId="3" borderId="39" xfId="0" applyNumberFormat="1" applyFont="1" applyFill="1" applyBorder="1"/>
    <xf numFmtId="2" fontId="7" fillId="3" borderId="39" xfId="0" applyNumberFormat="1" applyFont="1" applyFill="1" applyBorder="1"/>
    <xf numFmtId="164" fontId="7" fillId="2" borderId="65" xfId="0" applyNumberFormat="1" applyFont="1" applyFill="1" applyBorder="1"/>
    <xf numFmtId="164" fontId="7" fillId="3" borderId="7" xfId="0" applyNumberFormat="1" applyFont="1" applyFill="1" applyBorder="1"/>
    <xf numFmtId="164" fontId="7" fillId="3" borderId="9" xfId="0" applyNumberFormat="1" applyFont="1" applyFill="1" applyBorder="1"/>
    <xf numFmtId="2" fontId="7" fillId="3" borderId="7" xfId="0" applyNumberFormat="1" applyFont="1" applyFill="1" applyBorder="1"/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0" fontId="21" fillId="0" borderId="0" xfId="0" applyFont="1" applyAlignment="1">
      <alignment horizontal="center" wrapText="1"/>
    </xf>
    <xf numFmtId="0" fontId="19" fillId="3" borderId="0" xfId="0" applyFont="1" applyFill="1" applyAlignment="1">
      <alignment horizontal="center"/>
    </xf>
    <xf numFmtId="0" fontId="0" fillId="0" borderId="0" xfId="0"/>
    <xf numFmtId="0" fontId="7" fillId="0" borderId="38" xfId="0" applyFont="1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7" fillId="0" borderId="0" xfId="0" applyFont="1"/>
    <xf numFmtId="0" fontId="15" fillId="0" borderId="39" xfId="0" applyFont="1" applyBorder="1" applyAlignment="1">
      <alignment horizontal="left" vertical="center" indent="3"/>
    </xf>
    <xf numFmtId="0" fontId="32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5" fillId="2" borderId="32" xfId="1" applyFill="1" applyBorder="1" applyAlignment="1" applyProtection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2" fontId="54" fillId="2" borderId="0" xfId="0" applyNumberFormat="1" applyFont="1" applyFill="1" applyAlignment="1">
      <alignment horizont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14" fontId="7" fillId="2" borderId="0" xfId="0" applyNumberFormat="1" applyFont="1" applyFill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6" fillId="2" borderId="42" xfId="1" applyFont="1" applyFill="1" applyBorder="1" applyAlignment="1" applyProtection="1">
      <alignment horizontal="center" vertical="center" wrapText="1"/>
    </xf>
    <xf numFmtId="0" fontId="36" fillId="2" borderId="43" xfId="0" applyFont="1" applyFill="1" applyBorder="1" applyAlignment="1">
      <alignment horizontal="center" vertical="center" wrapText="1"/>
    </xf>
    <xf numFmtId="0" fontId="36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17" fillId="2" borderId="62" xfId="0" applyFont="1" applyFill="1" applyBorder="1" applyAlignment="1">
      <alignment horizontal="center" vertical="center" wrapText="1"/>
    </xf>
    <xf numFmtId="0" fontId="17" fillId="2" borderId="63" xfId="0" applyFont="1" applyFill="1" applyBorder="1" applyAlignment="1">
      <alignment horizontal="center" vertical="center" wrapText="1"/>
    </xf>
    <xf numFmtId="0" fontId="27" fillId="2" borderId="63" xfId="0" applyFont="1" applyFill="1" applyBorder="1" applyAlignment="1">
      <alignment horizontal="center" vertical="center" wrapText="1"/>
    </xf>
    <xf numFmtId="0" fontId="8" fillId="2" borderId="58" xfId="0" applyFont="1" applyFill="1" applyBorder="1" applyAlignment="1">
      <alignment horizontal="center" vertical="center" wrapText="1"/>
    </xf>
    <xf numFmtId="0" fontId="8" fillId="2" borderId="59" xfId="0" applyFont="1" applyFill="1" applyBorder="1" applyAlignment="1">
      <alignment horizontal="center" vertical="center" wrapText="1"/>
    </xf>
    <xf numFmtId="0" fontId="8" fillId="2" borderId="60" xfId="0" applyFont="1" applyFill="1" applyBorder="1" applyAlignment="1">
      <alignment horizontal="center" vertical="center" wrapText="1"/>
    </xf>
    <xf numFmtId="0" fontId="27" fillId="2" borderId="59" xfId="0" applyFont="1" applyFill="1" applyBorder="1" applyAlignment="1">
      <alignment horizontal="center" vertical="center" wrapText="1"/>
    </xf>
    <xf numFmtId="0" fontId="27" fillId="2" borderId="60" xfId="0" applyFont="1" applyFill="1" applyBorder="1" applyAlignment="1">
      <alignment horizontal="center" vertical="center" wrapText="1"/>
    </xf>
    <xf numFmtId="0" fontId="3" fillId="2" borderId="58" xfId="0" applyFont="1" applyFill="1" applyBorder="1" applyAlignment="1">
      <alignment horizontal="left" vertical="center" wrapText="1" indent="1"/>
    </xf>
    <xf numFmtId="0" fontId="3" fillId="2" borderId="59" xfId="0" applyFont="1" applyFill="1" applyBorder="1" applyAlignment="1">
      <alignment horizontal="left" vertical="center" wrapText="1" indent="1"/>
    </xf>
    <xf numFmtId="0" fontId="27" fillId="2" borderId="60" xfId="0" applyFont="1" applyFill="1" applyBorder="1" applyAlignment="1">
      <alignment horizontal="left" vertical="center" wrapText="1" indent="1"/>
    </xf>
    <xf numFmtId="0" fontId="7" fillId="2" borderId="42" xfId="1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166" fontId="3" fillId="0" borderId="61" xfId="0" applyNumberFormat="1" applyFont="1" applyBorder="1" applyAlignment="1">
      <alignment horizontal="center" vertical="center" wrapText="1"/>
    </xf>
    <xf numFmtId="166" fontId="27" fillId="0" borderId="61" xfId="0" applyNumberFormat="1" applyFont="1" applyBorder="1" applyAlignment="1">
      <alignment horizontal="center" vertical="center" wrapText="1"/>
    </xf>
    <xf numFmtId="0" fontId="40" fillId="0" borderId="0" xfId="0" applyFont="1" applyProtection="1">
      <protection hidden="1"/>
    </xf>
    <xf numFmtId="164" fontId="40" fillId="6" borderId="56" xfId="0" applyNumberFormat="1" applyFont="1" applyFill="1" applyBorder="1" applyAlignment="1" applyProtection="1">
      <alignment horizontal="center" vertical="center"/>
      <protection hidden="1"/>
    </xf>
    <xf numFmtId="164" fontId="40" fillId="6" borderId="55" xfId="0" applyNumberFormat="1" applyFont="1" applyFill="1" applyBorder="1" applyAlignment="1" applyProtection="1">
      <alignment horizontal="center" vertical="center"/>
      <protection hidden="1"/>
    </xf>
    <xf numFmtId="167" fontId="40" fillId="3" borderId="54" xfId="0" applyNumberFormat="1" applyFont="1" applyFill="1" applyBorder="1" applyAlignment="1" applyProtection="1">
      <alignment horizontal="center" vertical="center"/>
      <protection hidden="1"/>
    </xf>
    <xf numFmtId="0" fontId="40" fillId="3" borderId="0" xfId="0" applyFont="1" applyFill="1" applyAlignment="1" applyProtection="1">
      <alignment horizontal="center" vertical="center"/>
      <protection hidden="1"/>
    </xf>
    <xf numFmtId="0" fontId="41" fillId="3" borderId="13" xfId="0" applyFont="1" applyFill="1" applyBorder="1" applyAlignment="1" applyProtection="1">
      <alignment horizontal="right" vertical="center"/>
      <protection hidden="1"/>
    </xf>
    <xf numFmtId="0" fontId="51" fillId="6" borderId="1" xfId="0" applyFont="1" applyFill="1" applyBorder="1" applyAlignment="1" applyProtection="1">
      <alignment horizontal="center" vertical="center" wrapText="1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0" fillId="6" borderId="54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left" vertical="center" indent="1"/>
      <protection hidden="1"/>
    </xf>
    <xf numFmtId="0" fontId="42" fillId="0" borderId="0" xfId="0" applyFont="1" applyAlignment="1">
      <alignment horizontal="left" vertical="center" indent="1"/>
    </xf>
    <xf numFmtId="0" fontId="45" fillId="3" borderId="0" xfId="0" applyFont="1" applyFill="1" applyAlignment="1" applyProtection="1">
      <alignment vertical="center"/>
      <protection hidden="1"/>
    </xf>
    <xf numFmtId="0" fontId="42" fillId="0" borderId="0" xfId="0" applyFont="1"/>
    <xf numFmtId="0" fontId="44" fillId="3" borderId="13" xfId="0" applyFont="1" applyFill="1" applyBorder="1" applyAlignment="1" applyProtection="1">
      <alignment horizontal="right"/>
      <protection hidden="1"/>
    </xf>
    <xf numFmtId="0" fontId="40" fillId="0" borderId="13" xfId="0" applyFont="1" applyBorder="1" applyAlignment="1">
      <alignment horizontal="right"/>
    </xf>
    <xf numFmtId="0" fontId="40" fillId="6" borderId="0" xfId="0" applyFont="1" applyFill="1" applyAlignment="1" applyProtection="1">
      <alignment horizontal="center" vertical="center"/>
      <protection hidden="1"/>
    </xf>
    <xf numFmtId="0" fontId="39" fillId="0" borderId="0" xfId="0" applyFont="1" applyAlignment="1" applyProtection="1">
      <alignment horizontal="center" vertical="center"/>
      <protection hidden="1"/>
    </xf>
    <xf numFmtId="164" fontId="40" fillId="3" borderId="57" xfId="0" applyNumberFormat="1" applyFont="1" applyFill="1" applyBorder="1" applyAlignment="1" applyProtection="1">
      <alignment horizontal="center"/>
      <protection hidden="1"/>
    </xf>
    <xf numFmtId="0" fontId="43" fillId="3" borderId="13" xfId="0" applyFont="1" applyFill="1" applyBorder="1" applyAlignment="1" applyProtection="1">
      <alignment horizontal="left" indent="1"/>
      <protection hidden="1"/>
    </xf>
    <xf numFmtId="0" fontId="41" fillId="6" borderId="56" xfId="0" applyFont="1" applyFill="1" applyBorder="1" applyAlignment="1" applyProtection="1">
      <alignment horizontal="center" vertical="center"/>
      <protection hidden="1"/>
    </xf>
    <xf numFmtId="0" fontId="39" fillId="0" borderId="57" xfId="0" applyFont="1" applyBorder="1" applyAlignment="1">
      <alignment horizontal="center" vertical="center"/>
    </xf>
    <xf numFmtId="0" fontId="40" fillId="6" borderId="1" xfId="0" applyFont="1" applyFill="1" applyBorder="1" applyAlignment="1" applyProtection="1">
      <alignment horizontal="center" vertical="center" wrapText="1"/>
      <protection hidden="1"/>
    </xf>
    <xf numFmtId="0" fontId="40" fillId="0" borderId="1" xfId="0" applyFont="1" applyBorder="1" applyAlignment="1">
      <alignment horizontal="center" vertical="center"/>
    </xf>
    <xf numFmtId="1" fontId="40" fillId="3" borderId="0" xfId="0" applyNumberFormat="1" applyFont="1" applyFill="1" applyAlignment="1" applyProtection="1">
      <alignment horizontal="center" vertical="center"/>
      <protection hidden="1"/>
    </xf>
    <xf numFmtId="0" fontId="47" fillId="3" borderId="0" xfId="0" applyFont="1" applyFill="1" applyAlignment="1" applyProtection="1">
      <alignment horizontal="center" vertical="center"/>
      <protection hidden="1"/>
    </xf>
    <xf numFmtId="0" fontId="44" fillId="3" borderId="13" xfId="0" applyFont="1" applyFill="1" applyBorder="1" applyAlignment="1" applyProtection="1">
      <alignment horizontal="left"/>
      <protection hidden="1"/>
    </xf>
    <xf numFmtId="0" fontId="40" fillId="0" borderId="13" xfId="0" applyFont="1" applyBorder="1" applyAlignment="1">
      <alignment horizontal="left"/>
    </xf>
    <xf numFmtId="15" fontId="40" fillId="6" borderId="0" xfId="0" applyNumberFormat="1" applyFont="1" applyFill="1" applyAlignment="1" applyProtection="1">
      <alignment horizontal="center" vertical="center" wrapText="1"/>
      <protection hidden="1"/>
    </xf>
    <xf numFmtId="0" fontId="41" fillId="6" borderId="57" xfId="0" applyFont="1" applyFill="1" applyBorder="1" applyAlignment="1" applyProtection="1">
      <alignment horizontal="center" vertical="center"/>
      <protection hidden="1"/>
    </xf>
    <xf numFmtId="0" fontId="40" fillId="0" borderId="13" xfId="0" applyFont="1" applyBorder="1" applyProtection="1">
      <protection hidden="1"/>
    </xf>
    <xf numFmtId="0" fontId="39" fillId="0" borderId="13" xfId="0" applyFont="1" applyBorder="1" applyProtection="1">
      <protection hidden="1"/>
    </xf>
    <xf numFmtId="0" fontId="44" fillId="3" borderId="0" xfId="0" applyFont="1" applyFill="1" applyAlignment="1" applyProtection="1">
      <alignment horizontal="left" vertical="center"/>
      <protection hidden="1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4" fillId="3" borderId="0" xfId="0" applyFont="1" applyFill="1" applyAlignment="1" applyProtection="1">
      <alignment horizontal="right" vertical="center" wrapText="1"/>
      <protection hidden="1"/>
    </xf>
    <xf numFmtId="0" fontId="46" fillId="0" borderId="0" xfId="0" applyFont="1" applyAlignment="1">
      <alignment horizontal="right"/>
    </xf>
    <xf numFmtId="0" fontId="17" fillId="2" borderId="15" xfId="2" applyFont="1" applyFill="1" applyBorder="1"/>
    <xf numFmtId="0" fontId="38" fillId="3" borderId="48" xfId="0" applyFont="1" applyFill="1" applyBorder="1" applyAlignment="1">
      <alignment horizontal="right" vertical="center"/>
    </xf>
    <xf numFmtId="0" fontId="38" fillId="3" borderId="49" xfId="0" applyFont="1" applyFill="1" applyBorder="1" applyAlignment="1">
      <alignment horizontal="right" vertical="center"/>
    </xf>
    <xf numFmtId="168" fontId="38" fillId="3" borderId="49" xfId="0" applyNumberFormat="1" applyFont="1" applyFill="1" applyBorder="1" applyAlignment="1">
      <alignment horizontal="left" vertical="center" indent="1"/>
    </xf>
    <xf numFmtId="168" fontId="0" fillId="3" borderId="50" xfId="0" applyNumberFormat="1" applyFill="1" applyBorder="1" applyAlignment="1">
      <alignment horizontal="left" vertical="center" indent="1"/>
    </xf>
    <xf numFmtId="0" fontId="38" fillId="3" borderId="25" xfId="0" applyFont="1" applyFill="1" applyBorder="1" applyAlignment="1">
      <alignment horizontal="center" vertical="center"/>
    </xf>
    <xf numFmtId="0" fontId="38" fillId="3" borderId="24" xfId="0" applyFont="1" applyFill="1" applyBorder="1" applyAlignment="1">
      <alignment horizontal="center" vertical="center"/>
    </xf>
    <xf numFmtId="0" fontId="38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O10" sqref="O10"/>
    </sheetView>
  </sheetViews>
  <sheetFormatPr defaultColWidth="9.140625"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51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80"/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77"/>
    </row>
    <row r="2" spans="1:24" ht="6" customHeight="1" thickBo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77"/>
      <c r="W2" s="206">
        <f>Admin!B2</f>
        <v>45022</v>
      </c>
      <c r="X2" s="3">
        <v>1</v>
      </c>
    </row>
    <row r="3" spans="1:24" ht="17.25" customHeight="1" thickTop="1" thickBot="1" x14ac:dyDescent="0.3">
      <c r="A3" s="59"/>
      <c r="B3" s="83" t="s">
        <v>18</v>
      </c>
      <c r="C3" s="5"/>
      <c r="D3" s="5"/>
      <c r="E3" s="5"/>
      <c r="F3" s="5"/>
      <c r="G3" s="5"/>
      <c r="H3" s="385" t="s">
        <v>134</v>
      </c>
      <c r="I3" s="385"/>
      <c r="J3" s="385"/>
      <c r="K3" s="385"/>
      <c r="L3" s="385"/>
      <c r="M3" s="385"/>
      <c r="N3" s="5"/>
      <c r="O3" s="62"/>
      <c r="P3" s="143"/>
      <c r="Q3" s="382" t="s">
        <v>65</v>
      </c>
      <c r="R3" s="383"/>
      <c r="S3" s="384"/>
      <c r="T3" s="80"/>
      <c r="U3" s="377"/>
      <c r="W3" s="206">
        <f>Admin!B3</f>
        <v>45023</v>
      </c>
      <c r="X3" s="3">
        <f>X2+1</f>
        <v>2</v>
      </c>
    </row>
    <row r="4" spans="1:24" ht="3.75" customHeight="1" thickTop="1" x14ac:dyDescent="0.2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77"/>
      <c r="W4" s="206">
        <f>Admin!B4</f>
        <v>45024</v>
      </c>
      <c r="X4" s="3">
        <f t="shared" ref="X4:X53" si="0">X3+1</f>
        <v>3</v>
      </c>
    </row>
    <row r="5" spans="1:24" ht="12" customHeight="1" x14ac:dyDescent="0.2">
      <c r="A5" s="59"/>
      <c r="B5" s="5" t="s">
        <v>19</v>
      </c>
      <c r="C5" s="5"/>
      <c r="D5" s="386"/>
      <c r="E5" s="387"/>
      <c r="F5" s="388"/>
      <c r="G5" s="5"/>
      <c r="H5" s="389" t="s">
        <v>136</v>
      </c>
      <c r="I5" s="389"/>
      <c r="J5" s="389"/>
      <c r="K5" s="389"/>
      <c r="L5" s="389"/>
      <c r="M5" s="389"/>
      <c r="N5" s="389"/>
      <c r="O5" s="389"/>
      <c r="P5" s="68"/>
      <c r="Q5" s="5"/>
      <c r="R5" s="79"/>
      <c r="S5" s="79"/>
      <c r="T5" s="80"/>
      <c r="U5" s="377"/>
      <c r="V5" s="3" t="s">
        <v>77</v>
      </c>
      <c r="W5" s="206">
        <f>Admin!B5</f>
        <v>45025</v>
      </c>
      <c r="X5" s="3">
        <f t="shared" si="0"/>
        <v>4</v>
      </c>
    </row>
    <row r="6" spans="1:24" ht="12" customHeight="1" x14ac:dyDescent="0.2">
      <c r="A6" s="59"/>
      <c r="B6" s="5" t="s">
        <v>13</v>
      </c>
      <c r="C6" s="5"/>
      <c r="D6" s="386"/>
      <c r="E6" s="387"/>
      <c r="F6" s="388"/>
      <c r="G6" s="5"/>
      <c r="H6" s="389"/>
      <c r="I6" s="389"/>
      <c r="J6" s="389"/>
      <c r="K6" s="389"/>
      <c r="L6" s="389"/>
      <c r="M6" s="389"/>
      <c r="N6" s="389"/>
      <c r="O6" s="389"/>
      <c r="P6" s="68"/>
      <c r="Q6" s="5"/>
      <c r="R6" s="79"/>
      <c r="S6" s="79"/>
      <c r="T6" s="80"/>
      <c r="U6" s="377"/>
      <c r="V6" s="3" t="s">
        <v>78</v>
      </c>
      <c r="W6" s="206">
        <f>Admin!B6</f>
        <v>45026</v>
      </c>
      <c r="X6" s="3">
        <f t="shared" si="0"/>
        <v>5</v>
      </c>
    </row>
    <row r="7" spans="1:24" ht="12" customHeight="1" x14ac:dyDescent="0.2">
      <c r="A7" s="59"/>
      <c r="B7" s="5" t="s">
        <v>14</v>
      </c>
      <c r="C7" s="5"/>
      <c r="D7" s="386"/>
      <c r="E7" s="387"/>
      <c r="F7" s="388"/>
      <c r="G7" s="5"/>
      <c r="H7" s="389"/>
      <c r="I7" s="389"/>
      <c r="J7" s="389"/>
      <c r="K7" s="389"/>
      <c r="L7" s="389"/>
      <c r="M7" s="389"/>
      <c r="N7" s="389"/>
      <c r="O7" s="389"/>
      <c r="P7" s="68"/>
      <c r="Q7" s="5"/>
      <c r="R7" s="79"/>
      <c r="S7" s="79"/>
      <c r="T7" s="80"/>
      <c r="U7" s="377"/>
      <c r="V7" s="3" t="s">
        <v>79</v>
      </c>
      <c r="W7" s="206">
        <f>Admin!B7</f>
        <v>45027</v>
      </c>
      <c r="X7" s="3">
        <f t="shared" si="0"/>
        <v>6</v>
      </c>
    </row>
    <row r="8" spans="1:24" ht="12" customHeight="1" x14ac:dyDescent="0.2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77"/>
      <c r="V8" s="3" t="s">
        <v>77</v>
      </c>
      <c r="W8" s="206">
        <f>Admin!B8</f>
        <v>45028</v>
      </c>
      <c r="X8" s="3">
        <f t="shared" si="0"/>
        <v>7</v>
      </c>
    </row>
    <row r="9" spans="1:24" ht="12" customHeight="1" x14ac:dyDescent="0.2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45022</v>
      </c>
      <c r="N9" s="5"/>
      <c r="O9" s="163">
        <f>Admin!B367</f>
        <v>45387</v>
      </c>
      <c r="P9" s="145"/>
      <c r="Q9" s="140"/>
      <c r="R9" s="141"/>
      <c r="S9" s="141"/>
      <c r="T9" s="80"/>
      <c r="U9" s="377"/>
      <c r="W9" s="206">
        <f>Admin!B9</f>
        <v>45029</v>
      </c>
      <c r="X9" s="3">
        <f t="shared" si="0"/>
        <v>8</v>
      </c>
    </row>
    <row r="10" spans="1:24" ht="6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77"/>
      <c r="V10" s="3" t="s">
        <v>80</v>
      </c>
      <c r="W10" s="206">
        <f>Admin!B10</f>
        <v>45030</v>
      </c>
      <c r="X10" s="3">
        <f t="shared" si="0"/>
        <v>9</v>
      </c>
    </row>
    <row r="11" spans="1:24" ht="15" customHeight="1" thickBot="1" x14ac:dyDescent="0.25">
      <c r="A11" s="378"/>
      <c r="B11" s="378"/>
      <c r="C11" s="378"/>
      <c r="D11" s="378"/>
      <c r="E11" s="378"/>
      <c r="F11" s="378"/>
      <c r="G11" s="378"/>
      <c r="H11" s="378"/>
      <c r="I11" s="378"/>
      <c r="J11" s="378"/>
      <c r="K11" s="378"/>
      <c r="L11" s="378"/>
      <c r="M11" s="378"/>
      <c r="N11" s="378"/>
      <c r="O11" s="378"/>
      <c r="P11" s="378"/>
      <c r="Q11" s="378"/>
      <c r="R11" s="379"/>
      <c r="S11" s="379"/>
      <c r="T11" s="379"/>
      <c r="U11" s="377"/>
      <c r="W11" s="206">
        <f>Admin!B11</f>
        <v>45031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77"/>
      <c r="V12" s="3" t="s">
        <v>81</v>
      </c>
      <c r="W12" s="206">
        <f>Admin!B12</f>
        <v>45032</v>
      </c>
      <c r="X12" s="3">
        <f t="shared" si="0"/>
        <v>11</v>
      </c>
    </row>
    <row r="13" spans="1:24" ht="15" customHeight="1" thickTop="1" thickBot="1" x14ac:dyDescent="0.25">
      <c r="A13" s="12"/>
      <c r="B13" s="83" t="s">
        <v>33</v>
      </c>
      <c r="C13" s="52"/>
      <c r="D13" s="14"/>
      <c r="E13" s="14"/>
      <c r="F13" s="14"/>
      <c r="G13" s="14"/>
      <c r="H13" s="370" t="s">
        <v>50</v>
      </c>
      <c r="I13" s="14"/>
      <c r="J13" s="22"/>
      <c r="K13" s="83" t="s">
        <v>20</v>
      </c>
      <c r="L13" s="52"/>
      <c r="M13" s="70"/>
      <c r="N13" s="13"/>
      <c r="O13" s="375"/>
      <c r="P13" s="376"/>
      <c r="Q13" s="372"/>
      <c r="R13" s="53"/>
      <c r="S13" s="362"/>
      <c r="T13" s="15"/>
      <c r="U13" s="377"/>
      <c r="V13" s="3" t="s">
        <v>82</v>
      </c>
      <c r="W13" s="206">
        <f>Admin!B13</f>
        <v>45033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70"/>
      <c r="I14" s="14"/>
      <c r="J14" s="22"/>
      <c r="K14" s="52"/>
      <c r="L14" s="52"/>
      <c r="M14" s="70"/>
      <c r="N14" s="13"/>
      <c r="O14" s="14"/>
      <c r="P14" s="148"/>
      <c r="Q14" s="373"/>
      <c r="R14" s="14"/>
      <c r="S14" s="363"/>
      <c r="T14" s="15"/>
      <c r="U14" s="377"/>
      <c r="W14" s="206">
        <f>Admin!B14</f>
        <v>45034</v>
      </c>
      <c r="X14" s="3">
        <f t="shared" si="0"/>
        <v>13</v>
      </c>
    </row>
    <row r="15" spans="1:24" ht="14.25" thickTop="1" thickBot="1" x14ac:dyDescent="0.25">
      <c r="A15" s="12"/>
      <c r="B15" s="14" t="s">
        <v>55</v>
      </c>
      <c r="C15" s="14"/>
      <c r="D15" s="364"/>
      <c r="E15" s="365"/>
      <c r="F15" s="366"/>
      <c r="G15" s="14"/>
      <c r="H15" s="21" t="s">
        <v>51</v>
      </c>
      <c r="I15" s="14"/>
      <c r="J15" s="51"/>
      <c r="K15" s="14" t="s">
        <v>17</v>
      </c>
      <c r="L15" s="14"/>
      <c r="M15" s="367"/>
      <c r="N15" s="368"/>
      <c r="O15" s="369"/>
      <c r="P15" s="148"/>
      <c r="Q15" s="138"/>
      <c r="R15" s="136"/>
      <c r="S15" s="139"/>
      <c r="T15" s="15"/>
      <c r="U15" s="377"/>
      <c r="W15" s="206">
        <f>Admin!B15</f>
        <v>45035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64"/>
      <c r="E16" s="365"/>
      <c r="F16" s="366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77"/>
      <c r="W16" s="206">
        <f>Admin!B16</f>
        <v>45036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77"/>
      <c r="W17" s="206">
        <f>Admin!B17</f>
        <v>45037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77"/>
      <c r="W18" s="206">
        <f>Admin!B18</f>
        <v>45038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77"/>
      <c r="W19" s="206">
        <f>Admin!B19</f>
        <v>45039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77"/>
      <c r="W20" s="206">
        <f>Admin!B20</f>
        <v>45040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77"/>
      <c r="W21" s="206">
        <f>Admin!B21</f>
        <v>45041</v>
      </c>
      <c r="X21" s="3">
        <f t="shared" si="0"/>
        <v>20</v>
      </c>
    </row>
    <row r="22" spans="1:24" ht="15" customHeight="1" x14ac:dyDescent="0.2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77"/>
      <c r="W22" s="206">
        <f>Admin!B22</f>
        <v>45042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77"/>
      <c r="W23" s="206">
        <f>Admin!B23</f>
        <v>45043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06/04/23)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77"/>
      <c r="W24" s="206">
        <f>Admin!B24</f>
        <v>45044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77"/>
      <c r="W25" s="206">
        <f>Admin!B25</f>
        <v>45045</v>
      </c>
      <c r="X25" s="3">
        <f t="shared" si="0"/>
        <v>24</v>
      </c>
    </row>
    <row r="26" spans="1:24" ht="13.5" thickTop="1" thickBot="1" x14ac:dyDescent="0.25">
      <c r="A26" s="12"/>
      <c r="B26" s="14" t="s">
        <v>67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77"/>
      <c r="W26" s="206">
        <f>Admin!B26</f>
        <v>45046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77"/>
      <c r="W27" s="206">
        <f>Admin!B27</f>
        <v>45047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77"/>
      <c r="W28" s="206">
        <f>Admin!B28</f>
        <v>45048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77"/>
      <c r="W29" s="206">
        <f>Admin!B29</f>
        <v>45049</v>
      </c>
      <c r="X29" s="3">
        <f t="shared" si="0"/>
        <v>28</v>
      </c>
    </row>
    <row r="30" spans="1:24" ht="13.5" customHeight="1" x14ac:dyDescent="0.2">
      <c r="A30" s="12"/>
      <c r="B30" s="14" t="s">
        <v>66</v>
      </c>
      <c r="C30" s="14"/>
      <c r="D30" s="199"/>
      <c r="E30" s="14"/>
      <c r="F30" s="175" t="s">
        <v>74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77"/>
      <c r="W30" s="206">
        <f>Admin!B30</f>
        <v>45050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77"/>
      <c r="W31" s="206">
        <f>Admin!B31</f>
        <v>45051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77"/>
      <c r="W32" s="206">
        <f>Admin!B32</f>
        <v>45052</v>
      </c>
      <c r="X32" s="3">
        <f t="shared" si="0"/>
        <v>31</v>
      </c>
    </row>
    <row r="33" spans="1:24" ht="12" customHeight="1" x14ac:dyDescent="0.2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77"/>
      <c r="W33" s="206">
        <f>Admin!B33</f>
        <v>45053</v>
      </c>
      <c r="X33" s="3">
        <f t="shared" si="0"/>
        <v>32</v>
      </c>
    </row>
    <row r="34" spans="1:24" x14ac:dyDescent="0.2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77"/>
      <c r="W34" s="206">
        <f>Admin!B34</f>
        <v>45054</v>
      </c>
      <c r="X34" s="3">
        <f t="shared" si="0"/>
        <v>33</v>
      </c>
    </row>
    <row r="35" spans="1:24" ht="13.5" customHeight="1" x14ac:dyDescent="0.2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77"/>
      <c r="W35" s="206">
        <f>Admin!B35</f>
        <v>45055</v>
      </c>
      <c r="X35" s="3">
        <f t="shared" si="0"/>
        <v>34</v>
      </c>
    </row>
    <row r="36" spans="1:24" ht="9" customHeight="1" thickBot="1" x14ac:dyDescent="0.25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77"/>
      <c r="W36" s="206">
        <f>Admin!B36</f>
        <v>45056</v>
      </c>
      <c r="X36" s="3">
        <f t="shared" si="0"/>
        <v>35</v>
      </c>
    </row>
    <row r="37" spans="1:24" ht="22.5" customHeight="1" thickBot="1" x14ac:dyDescent="0.25">
      <c r="A37" s="374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4"/>
      <c r="O37" s="374"/>
      <c r="P37" s="374"/>
      <c r="Q37" s="374"/>
      <c r="R37" s="374"/>
      <c r="S37" s="374"/>
      <c r="T37" s="374"/>
      <c r="U37" s="373"/>
      <c r="W37" s="206">
        <f>Admin!B37</f>
        <v>45057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73"/>
      <c r="W38" s="206">
        <f>Admin!B38</f>
        <v>45058</v>
      </c>
      <c r="X38" s="3">
        <f t="shared" si="0"/>
        <v>37</v>
      </c>
    </row>
    <row r="39" spans="1:24" ht="15" customHeight="1" thickTop="1" thickBot="1" x14ac:dyDescent="0.25">
      <c r="A39" s="12"/>
      <c r="B39" s="83" t="s">
        <v>34</v>
      </c>
      <c r="C39" s="52"/>
      <c r="D39" s="14"/>
      <c r="E39" s="14"/>
      <c r="F39" s="14"/>
      <c r="G39" s="14"/>
      <c r="H39" s="370" t="s">
        <v>50</v>
      </c>
      <c r="I39" s="14"/>
      <c r="J39" s="22"/>
      <c r="K39" s="83" t="s">
        <v>20</v>
      </c>
      <c r="L39" s="52"/>
      <c r="M39" s="70"/>
      <c r="N39" s="13"/>
      <c r="O39" s="375"/>
      <c r="P39" s="376"/>
      <c r="Q39" s="372"/>
      <c r="R39" s="53"/>
      <c r="S39" s="362"/>
      <c r="T39" s="15"/>
      <c r="U39" s="373"/>
      <c r="W39" s="206">
        <f>Admin!B39</f>
        <v>45059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70"/>
      <c r="I40" s="14"/>
      <c r="J40" s="22"/>
      <c r="K40" s="52"/>
      <c r="L40" s="52"/>
      <c r="M40" s="70"/>
      <c r="N40" s="13"/>
      <c r="O40" s="14"/>
      <c r="P40" s="148"/>
      <c r="Q40" s="373"/>
      <c r="R40" s="14"/>
      <c r="S40" s="363"/>
      <c r="T40" s="15"/>
      <c r="U40" s="373"/>
      <c r="W40" s="206">
        <f>Admin!B40</f>
        <v>45060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64"/>
      <c r="E41" s="365"/>
      <c r="F41" s="366"/>
      <c r="G41" s="14"/>
      <c r="H41" s="21" t="s">
        <v>51</v>
      </c>
      <c r="I41" s="14"/>
      <c r="J41" s="51"/>
      <c r="K41" s="14" t="s">
        <v>17</v>
      </c>
      <c r="L41" s="14"/>
      <c r="M41" s="367"/>
      <c r="N41" s="368"/>
      <c r="O41" s="369"/>
      <c r="P41" s="148"/>
      <c r="Q41" s="138"/>
      <c r="R41" s="136"/>
      <c r="S41" s="139"/>
      <c r="T41" s="15"/>
      <c r="U41" s="373"/>
      <c r="W41" s="206">
        <f>Admin!B41</f>
        <v>45061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64"/>
      <c r="E42" s="365"/>
      <c r="F42" s="366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73"/>
      <c r="W42" s="206">
        <f>Admin!B42</f>
        <v>45062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73"/>
      <c r="W43" s="206">
        <f>Admin!B43</f>
        <v>45063</v>
      </c>
      <c r="X43" s="3">
        <f t="shared" si="0"/>
        <v>42</v>
      </c>
    </row>
    <row r="44" spans="1:24" x14ac:dyDescent="0.2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73"/>
      <c r="W44" s="206">
        <f>Admin!B44</f>
        <v>45064</v>
      </c>
      <c r="X44" s="3">
        <f t="shared" si="0"/>
        <v>43</v>
      </c>
    </row>
    <row r="45" spans="1:24" x14ac:dyDescent="0.2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73"/>
      <c r="W45" s="206">
        <f>Admin!B45</f>
        <v>45065</v>
      </c>
      <c r="X45" s="3">
        <f t="shared" si="0"/>
        <v>44</v>
      </c>
    </row>
    <row r="46" spans="1:24" x14ac:dyDescent="0.2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73"/>
      <c r="W46" s="206">
        <f>Admin!B46</f>
        <v>45066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73"/>
      <c r="W47" s="206">
        <f>Admin!B47</f>
        <v>45067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73"/>
      <c r="W48" s="206">
        <f>Admin!B48</f>
        <v>45068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73"/>
      <c r="W49" s="206">
        <f>Admin!B49</f>
        <v>45069</v>
      </c>
      <c r="X49" s="3">
        <f t="shared" si="0"/>
        <v>48</v>
      </c>
    </row>
    <row r="50" spans="1:24" ht="13.5" thickTop="1" thickBot="1" x14ac:dyDescent="0.25">
      <c r="A50" s="12"/>
      <c r="B50" s="14" t="str">
        <f>B24</f>
        <v>Starting date (existing = 06/04/23)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73"/>
      <c r="W50" s="206">
        <f>Admin!B50</f>
        <v>45070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73"/>
      <c r="W51" s="206">
        <f>Admin!B51</f>
        <v>45071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67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73"/>
      <c r="W52" s="206">
        <f>Admin!B52</f>
        <v>45072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73"/>
      <c r="W53" s="206">
        <f>Admin!B53</f>
        <v>45073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73"/>
      <c r="W54" s="206">
        <f>Admin!B54</f>
        <v>45074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73"/>
      <c r="W55" s="206">
        <f>Admin!B55</f>
        <v>45075</v>
      </c>
    </row>
    <row r="56" spans="1:24" x14ac:dyDescent="0.2">
      <c r="A56" s="12"/>
      <c r="B56" s="14" t="s">
        <v>66</v>
      </c>
      <c r="C56" s="14"/>
      <c r="D56" s="199"/>
      <c r="E56" s="14"/>
      <c r="F56" s="175" t="s">
        <v>74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73"/>
      <c r="W56" s="206">
        <f>Admin!B56</f>
        <v>45076</v>
      </c>
    </row>
    <row r="57" spans="1:24" ht="12" customHeight="1" x14ac:dyDescent="0.2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73"/>
      <c r="W57" s="206">
        <f>Admin!B57</f>
        <v>45077</v>
      </c>
    </row>
    <row r="58" spans="1:24" ht="6" customHeight="1" x14ac:dyDescent="0.2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73"/>
      <c r="W58" s="206">
        <f>Admin!B58</f>
        <v>45078</v>
      </c>
    </row>
    <row r="59" spans="1:24" ht="12" customHeight="1" x14ac:dyDescent="0.2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73"/>
      <c r="W59" s="206">
        <f>Admin!B59</f>
        <v>45079</v>
      </c>
    </row>
    <row r="60" spans="1:24" x14ac:dyDescent="0.2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73"/>
      <c r="W60" s="206">
        <f>Admin!B60</f>
        <v>45080</v>
      </c>
    </row>
    <row r="61" spans="1:24" ht="13.5" customHeight="1" x14ac:dyDescent="0.2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70"/>
      <c r="L61" s="370"/>
      <c r="M61" s="371"/>
      <c r="N61" s="371"/>
      <c r="O61" s="371"/>
      <c r="P61" s="371"/>
      <c r="Q61" s="371"/>
      <c r="R61" s="371"/>
      <c r="S61" s="371"/>
      <c r="T61" s="15"/>
      <c r="U61" s="373"/>
      <c r="W61" s="206">
        <f>Admin!B61</f>
        <v>45081</v>
      </c>
    </row>
    <row r="62" spans="1:24" ht="9" customHeight="1" thickBot="1" x14ac:dyDescent="0.25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73"/>
      <c r="W62" s="206">
        <f>Admin!B62</f>
        <v>45082</v>
      </c>
    </row>
    <row r="63" spans="1:24" ht="22.5" customHeight="1" thickBot="1" x14ac:dyDescent="0.25">
      <c r="A63" s="374"/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3"/>
      <c r="W63" s="206">
        <f>Admin!B63</f>
        <v>45083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73"/>
      <c r="W64" s="206">
        <f>Admin!B64</f>
        <v>45084</v>
      </c>
    </row>
    <row r="65" spans="1:23" ht="15" customHeight="1" thickTop="1" thickBot="1" x14ac:dyDescent="0.25">
      <c r="A65" s="12"/>
      <c r="B65" s="83" t="s">
        <v>35</v>
      </c>
      <c r="C65" s="52"/>
      <c r="D65" s="14"/>
      <c r="E65" s="14"/>
      <c r="F65" s="14"/>
      <c r="G65" s="14"/>
      <c r="H65" s="370" t="s">
        <v>50</v>
      </c>
      <c r="I65" s="14"/>
      <c r="J65" s="22"/>
      <c r="K65" s="83" t="s">
        <v>20</v>
      </c>
      <c r="L65" s="52"/>
      <c r="M65" s="70"/>
      <c r="N65" s="13"/>
      <c r="O65" s="375"/>
      <c r="P65" s="376"/>
      <c r="Q65" s="372"/>
      <c r="R65" s="53"/>
      <c r="S65" s="362"/>
      <c r="T65" s="15"/>
      <c r="U65" s="373"/>
      <c r="W65" s="206">
        <f>Admin!B65</f>
        <v>45085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70"/>
      <c r="I66" s="14"/>
      <c r="J66" s="22"/>
      <c r="K66" s="52"/>
      <c r="L66" s="52"/>
      <c r="M66" s="70"/>
      <c r="N66" s="13"/>
      <c r="O66" s="14"/>
      <c r="P66" s="148"/>
      <c r="Q66" s="373"/>
      <c r="R66" s="14"/>
      <c r="S66" s="363"/>
      <c r="T66" s="15"/>
      <c r="U66" s="373"/>
      <c r="W66" s="206">
        <f>Admin!B66</f>
        <v>45086</v>
      </c>
    </row>
    <row r="67" spans="1:23" ht="14.25" thickTop="1" thickBot="1" x14ac:dyDescent="0.25">
      <c r="A67" s="12"/>
      <c r="B67" s="14" t="s">
        <v>11</v>
      </c>
      <c r="C67" s="14"/>
      <c r="D67" s="364"/>
      <c r="E67" s="365"/>
      <c r="F67" s="366"/>
      <c r="G67" s="14"/>
      <c r="H67" s="21" t="s">
        <v>51</v>
      </c>
      <c r="I67" s="14"/>
      <c r="J67" s="51"/>
      <c r="K67" s="14" t="s">
        <v>17</v>
      </c>
      <c r="L67" s="14"/>
      <c r="M67" s="367"/>
      <c r="N67" s="368"/>
      <c r="O67" s="369"/>
      <c r="P67" s="148"/>
      <c r="Q67" s="138"/>
      <c r="R67" s="136"/>
      <c r="S67" s="139"/>
      <c r="T67" s="15"/>
      <c r="U67" s="373"/>
      <c r="W67" s="206">
        <f>Admin!B67</f>
        <v>45087</v>
      </c>
    </row>
    <row r="68" spans="1:23" ht="13.5" thickTop="1" thickBot="1" x14ac:dyDescent="0.25">
      <c r="A68" s="12"/>
      <c r="B68" s="14" t="s">
        <v>12</v>
      </c>
      <c r="C68" s="14"/>
      <c r="D68" s="364"/>
      <c r="E68" s="365"/>
      <c r="F68" s="366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73"/>
      <c r="W68" s="206">
        <f>Admin!B68</f>
        <v>45088</v>
      </c>
    </row>
    <row r="69" spans="1:23" ht="12.75" thickTop="1" x14ac:dyDescent="0.2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73"/>
      <c r="W69" s="206">
        <f>Admin!B69</f>
        <v>45089</v>
      </c>
    </row>
    <row r="70" spans="1:23" x14ac:dyDescent="0.2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73"/>
      <c r="W70" s="206">
        <f>Admin!B70</f>
        <v>45090</v>
      </c>
    </row>
    <row r="71" spans="1:23" x14ac:dyDescent="0.2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73"/>
      <c r="W71" s="206">
        <f>Admin!B71</f>
        <v>45091</v>
      </c>
    </row>
    <row r="72" spans="1:23" x14ac:dyDescent="0.2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73"/>
      <c r="W72" s="206">
        <f>Admin!B72</f>
        <v>45092</v>
      </c>
    </row>
    <row r="73" spans="1:23" ht="12" customHeight="1" x14ac:dyDescent="0.2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73"/>
      <c r="W73" s="206">
        <f>Admin!B73</f>
        <v>45093</v>
      </c>
    </row>
    <row r="74" spans="1:23" ht="15" customHeight="1" x14ac:dyDescent="0.2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73"/>
      <c r="W74" s="206">
        <f>Admin!B74</f>
        <v>45094</v>
      </c>
    </row>
    <row r="75" spans="1:23" ht="12.75" thickBot="1" x14ac:dyDescent="0.25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73"/>
      <c r="W75" s="206">
        <f>Admin!B75</f>
        <v>45095</v>
      </c>
    </row>
    <row r="76" spans="1:23" ht="13.5" thickTop="1" thickBot="1" x14ac:dyDescent="0.25">
      <c r="A76" s="12"/>
      <c r="B76" s="14" t="str">
        <f>B24</f>
        <v>Starting date (existing = 06/04/23)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73"/>
      <c r="W76" s="206">
        <f>Admin!B76</f>
        <v>45096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73"/>
      <c r="W77" s="206">
        <f>Admin!B77</f>
        <v>45097</v>
      </c>
    </row>
    <row r="78" spans="1:23" ht="13.5" customHeight="1" thickTop="1" thickBot="1" x14ac:dyDescent="0.25">
      <c r="A78" s="12"/>
      <c r="B78" s="14" t="s">
        <v>68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73"/>
      <c r="W78" s="206">
        <f>Admin!B78</f>
        <v>45098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73"/>
      <c r="W79" s="206">
        <f>Admin!B79</f>
        <v>45099</v>
      </c>
    </row>
    <row r="80" spans="1:23" ht="13.5" thickTop="1" thickBot="1" x14ac:dyDescent="0.25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73"/>
      <c r="W80" s="206">
        <f>Admin!B80</f>
        <v>45100</v>
      </c>
    </row>
    <row r="81" spans="1:23" ht="12.75" thickTop="1" x14ac:dyDescent="0.2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73"/>
      <c r="W81" s="206">
        <f>Admin!B81</f>
        <v>45101</v>
      </c>
    </row>
    <row r="82" spans="1:23" x14ac:dyDescent="0.2">
      <c r="A82" s="12"/>
      <c r="B82" s="14" t="s">
        <v>66</v>
      </c>
      <c r="C82" s="14"/>
      <c r="D82" s="199"/>
      <c r="E82" s="14"/>
      <c r="F82" s="175" t="s">
        <v>74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73"/>
      <c r="W82" s="206">
        <f>Admin!B82</f>
        <v>45102</v>
      </c>
    </row>
    <row r="83" spans="1:23" ht="12" customHeight="1" x14ac:dyDescent="0.2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73"/>
      <c r="W83" s="206">
        <f>Admin!B83</f>
        <v>45103</v>
      </c>
    </row>
    <row r="84" spans="1:23" ht="6" customHeight="1" x14ac:dyDescent="0.2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73"/>
      <c r="W84" s="206">
        <f>Admin!B84</f>
        <v>45104</v>
      </c>
    </row>
    <row r="85" spans="1:23" ht="12" customHeight="1" x14ac:dyDescent="0.2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73"/>
      <c r="W85" s="206">
        <f>Admin!B85</f>
        <v>45105</v>
      </c>
    </row>
    <row r="86" spans="1:23" x14ac:dyDescent="0.2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73"/>
      <c r="W86" s="206">
        <f>Admin!B86</f>
        <v>45106</v>
      </c>
    </row>
    <row r="87" spans="1:23" ht="13.5" customHeight="1" x14ac:dyDescent="0.2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73"/>
      <c r="W87" s="206">
        <f>Admin!B87</f>
        <v>45107</v>
      </c>
    </row>
    <row r="88" spans="1:23" ht="9" customHeight="1" thickBot="1" x14ac:dyDescent="0.25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73"/>
      <c r="W88" s="206">
        <f>Admin!B88</f>
        <v>45108</v>
      </c>
    </row>
    <row r="89" spans="1:23" ht="22.5" customHeight="1" thickBot="1" x14ac:dyDescent="0.25">
      <c r="A89" s="374"/>
      <c r="B89" s="374"/>
      <c r="C89" s="374"/>
      <c r="D89" s="374"/>
      <c r="E89" s="374"/>
      <c r="F89" s="374"/>
      <c r="G89" s="374"/>
      <c r="H89" s="374"/>
      <c r="I89" s="374"/>
      <c r="J89" s="374"/>
      <c r="K89" s="374"/>
      <c r="L89" s="374"/>
      <c r="M89" s="374"/>
      <c r="N89" s="374"/>
      <c r="O89" s="374"/>
      <c r="P89" s="374"/>
      <c r="Q89" s="374"/>
      <c r="R89" s="374"/>
      <c r="S89" s="374"/>
      <c r="T89" s="374"/>
      <c r="U89" s="373"/>
      <c r="W89" s="206">
        <f>Admin!B89</f>
        <v>45109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73"/>
      <c r="W90" s="206">
        <f>Admin!B90</f>
        <v>45110</v>
      </c>
    </row>
    <row r="91" spans="1:23" ht="15" customHeight="1" thickTop="1" thickBot="1" x14ac:dyDescent="0.25">
      <c r="A91" s="12"/>
      <c r="B91" s="83" t="s">
        <v>36</v>
      </c>
      <c r="C91" s="52"/>
      <c r="D91" s="14"/>
      <c r="E91" s="14"/>
      <c r="F91" s="14"/>
      <c r="G91" s="14"/>
      <c r="H91" s="370" t="s">
        <v>50</v>
      </c>
      <c r="I91" s="14"/>
      <c r="J91" s="22"/>
      <c r="K91" s="83" t="s">
        <v>20</v>
      </c>
      <c r="L91" s="52"/>
      <c r="M91" s="70"/>
      <c r="N91" s="13"/>
      <c r="O91" s="375"/>
      <c r="P91" s="376"/>
      <c r="Q91" s="372"/>
      <c r="R91" s="53"/>
      <c r="S91" s="362"/>
      <c r="T91" s="15"/>
      <c r="U91" s="373"/>
      <c r="W91" s="206">
        <f>Admin!B91</f>
        <v>45111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70"/>
      <c r="I92" s="14"/>
      <c r="J92" s="22"/>
      <c r="K92" s="52"/>
      <c r="L92" s="52"/>
      <c r="M92" s="70"/>
      <c r="N92" s="13"/>
      <c r="O92" s="14"/>
      <c r="P92" s="148"/>
      <c r="Q92" s="373"/>
      <c r="R92" s="14"/>
      <c r="S92" s="363"/>
      <c r="T92" s="15"/>
      <c r="U92" s="373"/>
      <c r="W92" s="206">
        <f>Admin!B92</f>
        <v>45112</v>
      </c>
    </row>
    <row r="93" spans="1:23" ht="14.25" thickTop="1" thickBot="1" x14ac:dyDescent="0.25">
      <c r="A93" s="12"/>
      <c r="B93" s="14" t="s">
        <v>11</v>
      </c>
      <c r="C93" s="14"/>
      <c r="D93" s="364"/>
      <c r="E93" s="365"/>
      <c r="F93" s="366"/>
      <c r="G93" s="14"/>
      <c r="H93" s="21" t="s">
        <v>51</v>
      </c>
      <c r="I93" s="14"/>
      <c r="J93" s="51"/>
      <c r="K93" s="14" t="s">
        <v>17</v>
      </c>
      <c r="L93" s="14"/>
      <c r="M93" s="367"/>
      <c r="N93" s="368"/>
      <c r="O93" s="369"/>
      <c r="P93" s="148"/>
      <c r="Q93" s="138"/>
      <c r="R93" s="136"/>
      <c r="S93" s="139"/>
      <c r="T93" s="15"/>
      <c r="U93" s="373"/>
      <c r="W93" s="206">
        <f>Admin!B93</f>
        <v>45113</v>
      </c>
    </row>
    <row r="94" spans="1:23" ht="13.5" thickTop="1" thickBot="1" x14ac:dyDescent="0.25">
      <c r="A94" s="12"/>
      <c r="B94" s="14" t="s">
        <v>12</v>
      </c>
      <c r="C94" s="14"/>
      <c r="D94" s="364"/>
      <c r="E94" s="365"/>
      <c r="F94" s="366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73"/>
      <c r="W94" s="206">
        <f>Admin!B94</f>
        <v>45114</v>
      </c>
    </row>
    <row r="95" spans="1:23" ht="13.5" thickTop="1" thickBot="1" x14ac:dyDescent="0.25">
      <c r="A95" s="12"/>
      <c r="B95" s="14" t="s">
        <v>13</v>
      </c>
      <c r="C95" s="14"/>
      <c r="D95" s="364"/>
      <c r="E95" s="365"/>
      <c r="F95" s="366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73"/>
      <c r="W95" s="206">
        <f>Admin!B95</f>
        <v>45115</v>
      </c>
    </row>
    <row r="96" spans="1:23" ht="12.75" thickTop="1" x14ac:dyDescent="0.2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73"/>
      <c r="W96" s="206">
        <f>Admin!B96</f>
        <v>45116</v>
      </c>
    </row>
    <row r="97" spans="1:23" x14ac:dyDescent="0.2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73"/>
      <c r="W97" s="206">
        <f>Admin!B97</f>
        <v>45117</v>
      </c>
    </row>
    <row r="98" spans="1:23" x14ac:dyDescent="0.2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73"/>
      <c r="W98" s="206">
        <f>Admin!B98</f>
        <v>45118</v>
      </c>
    </row>
    <row r="99" spans="1:23" ht="12" customHeight="1" x14ac:dyDescent="0.2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73"/>
      <c r="W99" s="206">
        <f>Admin!B99</f>
        <v>45119</v>
      </c>
    </row>
    <row r="100" spans="1:23" ht="15" customHeight="1" x14ac:dyDescent="0.2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73"/>
      <c r="W100" s="206">
        <f>Admin!B100</f>
        <v>45120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73"/>
      <c r="W101" s="206">
        <f>Admin!B101</f>
        <v>45121</v>
      </c>
    </row>
    <row r="102" spans="1:23" ht="13.5" thickTop="1" thickBot="1" x14ac:dyDescent="0.25">
      <c r="A102" s="12"/>
      <c r="B102" s="14" t="str">
        <f>B24</f>
        <v>Starting date (existing = 06/04/23)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73"/>
      <c r="W102" s="206">
        <f>Admin!B102</f>
        <v>45122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73"/>
      <c r="W103" s="206">
        <f>Admin!B103</f>
        <v>45123</v>
      </c>
    </row>
    <row r="104" spans="1:23" ht="13.5" customHeight="1" thickTop="1" thickBot="1" x14ac:dyDescent="0.25">
      <c r="A104" s="12"/>
      <c r="B104" s="14" t="s">
        <v>68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73"/>
      <c r="W104" s="206">
        <f>Admin!B104</f>
        <v>45124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73"/>
      <c r="W105" s="206">
        <f>Admin!B105</f>
        <v>45125</v>
      </c>
    </row>
    <row r="106" spans="1:23" ht="13.5" thickTop="1" thickBot="1" x14ac:dyDescent="0.25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73"/>
      <c r="W106" s="206">
        <f>Admin!B106</f>
        <v>45126</v>
      </c>
    </row>
    <row r="107" spans="1:23" ht="12.75" thickTop="1" x14ac:dyDescent="0.2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73"/>
      <c r="W107" s="206">
        <f>Admin!B107</f>
        <v>45127</v>
      </c>
    </row>
    <row r="108" spans="1:23" x14ac:dyDescent="0.2">
      <c r="A108" s="12"/>
      <c r="B108" s="14" t="s">
        <v>66</v>
      </c>
      <c r="C108" s="14"/>
      <c r="D108" s="199"/>
      <c r="E108" s="14"/>
      <c r="F108" s="175" t="s">
        <v>74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73"/>
      <c r="W108" s="206">
        <f>Admin!B108</f>
        <v>45128</v>
      </c>
    </row>
    <row r="109" spans="1:23" ht="12" customHeight="1" x14ac:dyDescent="0.2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73"/>
      <c r="W109" s="206">
        <f>Admin!B109</f>
        <v>45129</v>
      </c>
    </row>
    <row r="110" spans="1:23" ht="6" customHeight="1" x14ac:dyDescent="0.2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73"/>
      <c r="W110" s="206">
        <f>Admin!B110</f>
        <v>45130</v>
      </c>
    </row>
    <row r="111" spans="1:23" ht="12" customHeight="1" x14ac:dyDescent="0.2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73"/>
      <c r="W111" s="206">
        <f>Admin!B111</f>
        <v>45131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73"/>
      <c r="W112" s="206">
        <f>Admin!B112</f>
        <v>45132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73"/>
      <c r="W113" s="206">
        <f>Admin!B113</f>
        <v>45133</v>
      </c>
    </row>
    <row r="114" spans="1:23" ht="9" customHeight="1" thickBot="1" x14ac:dyDescent="0.25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73"/>
      <c r="W114" s="206">
        <f>Admin!B114</f>
        <v>45134</v>
      </c>
    </row>
    <row r="115" spans="1:23" ht="22.5" customHeight="1" thickBot="1" x14ac:dyDescent="0.25">
      <c r="A115" s="374"/>
      <c r="B115" s="374"/>
      <c r="C115" s="374"/>
      <c r="D115" s="374"/>
      <c r="E115" s="374"/>
      <c r="F115" s="374"/>
      <c r="G115" s="374"/>
      <c r="H115" s="374"/>
      <c r="I115" s="374"/>
      <c r="J115" s="374"/>
      <c r="K115" s="374"/>
      <c r="L115" s="374"/>
      <c r="M115" s="374"/>
      <c r="N115" s="374"/>
      <c r="O115" s="374"/>
      <c r="P115" s="374"/>
      <c r="Q115" s="374"/>
      <c r="R115" s="374"/>
      <c r="S115" s="374"/>
      <c r="T115" s="374"/>
      <c r="U115" s="373"/>
      <c r="W115" s="206">
        <f>Admin!B115</f>
        <v>45135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73"/>
      <c r="W116" s="206">
        <f>Admin!B116</f>
        <v>45136</v>
      </c>
    </row>
    <row r="117" spans="1:23" ht="15" customHeight="1" thickTop="1" thickBot="1" x14ac:dyDescent="0.25">
      <c r="A117" s="12"/>
      <c r="B117" s="83" t="s">
        <v>37</v>
      </c>
      <c r="C117" s="52"/>
      <c r="D117" s="14"/>
      <c r="E117" s="14"/>
      <c r="F117" s="14"/>
      <c r="G117" s="14"/>
      <c r="H117" s="370" t="s">
        <v>50</v>
      </c>
      <c r="I117" s="14"/>
      <c r="J117" s="22"/>
      <c r="K117" s="83" t="s">
        <v>20</v>
      </c>
      <c r="L117" s="52"/>
      <c r="M117" s="70"/>
      <c r="N117" s="13"/>
      <c r="O117" s="375"/>
      <c r="P117" s="376"/>
      <c r="Q117" s="372"/>
      <c r="R117" s="53"/>
      <c r="S117" s="362"/>
      <c r="T117" s="15"/>
      <c r="U117" s="373"/>
      <c r="W117" s="206">
        <f>Admin!B117</f>
        <v>45137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70"/>
      <c r="I118" s="14"/>
      <c r="J118" s="22"/>
      <c r="K118" s="52"/>
      <c r="L118" s="52"/>
      <c r="M118" s="70"/>
      <c r="N118" s="13"/>
      <c r="O118" s="14"/>
      <c r="P118" s="148"/>
      <c r="Q118" s="373"/>
      <c r="R118" s="14"/>
      <c r="S118" s="363"/>
      <c r="T118" s="15"/>
      <c r="U118" s="373"/>
      <c r="W118" s="206">
        <f>Admin!B118</f>
        <v>45138</v>
      </c>
    </row>
    <row r="119" spans="1:23" ht="14.25" thickTop="1" thickBot="1" x14ac:dyDescent="0.25">
      <c r="A119" s="12"/>
      <c r="B119" s="14" t="s">
        <v>11</v>
      </c>
      <c r="C119" s="14"/>
      <c r="D119" s="364"/>
      <c r="E119" s="365"/>
      <c r="F119" s="366"/>
      <c r="G119" s="14"/>
      <c r="H119" s="21" t="s">
        <v>51</v>
      </c>
      <c r="I119" s="14"/>
      <c r="J119" s="51"/>
      <c r="K119" s="14" t="s">
        <v>17</v>
      </c>
      <c r="L119" s="14"/>
      <c r="M119" s="367"/>
      <c r="N119" s="368"/>
      <c r="O119" s="369"/>
      <c r="P119" s="148"/>
      <c r="Q119" s="29"/>
      <c r="R119" s="136"/>
      <c r="S119" s="139"/>
      <c r="T119" s="15"/>
      <c r="U119" s="373"/>
      <c r="W119" s="206">
        <f>Admin!B119</f>
        <v>45139</v>
      </c>
    </row>
    <row r="120" spans="1:23" ht="13.5" thickTop="1" thickBot="1" x14ac:dyDescent="0.25">
      <c r="A120" s="12"/>
      <c r="B120" s="14" t="s">
        <v>12</v>
      </c>
      <c r="C120" s="14"/>
      <c r="D120" s="364"/>
      <c r="E120" s="365"/>
      <c r="F120" s="366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73"/>
      <c r="W120" s="206">
        <f>Admin!B120</f>
        <v>45140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73"/>
      <c r="W121" s="206">
        <f>Admin!B121</f>
        <v>45141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73"/>
      <c r="W122" s="206">
        <f>Admin!B122</f>
        <v>45142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73"/>
      <c r="W123" s="206">
        <f>Admin!B123</f>
        <v>45143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73"/>
      <c r="W124" s="206">
        <f>Admin!B124</f>
        <v>45144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73"/>
      <c r="W125" s="206">
        <f>Admin!B125</f>
        <v>45145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73"/>
      <c r="W126" s="206">
        <f>Admin!B126</f>
        <v>45146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73"/>
      <c r="W127" s="206">
        <f>Admin!B127</f>
        <v>45147</v>
      </c>
    </row>
    <row r="128" spans="1:23" ht="13.5" thickTop="1" thickBot="1" x14ac:dyDescent="0.25">
      <c r="A128" s="12"/>
      <c r="B128" s="14" t="str">
        <f>B24</f>
        <v>Starting date (existing = 06/04/23)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73"/>
      <c r="W128" s="206">
        <f>Admin!B128</f>
        <v>45148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73"/>
      <c r="W129" s="206">
        <f>Admin!B129</f>
        <v>45149</v>
      </c>
    </row>
    <row r="130" spans="1:23" ht="13.5" customHeight="1" thickTop="1" thickBot="1" x14ac:dyDescent="0.25">
      <c r="A130" s="12"/>
      <c r="B130" s="14" t="s">
        <v>68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73"/>
      <c r="W130" s="206">
        <f>Admin!B130</f>
        <v>45150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73"/>
      <c r="W131" s="206">
        <f>Admin!B131</f>
        <v>45151</v>
      </c>
    </row>
    <row r="132" spans="1:23" ht="13.5" thickTop="1" thickBot="1" x14ac:dyDescent="0.25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73"/>
      <c r="W132" s="206">
        <f>Admin!B132</f>
        <v>45152</v>
      </c>
    </row>
    <row r="133" spans="1:23" ht="12.75" thickTop="1" x14ac:dyDescent="0.2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73"/>
      <c r="W133" s="206">
        <f>Admin!B133</f>
        <v>45153</v>
      </c>
    </row>
    <row r="134" spans="1:23" x14ac:dyDescent="0.2">
      <c r="A134" s="12"/>
      <c r="B134" s="14" t="s">
        <v>66</v>
      </c>
      <c r="C134" s="14"/>
      <c r="D134" s="199"/>
      <c r="E134" s="14"/>
      <c r="F134" s="175" t="s">
        <v>74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73"/>
      <c r="W134" s="206">
        <f>Admin!B134</f>
        <v>45154</v>
      </c>
    </row>
    <row r="135" spans="1:23" ht="12" customHeight="1" x14ac:dyDescent="0.2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73"/>
      <c r="W135" s="206">
        <f>Admin!B135</f>
        <v>45155</v>
      </c>
    </row>
    <row r="136" spans="1:23" ht="6" customHeight="1" x14ac:dyDescent="0.2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73"/>
      <c r="W136" s="206">
        <f>Admin!B136</f>
        <v>45156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73"/>
      <c r="W137" s="206">
        <f>Admin!B137</f>
        <v>45157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73"/>
      <c r="W138" s="206">
        <f>Admin!B138</f>
        <v>45158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73"/>
      <c r="W139" s="206">
        <f>Admin!B139</f>
        <v>45159</v>
      </c>
    </row>
    <row r="140" spans="1:23" ht="9" customHeight="1" thickBot="1" x14ac:dyDescent="0.25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73"/>
      <c r="W140" s="206">
        <f>Admin!B140</f>
        <v>45160</v>
      </c>
    </row>
    <row r="141" spans="1:23" ht="22.5" customHeight="1" thickBot="1" x14ac:dyDescent="0.25">
      <c r="A141" s="374"/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3"/>
      <c r="W141" s="206">
        <f>Admin!B141</f>
        <v>45161</v>
      </c>
    </row>
    <row r="142" spans="1:23" x14ac:dyDescent="0.2">
      <c r="W142" s="206">
        <f>Admin!B142</f>
        <v>45162</v>
      </c>
    </row>
    <row r="143" spans="1:23" x14ac:dyDescent="0.2">
      <c r="W143" s="206">
        <f>Admin!B143</f>
        <v>45163</v>
      </c>
    </row>
    <row r="144" spans="1:23" x14ac:dyDescent="0.2">
      <c r="W144" s="206">
        <f>Admin!B144</f>
        <v>45164</v>
      </c>
    </row>
    <row r="145" spans="23:23" x14ac:dyDescent="0.2">
      <c r="W145" s="206">
        <f>Admin!B145</f>
        <v>45165</v>
      </c>
    </row>
    <row r="146" spans="23:23" x14ac:dyDescent="0.2">
      <c r="W146" s="206">
        <f>Admin!B146</f>
        <v>45166</v>
      </c>
    </row>
    <row r="147" spans="23:23" x14ac:dyDescent="0.2">
      <c r="W147" s="206">
        <f>Admin!B147</f>
        <v>45167</v>
      </c>
    </row>
    <row r="148" spans="23:23" x14ac:dyDescent="0.2">
      <c r="W148" s="206">
        <f>Admin!B148</f>
        <v>45168</v>
      </c>
    </row>
    <row r="149" spans="23:23" x14ac:dyDescent="0.2">
      <c r="W149" s="206">
        <f>Admin!B149</f>
        <v>45169</v>
      </c>
    </row>
    <row r="150" spans="23:23" x14ac:dyDescent="0.2">
      <c r="W150" s="206">
        <f>Admin!B150</f>
        <v>45170</v>
      </c>
    </row>
    <row r="151" spans="23:23" x14ac:dyDescent="0.2">
      <c r="W151" s="206">
        <f>Admin!B151</f>
        <v>45171</v>
      </c>
    </row>
    <row r="152" spans="23:23" x14ac:dyDescent="0.2">
      <c r="W152" s="206">
        <f>Admin!B152</f>
        <v>45172</v>
      </c>
    </row>
    <row r="153" spans="23:23" x14ac:dyDescent="0.2">
      <c r="W153" s="206">
        <f>Admin!B153</f>
        <v>45173</v>
      </c>
    </row>
    <row r="154" spans="23:23" x14ac:dyDescent="0.2">
      <c r="W154" s="206">
        <f>Admin!B154</f>
        <v>45174</v>
      </c>
    </row>
    <row r="155" spans="23:23" x14ac:dyDescent="0.2">
      <c r="W155" s="206">
        <f>Admin!B155</f>
        <v>45175</v>
      </c>
    </row>
    <row r="156" spans="23:23" x14ac:dyDescent="0.2">
      <c r="W156" s="206">
        <f>Admin!B156</f>
        <v>45176</v>
      </c>
    </row>
    <row r="157" spans="23:23" x14ac:dyDescent="0.2">
      <c r="W157" s="206">
        <f>Admin!B157</f>
        <v>45177</v>
      </c>
    </row>
    <row r="158" spans="23:23" x14ac:dyDescent="0.2">
      <c r="W158" s="206">
        <f>Admin!B158</f>
        <v>45178</v>
      </c>
    </row>
    <row r="159" spans="23:23" x14ac:dyDescent="0.2">
      <c r="W159" s="206">
        <f>Admin!B159</f>
        <v>45179</v>
      </c>
    </row>
    <row r="160" spans="23:23" x14ac:dyDescent="0.2">
      <c r="W160" s="206">
        <f>Admin!B160</f>
        <v>45180</v>
      </c>
    </row>
    <row r="161" spans="23:23" x14ac:dyDescent="0.2">
      <c r="W161" s="206">
        <f>Admin!B161</f>
        <v>45181</v>
      </c>
    </row>
    <row r="162" spans="23:23" x14ac:dyDescent="0.2">
      <c r="W162" s="206">
        <f>Admin!B162</f>
        <v>45182</v>
      </c>
    </row>
    <row r="163" spans="23:23" x14ac:dyDescent="0.2">
      <c r="W163" s="206">
        <f>Admin!B163</f>
        <v>45183</v>
      </c>
    </row>
    <row r="164" spans="23:23" x14ac:dyDescent="0.2">
      <c r="W164" s="206">
        <f>Admin!B164</f>
        <v>45184</v>
      </c>
    </row>
    <row r="165" spans="23:23" x14ac:dyDescent="0.2">
      <c r="W165" s="206">
        <f>Admin!B165</f>
        <v>45185</v>
      </c>
    </row>
    <row r="166" spans="23:23" x14ac:dyDescent="0.2">
      <c r="W166" s="206">
        <f>Admin!B166</f>
        <v>45186</v>
      </c>
    </row>
    <row r="167" spans="23:23" x14ac:dyDescent="0.2">
      <c r="W167" s="206">
        <f>Admin!B167</f>
        <v>45187</v>
      </c>
    </row>
    <row r="168" spans="23:23" x14ac:dyDescent="0.2">
      <c r="W168" s="206">
        <f>Admin!B168</f>
        <v>45188</v>
      </c>
    </row>
    <row r="169" spans="23:23" x14ac:dyDescent="0.2">
      <c r="W169" s="206">
        <f>Admin!B169</f>
        <v>45189</v>
      </c>
    </row>
    <row r="170" spans="23:23" x14ac:dyDescent="0.2">
      <c r="W170" s="206">
        <f>Admin!B170</f>
        <v>45190</v>
      </c>
    </row>
    <row r="171" spans="23:23" x14ac:dyDescent="0.2">
      <c r="W171" s="206">
        <f>Admin!B171</f>
        <v>45191</v>
      </c>
    </row>
    <row r="172" spans="23:23" x14ac:dyDescent="0.2">
      <c r="W172" s="206">
        <f>Admin!B172</f>
        <v>45192</v>
      </c>
    </row>
    <row r="173" spans="23:23" x14ac:dyDescent="0.2">
      <c r="W173" s="206">
        <f>Admin!B173</f>
        <v>45193</v>
      </c>
    </row>
    <row r="174" spans="23:23" x14ac:dyDescent="0.2">
      <c r="W174" s="206">
        <f>Admin!B174</f>
        <v>45194</v>
      </c>
    </row>
    <row r="175" spans="23:23" x14ac:dyDescent="0.2">
      <c r="W175" s="206">
        <f>Admin!B175</f>
        <v>45195</v>
      </c>
    </row>
    <row r="176" spans="23:23" x14ac:dyDescent="0.2">
      <c r="W176" s="206">
        <f>Admin!B176</f>
        <v>45196</v>
      </c>
    </row>
    <row r="177" spans="23:23" x14ac:dyDescent="0.2">
      <c r="W177" s="206">
        <f>Admin!B177</f>
        <v>45197</v>
      </c>
    </row>
    <row r="178" spans="23:23" x14ac:dyDescent="0.2">
      <c r="W178" s="206">
        <f>Admin!B178</f>
        <v>45198</v>
      </c>
    </row>
    <row r="179" spans="23:23" x14ac:dyDescent="0.2">
      <c r="W179" s="206">
        <f>Admin!B179</f>
        <v>45199</v>
      </c>
    </row>
    <row r="180" spans="23:23" x14ac:dyDescent="0.2">
      <c r="W180" s="206">
        <f>Admin!B180</f>
        <v>45200</v>
      </c>
    </row>
    <row r="181" spans="23:23" x14ac:dyDescent="0.2">
      <c r="W181" s="206">
        <f>Admin!B181</f>
        <v>45201</v>
      </c>
    </row>
    <row r="182" spans="23:23" x14ac:dyDescent="0.2">
      <c r="W182" s="206">
        <f>Admin!B182</f>
        <v>45202</v>
      </c>
    </row>
    <row r="183" spans="23:23" x14ac:dyDescent="0.2">
      <c r="W183" s="206">
        <f>Admin!B183</f>
        <v>45203</v>
      </c>
    </row>
    <row r="184" spans="23:23" x14ac:dyDescent="0.2">
      <c r="W184" s="206">
        <f>Admin!B184</f>
        <v>45204</v>
      </c>
    </row>
    <row r="185" spans="23:23" x14ac:dyDescent="0.2">
      <c r="W185" s="206">
        <f>Admin!B185</f>
        <v>45205</v>
      </c>
    </row>
    <row r="186" spans="23:23" x14ac:dyDescent="0.2">
      <c r="W186" s="206">
        <f>Admin!B186</f>
        <v>45206</v>
      </c>
    </row>
    <row r="187" spans="23:23" x14ac:dyDescent="0.2">
      <c r="W187" s="206">
        <f>Admin!B187</f>
        <v>45207</v>
      </c>
    </row>
    <row r="188" spans="23:23" x14ac:dyDescent="0.2">
      <c r="W188" s="206">
        <f>Admin!B188</f>
        <v>45208</v>
      </c>
    </row>
    <row r="189" spans="23:23" x14ac:dyDescent="0.2">
      <c r="W189" s="206">
        <f>Admin!B189</f>
        <v>45209</v>
      </c>
    </row>
    <row r="190" spans="23:23" x14ac:dyDescent="0.2">
      <c r="W190" s="206">
        <f>Admin!B190</f>
        <v>45210</v>
      </c>
    </row>
    <row r="191" spans="23:23" x14ac:dyDescent="0.2">
      <c r="W191" s="206">
        <f>Admin!B191</f>
        <v>45211</v>
      </c>
    </row>
    <row r="192" spans="23:23" x14ac:dyDescent="0.2">
      <c r="W192" s="206">
        <f>Admin!B192</f>
        <v>45212</v>
      </c>
    </row>
    <row r="193" spans="23:23" x14ac:dyDescent="0.2">
      <c r="W193" s="206">
        <f>Admin!B193</f>
        <v>45213</v>
      </c>
    </row>
    <row r="194" spans="23:23" x14ac:dyDescent="0.2">
      <c r="W194" s="206">
        <f>Admin!B194</f>
        <v>45214</v>
      </c>
    </row>
    <row r="195" spans="23:23" x14ac:dyDescent="0.2">
      <c r="W195" s="206">
        <f>Admin!B195</f>
        <v>45215</v>
      </c>
    </row>
    <row r="196" spans="23:23" x14ac:dyDescent="0.2">
      <c r="W196" s="206">
        <f>Admin!B196</f>
        <v>45216</v>
      </c>
    </row>
    <row r="197" spans="23:23" x14ac:dyDescent="0.2">
      <c r="W197" s="206">
        <f>Admin!B197</f>
        <v>45217</v>
      </c>
    </row>
    <row r="198" spans="23:23" x14ac:dyDescent="0.2">
      <c r="W198" s="206">
        <f>Admin!B198</f>
        <v>45218</v>
      </c>
    </row>
    <row r="199" spans="23:23" x14ac:dyDescent="0.2">
      <c r="W199" s="206">
        <f>Admin!B199</f>
        <v>45219</v>
      </c>
    </row>
    <row r="200" spans="23:23" x14ac:dyDescent="0.2">
      <c r="W200" s="206">
        <f>Admin!B200</f>
        <v>45220</v>
      </c>
    </row>
    <row r="201" spans="23:23" x14ac:dyDescent="0.2">
      <c r="W201" s="206">
        <f>Admin!B201</f>
        <v>45221</v>
      </c>
    </row>
    <row r="202" spans="23:23" x14ac:dyDescent="0.2">
      <c r="W202" s="206">
        <f>Admin!B202</f>
        <v>45222</v>
      </c>
    </row>
    <row r="203" spans="23:23" x14ac:dyDescent="0.2">
      <c r="W203" s="206">
        <f>Admin!B203</f>
        <v>45223</v>
      </c>
    </row>
    <row r="204" spans="23:23" x14ac:dyDescent="0.2">
      <c r="W204" s="206">
        <f>Admin!B204</f>
        <v>45224</v>
      </c>
    </row>
    <row r="205" spans="23:23" x14ac:dyDescent="0.2">
      <c r="W205" s="206">
        <f>Admin!B205</f>
        <v>45225</v>
      </c>
    </row>
    <row r="206" spans="23:23" x14ac:dyDescent="0.2">
      <c r="W206" s="206">
        <f>Admin!B206</f>
        <v>45226</v>
      </c>
    </row>
    <row r="207" spans="23:23" x14ac:dyDescent="0.2">
      <c r="W207" s="206">
        <f>Admin!B207</f>
        <v>45227</v>
      </c>
    </row>
    <row r="208" spans="23:23" x14ac:dyDescent="0.2">
      <c r="W208" s="206">
        <f>Admin!B208</f>
        <v>45228</v>
      </c>
    </row>
    <row r="209" spans="23:23" x14ac:dyDescent="0.2">
      <c r="W209" s="206">
        <f>Admin!B209</f>
        <v>45229</v>
      </c>
    </row>
    <row r="210" spans="23:23" x14ac:dyDescent="0.2">
      <c r="W210" s="206">
        <f>Admin!B210</f>
        <v>45230</v>
      </c>
    </row>
    <row r="211" spans="23:23" x14ac:dyDescent="0.2">
      <c r="W211" s="206">
        <f>Admin!B211</f>
        <v>45231</v>
      </c>
    </row>
    <row r="212" spans="23:23" x14ac:dyDescent="0.2">
      <c r="W212" s="206">
        <f>Admin!B212</f>
        <v>45232</v>
      </c>
    </row>
    <row r="213" spans="23:23" x14ac:dyDescent="0.2">
      <c r="W213" s="206">
        <f>Admin!B213</f>
        <v>45233</v>
      </c>
    </row>
    <row r="214" spans="23:23" x14ac:dyDescent="0.2">
      <c r="W214" s="206">
        <f>Admin!B214</f>
        <v>45234</v>
      </c>
    </row>
    <row r="215" spans="23:23" x14ac:dyDescent="0.2">
      <c r="W215" s="206">
        <f>Admin!B215</f>
        <v>45235</v>
      </c>
    </row>
    <row r="216" spans="23:23" x14ac:dyDescent="0.2">
      <c r="W216" s="206">
        <f>Admin!B216</f>
        <v>45236</v>
      </c>
    </row>
    <row r="217" spans="23:23" x14ac:dyDescent="0.2">
      <c r="W217" s="206">
        <f>Admin!B217</f>
        <v>45237</v>
      </c>
    </row>
    <row r="218" spans="23:23" x14ac:dyDescent="0.2">
      <c r="W218" s="206">
        <f>Admin!B218</f>
        <v>45238</v>
      </c>
    </row>
    <row r="219" spans="23:23" x14ac:dyDescent="0.2">
      <c r="W219" s="206">
        <f>Admin!B219</f>
        <v>45239</v>
      </c>
    </row>
    <row r="220" spans="23:23" x14ac:dyDescent="0.2">
      <c r="W220" s="206">
        <f>Admin!B220</f>
        <v>45240</v>
      </c>
    </row>
    <row r="221" spans="23:23" x14ac:dyDescent="0.2">
      <c r="W221" s="206">
        <f>Admin!B221</f>
        <v>45241</v>
      </c>
    </row>
    <row r="222" spans="23:23" x14ac:dyDescent="0.2">
      <c r="W222" s="206">
        <f>Admin!B222</f>
        <v>45242</v>
      </c>
    </row>
    <row r="223" spans="23:23" x14ac:dyDescent="0.2">
      <c r="W223" s="206">
        <f>Admin!B223</f>
        <v>45243</v>
      </c>
    </row>
    <row r="224" spans="23:23" x14ac:dyDescent="0.2">
      <c r="W224" s="206">
        <f>Admin!B224</f>
        <v>45244</v>
      </c>
    </row>
    <row r="225" spans="23:23" x14ac:dyDescent="0.2">
      <c r="W225" s="206">
        <f>Admin!B225</f>
        <v>45245</v>
      </c>
    </row>
    <row r="226" spans="23:23" x14ac:dyDescent="0.2">
      <c r="W226" s="206">
        <f>Admin!B226</f>
        <v>45246</v>
      </c>
    </row>
    <row r="227" spans="23:23" x14ac:dyDescent="0.2">
      <c r="W227" s="206">
        <f>Admin!B227</f>
        <v>45247</v>
      </c>
    </row>
    <row r="228" spans="23:23" x14ac:dyDescent="0.2">
      <c r="W228" s="206">
        <f>Admin!B228</f>
        <v>45248</v>
      </c>
    </row>
    <row r="229" spans="23:23" x14ac:dyDescent="0.2">
      <c r="W229" s="206">
        <f>Admin!B229</f>
        <v>45249</v>
      </c>
    </row>
    <row r="230" spans="23:23" x14ac:dyDescent="0.2">
      <c r="W230" s="206">
        <f>Admin!B230</f>
        <v>45250</v>
      </c>
    </row>
    <row r="231" spans="23:23" x14ac:dyDescent="0.2">
      <c r="W231" s="206">
        <f>Admin!B231</f>
        <v>45251</v>
      </c>
    </row>
    <row r="232" spans="23:23" x14ac:dyDescent="0.2">
      <c r="W232" s="206">
        <f>Admin!B232</f>
        <v>45252</v>
      </c>
    </row>
    <row r="233" spans="23:23" x14ac:dyDescent="0.2">
      <c r="W233" s="206">
        <f>Admin!B233</f>
        <v>45253</v>
      </c>
    </row>
    <row r="234" spans="23:23" x14ac:dyDescent="0.2">
      <c r="W234" s="206">
        <f>Admin!B234</f>
        <v>45254</v>
      </c>
    </row>
    <row r="235" spans="23:23" x14ac:dyDescent="0.2">
      <c r="W235" s="206">
        <f>Admin!B235</f>
        <v>45255</v>
      </c>
    </row>
    <row r="236" spans="23:23" x14ac:dyDescent="0.2">
      <c r="W236" s="206">
        <f>Admin!B236</f>
        <v>45256</v>
      </c>
    </row>
    <row r="237" spans="23:23" x14ac:dyDescent="0.2">
      <c r="W237" s="206">
        <f>Admin!B237</f>
        <v>45257</v>
      </c>
    </row>
    <row r="238" spans="23:23" x14ac:dyDescent="0.2">
      <c r="W238" s="206">
        <f>Admin!B238</f>
        <v>45258</v>
      </c>
    </row>
    <row r="239" spans="23:23" x14ac:dyDescent="0.2">
      <c r="W239" s="206">
        <f>Admin!B239</f>
        <v>45259</v>
      </c>
    </row>
    <row r="240" spans="23:23" x14ac:dyDescent="0.2">
      <c r="W240" s="206">
        <f>Admin!B240</f>
        <v>45260</v>
      </c>
    </row>
    <row r="241" spans="23:23" x14ac:dyDescent="0.2">
      <c r="W241" s="206">
        <f>Admin!B241</f>
        <v>45261</v>
      </c>
    </row>
    <row r="242" spans="23:23" x14ac:dyDescent="0.2">
      <c r="W242" s="206">
        <f>Admin!B242</f>
        <v>45262</v>
      </c>
    </row>
    <row r="243" spans="23:23" x14ac:dyDescent="0.2">
      <c r="W243" s="206">
        <f>Admin!B243</f>
        <v>45263</v>
      </c>
    </row>
    <row r="244" spans="23:23" x14ac:dyDescent="0.2">
      <c r="W244" s="206">
        <f>Admin!B244</f>
        <v>45264</v>
      </c>
    </row>
    <row r="245" spans="23:23" x14ac:dyDescent="0.2">
      <c r="W245" s="206">
        <f>Admin!B245</f>
        <v>45265</v>
      </c>
    </row>
    <row r="246" spans="23:23" x14ac:dyDescent="0.2">
      <c r="W246" s="206">
        <f>Admin!B246</f>
        <v>45266</v>
      </c>
    </row>
    <row r="247" spans="23:23" x14ac:dyDescent="0.2">
      <c r="W247" s="206">
        <f>Admin!B247</f>
        <v>45267</v>
      </c>
    </row>
    <row r="248" spans="23:23" x14ac:dyDescent="0.2">
      <c r="W248" s="206">
        <f>Admin!B248</f>
        <v>45268</v>
      </c>
    </row>
    <row r="249" spans="23:23" x14ac:dyDescent="0.2">
      <c r="W249" s="206">
        <f>Admin!B249</f>
        <v>45269</v>
      </c>
    </row>
    <row r="250" spans="23:23" x14ac:dyDescent="0.2">
      <c r="W250" s="206">
        <f>Admin!B250</f>
        <v>45270</v>
      </c>
    </row>
    <row r="251" spans="23:23" x14ac:dyDescent="0.2">
      <c r="W251" s="206">
        <f>Admin!B251</f>
        <v>45271</v>
      </c>
    </row>
    <row r="252" spans="23:23" x14ac:dyDescent="0.2">
      <c r="W252" s="206">
        <f>Admin!B252</f>
        <v>45272</v>
      </c>
    </row>
    <row r="253" spans="23:23" x14ac:dyDescent="0.2">
      <c r="W253" s="206">
        <f>Admin!B253</f>
        <v>45273</v>
      </c>
    </row>
    <row r="254" spans="23:23" x14ac:dyDescent="0.2">
      <c r="W254" s="206">
        <f>Admin!B254</f>
        <v>45274</v>
      </c>
    </row>
    <row r="255" spans="23:23" x14ac:dyDescent="0.2">
      <c r="W255" s="206">
        <f>Admin!B255</f>
        <v>45275</v>
      </c>
    </row>
    <row r="256" spans="23:23" x14ac:dyDescent="0.2">
      <c r="W256" s="206">
        <f>Admin!B256</f>
        <v>45276</v>
      </c>
    </row>
    <row r="257" spans="23:23" x14ac:dyDescent="0.2">
      <c r="W257" s="206">
        <f>Admin!B257</f>
        <v>45277</v>
      </c>
    </row>
    <row r="258" spans="23:23" x14ac:dyDescent="0.2">
      <c r="W258" s="206">
        <f>Admin!B258</f>
        <v>45278</v>
      </c>
    </row>
    <row r="259" spans="23:23" x14ac:dyDescent="0.2">
      <c r="W259" s="206">
        <f>Admin!B259</f>
        <v>45279</v>
      </c>
    </row>
    <row r="260" spans="23:23" x14ac:dyDescent="0.2">
      <c r="W260" s="206">
        <f>Admin!B260</f>
        <v>45280</v>
      </c>
    </row>
    <row r="261" spans="23:23" x14ac:dyDescent="0.2">
      <c r="W261" s="206">
        <f>Admin!B261</f>
        <v>45281</v>
      </c>
    </row>
    <row r="262" spans="23:23" x14ac:dyDescent="0.2">
      <c r="W262" s="206">
        <f>Admin!B262</f>
        <v>45282</v>
      </c>
    </row>
    <row r="263" spans="23:23" x14ac:dyDescent="0.2">
      <c r="W263" s="206">
        <f>Admin!B263</f>
        <v>45283</v>
      </c>
    </row>
    <row r="264" spans="23:23" x14ac:dyDescent="0.2">
      <c r="W264" s="206">
        <f>Admin!B264</f>
        <v>45284</v>
      </c>
    </row>
    <row r="265" spans="23:23" x14ac:dyDescent="0.2">
      <c r="W265" s="206">
        <f>Admin!B265</f>
        <v>45285</v>
      </c>
    </row>
    <row r="266" spans="23:23" x14ac:dyDescent="0.2">
      <c r="W266" s="206">
        <f>Admin!B266</f>
        <v>45286</v>
      </c>
    </row>
    <row r="267" spans="23:23" x14ac:dyDescent="0.2">
      <c r="W267" s="206">
        <f>Admin!B267</f>
        <v>45287</v>
      </c>
    </row>
    <row r="268" spans="23:23" x14ac:dyDescent="0.2">
      <c r="W268" s="206">
        <f>Admin!B268</f>
        <v>45288</v>
      </c>
    </row>
    <row r="269" spans="23:23" x14ac:dyDescent="0.2">
      <c r="W269" s="206">
        <f>Admin!B269</f>
        <v>45289</v>
      </c>
    </row>
    <row r="270" spans="23:23" x14ac:dyDescent="0.2">
      <c r="W270" s="206">
        <f>Admin!B270</f>
        <v>45290</v>
      </c>
    </row>
    <row r="271" spans="23:23" x14ac:dyDescent="0.2">
      <c r="W271" s="206">
        <f>Admin!B271</f>
        <v>45291</v>
      </c>
    </row>
    <row r="272" spans="23:23" x14ac:dyDescent="0.2">
      <c r="W272" s="206">
        <f>Admin!B272</f>
        <v>45292</v>
      </c>
    </row>
    <row r="273" spans="23:23" x14ac:dyDescent="0.2">
      <c r="W273" s="206">
        <f>Admin!B273</f>
        <v>45293</v>
      </c>
    </row>
    <row r="274" spans="23:23" x14ac:dyDescent="0.2">
      <c r="W274" s="206">
        <f>Admin!B274</f>
        <v>45294</v>
      </c>
    </row>
    <row r="275" spans="23:23" x14ac:dyDescent="0.2">
      <c r="W275" s="206">
        <f>Admin!B275</f>
        <v>45295</v>
      </c>
    </row>
    <row r="276" spans="23:23" x14ac:dyDescent="0.2">
      <c r="W276" s="206">
        <f>Admin!B276</f>
        <v>45296</v>
      </c>
    </row>
    <row r="277" spans="23:23" x14ac:dyDescent="0.2">
      <c r="W277" s="206">
        <f>Admin!B277</f>
        <v>45297</v>
      </c>
    </row>
    <row r="278" spans="23:23" x14ac:dyDescent="0.2">
      <c r="W278" s="206">
        <f>Admin!B278</f>
        <v>45298</v>
      </c>
    </row>
    <row r="279" spans="23:23" x14ac:dyDescent="0.2">
      <c r="W279" s="206">
        <f>Admin!B279</f>
        <v>45299</v>
      </c>
    </row>
    <row r="280" spans="23:23" x14ac:dyDescent="0.2">
      <c r="W280" s="206">
        <f>Admin!B280</f>
        <v>45300</v>
      </c>
    </row>
    <row r="281" spans="23:23" x14ac:dyDescent="0.2">
      <c r="W281" s="206">
        <f>Admin!B281</f>
        <v>45301</v>
      </c>
    </row>
    <row r="282" spans="23:23" x14ac:dyDescent="0.2">
      <c r="W282" s="206">
        <f>Admin!B282</f>
        <v>45302</v>
      </c>
    </row>
    <row r="283" spans="23:23" x14ac:dyDescent="0.2">
      <c r="W283" s="206">
        <f>Admin!B283</f>
        <v>45303</v>
      </c>
    </row>
    <row r="284" spans="23:23" x14ac:dyDescent="0.2">
      <c r="W284" s="206">
        <f>Admin!B284</f>
        <v>45304</v>
      </c>
    </row>
    <row r="285" spans="23:23" x14ac:dyDescent="0.2">
      <c r="W285" s="206">
        <f>Admin!B285</f>
        <v>45305</v>
      </c>
    </row>
    <row r="286" spans="23:23" x14ac:dyDescent="0.2">
      <c r="W286" s="206">
        <f>Admin!B286</f>
        <v>45306</v>
      </c>
    </row>
    <row r="287" spans="23:23" x14ac:dyDescent="0.2">
      <c r="W287" s="206">
        <f>Admin!B287</f>
        <v>45307</v>
      </c>
    </row>
    <row r="288" spans="23:23" x14ac:dyDescent="0.2">
      <c r="W288" s="206">
        <f>Admin!B288</f>
        <v>45308</v>
      </c>
    </row>
    <row r="289" spans="23:23" x14ac:dyDescent="0.2">
      <c r="W289" s="206">
        <f>Admin!B289</f>
        <v>45309</v>
      </c>
    </row>
    <row r="290" spans="23:23" x14ac:dyDescent="0.2">
      <c r="W290" s="206">
        <f>Admin!B290</f>
        <v>45310</v>
      </c>
    </row>
    <row r="291" spans="23:23" x14ac:dyDescent="0.2">
      <c r="W291" s="206">
        <f>Admin!B291</f>
        <v>45311</v>
      </c>
    </row>
    <row r="292" spans="23:23" x14ac:dyDescent="0.2">
      <c r="W292" s="206">
        <f>Admin!B292</f>
        <v>45312</v>
      </c>
    </row>
    <row r="293" spans="23:23" x14ac:dyDescent="0.2">
      <c r="W293" s="206">
        <f>Admin!B293</f>
        <v>45313</v>
      </c>
    </row>
    <row r="294" spans="23:23" x14ac:dyDescent="0.2">
      <c r="W294" s="206">
        <f>Admin!B294</f>
        <v>45314</v>
      </c>
    </row>
    <row r="295" spans="23:23" x14ac:dyDescent="0.2">
      <c r="W295" s="206">
        <f>Admin!B295</f>
        <v>45315</v>
      </c>
    </row>
    <row r="296" spans="23:23" x14ac:dyDescent="0.2">
      <c r="W296" s="206">
        <f>Admin!B296</f>
        <v>45316</v>
      </c>
    </row>
    <row r="297" spans="23:23" x14ac:dyDescent="0.2">
      <c r="W297" s="206">
        <f>Admin!B297</f>
        <v>45317</v>
      </c>
    </row>
    <row r="298" spans="23:23" x14ac:dyDescent="0.2">
      <c r="W298" s="206">
        <f>Admin!B298</f>
        <v>45318</v>
      </c>
    </row>
    <row r="299" spans="23:23" x14ac:dyDescent="0.2">
      <c r="W299" s="206">
        <f>Admin!B299</f>
        <v>45319</v>
      </c>
    </row>
    <row r="300" spans="23:23" x14ac:dyDescent="0.2">
      <c r="W300" s="206">
        <f>Admin!B300</f>
        <v>45320</v>
      </c>
    </row>
    <row r="301" spans="23:23" x14ac:dyDescent="0.2">
      <c r="W301" s="206">
        <f>Admin!B301</f>
        <v>45321</v>
      </c>
    </row>
    <row r="302" spans="23:23" x14ac:dyDescent="0.2">
      <c r="W302" s="206">
        <f>Admin!B302</f>
        <v>45322</v>
      </c>
    </row>
    <row r="303" spans="23:23" x14ac:dyDescent="0.2">
      <c r="W303" s="206">
        <f>Admin!B303</f>
        <v>45323</v>
      </c>
    </row>
    <row r="304" spans="23:23" x14ac:dyDescent="0.2">
      <c r="W304" s="206">
        <f>Admin!B304</f>
        <v>45324</v>
      </c>
    </row>
    <row r="305" spans="23:23" x14ac:dyDescent="0.2">
      <c r="W305" s="206">
        <f>Admin!B305</f>
        <v>45325</v>
      </c>
    </row>
    <row r="306" spans="23:23" x14ac:dyDescent="0.2">
      <c r="W306" s="206">
        <f>Admin!B306</f>
        <v>45326</v>
      </c>
    </row>
    <row r="307" spans="23:23" x14ac:dyDescent="0.2">
      <c r="W307" s="206">
        <f>Admin!B307</f>
        <v>45327</v>
      </c>
    </row>
    <row r="308" spans="23:23" x14ac:dyDescent="0.2">
      <c r="W308" s="206">
        <f>Admin!B308</f>
        <v>45328</v>
      </c>
    </row>
    <row r="309" spans="23:23" x14ac:dyDescent="0.2">
      <c r="W309" s="206">
        <f>Admin!B309</f>
        <v>45329</v>
      </c>
    </row>
    <row r="310" spans="23:23" x14ac:dyDescent="0.2">
      <c r="W310" s="206">
        <f>Admin!B310</f>
        <v>45330</v>
      </c>
    </row>
    <row r="311" spans="23:23" x14ac:dyDescent="0.2">
      <c r="W311" s="206">
        <f>Admin!B311</f>
        <v>45331</v>
      </c>
    </row>
    <row r="312" spans="23:23" x14ac:dyDescent="0.2">
      <c r="W312" s="206">
        <f>Admin!B312</f>
        <v>45332</v>
      </c>
    </row>
    <row r="313" spans="23:23" x14ac:dyDescent="0.2">
      <c r="W313" s="206">
        <f>Admin!B313</f>
        <v>45333</v>
      </c>
    </row>
    <row r="314" spans="23:23" x14ac:dyDescent="0.2">
      <c r="W314" s="206">
        <f>Admin!B314</f>
        <v>45334</v>
      </c>
    </row>
    <row r="315" spans="23:23" x14ac:dyDescent="0.2">
      <c r="W315" s="206">
        <f>Admin!B315</f>
        <v>45335</v>
      </c>
    </row>
    <row r="316" spans="23:23" x14ac:dyDescent="0.2">
      <c r="W316" s="206">
        <f>Admin!B316</f>
        <v>45336</v>
      </c>
    </row>
    <row r="317" spans="23:23" x14ac:dyDescent="0.2">
      <c r="W317" s="206">
        <f>Admin!B317</f>
        <v>45337</v>
      </c>
    </row>
    <row r="318" spans="23:23" x14ac:dyDescent="0.2">
      <c r="W318" s="206">
        <f>Admin!B318</f>
        <v>45338</v>
      </c>
    </row>
    <row r="319" spans="23:23" x14ac:dyDescent="0.2">
      <c r="W319" s="206">
        <f>Admin!B319</f>
        <v>45339</v>
      </c>
    </row>
    <row r="320" spans="23:23" x14ac:dyDescent="0.2">
      <c r="W320" s="206">
        <f>Admin!B320</f>
        <v>45340</v>
      </c>
    </row>
    <row r="321" spans="23:23" x14ac:dyDescent="0.2">
      <c r="W321" s="206">
        <f>Admin!B321</f>
        <v>45341</v>
      </c>
    </row>
    <row r="322" spans="23:23" x14ac:dyDescent="0.2">
      <c r="W322" s="206">
        <f>Admin!B322</f>
        <v>45342</v>
      </c>
    </row>
    <row r="323" spans="23:23" x14ac:dyDescent="0.2">
      <c r="W323" s="206">
        <f>Admin!B323</f>
        <v>45343</v>
      </c>
    </row>
    <row r="324" spans="23:23" x14ac:dyDescent="0.2">
      <c r="W324" s="206">
        <f>Admin!B324</f>
        <v>45344</v>
      </c>
    </row>
    <row r="325" spans="23:23" x14ac:dyDescent="0.2">
      <c r="W325" s="206">
        <f>Admin!B325</f>
        <v>45345</v>
      </c>
    </row>
    <row r="326" spans="23:23" x14ac:dyDescent="0.2">
      <c r="W326" s="206">
        <f>Admin!B326</f>
        <v>45346</v>
      </c>
    </row>
    <row r="327" spans="23:23" x14ac:dyDescent="0.2">
      <c r="W327" s="206">
        <f>Admin!B327</f>
        <v>45347</v>
      </c>
    </row>
    <row r="328" spans="23:23" x14ac:dyDescent="0.2">
      <c r="W328" s="206">
        <f>Admin!B328</f>
        <v>45348</v>
      </c>
    </row>
    <row r="329" spans="23:23" x14ac:dyDescent="0.2">
      <c r="W329" s="206">
        <f>Admin!B329</f>
        <v>45349</v>
      </c>
    </row>
    <row r="330" spans="23:23" x14ac:dyDescent="0.2">
      <c r="W330" s="206">
        <f>Admin!B330</f>
        <v>45350</v>
      </c>
    </row>
    <row r="331" spans="23:23" x14ac:dyDescent="0.2">
      <c r="W331" s="206">
        <f>Admin!B331</f>
        <v>45351</v>
      </c>
    </row>
    <row r="332" spans="23:23" x14ac:dyDescent="0.2">
      <c r="W332" s="206">
        <f>Admin!B332</f>
        <v>45352</v>
      </c>
    </row>
    <row r="333" spans="23:23" x14ac:dyDescent="0.2">
      <c r="W333" s="206">
        <f>Admin!B333</f>
        <v>45353</v>
      </c>
    </row>
    <row r="334" spans="23:23" x14ac:dyDescent="0.2">
      <c r="W334" s="206">
        <f>Admin!B334</f>
        <v>45354</v>
      </c>
    </row>
    <row r="335" spans="23:23" x14ac:dyDescent="0.2">
      <c r="W335" s="206">
        <f>Admin!B335</f>
        <v>45355</v>
      </c>
    </row>
    <row r="336" spans="23:23" x14ac:dyDescent="0.2">
      <c r="W336" s="206">
        <f>Admin!B336</f>
        <v>45356</v>
      </c>
    </row>
    <row r="337" spans="23:23" x14ac:dyDescent="0.2">
      <c r="W337" s="206">
        <f>Admin!B337</f>
        <v>45357</v>
      </c>
    </row>
    <row r="338" spans="23:23" x14ac:dyDescent="0.2">
      <c r="W338" s="206">
        <f>Admin!B338</f>
        <v>45358</v>
      </c>
    </row>
    <row r="339" spans="23:23" x14ac:dyDescent="0.2">
      <c r="W339" s="206">
        <f>Admin!B339</f>
        <v>45359</v>
      </c>
    </row>
    <row r="340" spans="23:23" x14ac:dyDescent="0.2">
      <c r="W340" s="206">
        <f>Admin!B340</f>
        <v>45360</v>
      </c>
    </row>
    <row r="341" spans="23:23" x14ac:dyDescent="0.2">
      <c r="W341" s="206">
        <f>Admin!B341</f>
        <v>45361</v>
      </c>
    </row>
    <row r="342" spans="23:23" x14ac:dyDescent="0.2">
      <c r="W342" s="206">
        <f>Admin!B342</f>
        <v>45362</v>
      </c>
    </row>
    <row r="343" spans="23:23" x14ac:dyDescent="0.2">
      <c r="W343" s="206">
        <f>Admin!B343</f>
        <v>45363</v>
      </c>
    </row>
    <row r="344" spans="23:23" x14ac:dyDescent="0.2">
      <c r="W344" s="206">
        <f>Admin!B344</f>
        <v>45364</v>
      </c>
    </row>
    <row r="345" spans="23:23" x14ac:dyDescent="0.2">
      <c r="W345" s="206">
        <f>Admin!B345</f>
        <v>45365</v>
      </c>
    </row>
    <row r="346" spans="23:23" x14ac:dyDescent="0.2">
      <c r="W346" s="206">
        <f>Admin!B346</f>
        <v>45366</v>
      </c>
    </row>
    <row r="347" spans="23:23" x14ac:dyDescent="0.2">
      <c r="W347" s="206">
        <f>Admin!B347</f>
        <v>45367</v>
      </c>
    </row>
    <row r="348" spans="23:23" x14ac:dyDescent="0.2">
      <c r="W348" s="206">
        <f>Admin!B348</f>
        <v>45368</v>
      </c>
    </row>
    <row r="349" spans="23:23" x14ac:dyDescent="0.2">
      <c r="W349" s="206">
        <f>Admin!B349</f>
        <v>45369</v>
      </c>
    </row>
    <row r="350" spans="23:23" x14ac:dyDescent="0.2">
      <c r="W350" s="206">
        <f>Admin!B350</f>
        <v>45370</v>
      </c>
    </row>
    <row r="351" spans="23:23" x14ac:dyDescent="0.2">
      <c r="W351" s="206">
        <f>Admin!B351</f>
        <v>45371</v>
      </c>
    </row>
    <row r="352" spans="23:23" x14ac:dyDescent="0.2">
      <c r="W352" s="206">
        <f>Admin!B352</f>
        <v>45372</v>
      </c>
    </row>
    <row r="353" spans="23:23" x14ac:dyDescent="0.2">
      <c r="W353" s="206">
        <f>Admin!B353</f>
        <v>45373</v>
      </c>
    </row>
    <row r="354" spans="23:23" x14ac:dyDescent="0.2">
      <c r="W354" s="206">
        <f>Admin!B354</f>
        <v>45374</v>
      </c>
    </row>
    <row r="355" spans="23:23" x14ac:dyDescent="0.2">
      <c r="W355" s="206">
        <f>Admin!B355</f>
        <v>45375</v>
      </c>
    </row>
    <row r="356" spans="23:23" x14ac:dyDescent="0.2">
      <c r="W356" s="206">
        <f>Admin!B356</f>
        <v>45376</v>
      </c>
    </row>
    <row r="357" spans="23:23" x14ac:dyDescent="0.2">
      <c r="W357" s="206">
        <f>Admin!B357</f>
        <v>45377</v>
      </c>
    </row>
    <row r="358" spans="23:23" x14ac:dyDescent="0.2">
      <c r="W358" s="206">
        <f>Admin!B358</f>
        <v>45378</v>
      </c>
    </row>
    <row r="359" spans="23:23" x14ac:dyDescent="0.2">
      <c r="W359" s="206">
        <f>Admin!B359</f>
        <v>45379</v>
      </c>
    </row>
    <row r="360" spans="23:23" x14ac:dyDescent="0.2">
      <c r="W360" s="206">
        <f>Admin!B360</f>
        <v>45380</v>
      </c>
    </row>
    <row r="361" spans="23:23" x14ac:dyDescent="0.2">
      <c r="W361" s="206">
        <f>Admin!B361</f>
        <v>45381</v>
      </c>
    </row>
    <row r="362" spans="23:23" x14ac:dyDescent="0.2">
      <c r="W362" s="206">
        <f>Admin!B362</f>
        <v>45382</v>
      </c>
    </row>
    <row r="363" spans="23:23" x14ac:dyDescent="0.2">
      <c r="W363" s="206">
        <f>Admin!B363</f>
        <v>45383</v>
      </c>
    </row>
    <row r="364" spans="23:23" x14ac:dyDescent="0.2">
      <c r="W364" s="206">
        <f>Admin!B364</f>
        <v>45384</v>
      </c>
    </row>
    <row r="365" spans="23:23" x14ac:dyDescent="0.2">
      <c r="W365" s="206">
        <f>Admin!B365</f>
        <v>45385</v>
      </c>
    </row>
    <row r="366" spans="23:23" x14ac:dyDescent="0.2">
      <c r="W366" s="206">
        <f>Admin!B366</f>
        <v>45386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3"/>
      <c r="B1" s="454" t="s">
        <v>65</v>
      </c>
      <c r="C1" s="455"/>
      <c r="D1" s="455"/>
      <c r="E1" s="455"/>
      <c r="F1" s="456"/>
      <c r="G1" s="467">
        <f>SUM(AD60:AG60)+SUM(AE62:AG62)</f>
        <v>0</v>
      </c>
      <c r="H1" s="468"/>
      <c r="I1" s="465" t="s">
        <v>4</v>
      </c>
      <c r="J1" s="476"/>
      <c r="K1" s="476"/>
      <c r="L1" s="477"/>
      <c r="M1" s="88">
        <f t="shared" ref="M1:R1" si="0">M16+M26+M36+M46+M56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4"/>
    </row>
    <row r="2" spans="1:34" s="4" customFormat="1" ht="1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 t="shared" ref="M2:R2" si="1">M65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S55</f>
        <v>0</v>
      </c>
      <c r="T2" s="178">
        <f>T65</f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4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36</v>
      </c>
      <c r="F9" s="35"/>
      <c r="G9" s="35"/>
      <c r="H9" s="392" t="s">
        <v>28</v>
      </c>
      <c r="I9" s="393"/>
      <c r="J9" s="391"/>
      <c r="K9" s="204">
        <f>Admin!B244</f>
        <v>45264</v>
      </c>
      <c r="L9" s="203" t="s">
        <v>75</v>
      </c>
      <c r="M9" s="205">
        <f>K9+6</f>
        <v>45270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IF(T$9="Y",'Nov23'!H51,0)</f>
        <v>0</v>
      </c>
      <c r="I11" s="89">
        <f>IF(T$9="Y",'Nov23'!I51,0)</f>
        <v>0</v>
      </c>
      <c r="J11" s="89">
        <f>IF(T$9="Y",'Nov23'!J51,0)</f>
        <v>0</v>
      </c>
      <c r="K11" s="89">
        <f>IF(T$9="Y",'Nov23'!K51,I11*J11)</f>
        <v>0</v>
      </c>
      <c r="L11" s="110">
        <f>IF(T$9="Y",'Nov23'!L51,0)</f>
        <v>0</v>
      </c>
      <c r="M11" s="110" t="str">
        <f>IF(E11=" "," ",IF(T$9="Y",'Nov23'!M51,IF((H11+K11+L11)&gt;0,H11+K11+L11,"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IF(Employee!H$34=E$9,Employee!D$34+SUM(M11)+'Nov23'!V51,SUM(M11)+'Nov23'!V51)</f>
        <v>0</v>
      </c>
      <c r="W11" s="49">
        <f>IF(Employee!H$34=E$9,Employee!D$35+SUM(N11)+'Nov23'!W51,SUM(N11)+'Nov23'!W51)</f>
        <v>0</v>
      </c>
      <c r="X11" s="49">
        <f>IF(O11=" ",'Nov23'!X51,O11+'Nov23'!X51)</f>
        <v>0</v>
      </c>
      <c r="Y11" s="49">
        <f>IF(P11=" ",'Nov23'!Y51,P11+'Nov23'!Y51)</f>
        <v>0</v>
      </c>
      <c r="Z11" s="49">
        <f>IF(Q11=" ",'Nov23'!Z51,Q11+'Nov23'!Z51)</f>
        <v>0</v>
      </c>
      <c r="AA11" s="49">
        <f>IF(R11=" ",'Nov23'!AA51,R11+'Nov23'!AA51)</f>
        <v>0</v>
      </c>
      <c r="AC11" s="49">
        <f>IF(T11=" ",'Nov23'!AC51,T11+'Nov23'!AC51)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IF(T$9="Y",'Nov23'!H52,0)</f>
        <v>0</v>
      </c>
      <c r="I12" s="92">
        <f>IF(T$9="Y",'Nov23'!I52,0)</f>
        <v>0</v>
      </c>
      <c r="J12" s="92">
        <f>IF(T$9="Y",'Nov23'!J52,0)</f>
        <v>0</v>
      </c>
      <c r="K12" s="92">
        <f>IF(T$9="Y",'Nov23'!K52,I12*J12)</f>
        <v>0</v>
      </c>
      <c r="L12" s="111">
        <f>IF(T$9="Y",'Nov23'!L52,0)</f>
        <v>0</v>
      </c>
      <c r="M12" s="111" t="str">
        <f>IF(E12=" "," ",IF(T$9="Y",'Nov23'!M52,IF((H12+K12+L12)&gt;0,H12+K12+L12,"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IF(Employee!H$60=E$9,Employee!D$60+SUM(M12)+'Nov23'!V52,SUM(M12)+'Nov23'!V52)</f>
        <v>0</v>
      </c>
      <c r="W12" s="49">
        <f>IF(Employee!H$60=E$9,Employee!D$61+SUM(N12)+'Nov23'!W52,SUM(N12)+'Nov23'!W52)</f>
        <v>0</v>
      </c>
      <c r="X12" s="49">
        <f>IF(O12=" ",'Nov23'!X52,O12+'Nov23'!X52)</f>
        <v>0</v>
      </c>
      <c r="Y12" s="49">
        <f>IF(P12=" ",'Nov23'!Y52,P12+'Nov23'!Y52)</f>
        <v>0</v>
      </c>
      <c r="Z12" s="49">
        <f>IF(Q12=" ",'Nov23'!Z52,Q12+'Nov23'!Z52)</f>
        <v>0</v>
      </c>
      <c r="AA12" s="49">
        <f>IF(R12=" ",'Nov23'!AA52,R12+'Nov23'!AA52)</f>
        <v>0</v>
      </c>
      <c r="AC12" s="49">
        <f>IF(T12=" ",'Nov23'!AC52,T12+'Nov23'!AC52)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5">
        <f>IF(T$9="Y",'Nov23'!H53,0)</f>
        <v>0</v>
      </c>
      <c r="I13" s="89">
        <f>IF(T$9="Y",'Nov23'!I53,0)</f>
        <v>0</v>
      </c>
      <c r="J13" s="89">
        <f>IF(T$9="Y",'Nov23'!J53,0)</f>
        <v>0</v>
      </c>
      <c r="K13" s="89">
        <f>IF(T$9="Y",'Nov23'!K53,I13*J13)</f>
        <v>0</v>
      </c>
      <c r="L13" s="110">
        <f>IF(T$9="Y",'Nov23'!L53,0)</f>
        <v>0</v>
      </c>
      <c r="M13" s="110" t="str">
        <f>IF(E13=" "," ",IF(T$9="Y",'Nov23'!M53,IF((H13+K13+L13)&gt;0,H13+K13+L13,"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IF(Employee!H$86=E$9,Employee!D$86+SUM(M13)+'Nov23'!V53,SUM(M13)+'Nov23'!V53)</f>
        <v>0</v>
      </c>
      <c r="W13" s="49">
        <f>IF(Employee!H$86=E$9,Employee!D$87+SUM(N13)+'Nov23'!W53,SUM(N13)+'Nov23'!W53)</f>
        <v>0</v>
      </c>
      <c r="X13" s="49">
        <f>IF(O13=" ",'Nov23'!X53,O13+'Nov23'!X53)</f>
        <v>0</v>
      </c>
      <c r="Y13" s="49">
        <f>IF(P13=" ",'Nov23'!Y53,P13+'Nov23'!Y53)</f>
        <v>0</v>
      </c>
      <c r="Z13" s="49">
        <f>IF(Q13=" ",'Nov23'!Z53,Q13+'Nov23'!Z53)</f>
        <v>0</v>
      </c>
      <c r="AA13" s="49">
        <f>IF(R13=" ",'Nov23'!AA53,R13+'Nov23'!AA53)</f>
        <v>0</v>
      </c>
      <c r="AC13" s="49">
        <f>IF(T13=" ",'Nov23'!AC53,T13+'Nov23'!AC53)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IF(T$9="Y",'Nov23'!H54,0)</f>
        <v>0</v>
      </c>
      <c r="I14" s="92">
        <f>IF(T$9="Y",'Nov23'!I54,0)</f>
        <v>0</v>
      </c>
      <c r="J14" s="92">
        <f>IF(T$9="Y",'Nov23'!J54,0)</f>
        <v>0</v>
      </c>
      <c r="K14" s="92">
        <f>IF(T$9="Y",'Nov23'!K54,I14*J14)</f>
        <v>0</v>
      </c>
      <c r="L14" s="111">
        <f>IF(T$9="Y",'Nov23'!L54,0)</f>
        <v>0</v>
      </c>
      <c r="M14" s="111" t="str">
        <f>IF(E14=" "," ",IF(T$9="Y",'Nov23'!M54,IF((H14+K14+L14)&gt;0,H14+K14+L14,"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IF(Employee!H$112=E$9,Employee!D$112+SUM(M14)+'Nov23'!V54,SUM(M14)+'Nov23'!V54)</f>
        <v>0</v>
      </c>
      <c r="W14" s="49">
        <f>IF(Employee!H$112=E$9,Employee!D$113+SUM(N14)+'Nov23'!W54,SUM(N14)+'Nov23'!W54)</f>
        <v>0</v>
      </c>
      <c r="X14" s="49">
        <f>IF(O14=" ",'Nov23'!X54,O14+'Nov23'!X54)</f>
        <v>0</v>
      </c>
      <c r="Y14" s="49">
        <f>IF(P14=" ",'Nov23'!Y54,P14+'Nov23'!Y54)</f>
        <v>0</v>
      </c>
      <c r="Z14" s="49">
        <f>IF(Q14=" ",'Nov23'!Z54,Q14+'Nov23'!Z54)</f>
        <v>0</v>
      </c>
      <c r="AA14" s="49">
        <f>IF(R14=" ",'Nov23'!AA54,R14+'Nov23'!AA54)</f>
        <v>0</v>
      </c>
      <c r="AC14" s="49">
        <f>IF(T14=" ",'Nov23'!AC54,T14+'Nov23'!AC54)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95">
        <f>IF(T$9="Y",'Nov23'!H55,0)</f>
        <v>0</v>
      </c>
      <c r="I15" s="89">
        <f>IF(T$9="Y",'Nov23'!I55,0)</f>
        <v>0</v>
      </c>
      <c r="J15" s="89">
        <f>IF(T$9="Y",'Nov23'!J55,0)</f>
        <v>0</v>
      </c>
      <c r="K15" s="89">
        <f>IF(T$9="Y",'Nov23'!K55,I15*J15)</f>
        <v>0</v>
      </c>
      <c r="L15" s="110">
        <f>IF(T$9="Y",'Nov23'!L55,0)</f>
        <v>0</v>
      </c>
      <c r="M15" s="110" t="str">
        <f>IF(E15=" "," ",IF(T$9="Y",'Nov23'!M55,IF((H15+K15+L15)&gt;0,H15+K15+L15,"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IF(Employee!H$138=E$9,Employee!D$138+SUM(M15)+'Nov23'!V55,SUM(M15)+'Nov23'!V55)</f>
        <v>0</v>
      </c>
      <c r="W15" s="49">
        <f>IF(Employee!H$138=E$9,Employee!D$139+SUM(N15)+'Nov23'!W55,SUM(N15)+'Nov23'!W55)</f>
        <v>0</v>
      </c>
      <c r="X15" s="49">
        <f>IF(O15=" ",'Nov23'!X55,O15+'Nov23'!X55)</f>
        <v>0</v>
      </c>
      <c r="Y15" s="49">
        <f>IF(P15=" ",'Nov23'!Y55,P15+'Nov23'!Y55)</f>
        <v>0</v>
      </c>
      <c r="Z15" s="49">
        <f>IF(Q15=" ",'Nov23'!Z55,Q15+'Nov23'!Z55)</f>
        <v>0</v>
      </c>
      <c r="AA15" s="49">
        <f>IF(R15=" ",'Nov23'!AA55,R15+'Nov23'!AA55)</f>
        <v>0</v>
      </c>
      <c r="AC15" s="49">
        <f>IF(T15=" ",'Nov23'!AC55,T15+'Nov23'!AC55)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37</v>
      </c>
      <c r="F19" s="35"/>
      <c r="G19" s="35"/>
      <c r="H19" s="392" t="s">
        <v>28</v>
      </c>
      <c r="I19" s="393"/>
      <c r="J19" s="391"/>
      <c r="K19" s="204">
        <f>M9+1</f>
        <v>45271</v>
      </c>
      <c r="L19" s="203" t="s">
        <v>75</v>
      </c>
      <c r="M19" s="205">
        <f>K19+6</f>
        <v>45277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38</v>
      </c>
      <c r="F29" s="35"/>
      <c r="G29" s="35"/>
      <c r="H29" s="392" t="s">
        <v>28</v>
      </c>
      <c r="I29" s="393"/>
      <c r="J29" s="391"/>
      <c r="K29" s="204">
        <f>M19+1</f>
        <v>45278</v>
      </c>
      <c r="L29" s="203" t="s">
        <v>75</v>
      </c>
      <c r="M29" s="205">
        <f>K29+6</f>
        <v>45284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9"/>
      <c r="D38" s="469"/>
      <c r="E38" s="470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471"/>
      <c r="D39" s="472"/>
      <c r="E39" s="156">
        <v>39</v>
      </c>
      <c r="F39" s="35"/>
      <c r="G39" s="35"/>
      <c r="H39" s="392" t="s">
        <v>28</v>
      </c>
      <c r="I39" s="471"/>
      <c r="J39" s="472"/>
      <c r="K39" s="204">
        <f>M29+1</f>
        <v>45285</v>
      </c>
      <c r="L39" s="203" t="s">
        <v>75</v>
      </c>
      <c r="M39" s="205">
        <f>K39+6</f>
        <v>45291</v>
      </c>
      <c r="N39" s="20"/>
      <c r="O39" s="433" t="s">
        <v>63</v>
      </c>
      <c r="P39" s="473"/>
      <c r="Q39" s="473"/>
      <c r="R39" s="47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475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393"/>
      <c r="D48" s="393"/>
      <c r="E48" s="391"/>
      <c r="F48" s="32"/>
      <c r="G48" s="32"/>
      <c r="H48" s="43"/>
      <c r="I48" s="43"/>
      <c r="J48" s="43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D48" s="161"/>
      <c r="AE48" s="161"/>
      <c r="AF48" s="161"/>
      <c r="AG48" s="161"/>
      <c r="AH48" s="35"/>
    </row>
    <row r="49" spans="1:34" ht="18" customHeight="1" thickTop="1" thickBot="1" x14ac:dyDescent="0.25">
      <c r="A49" s="34"/>
      <c r="B49" s="392" t="s">
        <v>10</v>
      </c>
      <c r="C49" s="393"/>
      <c r="D49" s="391"/>
      <c r="E49" s="156">
        <v>9</v>
      </c>
      <c r="F49" s="35"/>
      <c r="G49" s="35"/>
      <c r="H49" s="392" t="s">
        <v>28</v>
      </c>
      <c r="I49" s="393"/>
      <c r="J49" s="391"/>
      <c r="K49" s="204">
        <f>Admin!B241</f>
        <v>45261</v>
      </c>
      <c r="L49" s="203" t="s">
        <v>75</v>
      </c>
      <c r="M49" s="205">
        <f>Admin!B271</f>
        <v>45291</v>
      </c>
      <c r="N49" s="20"/>
      <c r="O49" s="433" t="s">
        <v>64</v>
      </c>
      <c r="P49" s="434"/>
      <c r="Q49" s="434"/>
      <c r="R49" s="43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IF(T$49="Y",'Nov23'!H61,0)</f>
        <v>0</v>
      </c>
      <c r="I51" s="89">
        <f>IF(T$49="Y",'Nov23'!I61,0)</f>
        <v>0</v>
      </c>
      <c r="J51" s="89">
        <f>IF(T$49="Y",'Nov23'!J61,0)</f>
        <v>0</v>
      </c>
      <c r="K51" s="89">
        <f>IF(T$49="Y",'Nov23'!K61,I51*J51)</f>
        <v>0</v>
      </c>
      <c r="L51" s="110">
        <f>IF(T$49="Y",'Nov23'!L61,0)</f>
        <v>0</v>
      </c>
      <c r="M51" s="99" t="str">
        <f>IF(E51=" "," ",IF(T$49="Y",'Nov23'!M61,IF((H51+K51+L51)&gt;0,H51+K51+L51,"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IF(Employee!H$35=E$49,Employee!D$34+SUM(M51)+'Nov23'!V61,SUM(M51)+'Nov23'!V61)</f>
        <v>0</v>
      </c>
      <c r="W51" s="49">
        <f>IF(Employee!H$35=E$49,Employee!D$35+SUM(N51)+'Nov23'!W61,SUM(N51)+'Nov23'!W61)</f>
        <v>0</v>
      </c>
      <c r="X51" s="49">
        <f>IF(O51=" ",'Nov23'!X61,O51+'Nov23'!X61)</f>
        <v>0</v>
      </c>
      <c r="Y51" s="49">
        <f>IF(P51=" ",'Nov23'!Y61,P51+'Nov23'!Y61)</f>
        <v>0</v>
      </c>
      <c r="Z51" s="49">
        <f>IF(Q51=" ",'Nov23'!Z61,Q51+'Nov23'!Z61)</f>
        <v>0</v>
      </c>
      <c r="AA51" s="49">
        <f>IF(R51=" ",'Nov23'!AA61,R51+'Nov23'!AA61)</f>
        <v>0</v>
      </c>
      <c r="AC51" s="49">
        <f>IF(T51=" ",'Nov23'!AC61,T51+'Nov23'!AC61)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IF(T$49="Y",'Nov23'!H62,0)</f>
        <v>0</v>
      </c>
      <c r="I52" s="92">
        <f>IF(T$49="Y",'Nov23'!I62,0)</f>
        <v>0</v>
      </c>
      <c r="J52" s="92">
        <f>IF(T$49="Y",'Nov23'!J62,0)</f>
        <v>0</v>
      </c>
      <c r="K52" s="92">
        <f>IF(T$49="Y",'Nov23'!K62,I52*J52)</f>
        <v>0</v>
      </c>
      <c r="L52" s="111">
        <f>IF(T$49="Y",'Nov23'!L62,0)</f>
        <v>0</v>
      </c>
      <c r="M52" s="100" t="str">
        <f>IF(E52=" "," ",IF(T$49="Y",'Nov23'!M62,IF((H52+K52+L52)&gt;0,H52+K52+L52,"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IF(Employee!H$61=E$49,Employee!D$60+SUM(M52)+'Nov23'!V62,SUM(M52)+'Nov23'!V62)</f>
        <v>0</v>
      </c>
      <c r="W52" s="49">
        <f>IF(Employee!H$61=E$49,Employee!D$61+SUM(N52)+'Nov23'!W62,SUM(N52)+'Nov23'!W62)</f>
        <v>0</v>
      </c>
      <c r="X52" s="49">
        <f>IF(O52=" ",'Nov23'!X62,O52+'Nov23'!X62)</f>
        <v>0</v>
      </c>
      <c r="Y52" s="49">
        <f>IF(P52=" ",'Nov23'!Y62,P52+'Nov23'!Y62)</f>
        <v>0</v>
      </c>
      <c r="Z52" s="49">
        <f>IF(Q52=" ",'Nov23'!Z62,Q52+'Nov23'!Z62)</f>
        <v>0</v>
      </c>
      <c r="AA52" s="49">
        <f>IF(R52=" ",'Nov23'!AA62,R52+'Nov23'!AA62)</f>
        <v>0</v>
      </c>
      <c r="AC52" s="49">
        <f>IF(T52=" ",'Nov23'!AC62,T52+'Nov23'!AC62)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IF(T$49="Y",'Nov23'!H63,0)</f>
        <v>0</v>
      </c>
      <c r="I53" s="92">
        <f>IF(T$49="Y",'Nov23'!I63,0)</f>
        <v>0</v>
      </c>
      <c r="J53" s="92">
        <f>IF(T$49="Y",'Nov23'!J63,0)</f>
        <v>0</v>
      </c>
      <c r="K53" s="92">
        <f>IF(T$49="Y",'Nov23'!K63,I53*J53)</f>
        <v>0</v>
      </c>
      <c r="L53" s="111">
        <f>IF(T$49="Y",'Nov23'!L63,0)</f>
        <v>0</v>
      </c>
      <c r="M53" s="100" t="str">
        <f>IF(E53=" "," ",IF(T$49="Y",'Nov23'!M63,IF((H53+K53+L53)&gt;0,H53+K53+L53,"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IF(Employee!H$87=E$49,Employee!D$86+SUM(M53)+'Nov23'!V63,SUM(M53)+'Nov23'!V63)</f>
        <v>0</v>
      </c>
      <c r="W53" s="49">
        <f>IF(Employee!H$87=E$49,Employee!D$87+SUM(N53)+'Nov23'!W63,SUM(N53)+'Nov23'!W63)</f>
        <v>0</v>
      </c>
      <c r="X53" s="49">
        <f>IF(O53=" ",'Nov23'!X63,O53+'Nov23'!X63)</f>
        <v>0</v>
      </c>
      <c r="Y53" s="49">
        <f>IF(P53=" ",'Nov23'!Y63,P53+'Nov23'!Y63)</f>
        <v>0</v>
      </c>
      <c r="Z53" s="49">
        <f>IF(Q53=" ",'Nov23'!Z63,Q53+'Nov23'!Z63)</f>
        <v>0</v>
      </c>
      <c r="AA53" s="49">
        <f>IF(R53=" ",'Nov23'!AA63,R53+'Nov23'!AA63)</f>
        <v>0</v>
      </c>
      <c r="AC53" s="49">
        <f>IF(T53=" ",'Nov23'!AC63,T53+'Nov23'!AC63)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IF(T$49="Y",'Nov23'!H64,0)</f>
        <v>0</v>
      </c>
      <c r="I54" s="92">
        <f>IF(T$49="Y",'Nov23'!I64,0)</f>
        <v>0</v>
      </c>
      <c r="J54" s="92">
        <f>IF(T$49="Y",'Nov23'!J64,0)</f>
        <v>0</v>
      </c>
      <c r="K54" s="92">
        <f>IF(T$49="Y",'Nov23'!K64,I54*J54)</f>
        <v>0</v>
      </c>
      <c r="L54" s="111">
        <f>IF(T$49="Y",'Nov23'!L64,0)</f>
        <v>0</v>
      </c>
      <c r="M54" s="100" t="str">
        <f>IF(E54=" "," ",IF(T$49="Y",'Nov23'!M64,IF((H54+K54+L54)&gt;0,H54+K54+L54,"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IF(Employee!H$113=E$49,Employee!D$112+SUM(M54)+'Nov23'!V64,SUM(M54)+'Nov23'!V64)</f>
        <v>0</v>
      </c>
      <c r="W54" s="49">
        <f>IF(Employee!H$113=E$49,Employee!D$113+SUM(N54)+'Nov23'!W64,SUM(N54)+'Nov23'!W64)</f>
        <v>0</v>
      </c>
      <c r="X54" s="49">
        <f>IF(O54=" ",'Nov23'!X64,O54+'Nov23'!X64)</f>
        <v>0</v>
      </c>
      <c r="Y54" s="49">
        <f>IF(P54=" ",'Nov23'!Y64,P54+'Nov23'!Y64)</f>
        <v>0</v>
      </c>
      <c r="Z54" s="49">
        <f>IF(Q54=" ",'Nov23'!Z64,Q54+'Nov23'!Z64)</f>
        <v>0</v>
      </c>
      <c r="AA54" s="49">
        <f>IF(R54=" ",'Nov23'!AA64,R54+'Nov23'!AA64)</f>
        <v>0</v>
      </c>
      <c r="AC54" s="49">
        <f>IF(T54=" ",'Nov23'!AC64,T54+'Nov23'!AC64)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IF(T$49="Y",'Nov23'!H65,0)</f>
        <v>0</v>
      </c>
      <c r="I55" s="245">
        <f>IF(T$49="Y",'Nov23'!I65,0)</f>
        <v>0</v>
      </c>
      <c r="J55" s="245">
        <f>IF(T$49="Y",'Nov23'!J65,0)</f>
        <v>0</v>
      </c>
      <c r="K55" s="245">
        <f>IF(T$49="Y",'Nov23'!K65,I55*J55)</f>
        <v>0</v>
      </c>
      <c r="L55" s="246">
        <f>IF(T$49="Y",'Nov23'!L65,0)</f>
        <v>0</v>
      </c>
      <c r="M55" s="100" t="str">
        <f>IF(E55=" "," ",IF(T$49="Y",'Nov23'!M65,IF((H55+K55+L55)&gt;0,H55+K55+L55,"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IF(Employee!H$139=E$49,Employee!D$138+SUM(M55)+'Nov23'!V65,SUM(M55)+'Nov23'!V65)</f>
        <v>0</v>
      </c>
      <c r="W55" s="49">
        <f>IF(Employee!H$139=E$49,Employee!D$139+SUM(N55)+'Nov23'!W65,SUM(N55)+'Nov23'!W65)</f>
        <v>0</v>
      </c>
      <c r="X55" s="49">
        <f>IF(O55=" ",'Nov23'!X65,O55+'Nov23'!X65)</f>
        <v>0</v>
      </c>
      <c r="Y55" s="49">
        <f>IF(P55=" ",'Nov23'!Y65,P55+'Nov23'!Y65)</f>
        <v>0</v>
      </c>
      <c r="Z55" s="49">
        <f>IF(Q55=" ",'Nov23'!Z65,Q55+'Nov23'!Z65)</f>
        <v>0</v>
      </c>
      <c r="AA55" s="49">
        <f>IF(R55=" ",'Nov23'!AA65,R55+'Nov23'!AA65)</f>
        <v>0</v>
      </c>
      <c r="AC55" s="49">
        <f>IF(T55=" ",'Nov23'!AC65,T55+'Nov23'!AC65)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39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70</v>
      </c>
      <c r="G59" s="180"/>
      <c r="H59" s="180"/>
      <c r="M59" s="447" t="s">
        <v>73</v>
      </c>
      <c r="N59" s="448"/>
      <c r="O59" s="448"/>
      <c r="P59" s="448"/>
      <c r="Q59" s="448"/>
      <c r="R59" s="448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AD60+'Nov23'!AD75</f>
        <v>0</v>
      </c>
      <c r="AE65" s="158">
        <f>AE60+'Nov23'!AE75</f>
        <v>0</v>
      </c>
      <c r="AF65" s="158">
        <f>AF60+'Nov23'!AF75</f>
        <v>0</v>
      </c>
      <c r="AG65" s="158">
        <f>AG60+'Nov23'!AG75</f>
        <v>0</v>
      </c>
    </row>
    <row r="66" spans="6:33" ht="13.5" thickTop="1" x14ac:dyDescent="0.2"/>
    <row r="67" spans="6:33" x14ac:dyDescent="0.2">
      <c r="AD67" s="162"/>
      <c r="AE67" s="158">
        <f>AE62+'Nov23'!AE77</f>
        <v>0</v>
      </c>
      <c r="AF67" s="158">
        <f>AF62+'Nov23'!AF77</f>
        <v>0</v>
      </c>
      <c r="AG67" s="158">
        <f>AG62+'Nov23'!AG77</f>
        <v>0</v>
      </c>
    </row>
  </sheetData>
  <mergeCells count="79">
    <mergeCell ref="B29:D29"/>
    <mergeCell ref="O28:Q28"/>
    <mergeCell ref="O18:Q18"/>
    <mergeCell ref="R18:T18"/>
    <mergeCell ref="F36:G36"/>
    <mergeCell ref="B28:E28"/>
    <mergeCell ref="B27:T27"/>
    <mergeCell ref="B18:E18"/>
    <mergeCell ref="R28:T28"/>
    <mergeCell ref="O9:R9"/>
    <mergeCell ref="B19:D19"/>
    <mergeCell ref="H19:J19"/>
    <mergeCell ref="O19:R19"/>
    <mergeCell ref="F26:G26"/>
    <mergeCell ref="F16:G16"/>
    <mergeCell ref="B17:T17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59:R59"/>
    <mergeCell ref="H49:J49"/>
    <mergeCell ref="O49:R49"/>
    <mergeCell ref="O48:Q48"/>
    <mergeCell ref="F56:G56"/>
    <mergeCell ref="B48:E48"/>
    <mergeCell ref="B49:D49"/>
    <mergeCell ref="R48:T48"/>
    <mergeCell ref="B57:T57"/>
    <mergeCell ref="B9:D9"/>
    <mergeCell ref="H9:J9"/>
    <mergeCell ref="H29:J29"/>
    <mergeCell ref="O29:R29"/>
    <mergeCell ref="B37:T37"/>
    <mergeCell ref="B38:E38"/>
    <mergeCell ref="F46:G46"/>
    <mergeCell ref="B47:T47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51:G55 G41:G45 G21:G25 G11:G15 G31:G3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3"/>
      <c r="B1" s="454" t="s">
        <v>65</v>
      </c>
      <c r="C1" s="455"/>
      <c r="D1" s="455"/>
      <c r="E1" s="455"/>
      <c r="F1" s="456"/>
      <c r="G1" s="420">
        <f>SUM(AD60:AG60)+SUM(AE62:AG62)</f>
        <v>0</v>
      </c>
      <c r="H1" s="421"/>
      <c r="I1" s="417" t="s">
        <v>4</v>
      </c>
      <c r="J1" s="418"/>
      <c r="K1" s="418"/>
      <c r="L1" s="419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8"/>
    </row>
    <row r="2" spans="1:34" s="179" customFormat="1" ht="14.2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8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40</v>
      </c>
      <c r="F9" s="35"/>
      <c r="G9" s="35"/>
      <c r="H9" s="392" t="s">
        <v>28</v>
      </c>
      <c r="I9" s="393"/>
      <c r="J9" s="391"/>
      <c r="K9" s="204">
        <f>Admin!B272</f>
        <v>45292</v>
      </c>
      <c r="L9" s="203" t="s">
        <v>75</v>
      </c>
      <c r="M9" s="205">
        <f>K9+6</f>
        <v>45298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IF(T$9="Y",'Dec23'!H41,0)</f>
        <v>0</v>
      </c>
      <c r="I11" s="89">
        <f>IF(T$9="Y",'Dec23'!I41,0)</f>
        <v>0</v>
      </c>
      <c r="J11" s="89">
        <f>IF(T$9="Y",'Dec23'!J41,0)</f>
        <v>0</v>
      </c>
      <c r="K11" s="89">
        <f>IF(T$9="Y",'Dec23'!K41,I11*J11)</f>
        <v>0</v>
      </c>
      <c r="L11" s="110">
        <f>IF(T$9="Y",'Dec23'!L41,0)</f>
        <v>0</v>
      </c>
      <c r="M11" s="110" t="str">
        <f>IF(E11=" "," ",IF(T$9="Y",'Dec23'!M41,IF((H11+K11+L11)&gt;0,H11+K11+L11,"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IF(Employee!H$34=E$9,Employee!D$34+SUM(M11)+'Dec23'!V41,SUM(M11)+'Dec23'!V41)</f>
        <v>0</v>
      </c>
      <c r="W11" s="49">
        <f>IF(Employee!H$34=E$9,Employee!D$35+SUM(N11)+'Dec23'!W41,SUM(N11)+'Dec23'!W41)</f>
        <v>0</v>
      </c>
      <c r="X11" s="49">
        <f>IF(O11=" ",'Dec23'!X41,O11+'Dec23'!X41)</f>
        <v>0</v>
      </c>
      <c r="Y11" s="49">
        <f>IF(P11=" ",'Dec23'!Y41,P11+'Dec23'!Y41)</f>
        <v>0</v>
      </c>
      <c r="Z11" s="49">
        <f>IF(Q11=" ",'Dec23'!Z41,Q11+'Dec23'!Z41)</f>
        <v>0</v>
      </c>
      <c r="AA11" s="49">
        <f>IF(R11=" ",'Dec23'!AA41,R11+'Dec23'!AA41)</f>
        <v>0</v>
      </c>
      <c r="AC11" s="49">
        <f>IF(T11=" ",'Dec23'!AC41,T11+'Dec23'!AC41)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IF(T$9="Y",'Dec23'!H42,0)</f>
        <v>0</v>
      </c>
      <c r="I12" s="92">
        <f>IF(T$9="Y",'Dec23'!I42,0)</f>
        <v>0</v>
      </c>
      <c r="J12" s="92">
        <f>IF(T$9="Y",'Dec23'!J42,0)</f>
        <v>0</v>
      </c>
      <c r="K12" s="92">
        <f>IF(T$9="Y",'Dec23'!K42,I12*J12)</f>
        <v>0</v>
      </c>
      <c r="L12" s="111">
        <f>IF(T$9="Y",'Dec23'!L42,0)</f>
        <v>0</v>
      </c>
      <c r="M12" s="111" t="str">
        <f>IF(E12=" "," ",IF(T$9="Y",'Dec23'!M42,IF((H12+K12+L12)&gt;0,H12+K12+L12,"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IF(Employee!H$60=E$9,Employee!D$60+SUM(M12)+'Dec23'!V42,SUM(M12)+'Dec23'!V42)</f>
        <v>0</v>
      </c>
      <c r="W12" s="49">
        <f>IF(Employee!H$60=E$9,Employee!D$61+SUM(N12)+'Dec23'!W42,SUM(N12)+'Dec23'!W42)</f>
        <v>0</v>
      </c>
      <c r="X12" s="49">
        <f>IF(O12=" ",'Dec23'!X42,O12+'Dec23'!X42)</f>
        <v>0</v>
      </c>
      <c r="Y12" s="49">
        <f>IF(P12=" ",'Dec23'!Y42,P12+'Dec23'!Y42)</f>
        <v>0</v>
      </c>
      <c r="Z12" s="49">
        <f>IF(Q12=" ",'Dec23'!Z42,Q12+'Dec23'!Z42)</f>
        <v>0</v>
      </c>
      <c r="AA12" s="49">
        <f>IF(R12=" ",'Dec23'!AA42,R12+'Dec23'!AA42)</f>
        <v>0</v>
      </c>
      <c r="AC12" s="49">
        <f>IF(T12=" ",'Dec23'!AC42,T12+'Dec23'!AC42)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5">
        <f>IF(T$9="Y",'Dec23'!H43,0)</f>
        <v>0</v>
      </c>
      <c r="I13" s="89">
        <f>IF(T$9="Y",'Dec23'!I43,0)</f>
        <v>0</v>
      </c>
      <c r="J13" s="89">
        <f>IF(T$9="Y",'Dec23'!J43,0)</f>
        <v>0</v>
      </c>
      <c r="K13" s="89">
        <f>IF(T$9="Y",'Dec23'!K43,I13*J13)</f>
        <v>0</v>
      </c>
      <c r="L13" s="110">
        <f>IF(T$9="Y",'Dec23'!L43,0)</f>
        <v>0</v>
      </c>
      <c r="M13" s="110" t="str">
        <f>IF(E13=" "," ",IF(T$9="Y",'Dec23'!M43,IF((H13+K13+L13)&gt;0,H13+K13+L13,"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IF(Employee!H$86=E$9,Employee!D$86+SUM(M13)+'Dec23'!V43,SUM(M13)+'Dec23'!V43)</f>
        <v>0</v>
      </c>
      <c r="W13" s="49">
        <f>IF(Employee!H$86=E$9,Employee!D$87+SUM(N13)+'Dec23'!W43,SUM(N13)+'Dec23'!W43)</f>
        <v>0</v>
      </c>
      <c r="X13" s="49">
        <f>IF(O13=" ",'Dec23'!X43,O13+'Dec23'!X43)</f>
        <v>0</v>
      </c>
      <c r="Y13" s="49">
        <f>IF(P13=" ",'Dec23'!Y43,P13+'Dec23'!Y43)</f>
        <v>0</v>
      </c>
      <c r="Z13" s="49">
        <f>IF(Q13=" ",'Dec23'!Z43,Q13+'Dec23'!Z43)</f>
        <v>0</v>
      </c>
      <c r="AA13" s="49">
        <f>IF(R13=" ",'Dec23'!AA43,R13+'Dec23'!AA43)</f>
        <v>0</v>
      </c>
      <c r="AC13" s="49">
        <f>IF(T13=" ",'Dec23'!AC43,T13+'Dec23'!AC43)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IF(T$9="Y",'Dec23'!H44,0)</f>
        <v>0</v>
      </c>
      <c r="I14" s="92">
        <f>IF(T$9="Y",'Dec23'!I44,0)</f>
        <v>0</v>
      </c>
      <c r="J14" s="92">
        <f>IF(T$9="Y",'Dec23'!J44,0)</f>
        <v>0</v>
      </c>
      <c r="K14" s="92">
        <f>IF(T$9="Y",'Dec23'!K44,I14*J14)</f>
        <v>0</v>
      </c>
      <c r="L14" s="111">
        <f>IF(T$9="Y",'Dec23'!L44,0)</f>
        <v>0</v>
      </c>
      <c r="M14" s="111" t="str">
        <f>IF(E14=" "," ",IF(T$9="Y",'Dec23'!M44,IF((H14+K14+L14)&gt;0,H14+K14+L14,"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IF(Employee!H$112=E$9,Employee!D$112+SUM(M14)+'Dec23'!V44,SUM(M14)+'Dec23'!V44)</f>
        <v>0</v>
      </c>
      <c r="W14" s="49">
        <f>IF(Employee!H$112=E$9,Employee!D$113+SUM(N14)+'Dec23'!W44,SUM(N14)+'Dec23'!W44)</f>
        <v>0</v>
      </c>
      <c r="X14" s="49">
        <f>IF(O14=" ",'Dec23'!X44,O14+'Dec23'!X44)</f>
        <v>0</v>
      </c>
      <c r="Y14" s="49">
        <f>IF(P14=" ",'Dec23'!Y44,P14+'Dec23'!Y44)</f>
        <v>0</v>
      </c>
      <c r="Z14" s="49">
        <f>IF(Q14=" ",'Dec23'!Z44,Q14+'Dec23'!Z44)</f>
        <v>0</v>
      </c>
      <c r="AA14" s="49">
        <f>IF(R14=" ",'Dec23'!AA44,R14+'Dec23'!AA44)</f>
        <v>0</v>
      </c>
      <c r="AC14" s="49">
        <f>IF(T14=" ",'Dec23'!AC44,T14+'Dec23'!AC44)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95">
        <f>IF(T$9="Y",'Dec23'!H45,0)</f>
        <v>0</v>
      </c>
      <c r="I15" s="89">
        <f>IF(T$9="Y",'Dec23'!I45,0)</f>
        <v>0</v>
      </c>
      <c r="J15" s="89">
        <f>IF(T$9="Y",'Dec23'!J45,0)</f>
        <v>0</v>
      </c>
      <c r="K15" s="89">
        <f>IF(T$9="Y",'Dec23'!K45,I15*J15)</f>
        <v>0</v>
      </c>
      <c r="L15" s="110">
        <f>IF(T$9="Y",'Dec23'!L45,0)</f>
        <v>0</v>
      </c>
      <c r="M15" s="110" t="str">
        <f>IF(E15=" "," ",IF(T$9="Y",'Dec23'!M45,IF((H15+K15+L15)&gt;0,H15+K15+L15,"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IF(Employee!H$138=E$9,Employee!D$138+SUM(M15)+'Dec23'!V45,SUM(M15)+'Dec23'!V45)</f>
        <v>0</v>
      </c>
      <c r="W15" s="49">
        <f>IF(Employee!H$138=E$9,Employee!D$139+SUM(N15)+'Dec23'!W45,SUM(N15)+'Dec23'!W45)</f>
        <v>0</v>
      </c>
      <c r="X15" s="49">
        <f>IF(O15=" ",'Dec23'!X45,O15+'Dec23'!X45)</f>
        <v>0</v>
      </c>
      <c r="Y15" s="49">
        <f>IF(P15=" ",'Dec23'!Y45,P15+'Dec23'!Y45)</f>
        <v>0</v>
      </c>
      <c r="Z15" s="49">
        <f>IF(Q15=" ",'Dec23'!Z45,Q15+'Dec23'!Z45)</f>
        <v>0</v>
      </c>
      <c r="AA15" s="49">
        <f>IF(R15=" ",'Dec23'!AA45,R15+'Dec23'!AA45)</f>
        <v>0</v>
      </c>
      <c r="AC15" s="49">
        <f>IF(T15=" ",'Dec23'!AC45,T15+'Dec23'!AC45)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41</v>
      </c>
      <c r="F19" s="35"/>
      <c r="G19" s="35"/>
      <c r="H19" s="392" t="s">
        <v>28</v>
      </c>
      <c r="I19" s="393"/>
      <c r="J19" s="391"/>
      <c r="K19" s="204">
        <f>M9+1</f>
        <v>45299</v>
      </c>
      <c r="L19" s="203" t="s">
        <v>75</v>
      </c>
      <c r="M19" s="205">
        <f>K19+6</f>
        <v>45305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42</v>
      </c>
      <c r="F29" s="35"/>
      <c r="G29" s="35"/>
      <c r="H29" s="392" t="s">
        <v>28</v>
      </c>
      <c r="I29" s="393"/>
      <c r="J29" s="391"/>
      <c r="K29" s="204">
        <f>M19+1</f>
        <v>45306</v>
      </c>
      <c r="L29" s="203" t="s">
        <v>75</v>
      </c>
      <c r="M29" s="205">
        <f>K29+6</f>
        <v>45312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9"/>
      <c r="D38" s="469"/>
      <c r="E38" s="470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471"/>
      <c r="D39" s="472"/>
      <c r="E39" s="156">
        <v>43</v>
      </c>
      <c r="F39" s="35"/>
      <c r="G39" s="35"/>
      <c r="H39" s="392" t="s">
        <v>28</v>
      </c>
      <c r="I39" s="471"/>
      <c r="J39" s="472"/>
      <c r="K39" s="204">
        <f>M29+1</f>
        <v>45313</v>
      </c>
      <c r="L39" s="203" t="s">
        <v>75</v>
      </c>
      <c r="M39" s="205">
        <f>K39+6</f>
        <v>45319</v>
      </c>
      <c r="N39" s="20"/>
      <c r="O39" s="433" t="s">
        <v>63</v>
      </c>
      <c r="P39" s="473"/>
      <c r="Q39" s="473"/>
      <c r="R39" s="47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475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393"/>
      <c r="D48" s="393"/>
      <c r="E48" s="391"/>
      <c r="F48" s="32"/>
      <c r="G48" s="32"/>
      <c r="H48" s="43"/>
      <c r="I48" s="43"/>
      <c r="J48" s="43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H48" s="35"/>
    </row>
    <row r="49" spans="1:34" ht="18" customHeight="1" thickTop="1" thickBot="1" x14ac:dyDescent="0.25">
      <c r="A49" s="34"/>
      <c r="B49" s="392" t="s">
        <v>10</v>
      </c>
      <c r="C49" s="393"/>
      <c r="D49" s="391"/>
      <c r="E49" s="156">
        <v>10</v>
      </c>
      <c r="F49" s="35"/>
      <c r="G49" s="35"/>
      <c r="H49" s="392" t="s">
        <v>28</v>
      </c>
      <c r="I49" s="393"/>
      <c r="J49" s="391"/>
      <c r="K49" s="204">
        <f>Admin!B272</f>
        <v>45292</v>
      </c>
      <c r="L49" s="203" t="s">
        <v>75</v>
      </c>
      <c r="M49" s="205">
        <f>Admin!B302</f>
        <v>45322</v>
      </c>
      <c r="N49" s="20"/>
      <c r="O49" s="433" t="s">
        <v>64</v>
      </c>
      <c r="P49" s="434"/>
      <c r="Q49" s="434"/>
      <c r="R49" s="43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IF(T$49="Y",'Dec23'!H51,0)</f>
        <v>0</v>
      </c>
      <c r="I51" s="89">
        <f>IF(T$49="Y",'Dec23'!I51,0)</f>
        <v>0</v>
      </c>
      <c r="J51" s="89">
        <f>IF(T$49="Y",'Dec23'!J51,0)</f>
        <v>0</v>
      </c>
      <c r="K51" s="89">
        <f>IF(T$49="Y",'Dec23'!K51,I51*J51)</f>
        <v>0</v>
      </c>
      <c r="L51" s="110">
        <f>IF(T$49="Y",'Dec23'!L51,0)</f>
        <v>0</v>
      </c>
      <c r="M51" s="99" t="str">
        <f>IF(E51=" "," ",IF(T$49="Y",'Dec23'!M51,IF((H51+K51+L51)&gt;0,H51+K51+L51,"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IF(Employee!H$35=E$49,Employee!D$34+SUM(M51)+'Dec23'!V51,SUM(M51)+'Dec23'!V51)</f>
        <v>0</v>
      </c>
      <c r="W51" s="49">
        <f>IF(Employee!H$35=E$49,Employee!D$35+SUM(N51)+'Dec23'!W51,SUM(N51)+'Dec23'!W51)</f>
        <v>0</v>
      </c>
      <c r="X51" s="49">
        <f>IF(O51=" ",'Dec23'!X51,O51+'Dec23'!X51)</f>
        <v>0</v>
      </c>
      <c r="Y51" s="49">
        <f>IF(P51=" ",'Dec23'!Y51,P51+'Dec23'!Y51)</f>
        <v>0</v>
      </c>
      <c r="Z51" s="49">
        <f>IF(Q51=" ",'Dec23'!Z51,Q51+'Dec23'!Z51)</f>
        <v>0</v>
      </c>
      <c r="AA51" s="49">
        <f>IF(R51=" ",'Dec23'!AA51,R51+'Dec23'!AA51)</f>
        <v>0</v>
      </c>
      <c r="AC51" s="49">
        <f>IF(T51=" ",'Dec23'!AC51,T51+'Dec23'!AC51)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IF(T$49="Y",'Dec23'!H52,0)</f>
        <v>0</v>
      </c>
      <c r="I52" s="92">
        <f>IF(T$49="Y",'Dec23'!I52,0)</f>
        <v>0</v>
      </c>
      <c r="J52" s="92">
        <f>IF(T$49="Y",'Dec23'!J52,0)</f>
        <v>0</v>
      </c>
      <c r="K52" s="92">
        <f>IF(T$49="Y",'Dec23'!K52,I52*J52)</f>
        <v>0</v>
      </c>
      <c r="L52" s="111">
        <f>IF(T$49="Y",'Dec23'!L52,0)</f>
        <v>0</v>
      </c>
      <c r="M52" s="100" t="str">
        <f>IF(E52=" "," ",IF(T$49="Y",'Dec23'!M52,IF((H52+K52+L52)&gt;0,H52+K52+L52,"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IF(Employee!H$61=E$49,Employee!D$60+SUM(M52)+'Dec23'!V52,SUM(M52)+'Dec23'!V52)</f>
        <v>0</v>
      </c>
      <c r="W52" s="49">
        <f>IF(Employee!H$61=E$49,Employee!D$61+SUM(N52)+'Dec23'!W52,SUM(N52)+'Dec23'!W52)</f>
        <v>0</v>
      </c>
      <c r="X52" s="49">
        <f>IF(O52=" ",'Dec23'!X52,O52+'Dec23'!X52)</f>
        <v>0</v>
      </c>
      <c r="Y52" s="49">
        <f>IF(P52=" ",'Dec23'!Y52,P52+'Dec23'!Y52)</f>
        <v>0</v>
      </c>
      <c r="Z52" s="49">
        <f>IF(Q52=" ",'Dec23'!Z52,Q52+'Dec23'!Z52)</f>
        <v>0</v>
      </c>
      <c r="AA52" s="49">
        <f>IF(R52=" ",'Dec23'!AA52,R52+'Dec23'!AA52)</f>
        <v>0</v>
      </c>
      <c r="AC52" s="49">
        <f>IF(T52=" ",'Dec23'!AC52,T52+'Dec23'!AC52)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IF(T$49="Y",'Dec23'!H53,0)</f>
        <v>0</v>
      </c>
      <c r="I53" s="92">
        <f>IF(T$49="Y",'Dec23'!I53,0)</f>
        <v>0</v>
      </c>
      <c r="J53" s="92">
        <f>IF(T$49="Y",'Dec23'!J53,0)</f>
        <v>0</v>
      </c>
      <c r="K53" s="92">
        <f>IF(T$49="Y",'Dec23'!K53,I53*J53)</f>
        <v>0</v>
      </c>
      <c r="L53" s="111">
        <f>IF(T$49="Y",'Dec23'!L53,0)</f>
        <v>0</v>
      </c>
      <c r="M53" s="100" t="str">
        <f>IF(E53=" "," ",IF(T$49="Y",'Dec23'!M53,IF((H53+K53+L53)&gt;0,H53+K53+L53,"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IF(Employee!H$87=E$49,Employee!D$86+SUM(M53)+'Dec23'!V53,SUM(M53)+'Dec23'!V53)</f>
        <v>0</v>
      </c>
      <c r="W53" s="49">
        <f>IF(Employee!H$87=E$49,Employee!D$87+SUM(N53)+'Dec23'!W53,SUM(N53)+'Dec23'!W53)</f>
        <v>0</v>
      </c>
      <c r="X53" s="49">
        <f>IF(O53=" ",'Dec23'!X53,O53+'Dec23'!X53)</f>
        <v>0</v>
      </c>
      <c r="Y53" s="49">
        <f>IF(P53=" ",'Dec23'!Y53,P53+'Dec23'!Y53)</f>
        <v>0</v>
      </c>
      <c r="Z53" s="49">
        <f>IF(Q53=" ",'Dec23'!Z53,Q53+'Dec23'!Z53)</f>
        <v>0</v>
      </c>
      <c r="AA53" s="49">
        <f>IF(R53=" ",'Dec23'!AA53,R53+'Dec23'!AA53)</f>
        <v>0</v>
      </c>
      <c r="AC53" s="49">
        <f>IF(T53=" ",'Dec23'!AC53,T53+'Dec23'!AC53)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IF(T$49="Y",'Dec23'!H54,0)</f>
        <v>0</v>
      </c>
      <c r="I54" s="92">
        <f>IF(T$49="Y",'Dec23'!I54,0)</f>
        <v>0</v>
      </c>
      <c r="J54" s="92">
        <f>IF(T$49="Y",'Dec23'!J54,0)</f>
        <v>0</v>
      </c>
      <c r="K54" s="92">
        <f>IF(T$49="Y",'Dec23'!K54,I54*J54)</f>
        <v>0</v>
      </c>
      <c r="L54" s="111">
        <f>IF(T$49="Y",'Dec23'!L54,0)</f>
        <v>0</v>
      </c>
      <c r="M54" s="100" t="str">
        <f>IF(E54=" "," ",IF(T$49="Y",'Dec23'!M54,IF((H54+K54+L54)&gt;0,H54+K54+L54,"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IF(Employee!H$113=E$49,Employee!D$112+SUM(M54)+'Dec23'!V54,SUM(M54)+'Dec23'!V54)</f>
        <v>0</v>
      </c>
      <c r="W54" s="49">
        <f>IF(Employee!H$113=E$49,Employee!D$113+SUM(N54)+'Dec23'!W54,SUM(N54)+'Dec23'!W54)</f>
        <v>0</v>
      </c>
      <c r="X54" s="49">
        <f>IF(O54=" ",'Dec23'!X54,O54+'Dec23'!X54)</f>
        <v>0</v>
      </c>
      <c r="Y54" s="49">
        <f>IF(P54=" ",'Dec23'!Y54,P54+'Dec23'!Y54)</f>
        <v>0</v>
      </c>
      <c r="Z54" s="49">
        <f>IF(Q54=" ",'Dec23'!Z54,Q54+'Dec23'!Z54)</f>
        <v>0</v>
      </c>
      <c r="AA54" s="49">
        <f>IF(R54=" ",'Dec23'!AA54,R54+'Dec23'!AA54)</f>
        <v>0</v>
      </c>
      <c r="AC54" s="49">
        <f>IF(T54=" ",'Dec23'!AC54,T54+'Dec23'!AC54)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IF(T$49="Y",'Dec23'!H55,0)</f>
        <v>0</v>
      </c>
      <c r="I55" s="245">
        <f>IF(T$49="Y",'Dec23'!I55,0)</f>
        <v>0</v>
      </c>
      <c r="J55" s="245">
        <f>IF(T$49="Y",'Dec23'!J55,0)</f>
        <v>0</v>
      </c>
      <c r="K55" s="245">
        <f>IF(T$49="Y",'Dec23'!K55,I55*J55)</f>
        <v>0</v>
      </c>
      <c r="L55" s="246">
        <f>IF(T$49="Y",'Dec23'!L55,0)</f>
        <v>0</v>
      </c>
      <c r="M55" s="100" t="str">
        <f>IF(E55=" "," ",IF(T$49="Y",'Dec23'!M55,IF((H55+K55+L55)&gt;0,H55+K55+L55,"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IF(Employee!H$139=E$49,Employee!D$138+SUM(M55)+'Dec23'!V55,SUM(M55)+'Dec23'!V55)</f>
        <v>0</v>
      </c>
      <c r="W55" s="49">
        <f>IF(Employee!H$139=E$49,Employee!D$139+SUM(N55)+'Dec23'!W55,SUM(N55)+'Dec23'!W55)</f>
        <v>0</v>
      </c>
      <c r="X55" s="49">
        <f>IF(O55=" ",'Dec23'!X55,O55+'Dec23'!X55)</f>
        <v>0</v>
      </c>
      <c r="Y55" s="49">
        <f>IF(P55=" ",'Dec23'!Y55,P55+'Dec23'!Y55)</f>
        <v>0</v>
      </c>
      <c r="Z55" s="49">
        <f>IF(Q55=" ",'Dec23'!Z55,Q55+'Dec23'!Z55)</f>
        <v>0</v>
      </c>
      <c r="AA55" s="49">
        <f>IF(R55=" ",'Dec23'!AA55,R55+'Dec23'!AA55)</f>
        <v>0</v>
      </c>
      <c r="AC55" s="49">
        <f>IF(T55=" ",'Dec23'!AC55,T55+'Dec23'!AC55)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39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70</v>
      </c>
      <c r="G59" s="180"/>
      <c r="H59" s="180"/>
      <c r="M59" s="447" t="s">
        <v>73</v>
      </c>
      <c r="N59" s="448"/>
      <c r="O59" s="448"/>
      <c r="P59" s="448"/>
      <c r="Q59" s="448"/>
      <c r="R59" s="448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AD60+'Dec23'!AD65</f>
        <v>0</v>
      </c>
      <c r="AE65" s="158">
        <f>AE60+'Dec23'!AE65</f>
        <v>0</v>
      </c>
      <c r="AF65" s="158">
        <f>AF60+'Dec23'!AF65</f>
        <v>0</v>
      </c>
      <c r="AG65" s="158">
        <f>AG60+'Dec23'!AG65</f>
        <v>0</v>
      </c>
    </row>
    <row r="66" spans="6:33" ht="13.5" thickTop="1" x14ac:dyDescent="0.2"/>
    <row r="67" spans="6:33" x14ac:dyDescent="0.2">
      <c r="AD67" s="162"/>
      <c r="AE67" s="158">
        <f>AE62+'Dec23'!AE67</f>
        <v>0</v>
      </c>
      <c r="AF67" s="158">
        <f>AF62+'Dec23'!AF67</f>
        <v>0</v>
      </c>
      <c r="AG67" s="158">
        <f>AG62+'Dec23'!AG67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3"/>
      <c r="B1" s="489" t="s">
        <v>65</v>
      </c>
      <c r="C1" s="490"/>
      <c r="D1" s="490"/>
      <c r="E1" s="490"/>
      <c r="F1" s="491"/>
      <c r="G1" s="420">
        <f>SUM(AD70:AG70)+SUM(AE72:AG72)</f>
        <v>0</v>
      </c>
      <c r="H1" s="421"/>
      <c r="I1" s="417" t="s">
        <v>4</v>
      </c>
      <c r="J1" s="418"/>
      <c r="K1" s="418"/>
      <c r="L1" s="419"/>
      <c r="M1" s="178">
        <f t="shared" ref="M1:R1" si="0">M16+M26+M36+M46+M56+M66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T16+T26+T36+T46+T56+T66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8"/>
    </row>
    <row r="2" spans="1:34" s="179" customFormat="1" ht="14.25" customHeight="1" thickBot="1" x14ac:dyDescent="0.25">
      <c r="A2" s="463"/>
      <c r="B2" s="492"/>
      <c r="C2" s="493"/>
      <c r="D2" s="493"/>
      <c r="E2" s="493"/>
      <c r="F2" s="494"/>
      <c r="G2" s="420"/>
      <c r="H2" s="421"/>
      <c r="I2" s="425" t="s">
        <v>69</v>
      </c>
      <c r="J2" s="425"/>
      <c r="K2" s="425"/>
      <c r="L2" s="426"/>
      <c r="M2" s="178">
        <f>M75</f>
        <v>0</v>
      </c>
      <c r="N2" s="178">
        <f t="shared" ref="N2:T2" si="1">N75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8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44</v>
      </c>
      <c r="F9" s="35"/>
      <c r="G9" s="35"/>
      <c r="H9" s="392" t="s">
        <v>28</v>
      </c>
      <c r="I9" s="393"/>
      <c r="J9" s="391"/>
      <c r="K9" s="204">
        <f>'Jan24'!M39+1</f>
        <v>45320</v>
      </c>
      <c r="L9" s="203" t="s">
        <v>75</v>
      </c>
      <c r="M9" s="205">
        <f>K9+6</f>
        <v>45326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IF(T$9="Y",'Jan24'!H41,0)</f>
        <v>0</v>
      </c>
      <c r="I11" s="89">
        <f>IF(T$9="Y",'Jan24'!I41,0)</f>
        <v>0</v>
      </c>
      <c r="J11" s="89">
        <f>IF(T$9="Y",'Jan24'!J41,0)</f>
        <v>0</v>
      </c>
      <c r="K11" s="89">
        <f>IF(T$9="Y",'Jan24'!K41,I11*J11)</f>
        <v>0</v>
      </c>
      <c r="L11" s="110">
        <f>IF(T$9="Y",'Jan24'!L41,0)</f>
        <v>0</v>
      </c>
      <c r="M11" s="110" t="str">
        <f>IF(E11=" "," ",IF(T$9="Y",'Jan24'!M41,IF((H11+K11+L11)&gt;0,H11+K11+L11,"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IF(Employee!H$34=E$9,Employee!D$34+SUM(M11)+'Jan24'!V41,SUM(M11)+'Jan24'!V41)</f>
        <v>0</v>
      </c>
      <c r="W11" s="49">
        <f>IF(Employee!H$34=E$9,Employee!D$35+SUM(N11)+'Jan24'!W41,SUM(N11)+'Jan24'!W41)</f>
        <v>0</v>
      </c>
      <c r="X11" s="49">
        <f>IF(O11=" ",'Jan24'!X41,O11+'Jan24'!X41)</f>
        <v>0</v>
      </c>
      <c r="Y11" s="49">
        <f>IF(P11=" ",'Jan24'!Y41,P11+'Jan24'!Y41)</f>
        <v>0</v>
      </c>
      <c r="Z11" s="49">
        <f>IF(Q11=" ",'Jan24'!Z41,Q11+'Jan24'!Z41)</f>
        <v>0</v>
      </c>
      <c r="AA11" s="49">
        <f>IF(R11=" ",'Jan24'!AA41,R11+'Jan24'!AA41)</f>
        <v>0</v>
      </c>
      <c r="AC11" s="49">
        <f>IF(T11=" ",'Jan24'!AC41,T11+'Jan24'!AC41)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IF(T$9="Y",'Jan24'!H42,0)</f>
        <v>0</v>
      </c>
      <c r="I12" s="92">
        <f>IF(T$9="Y",'Jan24'!I42,0)</f>
        <v>0</v>
      </c>
      <c r="J12" s="92">
        <f>IF(T$9="Y",'Jan24'!J42,0)</f>
        <v>0</v>
      </c>
      <c r="K12" s="92">
        <f>IF(T$9="Y",'Jan24'!K42,I12*J12)</f>
        <v>0</v>
      </c>
      <c r="L12" s="111">
        <f>IF(T$9="Y",'Jan24'!L42,0)</f>
        <v>0</v>
      </c>
      <c r="M12" s="111" t="str">
        <f>IF(E12=" "," ",IF(T$9="Y",'Jan24'!M42,IF((H12+K12+L12)&gt;0,H12+K12+L12,"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IF(Employee!H$60=E$9,Employee!D$60+SUM(M12)+'Jan24'!V42,SUM(M12)+'Jan24'!V42)</f>
        <v>0</v>
      </c>
      <c r="W12" s="49">
        <f>IF(Employee!H$60=E$9,Employee!D$61+SUM(N12)+'Jan24'!W42,SUM(N12)+'Jan24'!W42)</f>
        <v>0</v>
      </c>
      <c r="X12" s="49">
        <f>IF(O12=" ",'Jan24'!X42,O12+'Jan24'!X42)</f>
        <v>0</v>
      </c>
      <c r="Y12" s="49">
        <f>IF(P12=" ",'Jan24'!Y42,P12+'Jan24'!Y42)</f>
        <v>0</v>
      </c>
      <c r="Z12" s="49">
        <f>IF(Q12=" ",'Jan24'!Z42,Q12+'Jan24'!Z42)</f>
        <v>0</v>
      </c>
      <c r="AA12" s="49">
        <f>IF(R12=" ",'Jan24'!AA42,R12+'Jan24'!AA42)</f>
        <v>0</v>
      </c>
      <c r="AC12" s="49">
        <f>IF(T12=" ",'Jan24'!AC42,T12+'Jan24'!AC42)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IF(T$9="Y",'Jan24'!H43,0)</f>
        <v>0</v>
      </c>
      <c r="I13" s="92">
        <f>IF(T$9="Y",'Jan24'!I43,0)</f>
        <v>0</v>
      </c>
      <c r="J13" s="92">
        <f>IF(T$9="Y",'Jan24'!J43,0)</f>
        <v>0</v>
      </c>
      <c r="K13" s="92">
        <f>IF(T$9="Y",'Jan24'!K43,I13*J13)</f>
        <v>0</v>
      </c>
      <c r="L13" s="111">
        <f>IF(T$9="Y",'Jan24'!L43,0)</f>
        <v>0</v>
      </c>
      <c r="M13" s="111" t="str">
        <f>IF(E13=" "," ",IF(T$9="Y",'Jan24'!M43,IF((H13+K13+L13)&gt;0,H13+K13+L13,"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IF(Employee!H$86=E$9,Employee!D$86+SUM(M13)+'Jan24'!V43,SUM(M13)+'Jan24'!V43)</f>
        <v>0</v>
      </c>
      <c r="W13" s="49">
        <f>IF(Employee!H$86=E$9,Employee!D$87+SUM(N13)+'Jan24'!W43,SUM(N13)+'Jan24'!W43)</f>
        <v>0</v>
      </c>
      <c r="X13" s="49">
        <f>IF(O13=" ",'Jan24'!X43,O13+'Jan24'!X43)</f>
        <v>0</v>
      </c>
      <c r="Y13" s="49">
        <f>IF(P13=" ",'Jan24'!Y43,P13+'Jan24'!Y43)</f>
        <v>0</v>
      </c>
      <c r="Z13" s="49">
        <f>IF(Q13=" ",'Jan24'!Z43,Q13+'Jan24'!Z43)</f>
        <v>0</v>
      </c>
      <c r="AA13" s="49">
        <f>IF(R13=" ",'Jan24'!AA43,R13+'Jan24'!AA43)</f>
        <v>0</v>
      </c>
      <c r="AC13" s="49">
        <f>IF(T13=" ",'Jan24'!AC43,T13+'Jan24'!AC43)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IF(T$9="Y",'Jan24'!H44,0)</f>
        <v>0</v>
      </c>
      <c r="I14" s="92">
        <f>IF(T$9="Y",'Jan24'!I44,0)</f>
        <v>0</v>
      </c>
      <c r="J14" s="92">
        <f>IF(T$9="Y",'Jan24'!J44,0)</f>
        <v>0</v>
      </c>
      <c r="K14" s="92">
        <f>IF(T$9="Y",'Jan24'!K44,I14*J14)</f>
        <v>0</v>
      </c>
      <c r="L14" s="111">
        <f>IF(T$9="Y",'Jan24'!L44,0)</f>
        <v>0</v>
      </c>
      <c r="M14" s="111" t="str">
        <f>IF(E14=" "," ",IF(T$9="Y",'Jan24'!M44,IF((H14+K14+L14)&gt;0,H14+K14+L14,"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IF(Employee!H$112=E$9,Employee!D$112+SUM(M14)+'Jan24'!V44,SUM(M14)+'Jan24'!V44)</f>
        <v>0</v>
      </c>
      <c r="W14" s="49">
        <f>IF(Employee!H$112=E$9,Employee!D$113+SUM(N14)+'Jan24'!W44,SUM(N14)+'Jan24'!W44)</f>
        <v>0</v>
      </c>
      <c r="X14" s="49">
        <f>IF(O14=" ",'Jan24'!X44,O14+'Jan24'!X44)</f>
        <v>0</v>
      </c>
      <c r="Y14" s="49">
        <f>IF(P14=" ",'Jan24'!Y44,P14+'Jan24'!Y44)</f>
        <v>0</v>
      </c>
      <c r="Z14" s="49">
        <f>IF(Q14=" ",'Jan24'!Z44,Q14+'Jan24'!Z44)</f>
        <v>0</v>
      </c>
      <c r="AA14" s="49">
        <f>IF(R14=" ",'Jan24'!AA44,R14+'Jan24'!AA44)</f>
        <v>0</v>
      </c>
      <c r="AC14" s="49">
        <f>IF(T14=" ",'Jan24'!AC44,T14+'Jan24'!AC44)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IF(T$9="Y",'Jan24'!H45,0)</f>
        <v>0</v>
      </c>
      <c r="I15" s="245">
        <f>IF(T$9="Y",'Jan24'!I45,0)</f>
        <v>0</v>
      </c>
      <c r="J15" s="245">
        <f>IF(T$9="Y",'Jan24'!J45,0)</f>
        <v>0</v>
      </c>
      <c r="K15" s="245">
        <f>IF(T$9="Y",'Jan24'!K45,I15*J15)</f>
        <v>0</v>
      </c>
      <c r="L15" s="246">
        <f>IF(T$19="Y",'Jan24'!L45,0)</f>
        <v>0</v>
      </c>
      <c r="M15" s="111" t="str">
        <f>IF(E15=" "," ",IF(T$9="Y",'Jan24'!M45,IF((H15+K15+L15)&gt;0,H15+K15+L15,"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IF(Employee!H$138=E$9,Employee!D$138+SUM(M15)+'Jan24'!V45,SUM(M15)+'Jan24'!V45)</f>
        <v>0</v>
      </c>
      <c r="W15" s="49">
        <f>IF(Employee!H$138=E$9,Employee!D$139+SUM(N15)+'Jan24'!W45,SUM(N15)+'Jan24'!W45)</f>
        <v>0</v>
      </c>
      <c r="X15" s="49">
        <f>IF(O15=" ",'Jan24'!X45,O15+'Jan24'!X45)</f>
        <v>0</v>
      </c>
      <c r="Y15" s="49">
        <f>IF(P15=" ",'Jan24'!Y45,P15+'Jan24'!Y45)</f>
        <v>0</v>
      </c>
      <c r="Z15" s="49">
        <f>IF(Q15=" ",'Jan24'!Z45,Q15+'Jan24'!Z45)</f>
        <v>0</v>
      </c>
      <c r="AA15" s="49">
        <f>IF(R15=" ",'Jan24'!AA45,R15+'Jan24'!AA45)</f>
        <v>0</v>
      </c>
      <c r="AC15" s="49">
        <f>IF(T15=" ",'Jan24'!AC45,T15+'Jan24'!AC45)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45</v>
      </c>
      <c r="F19" s="35"/>
      <c r="G19" s="35"/>
      <c r="H19" s="392" t="s">
        <v>28</v>
      </c>
      <c r="I19" s="393"/>
      <c r="J19" s="391"/>
      <c r="K19" s="204">
        <f>M9+1</f>
        <v>45327</v>
      </c>
      <c r="L19" s="203" t="s">
        <v>75</v>
      </c>
      <c r="M19" s="205">
        <f>K19+6</f>
        <v>45333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46</v>
      </c>
      <c r="F29" s="35"/>
      <c r="G29" s="35"/>
      <c r="H29" s="392" t="s">
        <v>28</v>
      </c>
      <c r="I29" s="393"/>
      <c r="J29" s="391"/>
      <c r="K29" s="204">
        <f>M19+1</f>
        <v>45334</v>
      </c>
      <c r="L29" s="203" t="s">
        <v>75</v>
      </c>
      <c r="M29" s="205">
        <f>K29+6</f>
        <v>45340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2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324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Bot="1" x14ac:dyDescent="0.25">
      <c r="A38" s="31"/>
      <c r="B38" s="481" t="s">
        <v>23</v>
      </c>
      <c r="C38" s="482"/>
      <c r="D38" s="482"/>
      <c r="E38" s="483"/>
      <c r="F38" s="32"/>
      <c r="G38" s="32"/>
      <c r="H38" s="32"/>
      <c r="I38" s="32"/>
      <c r="J38" s="32"/>
      <c r="K38" s="46"/>
      <c r="L38" s="46"/>
      <c r="M38" s="43"/>
      <c r="N38" s="32"/>
      <c r="O38" s="486" t="s">
        <v>28</v>
      </c>
      <c r="P38" s="487"/>
      <c r="Q38" s="488"/>
      <c r="R38" s="495"/>
      <c r="S38" s="496"/>
      <c r="T38" s="496"/>
      <c r="U38" s="33"/>
      <c r="AH38" s="35"/>
    </row>
    <row r="39" spans="1:34" ht="18" customHeight="1" thickTop="1" thickBot="1" x14ac:dyDescent="0.25">
      <c r="A39" s="34"/>
      <c r="B39" s="392" t="s">
        <v>9</v>
      </c>
      <c r="C39" s="471"/>
      <c r="D39" s="472"/>
      <c r="E39" s="156">
        <v>47</v>
      </c>
      <c r="F39" s="35"/>
      <c r="G39" s="35"/>
      <c r="H39" s="392" t="s">
        <v>28</v>
      </c>
      <c r="I39" s="471"/>
      <c r="J39" s="472"/>
      <c r="K39" s="204">
        <f>M29+1</f>
        <v>45341</v>
      </c>
      <c r="L39" s="203" t="s">
        <v>75</v>
      </c>
      <c r="M39" s="205">
        <f>K39+6</f>
        <v>45347</v>
      </c>
      <c r="N39" s="20"/>
      <c r="O39" s="433" t="s">
        <v>63</v>
      </c>
      <c r="P39" s="473"/>
      <c r="Q39" s="473"/>
      <c r="R39" s="47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475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350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351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23</v>
      </c>
      <c r="C48" s="469"/>
      <c r="D48" s="469"/>
      <c r="E48" s="470"/>
      <c r="F48" s="32"/>
      <c r="G48" s="32"/>
      <c r="H48" s="32"/>
      <c r="I48" s="32"/>
      <c r="J48" s="32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H48" s="35"/>
    </row>
    <row r="49" spans="1:34" ht="18" customHeight="1" thickTop="1" thickBot="1" x14ac:dyDescent="0.25">
      <c r="A49" s="34"/>
      <c r="B49" s="392" t="s">
        <v>9</v>
      </c>
      <c r="C49" s="471"/>
      <c r="D49" s="472"/>
      <c r="E49" s="156">
        <v>48</v>
      </c>
      <c r="F49" s="35"/>
      <c r="G49" s="35"/>
      <c r="H49" s="392" t="s">
        <v>28</v>
      </c>
      <c r="I49" s="471"/>
      <c r="J49" s="472"/>
      <c r="K49" s="204">
        <f>M39+1</f>
        <v>45348</v>
      </c>
      <c r="L49" s="203" t="s">
        <v>75</v>
      </c>
      <c r="M49" s="205">
        <f>K49+6</f>
        <v>45354</v>
      </c>
      <c r="N49" s="20"/>
      <c r="O49" s="433" t="s">
        <v>63</v>
      </c>
      <c r="P49" s="473"/>
      <c r="Q49" s="473"/>
      <c r="R49" s="474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106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89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9">IF(P51=0,Y41,P51+Y41)</f>
        <v>0</v>
      </c>
      <c r="Z51" s="49">
        <f t="shared" ref="Z51:Z55" si="10">IF(Q51=0,Z41,Q51+Z41)</f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106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92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10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106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5">
        <f t="shared" ref="H53:H55" si="11">IF(T$49="Y",H43,0)</f>
        <v>0</v>
      </c>
      <c r="I53" s="89">
        <f t="shared" ref="I53:I55" si="12">IF(T$49="Y",I43,0)</f>
        <v>0</v>
      </c>
      <c r="J53" s="89">
        <f t="shared" ref="J53:J55" si="13">IF(T$49="Y",J43,0)</f>
        <v>0</v>
      </c>
      <c r="K53" s="89">
        <f t="shared" ref="K53:K55" si="14">IF(T$49="Y",K43,I53*J53)</f>
        <v>0</v>
      </c>
      <c r="L53" s="89">
        <f t="shared" ref="L53:L55" si="15">IF(T$49="Y",L43,0)</f>
        <v>0</v>
      </c>
      <c r="M53" s="99" t="str">
        <f t="shared" ref="M53:M55" si="16"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10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106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 t="shared" si="11"/>
        <v>0</v>
      </c>
      <c r="I54" s="92">
        <f t="shared" si="12"/>
        <v>0</v>
      </c>
      <c r="J54" s="92">
        <f t="shared" si="13"/>
        <v>0</v>
      </c>
      <c r="K54" s="92">
        <f t="shared" si="14"/>
        <v>0</v>
      </c>
      <c r="L54" s="92">
        <f t="shared" si="15"/>
        <v>0</v>
      </c>
      <c r="M54" s="100" t="str">
        <f t="shared" si="16"/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10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106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5">
        <f t="shared" si="11"/>
        <v>0</v>
      </c>
      <c r="I55" s="89">
        <f t="shared" si="12"/>
        <v>0</v>
      </c>
      <c r="J55" s="89">
        <f t="shared" si="13"/>
        <v>0</v>
      </c>
      <c r="K55" s="89">
        <f t="shared" si="14"/>
        <v>0</v>
      </c>
      <c r="L55" s="89">
        <f t="shared" si="15"/>
        <v>0</v>
      </c>
      <c r="M55" s="99" t="str">
        <f t="shared" si="16"/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10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352"/>
      <c r="C56" s="353"/>
      <c r="D56" s="353"/>
      <c r="E56" s="354"/>
      <c r="F56" s="478" t="s">
        <v>7</v>
      </c>
      <c r="G56" s="479"/>
      <c r="H56" s="355"/>
      <c r="I56" s="356"/>
      <c r="J56" s="356"/>
      <c r="K56" s="357"/>
      <c r="L56" s="357"/>
      <c r="M56" s="358">
        <f t="shared" ref="M56:R56" si="17">SUM(M51:M55)</f>
        <v>0</v>
      </c>
      <c r="N56" s="358">
        <f t="shared" si="17"/>
        <v>0</v>
      </c>
      <c r="O56" s="358">
        <f t="shared" si="17"/>
        <v>0</v>
      </c>
      <c r="P56" s="358">
        <f t="shared" si="17"/>
        <v>0</v>
      </c>
      <c r="Q56" s="358">
        <f t="shared" si="17"/>
        <v>0</v>
      </c>
      <c r="R56" s="358">
        <f t="shared" si="17"/>
        <v>0</v>
      </c>
      <c r="S56" s="359"/>
      <c r="T56" s="358">
        <f>SUM(T51:T55)</f>
        <v>0</v>
      </c>
      <c r="U56" s="40"/>
      <c r="V56" s="49"/>
      <c r="AH56" s="35"/>
    </row>
    <row r="57" spans="1:34" s="348" customFormat="1" ht="18" customHeight="1" thickBot="1" x14ac:dyDescent="0.25">
      <c r="B57" s="338"/>
      <c r="C57" s="339"/>
      <c r="D57" s="339"/>
      <c r="E57" s="340"/>
      <c r="F57" s="341"/>
      <c r="G57" s="341"/>
      <c r="H57" s="342"/>
      <c r="I57" s="342"/>
      <c r="J57" s="342"/>
      <c r="K57" s="343"/>
      <c r="L57" s="343"/>
      <c r="M57" s="342"/>
      <c r="N57" s="342"/>
      <c r="O57" s="342"/>
      <c r="P57" s="342"/>
      <c r="Q57" s="342"/>
      <c r="R57" s="342"/>
      <c r="S57" s="342"/>
      <c r="T57" s="342"/>
      <c r="U57" s="349"/>
      <c r="V57" s="345"/>
      <c r="W57" s="346"/>
      <c r="X57" s="346"/>
      <c r="Y57" s="346"/>
      <c r="Z57" s="346"/>
      <c r="AA57" s="346"/>
      <c r="AB57" s="346"/>
      <c r="AC57" s="346"/>
      <c r="AD57" s="347"/>
      <c r="AE57" s="347"/>
      <c r="AF57" s="347"/>
      <c r="AG57" s="347"/>
    </row>
    <row r="58" spans="1:34" ht="18" customHeight="1" thickBot="1" x14ac:dyDescent="0.25">
      <c r="A58" s="31"/>
      <c r="B58" s="481" t="s">
        <v>24</v>
      </c>
      <c r="C58" s="484"/>
      <c r="D58" s="484"/>
      <c r="E58" s="485"/>
      <c r="F58" s="32"/>
      <c r="G58" s="32"/>
      <c r="H58" s="43"/>
      <c r="I58" s="43"/>
      <c r="J58" s="43"/>
      <c r="K58" s="46"/>
      <c r="L58" s="46"/>
      <c r="M58" s="43"/>
      <c r="N58" s="32"/>
      <c r="O58" s="486" t="s">
        <v>28</v>
      </c>
      <c r="P58" s="487"/>
      <c r="Q58" s="488"/>
      <c r="R58" s="495"/>
      <c r="S58" s="496"/>
      <c r="T58" s="496"/>
      <c r="U58" s="33"/>
      <c r="AH58" s="35"/>
    </row>
    <row r="59" spans="1:34" ht="18" customHeight="1" thickTop="1" thickBot="1" x14ac:dyDescent="0.25">
      <c r="A59" s="34"/>
      <c r="B59" s="392" t="s">
        <v>10</v>
      </c>
      <c r="C59" s="393"/>
      <c r="D59" s="391"/>
      <c r="E59" s="156">
        <v>11</v>
      </c>
      <c r="F59" s="35"/>
      <c r="G59" s="35"/>
      <c r="H59" s="392" t="s">
        <v>28</v>
      </c>
      <c r="I59" s="393"/>
      <c r="J59" s="391"/>
      <c r="K59" s="204">
        <f>Admin!B303</f>
        <v>45323</v>
      </c>
      <c r="L59" s="203" t="s">
        <v>75</v>
      </c>
      <c r="M59" s="205">
        <f>Admin!B330</f>
        <v>45350</v>
      </c>
      <c r="N59" s="20"/>
      <c r="O59" s="433" t="s">
        <v>64</v>
      </c>
      <c r="P59" s="434"/>
      <c r="Q59" s="434"/>
      <c r="R59" s="435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106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IF(T$59="Y",'Jan24'!H51,0)</f>
        <v>0</v>
      </c>
      <c r="I61" s="89">
        <f>IF(T$59="Y",'Jan24'!I51,0)</f>
        <v>0</v>
      </c>
      <c r="J61" s="89">
        <f>IF(T$59="Y",'Jan24'!J51,0)</f>
        <v>0</v>
      </c>
      <c r="K61" s="89">
        <f>IF(T$59="Y",'Jan24'!K51,I61*J61)</f>
        <v>0</v>
      </c>
      <c r="L61" s="110">
        <f>IF(T$59="Y",'Jan24'!L51,0)</f>
        <v>0</v>
      </c>
      <c r="M61" s="99" t="str">
        <f>IF(E61=" "," ",IF(T$59="Y",'Jan24'!M51,IF((H61+K61+L61)&gt;0,H61+K61+L61,"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IF(Employee!H$35=E$59,Employee!D$34+SUM(M61)+'Jan24'!V51,SUM(M61)+'Jan24'!V51)</f>
        <v>0</v>
      </c>
      <c r="W61" s="49">
        <f>IF(Employee!H$35=E$59,Employee!D$35+SUM(N61)+'Jan24'!W51,SUM(N61)+'Jan24'!W51)</f>
        <v>0</v>
      </c>
      <c r="X61" s="49">
        <f>IF(O61=" ",'Jan24'!X51,O61+'Jan24'!X51)</f>
        <v>0</v>
      </c>
      <c r="Y61" s="49">
        <f>IF(P61=" ",'Jan24'!Y51,P61+'Jan24'!Y51)</f>
        <v>0</v>
      </c>
      <c r="Z61" s="49">
        <f>IF(Q61=" ",'Jan24'!Z51,Q61+'Jan24'!Z51)</f>
        <v>0</v>
      </c>
      <c r="AA61" s="49">
        <f>IF(R61=" ",'Jan24'!AA51,R61+'Jan24'!AA51)</f>
        <v>0</v>
      </c>
      <c r="AC61" s="49">
        <f>IF(T61=" ",'Jan24'!AC51,T61+'Jan24'!AC51)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106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IF(T$59="Y",'Jan24'!H52,0)</f>
        <v>0</v>
      </c>
      <c r="I62" s="92">
        <f>IF(T$59="Y",'Jan24'!I52,0)</f>
        <v>0</v>
      </c>
      <c r="J62" s="92">
        <f>IF(T$59="Y",'Jan24'!J52,0)</f>
        <v>0</v>
      </c>
      <c r="K62" s="92">
        <f>IF(T$59="Y",'Jan24'!K52,I62*J62)</f>
        <v>0</v>
      </c>
      <c r="L62" s="111">
        <f>IF(T$59="Y",'Jan24'!L52,0)</f>
        <v>0</v>
      </c>
      <c r="M62" s="100" t="str">
        <f>IF(E62=" "," ",IF(T$59="Y",'Jan24'!M52,IF((H62+K62+L62)&gt;0,H62+K62+L62,"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IF(Employee!H$61=E$59,Employee!D$60+SUM(M62)+'Jan24'!V52,SUM(M62)+'Jan24'!V52)</f>
        <v>0</v>
      </c>
      <c r="W62" s="49">
        <f>IF(Employee!H$61=E$59,Employee!D$61+SUM(N62)+'Jan24'!W52,SUM(N62)+'Jan24'!W52)</f>
        <v>0</v>
      </c>
      <c r="X62" s="49">
        <f>IF(O62=" ",'Jan24'!X52,O62+'Jan24'!X52)</f>
        <v>0</v>
      </c>
      <c r="Y62" s="49">
        <f>IF(P62=" ",'Jan24'!Y52,P62+'Jan24'!Y52)</f>
        <v>0</v>
      </c>
      <c r="Z62" s="49">
        <f>IF(Q62=" ",'Jan24'!Z52,Q62+'Jan24'!Z52)</f>
        <v>0</v>
      </c>
      <c r="AA62" s="49">
        <f>IF(R62=" ",'Jan24'!AA52,R62+'Jan24'!AA52)</f>
        <v>0</v>
      </c>
      <c r="AC62" s="49">
        <f>IF(T62=" ",'Jan24'!AC52,T62+'Jan24'!AC52)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106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IF(T$59="Y",'Jan24'!H53,0)</f>
        <v>0</v>
      </c>
      <c r="I63" s="92">
        <f>IF(T$59="Y",'Jan24'!I53,0)</f>
        <v>0</v>
      </c>
      <c r="J63" s="92">
        <f>IF(T$59="Y",'Jan24'!J53,0)</f>
        <v>0</v>
      </c>
      <c r="K63" s="92">
        <f>IF(T$59="Y",'Jan24'!K53,I63*J63)</f>
        <v>0</v>
      </c>
      <c r="L63" s="111">
        <f>IF(T$59="Y",'Jan24'!L53,0)</f>
        <v>0</v>
      </c>
      <c r="M63" s="100" t="str">
        <f>IF(E63=" "," ",IF(T$59="Y",'Jan24'!M53,IF((H63+K63+L63)&gt;0,H63+K63+L63,"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IF(Employee!H$87=E$59,Employee!D$86+SUM(M63)+'Jan24'!V53,SUM(M63)+'Jan24'!V53)</f>
        <v>0</v>
      </c>
      <c r="W63" s="49">
        <f>IF(Employee!H$87=E$59,Employee!D$87+SUM(N63)+'Jan24'!W53,SUM(N63)+'Jan24'!W53)</f>
        <v>0</v>
      </c>
      <c r="X63" s="49">
        <f>IF(O63=" ",'Jan24'!X53,O63+'Jan24'!X53)</f>
        <v>0</v>
      </c>
      <c r="Y63" s="49">
        <f>IF(P63=" ",'Jan24'!Y53,P63+'Jan24'!Y53)</f>
        <v>0</v>
      </c>
      <c r="Z63" s="49">
        <f>IF(Q63=" ",'Jan24'!Z53,Q63+'Jan24'!Z53)</f>
        <v>0</v>
      </c>
      <c r="AA63" s="49">
        <f>IF(R63=" ",'Jan24'!AA53,R63+'Jan24'!AA53)</f>
        <v>0</v>
      </c>
      <c r="AC63" s="49">
        <f>IF(T63=" ",'Jan24'!AC53,T63+'Jan24'!AC53)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106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IF(T$59="Y",'Jan24'!H54,0)</f>
        <v>0</v>
      </c>
      <c r="I64" s="92">
        <f>IF(T$59="Y",'Jan24'!I54,0)</f>
        <v>0</v>
      </c>
      <c r="J64" s="92">
        <f>IF(T$59="Y",'Jan24'!J54,0)</f>
        <v>0</v>
      </c>
      <c r="K64" s="92">
        <f>IF(T$59="Y",'Jan24'!K54,I64*J64)</f>
        <v>0</v>
      </c>
      <c r="L64" s="111">
        <f>IF(T$59="Y",'Jan24'!L54,0)</f>
        <v>0</v>
      </c>
      <c r="M64" s="100" t="str">
        <f>IF(E64=" "," ",IF(T$59="Y",'Jan24'!M54,IF((H64+K64+L64)&gt;0,H64+K64+L64,"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IF(Employee!H$113=E$59,Employee!D$112+SUM(M64)+'Jan24'!V54,SUM(M64)+'Jan24'!V54)</f>
        <v>0</v>
      </c>
      <c r="W64" s="49">
        <f>IF(Employee!H$113=E$59,Employee!D$113+SUM(N64)+'Jan24'!W54,SUM(N64)+'Jan24'!W54)</f>
        <v>0</v>
      </c>
      <c r="X64" s="49">
        <f>IF(O64=" ",'Jan24'!X54,O64+'Jan24'!X54)</f>
        <v>0</v>
      </c>
      <c r="Y64" s="49">
        <f>IF(P64=" ",'Jan24'!Y54,P64+'Jan24'!Y54)</f>
        <v>0</v>
      </c>
      <c r="Z64" s="49">
        <f>IF(Q64=" ",'Jan24'!Z54,Q64+'Jan24'!Z54)</f>
        <v>0</v>
      </c>
      <c r="AA64" s="49">
        <f>IF(R64=" ",'Jan24'!AA54,R64+'Jan24'!AA54)</f>
        <v>0</v>
      </c>
      <c r="AC64" s="49">
        <f>IF(T64=" ",'Jan24'!AC54,T64+'Jan24'!AC54)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106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IF(T$59="Y",'Jan24'!H55,0)</f>
        <v>0</v>
      </c>
      <c r="I65" s="245">
        <f>IF(T$59="Y",'Jan24'!I55,0)</f>
        <v>0</v>
      </c>
      <c r="J65" s="245">
        <f>IF(T$59="Y",'Jan24'!J55,0)</f>
        <v>0</v>
      </c>
      <c r="K65" s="245">
        <f>IF(T$59="Y",'Jan24'!K55,I65*J65)</f>
        <v>0</v>
      </c>
      <c r="L65" s="246">
        <f>IF(T$59="Y",'Jan24'!L55,0)</f>
        <v>0</v>
      </c>
      <c r="M65" s="100" t="str">
        <f>IF(E65=" "," ",IF(T$59="Y",'Jan24'!M55,IF((H65+K65+L65)&gt;0,H65+K65+L65,"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IF(Employee!H$139=E$59,Employee!D$138+SUM(M65)+'Jan24'!V55,SUM(M65)+'Jan24'!V55)</f>
        <v>0</v>
      </c>
      <c r="W65" s="49">
        <f>IF(Employee!H$139=E$59,Employee!D$139+SUM(N65)+'Jan24'!W55,SUM(N65)+'Jan24'!W55)</f>
        <v>0</v>
      </c>
      <c r="X65" s="49">
        <f>IF(O65=" ",'Jan24'!X55,O65+'Jan24'!X55)</f>
        <v>0</v>
      </c>
      <c r="Y65" s="49">
        <f>IF(P65=" ",'Jan24'!Y55,P65+'Jan24'!Y55)</f>
        <v>0</v>
      </c>
      <c r="Z65" s="49">
        <f>IF(Q65=" ",'Jan24'!Z55,Q65+'Jan24'!Z55)</f>
        <v>0</v>
      </c>
      <c r="AA65" s="49">
        <f>IF(R65=" ",'Jan24'!AA55,R65+'Jan24'!AA55)</f>
        <v>0</v>
      </c>
      <c r="AC65" s="49">
        <f>IF(T65=" ",'Jan24'!AC55,T65+'Jan24'!AC55)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352"/>
      <c r="C66" s="353"/>
      <c r="D66" s="353"/>
      <c r="E66" s="354"/>
      <c r="F66" s="478" t="s">
        <v>7</v>
      </c>
      <c r="G66" s="480"/>
      <c r="H66" s="360"/>
      <c r="I66" s="359"/>
      <c r="J66" s="359"/>
      <c r="K66" s="361"/>
      <c r="L66" s="361"/>
      <c r="M66" s="358">
        <f t="shared" ref="M66:R66" si="18">SUM(M61:M65)</f>
        <v>0</v>
      </c>
      <c r="N66" s="358">
        <f t="shared" si="18"/>
        <v>0</v>
      </c>
      <c r="O66" s="358">
        <f t="shared" si="18"/>
        <v>0</v>
      </c>
      <c r="P66" s="358">
        <f t="shared" si="18"/>
        <v>0</v>
      </c>
      <c r="Q66" s="358">
        <f t="shared" si="18"/>
        <v>0</v>
      </c>
      <c r="R66" s="358">
        <f t="shared" si="18"/>
        <v>0</v>
      </c>
      <c r="S66" s="359"/>
      <c r="T66" s="358">
        <f>SUM(T61:T65)</f>
        <v>0</v>
      </c>
      <c r="U66" s="40"/>
      <c r="V66" s="49"/>
      <c r="AH66" s="35"/>
    </row>
    <row r="67" spans="1:34" ht="24" customHeight="1" x14ac:dyDescent="0.2"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70</v>
      </c>
      <c r="G69" s="180"/>
      <c r="H69" s="180"/>
      <c r="M69" s="447" t="s">
        <v>73</v>
      </c>
      <c r="N69" s="448"/>
      <c r="O69" s="448"/>
      <c r="P69" s="448"/>
      <c r="Q69" s="448"/>
      <c r="R69" s="448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72</v>
      </c>
      <c r="M75" s="184">
        <f t="shared" ref="M75:R75" si="19">SUM(M70:M74)</f>
        <v>0</v>
      </c>
      <c r="N75" s="184">
        <f t="shared" si="19"/>
        <v>0</v>
      </c>
      <c r="O75" s="184">
        <f t="shared" si="19"/>
        <v>0</v>
      </c>
      <c r="P75" s="184">
        <f t="shared" si="19"/>
        <v>0</v>
      </c>
      <c r="Q75" s="184">
        <f t="shared" si="19"/>
        <v>0</v>
      </c>
      <c r="R75" s="184">
        <f t="shared" si="19"/>
        <v>0</v>
      </c>
      <c r="S75" s="188"/>
      <c r="T75" s="184">
        <f>SUM(T70:T74)</f>
        <v>0</v>
      </c>
      <c r="AD75" s="158">
        <f>AD70+'Jan24'!AD65</f>
        <v>0</v>
      </c>
      <c r="AE75" s="158">
        <f>AE70+'Jan24'!AE65</f>
        <v>0</v>
      </c>
      <c r="AF75" s="158">
        <f>AF70+'Jan24'!AF65</f>
        <v>0</v>
      </c>
      <c r="AG75" s="158">
        <f>AG70+'Jan24'!AG65</f>
        <v>0</v>
      </c>
    </row>
    <row r="76" spans="1:34" ht="13.5" thickTop="1" x14ac:dyDescent="0.2"/>
    <row r="77" spans="1:34" x14ac:dyDescent="0.2">
      <c r="AD77" s="162"/>
      <c r="AE77" s="158">
        <f>AE72+'Jan24'!AE67</f>
        <v>0</v>
      </c>
      <c r="AF77" s="158">
        <f>AF72+'Jan24'!AF67</f>
        <v>0</v>
      </c>
      <c r="AG77" s="158">
        <f>AG72+'Jan24'!AG67</f>
        <v>0</v>
      </c>
    </row>
  </sheetData>
  <mergeCells count="86">
    <mergeCell ref="M69:R69"/>
    <mergeCell ref="B1:F2"/>
    <mergeCell ref="V1:AC2"/>
    <mergeCell ref="R58:T5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67:T67"/>
    <mergeCell ref="AD1:AG2"/>
    <mergeCell ref="AD3:AD6"/>
    <mergeCell ref="AE3:AE6"/>
    <mergeCell ref="AF3:AF6"/>
    <mergeCell ref="AG3:AG6"/>
    <mergeCell ref="F66:G66"/>
    <mergeCell ref="B37:T37"/>
    <mergeCell ref="B38:E38"/>
    <mergeCell ref="B39:D39"/>
    <mergeCell ref="H39:J39"/>
    <mergeCell ref="O39:R39"/>
    <mergeCell ref="F46:G46"/>
    <mergeCell ref="B47:T47"/>
    <mergeCell ref="B58:E58"/>
    <mergeCell ref="B59:D59"/>
    <mergeCell ref="H59:J59"/>
    <mergeCell ref="O59:R59"/>
    <mergeCell ref="O58:Q58"/>
    <mergeCell ref="B48:E48"/>
    <mergeCell ref="O48:Q48"/>
    <mergeCell ref="R48:T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N3:N6"/>
    <mergeCell ref="B49:D49"/>
    <mergeCell ref="H49:J49"/>
    <mergeCell ref="O49:R49"/>
    <mergeCell ref="G1:H1"/>
    <mergeCell ref="J3:J6"/>
    <mergeCell ref="K3:K6"/>
    <mergeCell ref="P3:P6"/>
    <mergeCell ref="Q3:Q6"/>
    <mergeCell ref="G2:H2"/>
    <mergeCell ref="I2:L2"/>
    <mergeCell ref="I1:L1"/>
    <mergeCell ref="F56:G56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X3:X6"/>
    <mergeCell ref="M3:M6"/>
    <mergeCell ref="L3:L6"/>
  </mergeCells>
  <phoneticPr fontId="6" type="noConversion"/>
  <dataValidations count="1">
    <dataValidation type="list" allowBlank="1" showInputMessage="1" showErrorMessage="1" sqref="G61:G65 G31:G35 G11:G15 G21:G25 G41:G45 G51:G5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3" verticalDpi="4294967293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6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3"/>
      <c r="B1" s="454" t="s">
        <v>65</v>
      </c>
      <c r="C1" s="455"/>
      <c r="D1" s="455"/>
      <c r="E1" s="455"/>
      <c r="F1" s="456"/>
      <c r="G1" s="467">
        <f>SUM(AD70:AG70)+SUM(AE72:AG72)</f>
        <v>0</v>
      </c>
      <c r="H1" s="468"/>
      <c r="I1" s="465" t="s">
        <v>4</v>
      </c>
      <c r="J1" s="476"/>
      <c r="K1" s="476"/>
      <c r="L1" s="477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4"/>
    </row>
    <row r="2" spans="1:34" s="4" customFormat="1" ht="1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 t="e">
        <f>#REF!</f>
        <v>#REF!</v>
      </c>
      <c r="T2" s="178">
        <f>T75</f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4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49</v>
      </c>
      <c r="F9" s="35"/>
      <c r="G9" s="35"/>
      <c r="H9" s="392" t="s">
        <v>28</v>
      </c>
      <c r="I9" s="393"/>
      <c r="J9" s="391"/>
      <c r="K9" s="204">
        <f>Admin!B335</f>
        <v>45355</v>
      </c>
      <c r="L9" s="203" t="s">
        <v>75</v>
      </c>
      <c r="M9" s="205">
        <f>K9+6</f>
        <v>45361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IF(T$9="Y",'Feb24'!H51,0)</f>
        <v>0</v>
      </c>
      <c r="I11" s="89">
        <f>IF(T$9="Y",'Feb24'!I51,0)</f>
        <v>0</v>
      </c>
      <c r="J11" s="89">
        <f>IF(T$9="Y",'Feb24'!J51,0)</f>
        <v>0</v>
      </c>
      <c r="K11" s="89">
        <f>IF(T$9="Y",'Feb24'!K51,I11*J11)</f>
        <v>0</v>
      </c>
      <c r="L11" s="110">
        <f>IF(T$9="Y",'Feb24'!L51,0)</f>
        <v>0</v>
      </c>
      <c r="M11" s="110" t="str">
        <f>IF(E11=" "," ",IF(T$9="Y",'Feb24'!M51,IF((H11+K11+L11)&gt;0,H11+K11+L11,"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IF(Employee!H$34=E$9,Employee!D$34+SUM(M11)+'Feb24'!V51,SUM(M11)+'Feb24'!V51)</f>
        <v>0</v>
      </c>
      <c r="W11" s="49">
        <f>IF(Employee!H$34=E$9,Employee!D$35+SUM(N11)+'Feb24'!W51,SUM(N11)+'Feb24'!W51)</f>
        <v>0</v>
      </c>
      <c r="X11" s="49">
        <f>IF(O11=" ",'Feb24'!X51,O11+'Feb24'!X51)</f>
        <v>0</v>
      </c>
      <c r="Y11" s="49">
        <f>IF(P11=" ",'Feb24'!Y51,P11+'Feb24'!Y51)</f>
        <v>0</v>
      </c>
      <c r="Z11" s="49">
        <f>IF(Q11=" ",'Feb24'!Z51,Q11+'Feb24'!Z51)</f>
        <v>0</v>
      </c>
      <c r="AA11" s="49">
        <f>IF(R11=" ",'Feb24'!AA51,R11+'Feb24'!AA51)</f>
        <v>0</v>
      </c>
      <c r="AC11" s="49">
        <f>IF(T11=" ",'Feb24'!AC51,T11+'Feb24'!AC51)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IF(T$9="Y",'Feb24'!H52,0)</f>
        <v>0</v>
      </c>
      <c r="I12" s="92">
        <f>IF(T$9="Y",'Feb24'!I52,0)</f>
        <v>0</v>
      </c>
      <c r="J12" s="92">
        <f>IF(T$9="Y",'Feb24'!J52,0)</f>
        <v>0</v>
      </c>
      <c r="K12" s="92">
        <f>IF(T$9="Y",'Feb24'!K52,I12*J12)</f>
        <v>0</v>
      </c>
      <c r="L12" s="111">
        <f>IF(T$9="Y",'Feb24'!L52,0)</f>
        <v>0</v>
      </c>
      <c r="M12" s="111" t="str">
        <f>IF(E12=" "," ",IF(T$9="Y",'Feb24'!M52,IF((H12+K12+L12)&gt;0,H12+K12+L12,"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IF(Employee!H$60=E$9,Employee!D$60+SUM(M12)+'Feb24'!V52,SUM(M12)+'Feb24'!V52)</f>
        <v>0</v>
      </c>
      <c r="W12" s="49">
        <f>IF(Employee!H$60=E$9,Employee!D$61+SUM(N12)+'Feb24'!W52,SUM(N12)+'Feb24'!W52)</f>
        <v>0</v>
      </c>
      <c r="X12" s="49">
        <f>IF(O12=" ",'Feb24'!X52,O12+'Feb24'!X52)</f>
        <v>0</v>
      </c>
      <c r="Y12" s="49">
        <f>IF(P12=" ",'Feb24'!Y52,P12+'Feb24'!Y52)</f>
        <v>0</v>
      </c>
      <c r="Z12" s="49">
        <f>IF(Q12=" ",'Feb24'!Z52,Q12+'Feb24'!Z52)</f>
        <v>0</v>
      </c>
      <c r="AA12" s="49">
        <f>IF(R12=" ",'Feb24'!AA52,R12+'Feb24'!AA52)</f>
        <v>0</v>
      </c>
      <c r="AC12" s="49">
        <f>IF(T12=" ",'Feb24'!AC52,T12+'Feb24'!AC52)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5">
        <f>IF(T$9="Y",'Feb24'!H53,0)</f>
        <v>0</v>
      </c>
      <c r="I13" s="89">
        <f>IF(T$9="Y",'Feb24'!I53,0)</f>
        <v>0</v>
      </c>
      <c r="J13" s="89">
        <f>IF(T$9="Y",'Feb24'!J53,0)</f>
        <v>0</v>
      </c>
      <c r="K13" s="89">
        <f>IF(T$9="Y",'Feb24'!K53,I13*J13)</f>
        <v>0</v>
      </c>
      <c r="L13" s="110">
        <f>IF(T$9="Y",'Feb24'!L53,0)</f>
        <v>0</v>
      </c>
      <c r="M13" s="110" t="str">
        <f>IF(E13=" "," ",IF(T$9="Y",'Feb24'!M53,IF((H13+K13+L13)&gt;0,H13+K13+L13,"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IF(Employee!H$86=E$9,Employee!D$86+SUM(M13)+'Feb24'!V53,SUM(M13)+'Feb24'!V53)</f>
        <v>0</v>
      </c>
      <c r="W13" s="49">
        <f>IF(Employee!H$86=E$9,Employee!D$87+SUM(N13)+'Feb24'!W53,SUM(N13)+'Feb24'!W53)</f>
        <v>0</v>
      </c>
      <c r="X13" s="49">
        <f>IF(O13=" ",'Feb24'!X53,O13+'Feb24'!X53)</f>
        <v>0</v>
      </c>
      <c r="Y13" s="49">
        <f>IF(P13=" ",'Feb24'!Y53,P13+'Feb24'!Y53)</f>
        <v>0</v>
      </c>
      <c r="Z13" s="49">
        <f>IF(Q13=" ",'Feb24'!Z53,Q13+'Feb24'!Z53)</f>
        <v>0</v>
      </c>
      <c r="AA13" s="49">
        <f>IF(R13=" ",'Feb24'!AA53,R13+'Feb24'!AA53)</f>
        <v>0</v>
      </c>
      <c r="AC13" s="49">
        <f>IF(T13=" ",'Feb24'!AC53,T13+'Feb24'!AC53)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IF(T$9="Y",'Feb24'!H54,0)</f>
        <v>0</v>
      </c>
      <c r="I14" s="92">
        <f>IF(T$9="Y",'Feb24'!I54,0)</f>
        <v>0</v>
      </c>
      <c r="J14" s="92">
        <f>IF(T$9="Y",'Feb24'!J54,0)</f>
        <v>0</v>
      </c>
      <c r="K14" s="92">
        <f>IF(T$9="Y",'Feb24'!K54,I14*J14)</f>
        <v>0</v>
      </c>
      <c r="L14" s="111">
        <f>IF(T$9="Y",'Feb24'!L54,0)</f>
        <v>0</v>
      </c>
      <c r="M14" s="111" t="str">
        <f>IF(E14=" "," ",IF(T$9="Y",'Feb24'!M54,IF((H14+K14+L14)&gt;0,H14+K14+L14,"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IF(Employee!H$112=E$9,Employee!D$112+SUM(M14)+'Feb24'!V54,SUM(M14)+'Feb24'!V54)</f>
        <v>0</v>
      </c>
      <c r="W14" s="49">
        <f>IF(Employee!H$112=E$9,Employee!D$113+SUM(N14)+'Feb24'!W54,SUM(N14)+'Feb24'!W54)</f>
        <v>0</v>
      </c>
      <c r="X14" s="49">
        <f>IF(O14=" ",'Feb24'!X54,O14+'Feb24'!X54)</f>
        <v>0</v>
      </c>
      <c r="Y14" s="49">
        <f>IF(P14=" ",'Feb24'!Y54,P14+'Feb24'!Y54)</f>
        <v>0</v>
      </c>
      <c r="Z14" s="49">
        <f>IF(Q14=" ",'Feb24'!Z54,Q14+'Feb24'!Z54)</f>
        <v>0</v>
      </c>
      <c r="AA14" s="49">
        <f>IF(R14=" ",'Feb24'!AA54,R14+'Feb24'!AA54)</f>
        <v>0</v>
      </c>
      <c r="AC14" s="49">
        <f>IF(T14=" ",'Feb24'!AC54,T14+'Feb24'!AC54)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95">
        <f>IF(T$9="Y",'Feb24'!H55,0)</f>
        <v>0</v>
      </c>
      <c r="I15" s="89">
        <f>IF(T$9="Y",'Feb24'!I55,0)</f>
        <v>0</v>
      </c>
      <c r="J15" s="89">
        <f>IF(T$9="Y",'Feb24'!J55,0)</f>
        <v>0</v>
      </c>
      <c r="K15" s="89">
        <f>IF(T$9="Y",'Feb24'!K55,I15*J15)</f>
        <v>0</v>
      </c>
      <c r="L15" s="110">
        <f>IF(T$9="Y",'Feb24'!L55,0)</f>
        <v>0</v>
      </c>
      <c r="M15" s="110" t="str">
        <f>IF(E15=" "," ",IF(T$9="Y",'Feb24'!M55,IF((H15+K15+L15)&gt;0,H15+K15+L15,"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IF(Employee!H$138=E$9,Employee!D$138+SUM(M15)+'Feb24'!V55,SUM(M15)+'Feb24'!V55)</f>
        <v>0</v>
      </c>
      <c r="W15" s="49">
        <f>IF(Employee!H$138=E$9,Employee!D$139+SUM(N15)+'Feb24'!W55,SUM(N15)+'Feb24'!W55)</f>
        <v>0</v>
      </c>
      <c r="X15" s="49">
        <f>IF(O15=" ",'Feb24'!X55,O15+'Feb24'!X55)</f>
        <v>0</v>
      </c>
      <c r="Y15" s="49">
        <f>IF(P15=" ",'Feb24'!Y55,P15+'Feb24'!Y55)</f>
        <v>0</v>
      </c>
      <c r="Z15" s="49">
        <f>IF(Q15=" ",'Feb24'!Z55,Q15+'Feb24'!Z55)</f>
        <v>0</v>
      </c>
      <c r="AA15" s="49">
        <f>IF(R15=" ",'Feb24'!AA55,R15+'Feb24'!AA55)</f>
        <v>0</v>
      </c>
      <c r="AC15" s="49">
        <f>IF(T15=" ",'Feb24'!AC55,T15+'Feb24'!AC55)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50</v>
      </c>
      <c r="F19" s="35"/>
      <c r="G19" s="35"/>
      <c r="H19" s="392" t="s">
        <v>28</v>
      </c>
      <c r="I19" s="393"/>
      <c r="J19" s="391"/>
      <c r="K19" s="204">
        <f>M9+1</f>
        <v>45362</v>
      </c>
      <c r="L19" s="203" t="s">
        <v>75</v>
      </c>
      <c r="M19" s="205">
        <f>K19+6</f>
        <v>45368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51</v>
      </c>
      <c r="F29" s="35"/>
      <c r="G29" s="35"/>
      <c r="H29" s="392" t="s">
        <v>28</v>
      </c>
      <c r="I29" s="393"/>
      <c r="J29" s="391"/>
      <c r="K29" s="204">
        <f>M19+1</f>
        <v>45369</v>
      </c>
      <c r="L29" s="203" t="s">
        <v>75</v>
      </c>
      <c r="M29" s="205">
        <f>K29+6</f>
        <v>45375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9"/>
      <c r="D38" s="469"/>
      <c r="E38" s="470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471"/>
      <c r="D39" s="472"/>
      <c r="E39" s="156">
        <v>52</v>
      </c>
      <c r="F39" s="35"/>
      <c r="G39" s="35"/>
      <c r="H39" s="392" t="s">
        <v>28</v>
      </c>
      <c r="I39" s="471"/>
      <c r="J39" s="472"/>
      <c r="K39" s="204">
        <f>M29+1</f>
        <v>45376</v>
      </c>
      <c r="L39" s="203" t="s">
        <v>75</v>
      </c>
      <c r="M39" s="205">
        <f>K39+6</f>
        <v>45382</v>
      </c>
      <c r="N39" s="20"/>
      <c r="O39" s="433" t="s">
        <v>63</v>
      </c>
      <c r="P39" s="473"/>
      <c r="Q39" s="473"/>
      <c r="R39" s="47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475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23</v>
      </c>
      <c r="C48" s="469"/>
      <c r="D48" s="469"/>
      <c r="E48" s="470"/>
      <c r="F48" s="32"/>
      <c r="G48" s="32"/>
      <c r="H48" s="32"/>
      <c r="I48" s="32"/>
      <c r="J48" s="32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H48" s="35"/>
    </row>
    <row r="49" spans="1:34" ht="18" customHeight="1" thickTop="1" thickBot="1" x14ac:dyDescent="0.25">
      <c r="A49" s="34"/>
      <c r="B49" s="392" t="s">
        <v>9</v>
      </c>
      <c r="C49" s="471"/>
      <c r="D49" s="472"/>
      <c r="E49" s="156">
        <v>53</v>
      </c>
      <c r="F49" s="35"/>
      <c r="G49" s="35"/>
      <c r="H49" s="392" t="s">
        <v>28</v>
      </c>
      <c r="I49" s="471"/>
      <c r="J49" s="472"/>
      <c r="K49" s="204">
        <f>M39+1</f>
        <v>45383</v>
      </c>
      <c r="L49" s="203" t="s">
        <v>75</v>
      </c>
      <c r="M49" s="205">
        <f>K49+6</f>
        <v>45389</v>
      </c>
      <c r="N49" s="20"/>
      <c r="O49" s="433" t="s">
        <v>63</v>
      </c>
      <c r="P49" s="473"/>
      <c r="Q49" s="473"/>
      <c r="R49" s="474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475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407" t="s">
        <v>24</v>
      </c>
      <c r="C58" s="393"/>
      <c r="D58" s="393"/>
      <c r="E58" s="391"/>
      <c r="F58" s="32"/>
      <c r="G58" s="32"/>
      <c r="H58" s="43"/>
      <c r="I58" s="43"/>
      <c r="J58" s="43"/>
      <c r="K58" s="46"/>
      <c r="L58" s="46"/>
      <c r="M58" s="43"/>
      <c r="N58" s="32"/>
      <c r="O58" s="394" t="s">
        <v>28</v>
      </c>
      <c r="P58" s="395"/>
      <c r="Q58" s="396"/>
      <c r="R58" s="431"/>
      <c r="S58" s="432"/>
      <c r="T58" s="432"/>
      <c r="U58" s="33"/>
      <c r="AH58" s="35"/>
    </row>
    <row r="59" spans="1:34" ht="18" customHeight="1" thickTop="1" thickBot="1" x14ac:dyDescent="0.25">
      <c r="A59" s="34"/>
      <c r="B59" s="392" t="s">
        <v>10</v>
      </c>
      <c r="C59" s="393"/>
      <c r="D59" s="391"/>
      <c r="E59" s="156">
        <v>12</v>
      </c>
      <c r="F59" s="35"/>
      <c r="G59" s="35"/>
      <c r="H59" s="392" t="s">
        <v>28</v>
      </c>
      <c r="I59" s="393"/>
      <c r="J59" s="391"/>
      <c r="K59" s="204">
        <f>Admin!B331</f>
        <v>45351</v>
      </c>
      <c r="L59" s="203" t="s">
        <v>75</v>
      </c>
      <c r="M59" s="205">
        <f>Admin!B361</f>
        <v>45381</v>
      </c>
      <c r="N59" s="20"/>
      <c r="O59" s="433" t="s">
        <v>64</v>
      </c>
      <c r="P59" s="434"/>
      <c r="Q59" s="434"/>
      <c r="R59" s="435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106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IF(T$59="Y",'Feb24'!H61,0)</f>
        <v>0</v>
      </c>
      <c r="I61" s="89">
        <f>IF(T$59="Y",'Feb24'!I61,0)</f>
        <v>0</v>
      </c>
      <c r="J61" s="89">
        <f>IF(T$59="Y",'Feb24'!J61,0)</f>
        <v>0</v>
      </c>
      <c r="K61" s="89">
        <f>IF(T$59="Y",'Feb24'!K61,I61*J61)</f>
        <v>0</v>
      </c>
      <c r="L61" s="110">
        <f>IF(T$59="Y",'Feb24'!L61,0)</f>
        <v>0</v>
      </c>
      <c r="M61" s="99" t="str">
        <f>IF(E61=" "," ",IF(T$59="Y",'Feb24'!M61,IF((H61+K61+L61)&gt;0,H61+K61+L61,"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IF(Employee!H$35=E$59,Employee!D$34+SUM(M61)+'Feb24'!V61,SUM(M61)+'Feb24'!V61)</f>
        <v>0</v>
      </c>
      <c r="W61" s="49">
        <f>IF(Employee!H$35=E$59,Employee!D$35+SUM(N61)+'Feb24'!W61,SUM(N61)+'Feb24'!W61)</f>
        <v>0</v>
      </c>
      <c r="X61" s="49">
        <f>IF(O61=" ",'Feb24'!X61,O61+'Feb24'!X61)</f>
        <v>0</v>
      </c>
      <c r="Y61" s="49">
        <f>IF(P61=" ",'Feb24'!Y61,P61+'Feb24'!Y61)</f>
        <v>0</v>
      </c>
      <c r="Z61" s="49">
        <f>IF(Q61=" ",'Feb24'!Z61,Q61+'Feb24'!Z61)</f>
        <v>0</v>
      </c>
      <c r="AA61" s="49">
        <f>IF(R61=" ",'Feb24'!AA61,R61+'Feb24'!AA61)</f>
        <v>0</v>
      </c>
      <c r="AC61" s="49">
        <f>IF(T61=" ",'Feb24'!AC61,T61+'Feb24'!AC61)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106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IF(T$59="Y",'Feb24'!H62,0)</f>
        <v>0</v>
      </c>
      <c r="I62" s="92">
        <f>IF(T$59="Y",'Feb24'!I62,0)</f>
        <v>0</v>
      </c>
      <c r="J62" s="92">
        <f>IF(T$59="Y",'Feb24'!J62,0)</f>
        <v>0</v>
      </c>
      <c r="K62" s="92">
        <f>IF(T$59="Y",'Feb24'!K62,I62*J62)</f>
        <v>0</v>
      </c>
      <c r="L62" s="111">
        <f>IF(T$59="Y",'Feb24'!L62,0)</f>
        <v>0</v>
      </c>
      <c r="M62" s="100" t="str">
        <f>IF(E62=" "," ",IF(T$59="Y",'Feb24'!M62,IF((H62+K62+L62)&gt;0,H62+K62+L62,"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IF(Employee!H$61=E$59,Employee!D$60+SUM(M62)+'Feb24'!V62,SUM(M62)+'Feb24'!V62)</f>
        <v>0</v>
      </c>
      <c r="W62" s="49">
        <f>IF(Employee!H$61=E$59,Employee!D$61+SUM(N62)+'Feb24'!W62,SUM(N62)+'Feb24'!W62)</f>
        <v>0</v>
      </c>
      <c r="X62" s="49">
        <f>IF(O62=" ",'Feb24'!X62,O62+'Feb24'!X62)</f>
        <v>0</v>
      </c>
      <c r="Y62" s="49">
        <f>IF(P62=" ",'Feb24'!Y62,P62+'Feb24'!Y62)</f>
        <v>0</v>
      </c>
      <c r="Z62" s="49">
        <f>IF(Q62=" ",'Feb24'!Z62,Q62+'Feb24'!Z62)</f>
        <v>0</v>
      </c>
      <c r="AA62" s="49">
        <f>IF(R62=" ",'Feb24'!AA62,R62+'Feb24'!AA62)</f>
        <v>0</v>
      </c>
      <c r="AC62" s="49">
        <f>IF(T62=" ",'Feb24'!AC62,T62+'Feb24'!AC62)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106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IF(T$59="Y",'Feb24'!H63,0)</f>
        <v>0</v>
      </c>
      <c r="I63" s="92">
        <f>IF(T$59="Y",'Feb24'!I63,0)</f>
        <v>0</v>
      </c>
      <c r="J63" s="92">
        <f>IF(T$59="Y",'Feb24'!J63,0)</f>
        <v>0</v>
      </c>
      <c r="K63" s="92">
        <f>IF(T$59="Y",'Feb24'!K63,I63*J63)</f>
        <v>0</v>
      </c>
      <c r="L63" s="111">
        <f>IF(T$59="Y",'Feb24'!L63,0)</f>
        <v>0</v>
      </c>
      <c r="M63" s="100" t="str">
        <f>IF(E63=" "," ",IF(T$59="Y",'Feb24'!M63,IF((H63+K63+L63)&gt;0,H63+K63+L63,"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IF(Employee!H$87=E$59,Employee!D$86+SUM(M63)+'Feb24'!V63,SUM(M63)+'Feb24'!V63)</f>
        <v>0</v>
      </c>
      <c r="W63" s="49">
        <f>IF(Employee!H$87=E$59,Employee!D$87+SUM(N63)+'Feb24'!W63,SUM(N63)+'Feb24'!W63)</f>
        <v>0</v>
      </c>
      <c r="X63" s="49">
        <f>IF(O63=" ",'Feb24'!X63,O63+'Feb24'!X63)</f>
        <v>0</v>
      </c>
      <c r="Y63" s="49">
        <f>IF(P63=" ",'Feb24'!Y63,P63+'Feb24'!Y63)</f>
        <v>0</v>
      </c>
      <c r="Z63" s="49">
        <f>IF(Q63=" ",'Feb24'!Z63,Q63+'Feb24'!Z63)</f>
        <v>0</v>
      </c>
      <c r="AA63" s="49">
        <f>IF(R63=" ",'Feb24'!AA63,R63+'Feb24'!AA63)</f>
        <v>0</v>
      </c>
      <c r="AC63" s="49">
        <f>IF(T63=" ",'Feb24'!AC63,T63+'Feb24'!AC63)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106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IF(T$59="Y",'Feb24'!H64,0)</f>
        <v>0</v>
      </c>
      <c r="I64" s="92">
        <f>IF(T$59="Y",'Feb24'!I64,0)</f>
        <v>0</v>
      </c>
      <c r="J64" s="92">
        <f>IF(T$59="Y",'Feb24'!J64,0)</f>
        <v>0</v>
      </c>
      <c r="K64" s="92">
        <f>IF(T$59="Y",'Feb24'!K64,I64*J64)</f>
        <v>0</v>
      </c>
      <c r="L64" s="111">
        <f>IF(T$59="Y",'Feb24'!L64,0)</f>
        <v>0</v>
      </c>
      <c r="M64" s="100" t="str">
        <f>IF(E64=" "," ",IF(T$59="Y",'Feb24'!M64,IF((H64+K64+L64)&gt;0,H64+K64+L64,"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IF(Employee!H$113=E$59,Employee!D$112+SUM(M64)+'Feb24'!V64,SUM(M64)+'Feb24'!V64)</f>
        <v>0</v>
      </c>
      <c r="W64" s="49">
        <f>IF(Employee!H$113=E$59,Employee!D$113+SUM(N64)+'Feb24'!W64,SUM(N64)+'Feb24'!W64)</f>
        <v>0</v>
      </c>
      <c r="X64" s="49">
        <f>IF(O64=" ",'Feb24'!X64,O64+'Feb24'!X64)</f>
        <v>0</v>
      </c>
      <c r="Y64" s="49">
        <f>IF(P64=" ",'Feb24'!Y64,P64+'Feb24'!Y64)</f>
        <v>0</v>
      </c>
      <c r="Z64" s="49">
        <f>IF(Q64=" ",'Feb24'!Z64,Q64+'Feb24'!Z64)</f>
        <v>0</v>
      </c>
      <c r="AA64" s="49">
        <f>IF(R64=" ",'Feb24'!AA64,R64+'Feb24'!AA64)</f>
        <v>0</v>
      </c>
      <c r="AC64" s="49">
        <f>IF(T64=" ",'Feb24'!AC64,T64+'Feb24'!AC64)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106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IF(T$59="Y",'Feb24'!H65,0)</f>
        <v>0</v>
      </c>
      <c r="I65" s="245">
        <f>IF(T$59="Y",'Feb24'!I65,0)</f>
        <v>0</v>
      </c>
      <c r="J65" s="245">
        <f>IF(T$59="Y",'Feb24'!J65,0)</f>
        <v>0</v>
      </c>
      <c r="K65" s="245">
        <f>IF(T$59="Y",'Feb24'!K65,I65*J65)</f>
        <v>0</v>
      </c>
      <c r="L65" s="246">
        <f>IF(T$59="Y",'Feb24'!L65,0)</f>
        <v>0</v>
      </c>
      <c r="M65" s="100" t="str">
        <f>IF(E65=" "," ",IF(T$59="Y",'Feb24'!M65,IF((H65+K65+L65)&gt;0,H65+K65+L65,"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IF(Employee!H$139=E$59,Employee!D$138+SUM(M65)+'Feb24'!V65,SUM(M65)+'Feb24'!V65)</f>
        <v>0</v>
      </c>
      <c r="W65" s="49">
        <f>IF(Employee!H$139=E$59,Employee!D$139+SUM(N65)+'Feb24'!W65,SUM(N65)+'Feb24'!W65)</f>
        <v>0</v>
      </c>
      <c r="X65" s="49">
        <f>IF(O65=" ",'Feb24'!X65,O65+'Feb24'!X65)</f>
        <v>0</v>
      </c>
      <c r="Y65" s="49">
        <f>IF(P65=" ",'Feb24'!Y65,P65+'Feb24'!Y65)</f>
        <v>0</v>
      </c>
      <c r="Z65" s="49">
        <f>IF(Q65=" ",'Feb24'!Z65,Q65+'Feb24'!Z65)</f>
        <v>0</v>
      </c>
      <c r="AA65" s="49">
        <f>IF(R65=" ",'Feb24'!AA65,R65+'Feb24'!AA65)</f>
        <v>0</v>
      </c>
      <c r="AC65" s="49">
        <f>IF(T65=" ",'Feb24'!AC65,T65+'Feb24'!AC65)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90" t="s">
        <v>7</v>
      </c>
      <c r="G66" s="391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70</v>
      </c>
      <c r="G69" s="180"/>
      <c r="H69" s="180"/>
      <c r="M69" s="447" t="s">
        <v>73</v>
      </c>
      <c r="N69" s="448"/>
      <c r="O69" s="448"/>
      <c r="P69" s="448"/>
      <c r="Q69" s="448"/>
      <c r="R69" s="448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72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AD70+'Feb24'!AD75</f>
        <v>0</v>
      </c>
      <c r="AE75" s="158">
        <f>AE70+'Feb24'!AE75</f>
        <v>0</v>
      </c>
      <c r="AF75" s="158">
        <f>AF70+'Feb24'!AF75</f>
        <v>0</v>
      </c>
      <c r="AG75" s="158">
        <f>AG70+'Feb24'!AG75</f>
        <v>0</v>
      </c>
    </row>
    <row r="76" spans="1:34" ht="13.5" thickTop="1" x14ac:dyDescent="0.2"/>
    <row r="77" spans="1:34" x14ac:dyDescent="0.2">
      <c r="AD77" s="162"/>
      <c r="AE77" s="158">
        <f>AE72+'Feb24'!AE77</f>
        <v>0</v>
      </c>
      <c r="AF77" s="158">
        <f>AF72+'Feb24'!AF77</f>
        <v>0</v>
      </c>
      <c r="AG77" s="158">
        <f>AG72+'Feb24'!AG77</f>
        <v>0</v>
      </c>
    </row>
  </sheetData>
  <mergeCells count="87"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Z3:Z6"/>
    <mergeCell ref="AA3:AA6"/>
    <mergeCell ref="H29:J29"/>
    <mergeCell ref="O18:Q18"/>
    <mergeCell ref="R18:T18"/>
    <mergeCell ref="Q3:Q6"/>
    <mergeCell ref="O8:Q8"/>
    <mergeCell ref="M3:M6"/>
    <mergeCell ref="P3:P6"/>
    <mergeCell ref="O19:R19"/>
    <mergeCell ref="B17:T17"/>
    <mergeCell ref="B18:E18"/>
    <mergeCell ref="F26:G26"/>
    <mergeCell ref="B27:T27"/>
    <mergeCell ref="O28:Q28"/>
    <mergeCell ref="R28:T28"/>
    <mergeCell ref="B9:D9"/>
    <mergeCell ref="B49:D49"/>
    <mergeCell ref="H49:J49"/>
    <mergeCell ref="F56:G56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O48:Q48"/>
    <mergeCell ref="R48:T48"/>
    <mergeCell ref="B28:E28"/>
    <mergeCell ref="F46:G46"/>
    <mergeCell ref="B47:T47"/>
    <mergeCell ref="B48:E48"/>
    <mergeCell ref="H39:J39"/>
    <mergeCell ref="F36:G36"/>
    <mergeCell ref="B37:T37"/>
    <mergeCell ref="B38:E38"/>
    <mergeCell ref="B39:D39"/>
    <mergeCell ref="O39:R39"/>
    <mergeCell ref="O38:Q38"/>
    <mergeCell ref="R38:T38"/>
    <mergeCell ref="O29:R29"/>
    <mergeCell ref="B29:D29"/>
    <mergeCell ref="A1:A6"/>
    <mergeCell ref="F66:G6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M69:R69"/>
    <mergeCell ref="R58:T58"/>
    <mergeCell ref="B67:T67"/>
    <mergeCell ref="B57:T57"/>
    <mergeCell ref="O58:Q58"/>
    <mergeCell ref="B59:D59"/>
    <mergeCell ref="H59:J59"/>
    <mergeCell ref="O59:R59"/>
    <mergeCell ref="B58:E58"/>
  </mergeCells>
  <phoneticPr fontId="6" type="noConversion"/>
  <dataValidations count="1">
    <dataValidation type="list" allowBlank="1" showInputMessage="1" showErrorMessage="1" sqref="G61:G65 G51:G55 G31:G35 G11:G15 G21:G25 G41:G4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54" customWidth="1"/>
    <col min="2" max="2" width="12.7109375" style="254" customWidth="1"/>
    <col min="3" max="4" width="10.7109375" style="254" customWidth="1"/>
    <col min="5" max="7" width="12.7109375" style="254" customWidth="1"/>
    <col min="8" max="9" width="10.7109375" style="254" customWidth="1"/>
    <col min="10" max="11" width="5.7109375" style="254" customWidth="1"/>
    <col min="12" max="12" width="10.7109375" style="254" customWidth="1"/>
    <col min="13" max="13" width="12.7109375" style="254" customWidth="1"/>
    <col min="14" max="14" width="2.7109375" style="254" customWidth="1"/>
    <col min="15" max="16384" width="9.140625" style="254"/>
  </cols>
  <sheetData>
    <row r="2" spans="1:14" ht="11.25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2.75" x14ac:dyDescent="0.2">
      <c r="B3" s="294" t="s">
        <v>128</v>
      </c>
      <c r="C3" s="264"/>
      <c r="D3" s="264"/>
      <c r="E3" s="264"/>
      <c r="F3" s="211" t="s">
        <v>135</v>
      </c>
      <c r="G3" s="297" t="s">
        <v>130</v>
      </c>
      <c r="H3" s="297" t="str">
        <f>LOOKUP(F4,IF(F3="W",Admin!C2:C381,IF(F3="M",Admin!D2:D381," ")),Admin!A2:A381)</f>
        <v>Apr23</v>
      </c>
      <c r="I3" s="521" t="str">
        <f>IF(M3="ERROR","Enter W or M in cell F3"," ")</f>
        <v xml:space="preserve"> </v>
      </c>
      <c r="J3" s="521"/>
      <c r="K3" s="521"/>
      <c r="L3" s="521"/>
      <c r="M3" s="296" t="b">
        <f>IF(ISERROR(H3),"ERROR")</f>
        <v>0</v>
      </c>
    </row>
    <row r="4" spans="1:14" s="255" customFormat="1" ht="12.75" x14ac:dyDescent="0.2">
      <c r="B4" s="294" t="s">
        <v>129</v>
      </c>
      <c r="C4" s="264"/>
      <c r="D4" s="264"/>
      <c r="E4" s="264"/>
      <c r="F4" s="210">
        <v>1</v>
      </c>
      <c r="G4" s="297" t="s">
        <v>131</v>
      </c>
      <c r="H4" s="297">
        <f>IF(F$3="W",8+10*(LOOKUP(F4,Admin!C2:C381,Admin!F2:F381)-1),8+10*LOOKUP(F4,Admin!H8:H19,Admin!I8:I19))</f>
        <v>8</v>
      </c>
      <c r="I4" s="521" t="str">
        <f>IF(M3="ERROR","Enter 1 to 53 in cell F4"," ")</f>
        <v xml:space="preserve"> </v>
      </c>
      <c r="J4" s="521"/>
      <c r="K4" s="521"/>
      <c r="L4" s="521"/>
      <c r="M4" s="295"/>
    </row>
    <row r="5" spans="1:14" s="255" customFormat="1" ht="12.75" x14ac:dyDescent="0.2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97"/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</row>
    <row r="7" spans="1:14" ht="24.95" customHeight="1" x14ac:dyDescent="0.2">
      <c r="A7" s="256"/>
      <c r="B7" s="515" t="str">
        <f ca="1">IF(M14=" "," ",Employee!$D$5)</f>
        <v xml:space="preserve"> </v>
      </c>
      <c r="C7" s="515"/>
      <c r="D7" s="515"/>
      <c r="E7" s="515"/>
      <c r="F7" s="515"/>
      <c r="G7" s="510" t="str">
        <f ca="1">IF(G14=" "," ",Employee!$D$15)</f>
        <v xml:space="preserve"> </v>
      </c>
      <c r="H7" s="511"/>
      <c r="I7" s="522" t="str">
        <f ca="1">IF(G14=" "," ",Employee!$D$16)</f>
        <v xml:space="preserve"> </v>
      </c>
      <c r="J7" s="523"/>
      <c r="K7" s="523"/>
      <c r="L7" s="502" t="str">
        <f ca="1">INDIRECT($H$3 &amp; "!B" &amp; $H$4)</f>
        <v>WEEKLY PAYROLL</v>
      </c>
      <c r="M7" s="502"/>
      <c r="N7" s="257"/>
    </row>
    <row r="8" spans="1:14" ht="18" customHeight="1" x14ac:dyDescent="0.15">
      <c r="A8" s="258"/>
      <c r="B8" s="506" t="str">
        <f ca="1">IF(M14=" "," ",Employee!$D$6)</f>
        <v xml:space="preserve"> </v>
      </c>
      <c r="C8" s="506"/>
      <c r="D8" s="507"/>
      <c r="E8" s="508"/>
      <c r="F8" s="509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506" t="str">
        <f ca="1">IF(M14=" "," ",Employee!$D$7)</f>
        <v xml:space="preserve"> </v>
      </c>
      <c r="C9" s="506"/>
      <c r="D9" s="506"/>
      <c r="E9" s="263" t="str">
        <f ca="1">IF(M14=" "," ",Employee!$D$9)</f>
        <v xml:space="preserve"> </v>
      </c>
      <c r="F9" s="264"/>
      <c r="G9" s="265"/>
      <c r="H9" s="249" t="s">
        <v>126</v>
      </c>
      <c r="I9" s="266">
        <f ca="1">INDIRECT($H$3 &amp; "!M" &amp; $H$4+1)</f>
        <v>45025</v>
      </c>
      <c r="J9" s="524" t="s">
        <v>6</v>
      </c>
      <c r="K9" s="524"/>
      <c r="L9" s="249" t="s">
        <v>125</v>
      </c>
      <c r="M9" s="261" t="str">
        <f ca="1">IF(M8=" "," ",Employee!$M$15)</f>
        <v xml:space="preserve"> </v>
      </c>
      <c r="N9" s="262"/>
    </row>
    <row r="10" spans="1:14" ht="21" customHeight="1" x14ac:dyDescent="0.2">
      <c r="A10" s="258"/>
      <c r="B10" s="249" t="s">
        <v>124</v>
      </c>
      <c r="C10" s="267">
        <f>Employee!$D$29</f>
        <v>1</v>
      </c>
      <c r="D10" s="530"/>
      <c r="E10" s="531"/>
      <c r="F10" s="528"/>
      <c r="G10" s="528"/>
      <c r="H10" s="253" t="str">
        <f>"Tax "&amp;IF($F$3="W","Week","Month")</f>
        <v>Tax Week</v>
      </c>
      <c r="I10" s="268">
        <f ca="1">INDIRECT($H$3 &amp; "!E" &amp; $H$4+1)</f>
        <v>1</v>
      </c>
      <c r="J10" s="520" t="str">
        <f ca="1">IF(M8=" "," ",INDIRECT($H$3 &amp; "!D" &amp; $H$4+2+C10))</f>
        <v xml:space="preserve"> </v>
      </c>
      <c r="K10" s="520"/>
      <c r="L10" s="249" t="s">
        <v>122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501"/>
      <c r="C11" s="501"/>
      <c r="D11" s="501"/>
      <c r="E11" s="501"/>
      <c r="F11" s="501"/>
      <c r="G11" s="501"/>
      <c r="H11" s="501"/>
      <c r="I11" s="501"/>
      <c r="J11" s="501"/>
      <c r="K11" s="501"/>
      <c r="L11" s="501"/>
      <c r="M11" s="501"/>
      <c r="N11" s="262"/>
    </row>
    <row r="12" spans="1:14" ht="21" customHeight="1" x14ac:dyDescent="0.15">
      <c r="A12" s="258"/>
      <c r="B12" s="516" t="s">
        <v>121</v>
      </c>
      <c r="C12" s="517"/>
      <c r="D12" s="517"/>
      <c r="E12" s="517"/>
      <c r="F12" s="517"/>
      <c r="G12" s="518" t="s">
        <v>120</v>
      </c>
      <c r="H12" s="525" t="s">
        <v>119</v>
      </c>
      <c r="I12" s="525"/>
      <c r="J12" s="525"/>
      <c r="K12" s="525"/>
      <c r="L12" s="525"/>
      <c r="M12" s="529" t="s">
        <v>118</v>
      </c>
      <c r="N12" s="262"/>
    </row>
    <row r="13" spans="1:14" s="269" customFormat="1" ht="21" customHeight="1" x14ac:dyDescent="0.15">
      <c r="A13" s="258"/>
      <c r="B13" s="252" t="s">
        <v>117</v>
      </c>
      <c r="C13" s="252" t="s">
        <v>116</v>
      </c>
      <c r="D13" s="252" t="s">
        <v>115</v>
      </c>
      <c r="E13" s="252" t="s">
        <v>114</v>
      </c>
      <c r="F13" s="248" t="s">
        <v>113</v>
      </c>
      <c r="G13" s="519"/>
      <c r="H13" s="251" t="s">
        <v>127</v>
      </c>
      <c r="I13" s="252" t="s">
        <v>111</v>
      </c>
      <c r="J13" s="505" t="s">
        <v>110</v>
      </c>
      <c r="K13" s="505"/>
      <c r="L13" s="248" t="s">
        <v>2</v>
      </c>
      <c r="M13" s="518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500" t="str">
        <f ca="1">IF(M8=" "," ",INDIRECT($H$3 &amp; "!P" &amp; $H$4+2+C10))</f>
        <v xml:space="preserve"> </v>
      </c>
      <c r="K14" s="500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514" t="s">
        <v>109</v>
      </c>
      <c r="C15" s="514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98" t="s">
        <v>108</v>
      </c>
      <c r="F16" s="499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500" t="str">
        <f ca="1">IF(M8=" "," ",INDIRECT($H$3 &amp; "!Y" &amp; $H$4+2+C10))</f>
        <v xml:space="preserve"> </v>
      </c>
      <c r="K16" s="500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501"/>
      <c r="K17" s="501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512" t="s">
        <v>107</v>
      </c>
      <c r="K18" s="513"/>
      <c r="L18" s="513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65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97"/>
      <c r="B20" s="497"/>
      <c r="C20" s="497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</row>
    <row r="21" spans="1:14" ht="24.95" customHeight="1" x14ac:dyDescent="0.2">
      <c r="A21" s="256"/>
      <c r="B21" s="515" t="str">
        <f ca="1">IF(M28=" "," ",Employee!$D$5)</f>
        <v xml:space="preserve"> </v>
      </c>
      <c r="C21" s="515"/>
      <c r="D21" s="515"/>
      <c r="E21" s="515"/>
      <c r="F21" s="515"/>
      <c r="G21" s="510" t="str">
        <f ca="1">IF(G28=" "," ",Employee!$D$41)</f>
        <v xml:space="preserve"> </v>
      </c>
      <c r="H21" s="511"/>
      <c r="I21" s="522" t="str">
        <f ca="1">IF(G28=" "," ",Employee!$D$42)</f>
        <v xml:space="preserve"> </v>
      </c>
      <c r="J21" s="523"/>
      <c r="K21" s="523"/>
      <c r="L21" s="502" t="s">
        <v>23</v>
      </c>
      <c r="M21" s="502"/>
      <c r="N21" s="257"/>
    </row>
    <row r="22" spans="1:14" ht="18" customHeight="1" x14ac:dyDescent="0.15">
      <c r="A22" s="258"/>
      <c r="B22" s="506" t="str">
        <f ca="1">IF(M28=" "," ",Employee!$D$6)</f>
        <v xml:space="preserve"> </v>
      </c>
      <c r="C22" s="506"/>
      <c r="D22" s="507"/>
      <c r="E22" s="508"/>
      <c r="F22" s="509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506" t="str">
        <f ca="1">IF(M28=" "," ",Employee!$D$7)</f>
        <v xml:space="preserve"> </v>
      </c>
      <c r="C23" s="506"/>
      <c r="D23" s="506"/>
      <c r="E23" s="263" t="str">
        <f ca="1">IF(M28=" "," ",Employee!$D$9)</f>
        <v xml:space="preserve"> </v>
      </c>
      <c r="F23" s="264"/>
      <c r="G23" s="265"/>
      <c r="H23" s="249" t="s">
        <v>126</v>
      </c>
      <c r="I23" s="266">
        <f ca="1">I9</f>
        <v>45025</v>
      </c>
      <c r="J23" s="524" t="s">
        <v>6</v>
      </c>
      <c r="K23" s="524"/>
      <c r="L23" s="249" t="s">
        <v>125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124</v>
      </c>
      <c r="C24" s="267">
        <f>Employee!$D$55</f>
        <v>2</v>
      </c>
      <c r="D24" s="250"/>
      <c r="E24" s="286"/>
      <c r="F24" s="501"/>
      <c r="G24" s="501"/>
      <c r="H24" s="253" t="s">
        <v>123</v>
      </c>
      <c r="I24" s="268">
        <f ca="1">I10</f>
        <v>1</v>
      </c>
      <c r="J24" s="520" t="str">
        <f ca="1">IF(M22=" "," ",INDIRECT($H$3 &amp; "!D" &amp; $H$4+2+C24))</f>
        <v xml:space="preserve"> </v>
      </c>
      <c r="K24" s="520"/>
      <c r="L24" s="249" t="s">
        <v>122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501"/>
      <c r="C25" s="501"/>
      <c r="D25" s="501"/>
      <c r="E25" s="501"/>
      <c r="F25" s="501"/>
      <c r="G25" s="501"/>
      <c r="H25" s="501"/>
      <c r="I25" s="501"/>
      <c r="J25" s="501"/>
      <c r="K25" s="501"/>
      <c r="L25" s="501"/>
      <c r="M25" s="501"/>
      <c r="N25" s="262"/>
    </row>
    <row r="26" spans="1:14" ht="21" customHeight="1" x14ac:dyDescent="0.15">
      <c r="A26" s="258"/>
      <c r="B26" s="516" t="s">
        <v>121</v>
      </c>
      <c r="C26" s="517"/>
      <c r="D26" s="517"/>
      <c r="E26" s="517"/>
      <c r="F26" s="517"/>
      <c r="G26" s="518" t="s">
        <v>120</v>
      </c>
      <c r="H26" s="516" t="s">
        <v>119</v>
      </c>
      <c r="I26" s="525"/>
      <c r="J26" s="525"/>
      <c r="K26" s="525"/>
      <c r="L26" s="525"/>
      <c r="M26" s="503" t="s">
        <v>118</v>
      </c>
      <c r="N26" s="262"/>
    </row>
    <row r="27" spans="1:14" s="269" customFormat="1" ht="21" customHeight="1" x14ac:dyDescent="0.15">
      <c r="A27" s="258"/>
      <c r="B27" s="252" t="s">
        <v>117</v>
      </c>
      <c r="C27" s="252" t="s">
        <v>116</v>
      </c>
      <c r="D27" s="252" t="s">
        <v>115</v>
      </c>
      <c r="E27" s="252" t="s">
        <v>114</v>
      </c>
      <c r="F27" s="248" t="s">
        <v>113</v>
      </c>
      <c r="G27" s="519"/>
      <c r="H27" s="252" t="s">
        <v>127</v>
      </c>
      <c r="I27" s="252" t="s">
        <v>111</v>
      </c>
      <c r="J27" s="505" t="s">
        <v>110</v>
      </c>
      <c r="K27" s="505"/>
      <c r="L27" s="248" t="s">
        <v>2</v>
      </c>
      <c r="M27" s="504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500" t="str">
        <f ca="1">IF(M22=" "," ",INDIRECT($H$3 &amp; "!P" &amp; $H$4+2+C24))</f>
        <v xml:space="preserve"> </v>
      </c>
      <c r="K28" s="500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514" t="s">
        <v>109</v>
      </c>
      <c r="C29" s="514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98" t="s">
        <v>108</v>
      </c>
      <c r="F30" s="499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500" t="str">
        <f ca="1">IF(M22=" "," ",INDIRECT($H$3 &amp; "!Y" &amp; $H$4+2+C24))</f>
        <v xml:space="preserve"> </v>
      </c>
      <c r="K30" s="500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501"/>
      <c r="K31" s="501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512" t="s">
        <v>107</v>
      </c>
      <c r="K32" s="513"/>
      <c r="L32" s="513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65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2">
      <c r="A34" s="526"/>
      <c r="B34" s="527"/>
      <c r="C34" s="527"/>
      <c r="D34" s="527"/>
      <c r="E34" s="527"/>
      <c r="F34" s="527"/>
      <c r="G34" s="527"/>
      <c r="H34" s="527"/>
      <c r="I34" s="527"/>
      <c r="J34" s="527"/>
      <c r="K34" s="527"/>
      <c r="L34" s="527"/>
      <c r="M34" s="527"/>
      <c r="N34" s="527"/>
    </row>
    <row r="35" spans="1:14" ht="21" customHeight="1" x14ac:dyDescent="0.15">
      <c r="A35" s="497"/>
      <c r="B35" s="497"/>
      <c r="C35" s="497"/>
      <c r="D35" s="497"/>
      <c r="E35" s="497"/>
      <c r="F35" s="497"/>
      <c r="G35" s="497"/>
      <c r="H35" s="497"/>
      <c r="I35" s="497"/>
      <c r="J35" s="497"/>
      <c r="K35" s="497"/>
      <c r="L35" s="497"/>
      <c r="M35" s="497"/>
      <c r="N35" s="497"/>
    </row>
    <row r="36" spans="1:14" ht="24.95" customHeight="1" x14ac:dyDescent="0.2">
      <c r="A36" s="256"/>
      <c r="B36" s="515" t="str">
        <f ca="1">IF(M43=" "," ",Employee!$D$5)</f>
        <v xml:space="preserve"> </v>
      </c>
      <c r="C36" s="515"/>
      <c r="D36" s="515"/>
      <c r="E36" s="515"/>
      <c r="F36" s="515"/>
      <c r="G36" s="510" t="str">
        <f ca="1">IF(G43=" "," ",Employee!$D$67)</f>
        <v xml:space="preserve"> </v>
      </c>
      <c r="H36" s="511"/>
      <c r="I36" s="522" t="str">
        <f ca="1">IF(G43=" "," ",Employee!$D$68)</f>
        <v xml:space="preserve"> </v>
      </c>
      <c r="J36" s="523"/>
      <c r="K36" s="523"/>
      <c r="L36" s="502" t="s">
        <v>23</v>
      </c>
      <c r="M36" s="502"/>
      <c r="N36" s="257"/>
    </row>
    <row r="37" spans="1:14" ht="18" customHeight="1" x14ac:dyDescent="0.15">
      <c r="A37" s="258"/>
      <c r="B37" s="506" t="str">
        <f ca="1">IF(M43=" "," ",Employee!$D$6)</f>
        <v xml:space="preserve"> </v>
      </c>
      <c r="C37" s="506"/>
      <c r="D37" s="507"/>
      <c r="E37" s="508"/>
      <c r="F37" s="509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506" t="str">
        <f ca="1">IF(M43=" "," ",Employee!$D$7)</f>
        <v xml:space="preserve"> </v>
      </c>
      <c r="C38" s="506"/>
      <c r="D38" s="506"/>
      <c r="E38" s="263" t="str">
        <f ca="1">IF(M43=" "," ",Employee!$D$9)</f>
        <v xml:space="preserve"> </v>
      </c>
      <c r="F38" s="264"/>
      <c r="G38" s="265"/>
      <c r="H38" s="249" t="s">
        <v>126</v>
      </c>
      <c r="I38" s="266">
        <f ca="1">I23</f>
        <v>45025</v>
      </c>
      <c r="J38" s="524" t="s">
        <v>6</v>
      </c>
      <c r="K38" s="524"/>
      <c r="L38" s="249" t="s">
        <v>125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124</v>
      </c>
      <c r="C39" s="267">
        <f>Employee!$D$81</f>
        <v>3</v>
      </c>
      <c r="D39" s="250"/>
      <c r="E39" s="286"/>
      <c r="F39" s="501"/>
      <c r="G39" s="501"/>
      <c r="H39" s="253" t="s">
        <v>123</v>
      </c>
      <c r="I39" s="268">
        <f ca="1">I24</f>
        <v>1</v>
      </c>
      <c r="J39" s="520" t="str">
        <f ca="1">IF(M37=" "," ",INDIRECT($H$3 &amp; "!D" &amp; $H$4+2+C39))</f>
        <v xml:space="preserve"> </v>
      </c>
      <c r="K39" s="520"/>
      <c r="L39" s="249" t="s">
        <v>122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501"/>
      <c r="C40" s="501"/>
      <c r="D40" s="501"/>
      <c r="E40" s="501"/>
      <c r="F40" s="501"/>
      <c r="G40" s="501"/>
      <c r="H40" s="501"/>
      <c r="I40" s="501"/>
      <c r="J40" s="501"/>
      <c r="K40" s="501"/>
      <c r="L40" s="501"/>
      <c r="M40" s="501"/>
      <c r="N40" s="262"/>
    </row>
    <row r="41" spans="1:14" ht="21" customHeight="1" x14ac:dyDescent="0.15">
      <c r="A41" s="258"/>
      <c r="B41" s="516" t="s">
        <v>121</v>
      </c>
      <c r="C41" s="517"/>
      <c r="D41" s="517"/>
      <c r="E41" s="517"/>
      <c r="F41" s="517"/>
      <c r="G41" s="518" t="s">
        <v>120</v>
      </c>
      <c r="H41" s="516" t="s">
        <v>119</v>
      </c>
      <c r="I41" s="525"/>
      <c r="J41" s="525"/>
      <c r="K41" s="525"/>
      <c r="L41" s="525"/>
      <c r="M41" s="503" t="s">
        <v>118</v>
      </c>
      <c r="N41" s="262"/>
    </row>
    <row r="42" spans="1:14" s="269" customFormat="1" ht="21" customHeight="1" x14ac:dyDescent="0.15">
      <c r="A42" s="258"/>
      <c r="B42" s="252" t="s">
        <v>117</v>
      </c>
      <c r="C42" s="252" t="s">
        <v>116</v>
      </c>
      <c r="D42" s="252" t="s">
        <v>115</v>
      </c>
      <c r="E42" s="252" t="s">
        <v>114</v>
      </c>
      <c r="F42" s="248" t="s">
        <v>113</v>
      </c>
      <c r="G42" s="519"/>
      <c r="H42" s="252" t="s">
        <v>127</v>
      </c>
      <c r="I42" s="252" t="s">
        <v>111</v>
      </c>
      <c r="J42" s="505" t="s">
        <v>110</v>
      </c>
      <c r="K42" s="505"/>
      <c r="L42" s="248" t="s">
        <v>2</v>
      </c>
      <c r="M42" s="504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500" t="str">
        <f ca="1">IF(M37=" "," ",INDIRECT($H$3 &amp; "!P" &amp; $H$4+2+C39))</f>
        <v xml:space="preserve"> </v>
      </c>
      <c r="K43" s="500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514" t="s">
        <v>109</v>
      </c>
      <c r="C44" s="514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98" t="s">
        <v>108</v>
      </c>
      <c r="F45" s="499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500" t="str">
        <f ca="1">IF(M37=" "," ",INDIRECT($H$3 &amp; "!Y" &amp; $H$4+2+C39))</f>
        <v xml:space="preserve"> </v>
      </c>
      <c r="K45" s="500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501"/>
      <c r="K46" s="501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512" t="s">
        <v>107</v>
      </c>
      <c r="K47" s="513"/>
      <c r="L47" s="513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65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97"/>
      <c r="B49" s="497"/>
      <c r="C49" s="497"/>
      <c r="D49" s="497"/>
      <c r="E49" s="497"/>
      <c r="F49" s="497"/>
      <c r="G49" s="497"/>
      <c r="H49" s="497"/>
      <c r="I49" s="497"/>
      <c r="J49" s="497"/>
      <c r="K49" s="497"/>
      <c r="L49" s="497"/>
      <c r="M49" s="497"/>
      <c r="N49" s="497"/>
    </row>
    <row r="50" spans="1:14" ht="24.95" customHeight="1" x14ac:dyDescent="0.2">
      <c r="A50" s="256"/>
      <c r="B50" s="515" t="str">
        <f ca="1">IF(M57=" "," ",Employee!$D$5)</f>
        <v xml:space="preserve"> </v>
      </c>
      <c r="C50" s="515"/>
      <c r="D50" s="515"/>
      <c r="E50" s="515"/>
      <c r="F50" s="515"/>
      <c r="G50" s="510" t="str">
        <f ca="1">IF(G57=" "," ",Employee!$D$93)</f>
        <v xml:space="preserve"> </v>
      </c>
      <c r="H50" s="511"/>
      <c r="I50" s="522" t="str">
        <f ca="1">IF(G57=" "," ",Employee!$D$94)</f>
        <v xml:space="preserve"> </v>
      </c>
      <c r="J50" s="523"/>
      <c r="K50" s="523"/>
      <c r="L50" s="502" t="s">
        <v>23</v>
      </c>
      <c r="M50" s="502"/>
      <c r="N50" s="257"/>
    </row>
    <row r="51" spans="1:14" ht="18" customHeight="1" x14ac:dyDescent="0.15">
      <c r="A51" s="258"/>
      <c r="B51" s="506" t="str">
        <f ca="1">IF(M57=" "," ",Employee!$D$6)</f>
        <v xml:space="preserve"> </v>
      </c>
      <c r="C51" s="506"/>
      <c r="D51" s="507"/>
      <c r="E51" s="508"/>
      <c r="F51" s="509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506" t="str">
        <f ca="1">IF(M57=" "," ",Employee!$D$7)</f>
        <v xml:space="preserve"> </v>
      </c>
      <c r="C52" s="506"/>
      <c r="D52" s="506"/>
      <c r="E52" s="263" t="str">
        <f ca="1">IF(M57=" "," ",Employee!$D$9)</f>
        <v xml:space="preserve"> </v>
      </c>
      <c r="F52" s="264"/>
      <c r="G52" s="265"/>
      <c r="H52" s="249" t="s">
        <v>126</v>
      </c>
      <c r="I52" s="266">
        <f ca="1">I38</f>
        <v>45025</v>
      </c>
      <c r="J52" s="524" t="s">
        <v>6</v>
      </c>
      <c r="K52" s="524"/>
      <c r="L52" s="249" t="s">
        <v>125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124</v>
      </c>
      <c r="C53" s="267">
        <f>Employee!$D$107</f>
        <v>4</v>
      </c>
      <c r="D53" s="250"/>
      <c r="E53" s="286"/>
      <c r="F53" s="501"/>
      <c r="G53" s="501"/>
      <c r="H53" s="253" t="s">
        <v>123</v>
      </c>
      <c r="I53" s="268">
        <f ca="1">I39</f>
        <v>1</v>
      </c>
      <c r="J53" s="520" t="str">
        <f ca="1">IF(M51=" "," ",INDIRECT($H$3 &amp; "!D" &amp; $H$4+2+C53))</f>
        <v xml:space="preserve"> </v>
      </c>
      <c r="K53" s="520"/>
      <c r="L53" s="249" t="s">
        <v>122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501"/>
      <c r="C54" s="501"/>
      <c r="D54" s="501"/>
      <c r="E54" s="501"/>
      <c r="F54" s="501"/>
      <c r="G54" s="501"/>
      <c r="H54" s="501"/>
      <c r="I54" s="501"/>
      <c r="J54" s="501"/>
      <c r="K54" s="501"/>
      <c r="L54" s="501"/>
      <c r="M54" s="501"/>
      <c r="N54" s="262"/>
    </row>
    <row r="55" spans="1:14" ht="21" customHeight="1" x14ac:dyDescent="0.15">
      <c r="A55" s="258"/>
      <c r="B55" s="516" t="s">
        <v>121</v>
      </c>
      <c r="C55" s="517"/>
      <c r="D55" s="517"/>
      <c r="E55" s="517"/>
      <c r="F55" s="517"/>
      <c r="G55" s="518" t="s">
        <v>120</v>
      </c>
      <c r="H55" s="516" t="s">
        <v>119</v>
      </c>
      <c r="I55" s="525"/>
      <c r="J55" s="525"/>
      <c r="K55" s="525"/>
      <c r="L55" s="525"/>
      <c r="M55" s="503" t="s">
        <v>118</v>
      </c>
      <c r="N55" s="262"/>
    </row>
    <row r="56" spans="1:14" s="269" customFormat="1" ht="21" customHeight="1" x14ac:dyDescent="0.15">
      <c r="A56" s="258"/>
      <c r="B56" s="252" t="s">
        <v>117</v>
      </c>
      <c r="C56" s="252" t="s">
        <v>116</v>
      </c>
      <c r="D56" s="252" t="s">
        <v>115</v>
      </c>
      <c r="E56" s="252" t="s">
        <v>114</v>
      </c>
      <c r="F56" s="248" t="s">
        <v>113</v>
      </c>
      <c r="G56" s="519"/>
      <c r="H56" s="252" t="s">
        <v>127</v>
      </c>
      <c r="I56" s="252" t="s">
        <v>111</v>
      </c>
      <c r="J56" s="505" t="s">
        <v>110</v>
      </c>
      <c r="K56" s="505"/>
      <c r="L56" s="248" t="s">
        <v>2</v>
      </c>
      <c r="M56" s="504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500" t="str">
        <f ca="1">IF(M51=" "," ",INDIRECT($H$3 &amp; "!P" &amp; $H$4+2+C53))</f>
        <v xml:space="preserve"> </v>
      </c>
      <c r="K57" s="500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514" t="s">
        <v>109</v>
      </c>
      <c r="C58" s="514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98" t="s">
        <v>108</v>
      </c>
      <c r="F59" s="499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500" t="str">
        <f ca="1">IF(M51=" "," ",INDIRECT($H$3 &amp; "!Y" &amp; $H$4+2+C53))</f>
        <v xml:space="preserve"> </v>
      </c>
      <c r="K59" s="500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501"/>
      <c r="K60" s="501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512" t="s">
        <v>107</v>
      </c>
      <c r="K61" s="513"/>
      <c r="L61" s="513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65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2">
      <c r="A63" s="526"/>
      <c r="B63" s="527"/>
      <c r="C63" s="527"/>
      <c r="D63" s="527"/>
      <c r="E63" s="527"/>
      <c r="F63" s="527"/>
      <c r="G63" s="527"/>
      <c r="H63" s="527"/>
      <c r="I63" s="527"/>
      <c r="J63" s="527"/>
      <c r="K63" s="527"/>
      <c r="L63" s="527"/>
      <c r="M63" s="527"/>
      <c r="N63" s="527"/>
    </row>
    <row r="64" spans="1:14" ht="21" customHeight="1" x14ac:dyDescent="0.15">
      <c r="A64" s="497"/>
      <c r="B64" s="497"/>
      <c r="C64" s="497"/>
      <c r="D64" s="497"/>
      <c r="E64" s="497"/>
      <c r="F64" s="497"/>
      <c r="G64" s="497"/>
      <c r="H64" s="497"/>
      <c r="I64" s="497"/>
      <c r="J64" s="497"/>
      <c r="K64" s="497"/>
      <c r="L64" s="497"/>
      <c r="M64" s="497"/>
      <c r="N64" s="497"/>
    </row>
    <row r="65" spans="1:14" ht="24.95" customHeight="1" x14ac:dyDescent="0.2">
      <c r="A65" s="256"/>
      <c r="B65" s="515" t="str">
        <f ca="1">IF(M72=" "," ",Employee!$D$5)</f>
        <v xml:space="preserve"> </v>
      </c>
      <c r="C65" s="515"/>
      <c r="D65" s="515"/>
      <c r="E65" s="515"/>
      <c r="F65" s="515"/>
      <c r="G65" s="510" t="str">
        <f ca="1">IF(G72=" "," ",Employee!$D$119)</f>
        <v xml:space="preserve"> </v>
      </c>
      <c r="H65" s="511"/>
      <c r="I65" s="522" t="str">
        <f ca="1">IF(G72=" "," ",Employee!$D$120)</f>
        <v xml:space="preserve"> </v>
      </c>
      <c r="J65" s="523"/>
      <c r="K65" s="523"/>
      <c r="L65" s="502" t="s">
        <v>23</v>
      </c>
      <c r="M65" s="502"/>
      <c r="N65" s="257"/>
    </row>
    <row r="66" spans="1:14" ht="18" customHeight="1" x14ac:dyDescent="0.15">
      <c r="A66" s="258"/>
      <c r="B66" s="506" t="str">
        <f ca="1">IF(M72=" "," ",Employee!$D$6)</f>
        <v xml:space="preserve"> </v>
      </c>
      <c r="C66" s="506"/>
      <c r="D66" s="507"/>
      <c r="E66" s="508"/>
      <c r="F66" s="509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506" t="str">
        <f ca="1">IF(M72=" "," ",Employee!$D$7)</f>
        <v xml:space="preserve"> </v>
      </c>
      <c r="C67" s="506"/>
      <c r="D67" s="506"/>
      <c r="E67" s="263" t="str">
        <f ca="1">IF(M72=" "," ",Employee!$D$9)</f>
        <v xml:space="preserve"> </v>
      </c>
      <c r="F67" s="264"/>
      <c r="G67" s="265"/>
      <c r="H67" s="249" t="s">
        <v>126</v>
      </c>
      <c r="I67" s="266">
        <f ca="1">I52</f>
        <v>45025</v>
      </c>
      <c r="J67" s="524" t="s">
        <v>6</v>
      </c>
      <c r="K67" s="524"/>
      <c r="L67" s="249" t="s">
        <v>125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124</v>
      </c>
      <c r="C68" s="267">
        <f>Employee!$D$133</f>
        <v>5</v>
      </c>
      <c r="D68" s="250"/>
      <c r="E68" s="286"/>
      <c r="F68" s="501"/>
      <c r="G68" s="501"/>
      <c r="H68" s="253" t="s">
        <v>123</v>
      </c>
      <c r="I68" s="268">
        <f ca="1">I53</f>
        <v>1</v>
      </c>
      <c r="J68" s="520" t="str">
        <f ca="1">IF(M66=" "," ",INDIRECT($H$3 &amp; "!D" &amp; $H$4+2+C68))</f>
        <v xml:space="preserve"> </v>
      </c>
      <c r="K68" s="520"/>
      <c r="L68" s="249" t="s">
        <v>122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501"/>
      <c r="C69" s="501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262"/>
    </row>
    <row r="70" spans="1:14" ht="21" customHeight="1" x14ac:dyDescent="0.15">
      <c r="A70" s="258"/>
      <c r="B70" s="516" t="s">
        <v>121</v>
      </c>
      <c r="C70" s="517"/>
      <c r="D70" s="517"/>
      <c r="E70" s="517"/>
      <c r="F70" s="517"/>
      <c r="G70" s="518" t="s">
        <v>120</v>
      </c>
      <c r="H70" s="516" t="s">
        <v>119</v>
      </c>
      <c r="I70" s="525"/>
      <c r="J70" s="525"/>
      <c r="K70" s="525"/>
      <c r="L70" s="525"/>
      <c r="M70" s="503" t="s">
        <v>118</v>
      </c>
      <c r="N70" s="262"/>
    </row>
    <row r="71" spans="1:14" s="269" customFormat="1" ht="21" customHeight="1" x14ac:dyDescent="0.15">
      <c r="A71" s="258"/>
      <c r="B71" s="252" t="s">
        <v>117</v>
      </c>
      <c r="C71" s="252" t="s">
        <v>116</v>
      </c>
      <c r="D71" s="252" t="s">
        <v>115</v>
      </c>
      <c r="E71" s="252" t="s">
        <v>114</v>
      </c>
      <c r="F71" s="248" t="s">
        <v>113</v>
      </c>
      <c r="G71" s="519"/>
      <c r="H71" s="252" t="s">
        <v>112</v>
      </c>
      <c r="I71" s="252" t="s">
        <v>111</v>
      </c>
      <c r="J71" s="505" t="s">
        <v>110</v>
      </c>
      <c r="K71" s="505"/>
      <c r="L71" s="248" t="s">
        <v>2</v>
      </c>
      <c r="M71" s="504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500" t="str">
        <f ca="1">IF(M66=" "," ",INDIRECT($H$3 &amp; "!P" &amp; $H$4+2+C68))</f>
        <v xml:space="preserve"> </v>
      </c>
      <c r="K72" s="500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514" t="s">
        <v>109</v>
      </c>
      <c r="C73" s="514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98" t="s">
        <v>108</v>
      </c>
      <c r="F74" s="499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500" t="str">
        <f ca="1">IF(M66=" "," ",INDIRECT($H$3 &amp; "!Y" &amp; $H$4+2+C68))</f>
        <v xml:space="preserve"> </v>
      </c>
      <c r="K74" s="500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501"/>
      <c r="K75" s="501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512" t="s">
        <v>107</v>
      </c>
      <c r="K76" s="513"/>
      <c r="L76" s="513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65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97"/>
      <c r="B78" s="497"/>
      <c r="C78" s="497"/>
      <c r="D78" s="497"/>
      <c r="E78" s="497"/>
      <c r="F78" s="497"/>
      <c r="G78" s="497"/>
      <c r="H78" s="497"/>
      <c r="I78" s="497"/>
      <c r="J78" s="497"/>
      <c r="K78" s="497"/>
      <c r="L78" s="497"/>
      <c r="M78" s="497"/>
      <c r="N78" s="497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12" customWidth="1"/>
    <col min="2" max="2" width="9.7109375" style="213" customWidth="1"/>
    <col min="3" max="9" width="11.7109375" style="212" customWidth="1"/>
    <col min="10" max="10" width="9.7109375" style="212" customWidth="1"/>
    <col min="11" max="14" width="11.7109375" style="212" customWidth="1"/>
    <col min="15" max="15" width="1.7109375" style="212" customWidth="1"/>
    <col min="16" max="16384" width="9.140625" style="212"/>
  </cols>
  <sheetData>
    <row r="1" spans="1:15" ht="9" customHeight="1" thickBot="1" x14ac:dyDescent="0.25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37.5" thickTop="1" thickBot="1" x14ac:dyDescent="0.25">
      <c r="A2" s="239"/>
      <c r="B2" s="237" t="s">
        <v>102</v>
      </c>
      <c r="C2" s="238" t="s">
        <v>101</v>
      </c>
      <c r="D2" s="237" t="s">
        <v>100</v>
      </c>
      <c r="E2" s="237" t="s">
        <v>99</v>
      </c>
      <c r="F2" s="237" t="s">
        <v>98</v>
      </c>
      <c r="G2" s="237" t="s">
        <v>97</v>
      </c>
      <c r="H2" s="237" t="s">
        <v>96</v>
      </c>
      <c r="I2" s="237" t="s">
        <v>95</v>
      </c>
      <c r="J2" s="237" t="s">
        <v>94</v>
      </c>
      <c r="K2" s="237" t="s">
        <v>93</v>
      </c>
      <c r="L2" s="238" t="s">
        <v>92</v>
      </c>
      <c r="M2" s="238" t="s">
        <v>103</v>
      </c>
      <c r="N2" s="237" t="s">
        <v>91</v>
      </c>
      <c r="O2" s="236"/>
    </row>
    <row r="3" spans="1:15" ht="15" customHeight="1" thickTop="1" x14ac:dyDescent="0.2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2">
      <c r="A4" s="231"/>
      <c r="B4" s="230">
        <f>Admin!$B$26</f>
        <v>45046</v>
      </c>
      <c r="C4" s="229">
        <f>Admin!$B$45</f>
        <v>45065</v>
      </c>
      <c r="D4" s="227">
        <f>'Apr23'!T1+'Apr23'!O1</f>
        <v>0</v>
      </c>
      <c r="E4" s="228">
        <f>'Apr23'!N1</f>
        <v>0</v>
      </c>
      <c r="F4" s="228">
        <f>'Apr23'!AD60+'Apr23'!AE60+'Apr23'!AF60+'Apr23'!AG60</f>
        <v>0</v>
      </c>
      <c r="G4" s="228">
        <f>'Apr23'!AE62+'Apr23'!AF62+'Apr23'!AG62</f>
        <v>0</v>
      </c>
      <c r="H4" s="228">
        <f>'Apr23'!P1</f>
        <v>0</v>
      </c>
      <c r="I4" s="227">
        <f t="shared" ref="I4:I15" si="0">D4+E4-F4-G4+H4</f>
        <v>0</v>
      </c>
      <c r="M4" s="212">
        <f>(YEAR(Admin!B2)-1999)*100+1</f>
        <v>2401</v>
      </c>
      <c r="N4" s="226">
        <f t="shared" ref="N4:N15" si="1">N3+I4-L4</f>
        <v>0</v>
      </c>
      <c r="O4" s="225"/>
    </row>
    <row r="5" spans="1:15" ht="15" customHeight="1" x14ac:dyDescent="0.2">
      <c r="A5" s="231"/>
      <c r="B5" s="230">
        <f>Admin!$B$57</f>
        <v>45077</v>
      </c>
      <c r="C5" s="229">
        <f>Admin!$B$76</f>
        <v>45096</v>
      </c>
      <c r="D5" s="227">
        <f>'May23'!T1+'May23'!O1</f>
        <v>0</v>
      </c>
      <c r="E5" s="228">
        <f>'May23'!N1</f>
        <v>0</v>
      </c>
      <c r="F5" s="228">
        <f>'May23'!AD60+'May23'!AE60+'May23'!AF60+'May23'!AG60</f>
        <v>0</v>
      </c>
      <c r="G5" s="228">
        <f>'May23'!AE62+'May23'!AF62+'May23'!AG62</f>
        <v>0</v>
      </c>
      <c r="H5" s="228">
        <f>'May23'!P1</f>
        <v>0</v>
      </c>
      <c r="I5" s="227">
        <f t="shared" si="0"/>
        <v>0</v>
      </c>
      <c r="M5" s="212">
        <f>M4+1</f>
        <v>2402</v>
      </c>
      <c r="N5" s="226">
        <f t="shared" si="1"/>
        <v>0</v>
      </c>
      <c r="O5" s="225"/>
    </row>
    <row r="6" spans="1:15" ht="15" customHeight="1" x14ac:dyDescent="0.2">
      <c r="A6" s="231"/>
      <c r="B6" s="230">
        <f>Admin!$B$87</f>
        <v>45107</v>
      </c>
      <c r="C6" s="229">
        <f>Admin!$B$106</f>
        <v>45126</v>
      </c>
      <c r="D6" s="227">
        <f>'Jun23'!T1+'Jun23'!O1</f>
        <v>0</v>
      </c>
      <c r="E6" s="228">
        <f>'Jun23'!N1</f>
        <v>0</v>
      </c>
      <c r="F6" s="228">
        <f>'Jun23'!AD70+'Jun23'!AE70+'Jun23'!AF70+'Jun23'!AG70</f>
        <v>0</v>
      </c>
      <c r="G6" s="228">
        <f>'Jun23'!AE72+'Jun23'!AF72+'Jun23'!AG72</f>
        <v>0</v>
      </c>
      <c r="H6" s="228">
        <f>'Jun23'!P1</f>
        <v>0</v>
      </c>
      <c r="I6" s="227">
        <f t="shared" si="0"/>
        <v>0</v>
      </c>
      <c r="M6" s="212">
        <f t="shared" ref="M6:M15" si="2">M5+1</f>
        <v>2403</v>
      </c>
      <c r="N6" s="226">
        <f t="shared" si="1"/>
        <v>0</v>
      </c>
      <c r="O6" s="225"/>
    </row>
    <row r="7" spans="1:15" ht="15" customHeight="1" x14ac:dyDescent="0.2">
      <c r="A7" s="231"/>
      <c r="B7" s="230">
        <f>Admin!$B$118</f>
        <v>45138</v>
      </c>
      <c r="C7" s="229">
        <f>Admin!$B$137</f>
        <v>45157</v>
      </c>
      <c r="D7" s="227">
        <f>'Jul23'!T1+'Jul23'!O1</f>
        <v>0</v>
      </c>
      <c r="E7" s="228">
        <f>'Jul23'!N1</f>
        <v>0</v>
      </c>
      <c r="F7" s="228">
        <f>'Jul23'!AD60+'Jul23'!AE60+'Jul23'!AF60+'Jul23'!AG60</f>
        <v>0</v>
      </c>
      <c r="G7" s="228">
        <f>'Jul23'!AE62+'Jul23'!AF62+'Jul23'!AG62</f>
        <v>0</v>
      </c>
      <c r="H7" s="228">
        <f>'Jul23'!P1</f>
        <v>0</v>
      </c>
      <c r="I7" s="227">
        <f t="shared" si="0"/>
        <v>0</v>
      </c>
      <c r="M7" s="212">
        <f t="shared" si="2"/>
        <v>2404</v>
      </c>
      <c r="N7" s="226">
        <f t="shared" si="1"/>
        <v>0</v>
      </c>
      <c r="O7" s="225"/>
    </row>
    <row r="8" spans="1:15" ht="15" customHeight="1" x14ac:dyDescent="0.2">
      <c r="A8" s="231"/>
      <c r="B8" s="230">
        <f>Admin!$B$149</f>
        <v>45169</v>
      </c>
      <c r="C8" s="229">
        <f>Admin!$B$168</f>
        <v>45188</v>
      </c>
      <c r="D8" s="227">
        <f>'Aug23'!T1+'Aug23'!O1</f>
        <v>0</v>
      </c>
      <c r="E8" s="228">
        <f>'Aug23'!N1</f>
        <v>0</v>
      </c>
      <c r="F8" s="228">
        <f>'Aug23'!AD71+'Aug23'!AE71+'Aug23'!AF71+'Aug23'!AG71</f>
        <v>0</v>
      </c>
      <c r="G8" s="228">
        <f>'Aug23'!AE73+'Aug23'!AF73+'Aug23'!AG73</f>
        <v>0</v>
      </c>
      <c r="H8" s="228">
        <f>'Aug23'!P1</f>
        <v>0</v>
      </c>
      <c r="I8" s="227">
        <f t="shared" si="0"/>
        <v>0</v>
      </c>
      <c r="M8" s="212">
        <f t="shared" si="2"/>
        <v>2405</v>
      </c>
      <c r="N8" s="226">
        <f t="shared" si="1"/>
        <v>0</v>
      </c>
      <c r="O8" s="225"/>
    </row>
    <row r="9" spans="1:15" ht="15" customHeight="1" x14ac:dyDescent="0.2">
      <c r="A9" s="231"/>
      <c r="B9" s="230">
        <f>Admin!$B$179</f>
        <v>45199</v>
      </c>
      <c r="C9" s="229">
        <f>Admin!$B$198</f>
        <v>45218</v>
      </c>
      <c r="D9" s="227">
        <f>'Sep23'!T1+'Sep23'!O1</f>
        <v>0</v>
      </c>
      <c r="E9" s="228">
        <f>'Sep23'!N1</f>
        <v>0</v>
      </c>
      <c r="F9" s="228">
        <f>'Sep23'!AD60+'Sep23'!AE60+'Sep23'!AF60+'Sep23'!AG60</f>
        <v>0</v>
      </c>
      <c r="G9" s="228">
        <f>'Sep23'!AE62+'Sep23'!AF62+'Sep23'!AG62</f>
        <v>0</v>
      </c>
      <c r="H9" s="228">
        <f>'Sep23'!P1</f>
        <v>0</v>
      </c>
      <c r="I9" s="227">
        <f t="shared" si="0"/>
        <v>0</v>
      </c>
      <c r="M9" s="212">
        <f t="shared" si="2"/>
        <v>2406</v>
      </c>
      <c r="N9" s="226">
        <f t="shared" si="1"/>
        <v>0</v>
      </c>
      <c r="O9" s="225"/>
    </row>
    <row r="10" spans="1:15" ht="15" customHeight="1" x14ac:dyDescent="0.2">
      <c r="A10" s="231"/>
      <c r="B10" s="230">
        <f>Admin!$B$210</f>
        <v>45230</v>
      </c>
      <c r="C10" s="229">
        <f>Admin!$B$229</f>
        <v>45249</v>
      </c>
      <c r="D10" s="227">
        <f>'Oct23'!T1+'Oct23'!O1</f>
        <v>0</v>
      </c>
      <c r="E10" s="228">
        <f>'Oct23'!N1</f>
        <v>0</v>
      </c>
      <c r="F10" s="228">
        <f>'Oct23'!AD60+'Oct23'!AE60+'Oct23'!AF60+'Oct23'!AG60</f>
        <v>0</v>
      </c>
      <c r="G10" s="228">
        <f>'Oct23'!AE62+'Oct23'!AF62+'Oct23'!AG62</f>
        <v>0</v>
      </c>
      <c r="H10" s="228">
        <f>'Oct23'!P1</f>
        <v>0</v>
      </c>
      <c r="I10" s="227">
        <f t="shared" si="0"/>
        <v>0</v>
      </c>
      <c r="M10" s="212">
        <f t="shared" si="2"/>
        <v>2407</v>
      </c>
      <c r="N10" s="226">
        <f t="shared" si="1"/>
        <v>0</v>
      </c>
      <c r="O10" s="225"/>
    </row>
    <row r="11" spans="1:15" ht="15" customHeight="1" x14ac:dyDescent="0.2">
      <c r="A11" s="231"/>
      <c r="B11" s="230">
        <f>Admin!$B$240</f>
        <v>45260</v>
      </c>
      <c r="C11" s="229">
        <f>Admin!$B$259</f>
        <v>45279</v>
      </c>
      <c r="D11" s="227">
        <f>'Nov23'!T1+'Nov23'!O1</f>
        <v>0</v>
      </c>
      <c r="E11" s="228">
        <f>'Nov23'!N1</f>
        <v>0</v>
      </c>
      <c r="F11" s="228">
        <f>'Nov23'!AD70+'Nov23'!AE70+'Nov23'!AF70+'Nov23'!AG70</f>
        <v>0</v>
      </c>
      <c r="G11" s="228">
        <f>'Nov23'!AE72+'Nov23'!AF72+'Nov23'!AG72</f>
        <v>0</v>
      </c>
      <c r="H11" s="228">
        <f>'Nov23'!P1</f>
        <v>0</v>
      </c>
      <c r="I11" s="227">
        <f t="shared" si="0"/>
        <v>0</v>
      </c>
      <c r="M11" s="212">
        <f t="shared" si="2"/>
        <v>2408</v>
      </c>
      <c r="N11" s="226">
        <f t="shared" si="1"/>
        <v>0</v>
      </c>
      <c r="O11" s="225"/>
    </row>
    <row r="12" spans="1:15" ht="15" customHeight="1" x14ac:dyDescent="0.2">
      <c r="A12" s="231"/>
      <c r="B12" s="230">
        <f>Admin!$B$271</f>
        <v>45291</v>
      </c>
      <c r="C12" s="229">
        <f>Admin!$B$290</f>
        <v>45310</v>
      </c>
      <c r="D12" s="227">
        <f>'Dec23'!T1+'Dec23'!O1</f>
        <v>0</v>
      </c>
      <c r="E12" s="228">
        <f>'Dec23'!N1</f>
        <v>0</v>
      </c>
      <c r="F12" s="228">
        <f>'Dec23'!AD60+'Dec23'!AE60+'Dec23'!AF60+'Dec23'!AG60</f>
        <v>0</v>
      </c>
      <c r="G12" s="228">
        <f>'Dec23'!AE62+'Dec23'!AF62+'Dec23'!AG62</f>
        <v>0</v>
      </c>
      <c r="H12" s="228">
        <f>'Dec23'!P1</f>
        <v>0</v>
      </c>
      <c r="I12" s="227">
        <f t="shared" si="0"/>
        <v>0</v>
      </c>
      <c r="M12" s="212">
        <f t="shared" si="2"/>
        <v>2409</v>
      </c>
      <c r="N12" s="226">
        <f t="shared" si="1"/>
        <v>0</v>
      </c>
      <c r="O12" s="225"/>
    </row>
    <row r="13" spans="1:15" ht="15" customHeight="1" x14ac:dyDescent="0.2">
      <c r="A13" s="231"/>
      <c r="B13" s="230">
        <f>Admin!$B$302</f>
        <v>45322</v>
      </c>
      <c r="C13" s="229">
        <f>Admin!$B$321</f>
        <v>45341</v>
      </c>
      <c r="D13" s="227">
        <f>'Jan24'!T1+'Jan24'!O1</f>
        <v>0</v>
      </c>
      <c r="E13" s="228">
        <f>'Jan24'!N1</f>
        <v>0</v>
      </c>
      <c r="F13" s="228">
        <f>'Jan24'!AD60+'Jan24'!AE60+'Jan24'!AF60+'Jan24'!AG60</f>
        <v>0</v>
      </c>
      <c r="G13" s="228">
        <f>'Jan24'!AE62+'Jan24'!AF62+'Jan24'!AG62</f>
        <v>0</v>
      </c>
      <c r="H13" s="228">
        <f>'Jan24'!P1</f>
        <v>0</v>
      </c>
      <c r="I13" s="227">
        <f t="shared" si="0"/>
        <v>0</v>
      </c>
      <c r="M13" s="212">
        <f t="shared" si="2"/>
        <v>2410</v>
      </c>
      <c r="N13" s="226">
        <f t="shared" si="1"/>
        <v>0</v>
      </c>
      <c r="O13" s="225"/>
    </row>
    <row r="14" spans="1:15" ht="15" customHeight="1" x14ac:dyDescent="0.2">
      <c r="A14" s="231"/>
      <c r="B14" s="230">
        <f>Admin!$B$330</f>
        <v>45350</v>
      </c>
      <c r="C14" s="229">
        <f>Admin!$B$350</f>
        <v>45370</v>
      </c>
      <c r="D14" s="227">
        <f>'Feb24'!T1+'Feb24'!O1</f>
        <v>0</v>
      </c>
      <c r="E14" s="228">
        <f>'Feb24'!N1</f>
        <v>0</v>
      </c>
      <c r="F14" s="228">
        <f>'Feb24'!AD70+'Feb24'!AE70+'Feb24'!AF70+'Feb24'!AG70</f>
        <v>0</v>
      </c>
      <c r="G14" s="228">
        <f>'Feb24'!AE72+'Feb24'!AF72+'Feb24'!AG72</f>
        <v>0</v>
      </c>
      <c r="H14" s="228">
        <f>'Feb24'!P1</f>
        <v>0</v>
      </c>
      <c r="I14" s="227">
        <f t="shared" si="0"/>
        <v>0</v>
      </c>
      <c r="M14" s="212">
        <f t="shared" si="2"/>
        <v>2411</v>
      </c>
      <c r="N14" s="226">
        <f t="shared" si="1"/>
        <v>0</v>
      </c>
      <c r="O14" s="225"/>
    </row>
    <row r="15" spans="1:15" ht="15" customHeight="1" thickBot="1" x14ac:dyDescent="0.25">
      <c r="A15" s="231"/>
      <c r="B15" s="230">
        <f>Admin!$B$361</f>
        <v>45381</v>
      </c>
      <c r="C15" s="229">
        <f>Admin!$B$381</f>
        <v>45401</v>
      </c>
      <c r="D15" s="227">
        <f>'Mar24'!T1+'Mar24'!O1</f>
        <v>0</v>
      </c>
      <c r="E15" s="228">
        <f>'Mar24'!N1</f>
        <v>0</v>
      </c>
      <c r="F15" s="228">
        <f>'Mar24'!AD70+'Mar24'!AE70+'Mar24'!AF70+'Mar24'!AG70</f>
        <v>0</v>
      </c>
      <c r="G15" s="228">
        <f>'Mar24'!AE72+'Mar24'!AF72+'Mar24'!AG72</f>
        <v>0</v>
      </c>
      <c r="H15" s="228">
        <f>'Mar24'!P1</f>
        <v>0</v>
      </c>
      <c r="I15" s="227">
        <f t="shared" si="0"/>
        <v>0</v>
      </c>
      <c r="M15" s="212">
        <f t="shared" si="2"/>
        <v>2412</v>
      </c>
      <c r="N15" s="226">
        <f t="shared" si="1"/>
        <v>0</v>
      </c>
      <c r="O15" s="225"/>
    </row>
    <row r="16" spans="1:15" s="213" customFormat="1" ht="15" customHeight="1" thickTop="1" thickBot="1" x14ac:dyDescent="0.25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2">
      <c r="A17" s="216"/>
      <c r="B17" s="532"/>
      <c r="C17" s="532"/>
      <c r="D17" s="532"/>
      <c r="E17" s="532"/>
      <c r="F17" s="532"/>
      <c r="G17" s="532"/>
      <c r="H17" s="532"/>
      <c r="I17" s="532"/>
      <c r="J17" s="532"/>
      <c r="K17" s="532"/>
      <c r="L17" s="532"/>
      <c r="M17" s="532"/>
      <c r="N17" s="532"/>
      <c r="O17" s="215"/>
    </row>
    <row r="18" spans="1:15" x14ac:dyDescent="0.2">
      <c r="B18" s="214" t="s">
        <v>90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topLeftCell="A364" zoomScaleNormal="100" workbookViewId="0">
      <selection activeCell="A22" sqref="A22"/>
    </sheetView>
  </sheetViews>
  <sheetFormatPr defaultColWidth="9.140625" defaultRowHeight="11.25" x14ac:dyDescent="0.2"/>
  <cols>
    <col min="1" max="1" width="6" style="306" customWidth="1"/>
    <col min="2" max="2" width="9.140625" style="319"/>
    <col min="3" max="4" width="9.140625" style="320"/>
    <col min="5" max="5" width="5.7109375" style="306" customWidth="1"/>
    <col min="6" max="6" width="9.140625" style="321"/>
    <col min="7" max="7" width="6.28515625" style="306" customWidth="1"/>
    <col min="8" max="9" width="9.140625" style="306"/>
    <col min="10" max="10" width="12.5703125" style="306" customWidth="1"/>
    <col min="11" max="11" width="9.42578125" style="306" customWidth="1"/>
    <col min="12" max="12" width="9.140625" style="306"/>
    <col min="13" max="13" width="8.28515625" style="321" customWidth="1"/>
    <col min="14" max="14" width="10.5703125" style="321" customWidth="1"/>
    <col min="15" max="15" width="4.28515625" style="321" customWidth="1"/>
    <col min="16" max="16" width="9.85546875" style="321" bestFit="1" customWidth="1"/>
    <col min="17" max="17" width="4.28515625" style="321" customWidth="1"/>
    <col min="18" max="18" width="9.85546875" style="321" bestFit="1" customWidth="1"/>
    <col min="19" max="19" width="2" style="306" customWidth="1"/>
    <col min="20" max="16384" width="9.140625" style="306"/>
  </cols>
  <sheetData>
    <row r="1" spans="1:19" ht="24.75" thickBot="1" x14ac:dyDescent="0.25">
      <c r="A1" s="300" t="s">
        <v>83</v>
      </c>
      <c r="B1" s="301" t="s">
        <v>8</v>
      </c>
      <c r="C1" s="300" t="s">
        <v>9</v>
      </c>
      <c r="D1" s="300" t="s">
        <v>10</v>
      </c>
      <c r="E1" s="302" t="s">
        <v>86</v>
      </c>
      <c r="F1" s="302" t="s">
        <v>85</v>
      </c>
      <c r="G1" s="533" t="s">
        <v>76</v>
      </c>
      <c r="H1" s="534"/>
      <c r="I1" s="535">
        <f>B366</f>
        <v>45386</v>
      </c>
      <c r="J1" s="536"/>
      <c r="K1" s="303"/>
      <c r="L1" s="303"/>
      <c r="M1" s="304"/>
      <c r="N1" s="305" t="str">
        <f>TEXT(YEAR(I1)-1,"0") &amp; "-" &amp; TEXT(YEAR(I1)-2000,"0")</f>
        <v>2023-24</v>
      </c>
      <c r="O1" s="304"/>
      <c r="P1" s="304"/>
      <c r="Q1" s="304"/>
      <c r="R1" s="304"/>
      <c r="S1" s="303"/>
    </row>
    <row r="2" spans="1:19" ht="12" x14ac:dyDescent="0.2">
      <c r="A2" s="307" t="str">
        <f>TEXT(DATE(YEAR(B$2),MONTH(B$2)+(D2-1),1),"MmmYY")</f>
        <v>Apr23</v>
      </c>
      <c r="B2" s="308">
        <v>45022</v>
      </c>
      <c r="C2" s="309">
        <v>1</v>
      </c>
      <c r="D2" s="309">
        <v>1</v>
      </c>
      <c r="E2" s="310">
        <f>B2</f>
        <v>45022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2">
      <c r="A3" s="307" t="str">
        <f t="shared" ref="A3:A66" si="0">TEXT(DATE(YEAR(B$2),MONTH(B$2)+(D3-1),1),"MmmYY")</f>
        <v>Apr23</v>
      </c>
      <c r="B3" s="308">
        <f>B2+1</f>
        <v>45023</v>
      </c>
      <c r="C3" s="309">
        <v>1</v>
      </c>
      <c r="D3" s="309">
        <v>1</v>
      </c>
      <c r="E3" s="311"/>
      <c r="F3" s="312">
        <v>1</v>
      </c>
      <c r="G3" s="303"/>
      <c r="H3" s="537" t="s">
        <v>87</v>
      </c>
      <c r="I3" s="538"/>
      <c r="J3" s="538"/>
      <c r="K3" s="538"/>
      <c r="L3" s="538"/>
      <c r="M3" s="539"/>
      <c r="N3" s="303"/>
      <c r="O3" s="303"/>
      <c r="P3" s="303"/>
      <c r="Q3" s="303"/>
      <c r="R3" s="303"/>
      <c r="S3" s="303"/>
    </row>
    <row r="4" spans="1:19" ht="12" x14ac:dyDescent="0.2">
      <c r="A4" s="307" t="str">
        <f t="shared" si="0"/>
        <v>Apr23</v>
      </c>
      <c r="B4" s="308">
        <f t="shared" ref="B4:B67" si="1">B3+1</f>
        <v>45024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2">
      <c r="A5" s="307" t="str">
        <f t="shared" si="0"/>
        <v>Apr23</v>
      </c>
      <c r="B5" s="308">
        <f t="shared" si="1"/>
        <v>45025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2">
      <c r="A6" s="307" t="str">
        <f t="shared" si="0"/>
        <v>Apr23</v>
      </c>
      <c r="B6" s="308">
        <f t="shared" si="1"/>
        <v>45026</v>
      </c>
      <c r="C6" s="309">
        <v>2</v>
      </c>
      <c r="D6" s="309">
        <v>1</v>
      </c>
      <c r="E6" s="311"/>
      <c r="F6" s="312">
        <v>2</v>
      </c>
      <c r="G6" s="303"/>
      <c r="H6" s="314" t="s">
        <v>84</v>
      </c>
      <c r="I6" s="314" t="s">
        <v>88</v>
      </c>
      <c r="J6" s="313"/>
      <c r="K6" s="314" t="s">
        <v>89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2">
      <c r="A7" s="307" t="str">
        <f t="shared" si="0"/>
        <v>Apr23</v>
      </c>
      <c r="B7" s="308">
        <f t="shared" si="1"/>
        <v>45027</v>
      </c>
      <c r="C7" s="309">
        <v>2</v>
      </c>
      <c r="D7" s="309">
        <v>1</v>
      </c>
      <c r="E7" s="311"/>
      <c r="F7" s="312">
        <v>2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2">
      <c r="A8" s="307" t="str">
        <f t="shared" si="0"/>
        <v>Apr23</v>
      </c>
      <c r="B8" s="308">
        <f t="shared" si="1"/>
        <v>45028</v>
      </c>
      <c r="C8" s="309">
        <v>2</v>
      </c>
      <c r="D8" s="309">
        <v>1</v>
      </c>
      <c r="E8" s="311"/>
      <c r="F8" s="312">
        <v>2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2">
      <c r="A9" s="307" t="str">
        <f t="shared" si="0"/>
        <v>Apr23</v>
      </c>
      <c r="B9" s="308">
        <f t="shared" si="1"/>
        <v>45029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2">
      <c r="A10" s="307" t="str">
        <f t="shared" si="0"/>
        <v>Apr23</v>
      </c>
      <c r="B10" s="308">
        <f t="shared" si="1"/>
        <v>45030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5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2">
      <c r="A11" s="307" t="str">
        <f t="shared" si="0"/>
        <v>Apr23</v>
      </c>
      <c r="B11" s="308">
        <f t="shared" si="1"/>
        <v>45031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4</v>
      </c>
      <c r="J11" s="313"/>
      <c r="K11" s="314" t="s">
        <v>132</v>
      </c>
      <c r="L11" s="309" t="s">
        <v>79</v>
      </c>
      <c r="M11" s="313"/>
      <c r="N11" s="303"/>
      <c r="O11" s="303"/>
      <c r="P11" s="303"/>
      <c r="Q11" s="303"/>
      <c r="R11" s="303"/>
      <c r="S11" s="303"/>
    </row>
    <row r="12" spans="1:19" ht="12" x14ac:dyDescent="0.2">
      <c r="A12" s="307" t="str">
        <f t="shared" si="0"/>
        <v>Apr23</v>
      </c>
      <c r="B12" s="308">
        <f t="shared" si="1"/>
        <v>45032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5</v>
      </c>
      <c r="J12" s="313"/>
      <c r="K12" s="314" t="s">
        <v>133</v>
      </c>
      <c r="L12" s="309" t="s">
        <v>77</v>
      </c>
      <c r="M12" s="313"/>
      <c r="N12" s="303"/>
      <c r="O12" s="303"/>
      <c r="P12" s="303"/>
      <c r="Q12" s="303"/>
      <c r="R12" s="303"/>
      <c r="S12" s="303"/>
    </row>
    <row r="13" spans="1:19" ht="12" x14ac:dyDescent="0.2">
      <c r="A13" s="307" t="str">
        <f t="shared" si="0"/>
        <v>Apr23</v>
      </c>
      <c r="B13" s="308">
        <f t="shared" si="1"/>
        <v>45033</v>
      </c>
      <c r="C13" s="309">
        <v>3</v>
      </c>
      <c r="D13" s="309">
        <v>1</v>
      </c>
      <c r="E13" s="311"/>
      <c r="F13" s="312">
        <v>3</v>
      </c>
      <c r="G13" s="303"/>
      <c r="H13" s="309">
        <v>6</v>
      </c>
      <c r="I13" s="309">
        <v>4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2">
      <c r="A14" s="307" t="str">
        <f t="shared" si="0"/>
        <v>Apr23</v>
      </c>
      <c r="B14" s="308">
        <f t="shared" si="1"/>
        <v>45034</v>
      </c>
      <c r="C14" s="309">
        <v>3</v>
      </c>
      <c r="D14" s="309">
        <v>1</v>
      </c>
      <c r="E14" s="311"/>
      <c r="F14" s="312">
        <v>3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2">
      <c r="A15" s="307" t="str">
        <f t="shared" si="0"/>
        <v>Apr23</v>
      </c>
      <c r="B15" s="308">
        <f t="shared" si="1"/>
        <v>45035</v>
      </c>
      <c r="C15" s="309">
        <v>3</v>
      </c>
      <c r="D15" s="309">
        <v>1</v>
      </c>
      <c r="E15" s="311"/>
      <c r="F15" s="312">
        <v>3</v>
      </c>
      <c r="G15" s="303"/>
      <c r="H15" s="309">
        <v>8</v>
      </c>
      <c r="I15" s="309">
        <v>5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2">
      <c r="A16" s="307" t="str">
        <f t="shared" si="0"/>
        <v>Apr23</v>
      </c>
      <c r="B16" s="308">
        <f t="shared" si="1"/>
        <v>45036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4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2">
      <c r="A17" s="307" t="str">
        <f t="shared" si="0"/>
        <v>Apr23</v>
      </c>
      <c r="B17" s="308">
        <f t="shared" si="1"/>
        <v>45037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2">
      <c r="A18" s="307" t="str">
        <f t="shared" si="0"/>
        <v>Apr23</v>
      </c>
      <c r="B18" s="308">
        <f t="shared" si="1"/>
        <v>45038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5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2">
      <c r="A19" s="307" t="str">
        <f t="shared" si="0"/>
        <v>Apr23</v>
      </c>
      <c r="B19" s="308">
        <f t="shared" si="1"/>
        <v>45039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5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2">
      <c r="A20" s="307" t="str">
        <f t="shared" si="0"/>
        <v>Apr23</v>
      </c>
      <c r="B20" s="308">
        <f t="shared" si="1"/>
        <v>45040</v>
      </c>
      <c r="C20" s="309">
        <v>4</v>
      </c>
      <c r="D20" s="309">
        <v>1</v>
      </c>
      <c r="E20" s="311"/>
      <c r="F20" s="312">
        <v>4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2">
      <c r="A21" s="307" t="str">
        <f t="shared" si="0"/>
        <v>Apr23</v>
      </c>
      <c r="B21" s="308">
        <f t="shared" si="1"/>
        <v>45041</v>
      </c>
      <c r="C21" s="309">
        <v>4</v>
      </c>
      <c r="D21" s="309">
        <v>1</v>
      </c>
      <c r="E21" s="311"/>
      <c r="F21" s="312">
        <v>4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2">
      <c r="A22" s="307" t="str">
        <f t="shared" si="0"/>
        <v>Apr23</v>
      </c>
      <c r="B22" s="308">
        <f t="shared" si="1"/>
        <v>45042</v>
      </c>
      <c r="C22" s="309">
        <v>4</v>
      </c>
      <c r="D22" s="309">
        <v>1</v>
      </c>
      <c r="E22" s="311"/>
      <c r="F22" s="312">
        <v>4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2">
      <c r="A23" s="307" t="str">
        <f t="shared" si="0"/>
        <v>Apr23</v>
      </c>
      <c r="B23" s="308">
        <f t="shared" si="1"/>
        <v>45043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2">
      <c r="A24" s="307" t="str">
        <f t="shared" si="0"/>
        <v>Apr23</v>
      </c>
      <c r="B24" s="308">
        <f t="shared" si="1"/>
        <v>45044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2">
      <c r="A25" s="307" t="str">
        <f t="shared" si="0"/>
        <v>Apr23</v>
      </c>
      <c r="B25" s="308">
        <f t="shared" si="1"/>
        <v>45045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2">
      <c r="A26" s="307" t="str">
        <f t="shared" si="0"/>
        <v>Apr23</v>
      </c>
      <c r="B26" s="308">
        <f t="shared" si="1"/>
        <v>45046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2">
      <c r="A27" s="307" t="str">
        <f t="shared" si="0"/>
        <v>May23</v>
      </c>
      <c r="B27" s="308">
        <f t="shared" si="1"/>
        <v>45047</v>
      </c>
      <c r="C27" s="309">
        <v>5</v>
      </c>
      <c r="D27" s="309">
        <v>2</v>
      </c>
      <c r="E27" s="303"/>
      <c r="F27" s="312">
        <v>1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2">
      <c r="A28" s="307" t="str">
        <f t="shared" si="0"/>
        <v>May23</v>
      </c>
      <c r="B28" s="308">
        <f t="shared" si="1"/>
        <v>45048</v>
      </c>
      <c r="C28" s="309">
        <v>5</v>
      </c>
      <c r="D28" s="309">
        <v>2</v>
      </c>
      <c r="E28" s="311"/>
      <c r="F28" s="312">
        <v>1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2">
      <c r="A29" s="307" t="str">
        <f t="shared" si="0"/>
        <v>May23</v>
      </c>
      <c r="B29" s="308">
        <f t="shared" si="1"/>
        <v>45049</v>
      </c>
      <c r="C29" s="309">
        <v>5</v>
      </c>
      <c r="D29" s="309">
        <v>2</v>
      </c>
      <c r="E29" s="311"/>
      <c r="F29" s="312">
        <v>1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2">
      <c r="A30" s="307" t="str">
        <f t="shared" si="0"/>
        <v>May23</v>
      </c>
      <c r="B30" s="308">
        <f t="shared" si="1"/>
        <v>45050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2">
      <c r="A31" s="307" t="str">
        <f t="shared" si="0"/>
        <v>May23</v>
      </c>
      <c r="B31" s="308">
        <f t="shared" si="1"/>
        <v>45051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2">
      <c r="A32" s="307" t="str">
        <f t="shared" si="0"/>
        <v>May23</v>
      </c>
      <c r="B32" s="308">
        <f t="shared" si="1"/>
        <v>45052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2">
      <c r="A33" s="307" t="str">
        <f t="shared" si="0"/>
        <v>May23</v>
      </c>
      <c r="B33" s="308">
        <f t="shared" si="1"/>
        <v>45053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2">
      <c r="A34" s="307" t="str">
        <f t="shared" si="0"/>
        <v>May23</v>
      </c>
      <c r="B34" s="308">
        <f t="shared" si="1"/>
        <v>45054</v>
      </c>
      <c r="C34" s="309">
        <v>6</v>
      </c>
      <c r="D34" s="309">
        <v>2</v>
      </c>
      <c r="E34" s="311"/>
      <c r="F34" s="312">
        <v>2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2">
      <c r="A35" s="307" t="str">
        <f t="shared" si="0"/>
        <v>May23</v>
      </c>
      <c r="B35" s="308">
        <f t="shared" si="1"/>
        <v>45055</v>
      </c>
      <c r="C35" s="309">
        <v>6</v>
      </c>
      <c r="D35" s="309">
        <v>2</v>
      </c>
      <c r="E35" s="311"/>
      <c r="F35" s="312">
        <v>2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2">
      <c r="A36" s="307" t="str">
        <f t="shared" si="0"/>
        <v>May23</v>
      </c>
      <c r="B36" s="308">
        <f t="shared" si="1"/>
        <v>45056</v>
      </c>
      <c r="C36" s="309">
        <v>6</v>
      </c>
      <c r="D36" s="309">
        <v>2</v>
      </c>
      <c r="E36" s="311"/>
      <c r="F36" s="312">
        <v>2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2">
      <c r="A37" s="307" t="str">
        <f t="shared" si="0"/>
        <v>May23</v>
      </c>
      <c r="B37" s="308">
        <f t="shared" si="1"/>
        <v>45057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2">
      <c r="A38" s="307" t="str">
        <f t="shared" si="0"/>
        <v>May23</v>
      </c>
      <c r="B38" s="308">
        <f t="shared" si="1"/>
        <v>45058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2">
      <c r="A39" s="307" t="str">
        <f t="shared" si="0"/>
        <v>May23</v>
      </c>
      <c r="B39" s="308">
        <f t="shared" si="1"/>
        <v>45059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2">
      <c r="A40" s="307" t="str">
        <f t="shared" si="0"/>
        <v>May23</v>
      </c>
      <c r="B40" s="308">
        <f t="shared" si="1"/>
        <v>45060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2">
      <c r="A41" s="307" t="str">
        <f t="shared" si="0"/>
        <v>May23</v>
      </c>
      <c r="B41" s="308">
        <f t="shared" si="1"/>
        <v>45061</v>
      </c>
      <c r="C41" s="309">
        <v>7</v>
      </c>
      <c r="D41" s="309">
        <v>2</v>
      </c>
      <c r="E41" s="311"/>
      <c r="F41" s="312">
        <v>3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2">
      <c r="A42" s="307" t="str">
        <f t="shared" si="0"/>
        <v>May23</v>
      </c>
      <c r="B42" s="308">
        <f t="shared" si="1"/>
        <v>45062</v>
      </c>
      <c r="C42" s="309">
        <v>7</v>
      </c>
      <c r="D42" s="309">
        <v>2</v>
      </c>
      <c r="E42" s="311"/>
      <c r="F42" s="312">
        <v>3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2">
      <c r="A43" s="307" t="str">
        <f t="shared" si="0"/>
        <v>May23</v>
      </c>
      <c r="B43" s="308">
        <f t="shared" si="1"/>
        <v>45063</v>
      </c>
      <c r="C43" s="309">
        <v>7</v>
      </c>
      <c r="D43" s="309">
        <v>2</v>
      </c>
      <c r="E43" s="311"/>
      <c r="F43" s="312">
        <v>3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2">
      <c r="A44" s="307" t="str">
        <f t="shared" si="0"/>
        <v>May23</v>
      </c>
      <c r="B44" s="308">
        <f t="shared" si="1"/>
        <v>45064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2">
      <c r="A45" s="307" t="str">
        <f t="shared" si="0"/>
        <v>May23</v>
      </c>
      <c r="B45" s="308">
        <f t="shared" si="1"/>
        <v>45065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2">
      <c r="A46" s="307" t="str">
        <f t="shared" si="0"/>
        <v>May23</v>
      </c>
      <c r="B46" s="308">
        <f t="shared" si="1"/>
        <v>45066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2">
      <c r="A47" s="307" t="str">
        <f t="shared" si="0"/>
        <v>May23</v>
      </c>
      <c r="B47" s="308">
        <f t="shared" si="1"/>
        <v>45067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2">
      <c r="A48" s="307" t="str">
        <f t="shared" si="0"/>
        <v>May23</v>
      </c>
      <c r="B48" s="308">
        <f t="shared" si="1"/>
        <v>45068</v>
      </c>
      <c r="C48" s="309">
        <v>8</v>
      </c>
      <c r="D48" s="309">
        <v>2</v>
      </c>
      <c r="E48" s="311"/>
      <c r="F48" s="312">
        <v>4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2">
      <c r="A49" s="307" t="str">
        <f t="shared" si="0"/>
        <v>May23</v>
      </c>
      <c r="B49" s="308">
        <f t="shared" si="1"/>
        <v>45069</v>
      </c>
      <c r="C49" s="309">
        <v>8</v>
      </c>
      <c r="D49" s="309">
        <v>2</v>
      </c>
      <c r="E49" s="311"/>
      <c r="F49" s="312">
        <v>4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2">
      <c r="A50" s="307" t="str">
        <f t="shared" si="0"/>
        <v>May23</v>
      </c>
      <c r="B50" s="308">
        <f t="shared" si="1"/>
        <v>45070</v>
      </c>
      <c r="C50" s="309">
        <v>8</v>
      </c>
      <c r="D50" s="309">
        <v>2</v>
      </c>
      <c r="E50" s="311"/>
      <c r="F50" s="312">
        <v>4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2">
      <c r="A51" s="307" t="str">
        <f t="shared" si="0"/>
        <v>May23</v>
      </c>
      <c r="B51" s="308">
        <f t="shared" si="1"/>
        <v>45071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2">
      <c r="A52" s="307" t="str">
        <f t="shared" si="0"/>
        <v>May23</v>
      </c>
      <c r="B52" s="308">
        <f t="shared" si="1"/>
        <v>45072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2">
      <c r="A53" s="307" t="str">
        <f t="shared" si="0"/>
        <v>May23</v>
      </c>
      <c r="B53" s="308">
        <f t="shared" si="1"/>
        <v>45073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2">
      <c r="A54" s="307" t="str">
        <f t="shared" si="0"/>
        <v>May23</v>
      </c>
      <c r="B54" s="308">
        <f t="shared" si="1"/>
        <v>45074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2">
      <c r="A55" s="307" t="str">
        <f t="shared" si="0"/>
        <v>Jun23</v>
      </c>
      <c r="B55" s="308">
        <f t="shared" si="1"/>
        <v>45075</v>
      </c>
      <c r="C55" s="309">
        <v>9</v>
      </c>
      <c r="D55" s="309">
        <v>3</v>
      </c>
      <c r="E55" s="311"/>
      <c r="F55" s="312">
        <v>1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2">
      <c r="A56" s="307" t="str">
        <f t="shared" si="0"/>
        <v>Jun23</v>
      </c>
      <c r="B56" s="308">
        <f t="shared" si="1"/>
        <v>45076</v>
      </c>
      <c r="C56" s="309">
        <v>9</v>
      </c>
      <c r="D56" s="309">
        <v>3</v>
      </c>
      <c r="E56" s="311"/>
      <c r="F56" s="312">
        <v>1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2">
      <c r="A57" s="307" t="str">
        <f t="shared" si="0"/>
        <v>Jun23</v>
      </c>
      <c r="B57" s="308">
        <f t="shared" si="1"/>
        <v>45077</v>
      </c>
      <c r="C57" s="309">
        <v>9</v>
      </c>
      <c r="D57" s="309">
        <v>3</v>
      </c>
      <c r="E57" s="311"/>
      <c r="F57" s="312">
        <v>1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2">
      <c r="A58" s="307" t="str">
        <f t="shared" si="0"/>
        <v>Jun23</v>
      </c>
      <c r="B58" s="308">
        <f t="shared" si="1"/>
        <v>45078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2">
      <c r="A59" s="307" t="str">
        <f t="shared" si="0"/>
        <v>Jun23</v>
      </c>
      <c r="B59" s="308">
        <f t="shared" si="1"/>
        <v>45079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2">
      <c r="A60" s="307" t="str">
        <f t="shared" si="0"/>
        <v>Jun23</v>
      </c>
      <c r="B60" s="308">
        <f t="shared" si="1"/>
        <v>45080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2">
      <c r="A61" s="307" t="str">
        <f t="shared" si="0"/>
        <v>Jun23</v>
      </c>
      <c r="B61" s="308">
        <f t="shared" si="1"/>
        <v>45081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2">
      <c r="A62" s="307" t="str">
        <f t="shared" si="0"/>
        <v>Jun23</v>
      </c>
      <c r="B62" s="308">
        <f t="shared" si="1"/>
        <v>45082</v>
      </c>
      <c r="C62" s="317">
        <v>10</v>
      </c>
      <c r="D62" s="317">
        <v>3</v>
      </c>
      <c r="E62" s="311"/>
      <c r="F62" s="312">
        <v>2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2">
      <c r="A63" s="316" t="str">
        <f t="shared" si="0"/>
        <v>Jun23</v>
      </c>
      <c r="B63" s="308">
        <f t="shared" si="1"/>
        <v>45083</v>
      </c>
      <c r="C63" s="317">
        <v>10</v>
      </c>
      <c r="D63" s="317">
        <v>3</v>
      </c>
      <c r="E63" s="315"/>
      <c r="F63" s="312">
        <v>2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2">
      <c r="A64" s="307" t="str">
        <f t="shared" si="0"/>
        <v>Jun23</v>
      </c>
      <c r="B64" s="308">
        <f t="shared" si="1"/>
        <v>45084</v>
      </c>
      <c r="C64" s="309">
        <v>10</v>
      </c>
      <c r="D64" s="309">
        <v>3</v>
      </c>
      <c r="E64" s="311"/>
      <c r="F64" s="312">
        <v>2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2">
      <c r="A65" s="307" t="str">
        <f t="shared" si="0"/>
        <v>Jun23</v>
      </c>
      <c r="B65" s="308">
        <f t="shared" si="1"/>
        <v>45085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2">
      <c r="A66" s="307" t="str">
        <f t="shared" si="0"/>
        <v>Jun23</v>
      </c>
      <c r="B66" s="308">
        <f t="shared" si="1"/>
        <v>45086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2">
      <c r="A67" s="307" t="str">
        <f t="shared" ref="A67:A130" si="2">TEXT(DATE(YEAR(B$2),MONTH(B$2)+(D67-1),1),"MmmYY")</f>
        <v>Jun23</v>
      </c>
      <c r="B67" s="308">
        <f t="shared" si="1"/>
        <v>45087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2">
      <c r="A68" s="307" t="str">
        <f t="shared" si="2"/>
        <v>Jun23</v>
      </c>
      <c r="B68" s="308">
        <f t="shared" ref="B68:B131" si="3">B67+1</f>
        <v>45088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2">
      <c r="A69" s="307" t="str">
        <f t="shared" si="2"/>
        <v>Jun23</v>
      </c>
      <c r="B69" s="308">
        <f t="shared" si="3"/>
        <v>45089</v>
      </c>
      <c r="C69" s="309">
        <v>11</v>
      </c>
      <c r="D69" s="309">
        <v>3</v>
      </c>
      <c r="E69" s="311"/>
      <c r="F69" s="312">
        <v>3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2">
      <c r="A70" s="307" t="str">
        <f t="shared" si="2"/>
        <v>Jun23</v>
      </c>
      <c r="B70" s="308">
        <f t="shared" si="3"/>
        <v>45090</v>
      </c>
      <c r="C70" s="309">
        <v>11</v>
      </c>
      <c r="D70" s="309">
        <v>3</v>
      </c>
      <c r="E70" s="311"/>
      <c r="F70" s="312">
        <v>3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2">
      <c r="A71" s="307" t="str">
        <f t="shared" si="2"/>
        <v>Jun23</v>
      </c>
      <c r="B71" s="308">
        <f t="shared" si="3"/>
        <v>45091</v>
      </c>
      <c r="C71" s="309">
        <v>11</v>
      </c>
      <c r="D71" s="309">
        <v>3</v>
      </c>
      <c r="E71" s="311"/>
      <c r="F71" s="312">
        <v>3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2">
      <c r="A72" s="307" t="str">
        <f t="shared" si="2"/>
        <v>Jun23</v>
      </c>
      <c r="B72" s="308">
        <f t="shared" si="3"/>
        <v>45092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2">
      <c r="A73" s="307" t="str">
        <f t="shared" si="2"/>
        <v>Jun23</v>
      </c>
      <c r="B73" s="308">
        <f t="shared" si="3"/>
        <v>45093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2">
      <c r="A74" s="307" t="str">
        <f t="shared" si="2"/>
        <v>Jun23</v>
      </c>
      <c r="B74" s="308">
        <f t="shared" si="3"/>
        <v>45094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2">
      <c r="A75" s="307" t="str">
        <f t="shared" si="2"/>
        <v>Jun23</v>
      </c>
      <c r="B75" s="308">
        <f t="shared" si="3"/>
        <v>45095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2">
      <c r="A76" s="307" t="str">
        <f t="shared" si="2"/>
        <v>Jun23</v>
      </c>
      <c r="B76" s="308">
        <f t="shared" si="3"/>
        <v>45096</v>
      </c>
      <c r="C76" s="309">
        <v>12</v>
      </c>
      <c r="D76" s="309">
        <v>3</v>
      </c>
      <c r="E76" s="311"/>
      <c r="F76" s="312">
        <v>4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2">
      <c r="A77" s="307" t="str">
        <f t="shared" si="2"/>
        <v>Jun23</v>
      </c>
      <c r="B77" s="308">
        <f t="shared" si="3"/>
        <v>45097</v>
      </c>
      <c r="C77" s="309">
        <v>12</v>
      </c>
      <c r="D77" s="309">
        <v>3</v>
      </c>
      <c r="E77" s="311"/>
      <c r="F77" s="312">
        <v>4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2">
      <c r="A78" s="307" t="str">
        <f t="shared" si="2"/>
        <v>Jun23</v>
      </c>
      <c r="B78" s="308">
        <f t="shared" si="3"/>
        <v>45098</v>
      </c>
      <c r="C78" s="309">
        <v>12</v>
      </c>
      <c r="D78" s="309">
        <v>3</v>
      </c>
      <c r="E78" s="311"/>
      <c r="F78" s="312">
        <v>4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2">
      <c r="A79" s="307" t="str">
        <f t="shared" si="2"/>
        <v>Jun23</v>
      </c>
      <c r="B79" s="308">
        <f t="shared" si="3"/>
        <v>45099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2">
      <c r="A80" s="307" t="str">
        <f t="shared" si="2"/>
        <v>Jun23</v>
      </c>
      <c r="B80" s="308">
        <f t="shared" si="3"/>
        <v>45100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2">
      <c r="A81" s="307" t="str">
        <f t="shared" si="2"/>
        <v>Jun23</v>
      </c>
      <c r="B81" s="308">
        <f t="shared" si="3"/>
        <v>45101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2">
      <c r="A82" s="307" t="str">
        <f t="shared" si="2"/>
        <v>Jun23</v>
      </c>
      <c r="B82" s="308">
        <f t="shared" si="3"/>
        <v>45102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2">
      <c r="A83" s="307" t="str">
        <f t="shared" si="2"/>
        <v>Jun23</v>
      </c>
      <c r="B83" s="308">
        <f t="shared" si="3"/>
        <v>45103</v>
      </c>
      <c r="C83" s="309">
        <v>13</v>
      </c>
      <c r="D83" s="309">
        <v>3</v>
      </c>
      <c r="E83" s="311"/>
      <c r="F83" s="312">
        <v>5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2">
      <c r="A84" s="307" t="str">
        <f t="shared" si="2"/>
        <v>Jun23</v>
      </c>
      <c r="B84" s="308">
        <f t="shared" si="3"/>
        <v>45104</v>
      </c>
      <c r="C84" s="309">
        <v>13</v>
      </c>
      <c r="D84" s="309">
        <v>3</v>
      </c>
      <c r="E84" s="311"/>
      <c r="F84" s="312">
        <v>5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2">
      <c r="A85" s="307" t="str">
        <f t="shared" si="2"/>
        <v>Jun23</v>
      </c>
      <c r="B85" s="308">
        <f t="shared" si="3"/>
        <v>45105</v>
      </c>
      <c r="C85" s="309">
        <v>13</v>
      </c>
      <c r="D85" s="309">
        <v>3</v>
      </c>
      <c r="E85" s="311"/>
      <c r="F85" s="312">
        <v>5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2">
      <c r="A86" s="307" t="str">
        <f t="shared" si="2"/>
        <v>Jun23</v>
      </c>
      <c r="B86" s="308">
        <f t="shared" si="3"/>
        <v>45106</v>
      </c>
      <c r="C86" s="309">
        <v>13</v>
      </c>
      <c r="D86" s="309">
        <v>3</v>
      </c>
      <c r="E86" s="311"/>
      <c r="F86" s="312">
        <v>5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2">
      <c r="A87" s="307" t="str">
        <f t="shared" si="2"/>
        <v>Jun23</v>
      </c>
      <c r="B87" s="308">
        <f t="shared" si="3"/>
        <v>45107</v>
      </c>
      <c r="C87" s="309">
        <v>13</v>
      </c>
      <c r="D87" s="309">
        <v>3</v>
      </c>
      <c r="E87" s="311"/>
      <c r="F87" s="312">
        <v>5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2">
      <c r="A88" s="307" t="str">
        <f t="shared" si="2"/>
        <v>Jun23</v>
      </c>
      <c r="B88" s="308">
        <f t="shared" si="3"/>
        <v>45108</v>
      </c>
      <c r="C88" s="309">
        <v>13</v>
      </c>
      <c r="D88" s="309">
        <v>3</v>
      </c>
      <c r="E88" s="311"/>
      <c r="F88" s="312">
        <v>5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2">
      <c r="A89" s="307" t="str">
        <f t="shared" si="2"/>
        <v>Jun23</v>
      </c>
      <c r="B89" s="308">
        <f t="shared" si="3"/>
        <v>45109</v>
      </c>
      <c r="C89" s="309">
        <v>13</v>
      </c>
      <c r="D89" s="309">
        <v>3</v>
      </c>
      <c r="E89" s="311"/>
      <c r="F89" s="312">
        <v>5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2">
      <c r="A90" s="307" t="str">
        <f t="shared" si="2"/>
        <v>Jul23</v>
      </c>
      <c r="B90" s="308">
        <f t="shared" si="3"/>
        <v>45110</v>
      </c>
      <c r="C90" s="309">
        <v>14</v>
      </c>
      <c r="D90" s="309">
        <v>4</v>
      </c>
      <c r="E90" s="311"/>
      <c r="F90" s="312">
        <v>1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2">
      <c r="A91" s="307" t="str">
        <f t="shared" si="2"/>
        <v>Jul23</v>
      </c>
      <c r="B91" s="308">
        <f t="shared" si="3"/>
        <v>45111</v>
      </c>
      <c r="C91" s="309">
        <v>14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2">
      <c r="A92" s="307" t="str">
        <f t="shared" si="2"/>
        <v>Jul23</v>
      </c>
      <c r="B92" s="308">
        <f t="shared" si="3"/>
        <v>45112</v>
      </c>
      <c r="C92" s="309">
        <v>14</v>
      </c>
      <c r="D92" s="309">
        <v>4</v>
      </c>
      <c r="E92" s="311"/>
      <c r="F92" s="312">
        <v>1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2">
      <c r="A93" s="316" t="str">
        <f t="shared" si="2"/>
        <v>Jul23</v>
      </c>
      <c r="B93" s="308">
        <f t="shared" si="3"/>
        <v>45113</v>
      </c>
      <c r="C93" s="317">
        <v>14</v>
      </c>
      <c r="D93" s="317">
        <v>4</v>
      </c>
      <c r="E93" s="315"/>
      <c r="F93" s="309">
        <v>1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2">
      <c r="A94" s="307" t="str">
        <f t="shared" si="2"/>
        <v>Jul23</v>
      </c>
      <c r="B94" s="308">
        <f t="shared" si="3"/>
        <v>45114</v>
      </c>
      <c r="C94" s="309">
        <v>14</v>
      </c>
      <c r="D94" s="309">
        <v>4</v>
      </c>
      <c r="E94" s="311"/>
      <c r="F94" s="312">
        <v>1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2">
      <c r="A95" s="307" t="str">
        <f t="shared" si="2"/>
        <v>Jul23</v>
      </c>
      <c r="B95" s="308">
        <f t="shared" si="3"/>
        <v>45115</v>
      </c>
      <c r="C95" s="309">
        <v>14</v>
      </c>
      <c r="D95" s="309">
        <v>4</v>
      </c>
      <c r="E95" s="311"/>
      <c r="F95" s="312">
        <v>1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2">
      <c r="A96" s="307" t="str">
        <f t="shared" si="2"/>
        <v>Jul23</v>
      </c>
      <c r="B96" s="308">
        <f t="shared" si="3"/>
        <v>45116</v>
      </c>
      <c r="C96" s="309">
        <v>14</v>
      </c>
      <c r="D96" s="309">
        <v>4</v>
      </c>
      <c r="E96" s="311"/>
      <c r="F96" s="312">
        <v>1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2">
      <c r="A97" s="307" t="str">
        <f t="shared" si="2"/>
        <v>Jul23</v>
      </c>
      <c r="B97" s="308">
        <f t="shared" si="3"/>
        <v>45117</v>
      </c>
      <c r="C97" s="309">
        <v>15</v>
      </c>
      <c r="D97" s="309">
        <v>4</v>
      </c>
      <c r="E97" s="311"/>
      <c r="F97" s="312">
        <v>2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2">
      <c r="A98" s="307" t="str">
        <f t="shared" si="2"/>
        <v>Jul23</v>
      </c>
      <c r="B98" s="308">
        <f t="shared" si="3"/>
        <v>45118</v>
      </c>
      <c r="C98" s="309">
        <v>15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2">
      <c r="A99" s="307" t="str">
        <f t="shared" si="2"/>
        <v>Jul23</v>
      </c>
      <c r="B99" s="308">
        <f t="shared" si="3"/>
        <v>45119</v>
      </c>
      <c r="C99" s="309">
        <v>15</v>
      </c>
      <c r="D99" s="309">
        <v>4</v>
      </c>
      <c r="E99" s="311"/>
      <c r="F99" s="312">
        <v>2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2">
      <c r="A100" s="307" t="str">
        <f t="shared" si="2"/>
        <v>Jul23</v>
      </c>
      <c r="B100" s="308">
        <f t="shared" si="3"/>
        <v>45120</v>
      </c>
      <c r="C100" s="309">
        <v>15</v>
      </c>
      <c r="D100" s="309">
        <v>4</v>
      </c>
      <c r="E100" s="311"/>
      <c r="F100" s="312">
        <v>2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2">
      <c r="A101" s="307" t="str">
        <f t="shared" si="2"/>
        <v>Jul23</v>
      </c>
      <c r="B101" s="308">
        <f t="shared" si="3"/>
        <v>45121</v>
      </c>
      <c r="C101" s="309">
        <v>15</v>
      </c>
      <c r="D101" s="309">
        <v>4</v>
      </c>
      <c r="E101" s="311"/>
      <c r="F101" s="312">
        <v>2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2">
      <c r="A102" s="307" t="str">
        <f t="shared" si="2"/>
        <v>Jul23</v>
      </c>
      <c r="B102" s="308">
        <f t="shared" si="3"/>
        <v>45122</v>
      </c>
      <c r="C102" s="309">
        <v>15</v>
      </c>
      <c r="D102" s="309">
        <v>4</v>
      </c>
      <c r="E102" s="311"/>
      <c r="F102" s="312">
        <v>2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2">
      <c r="A103" s="307" t="str">
        <f t="shared" si="2"/>
        <v>Jul23</v>
      </c>
      <c r="B103" s="308">
        <f t="shared" si="3"/>
        <v>45123</v>
      </c>
      <c r="C103" s="309">
        <v>15</v>
      </c>
      <c r="D103" s="309">
        <v>4</v>
      </c>
      <c r="E103" s="311"/>
      <c r="F103" s="312">
        <v>2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2">
      <c r="A104" s="307" t="str">
        <f t="shared" si="2"/>
        <v>Jul23</v>
      </c>
      <c r="B104" s="308">
        <f t="shared" si="3"/>
        <v>45124</v>
      </c>
      <c r="C104" s="309">
        <v>16</v>
      </c>
      <c r="D104" s="309">
        <v>4</v>
      </c>
      <c r="E104" s="311"/>
      <c r="F104" s="312">
        <v>3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2">
      <c r="A105" s="307" t="str">
        <f t="shared" si="2"/>
        <v>Jul23</v>
      </c>
      <c r="B105" s="308">
        <f t="shared" si="3"/>
        <v>45125</v>
      </c>
      <c r="C105" s="309">
        <v>16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2">
      <c r="A106" s="307" t="str">
        <f t="shared" si="2"/>
        <v>Jul23</v>
      </c>
      <c r="B106" s="308">
        <f t="shared" si="3"/>
        <v>45126</v>
      </c>
      <c r="C106" s="309">
        <v>16</v>
      </c>
      <c r="D106" s="309">
        <v>4</v>
      </c>
      <c r="E106" s="311"/>
      <c r="F106" s="312">
        <v>3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2">
      <c r="A107" s="307" t="str">
        <f t="shared" si="2"/>
        <v>Jul23</v>
      </c>
      <c r="B107" s="308">
        <f t="shared" si="3"/>
        <v>45127</v>
      </c>
      <c r="C107" s="309">
        <v>16</v>
      </c>
      <c r="D107" s="309">
        <v>4</v>
      </c>
      <c r="E107" s="311"/>
      <c r="F107" s="312">
        <v>3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2">
      <c r="A108" s="307" t="str">
        <f t="shared" si="2"/>
        <v>Jul23</v>
      </c>
      <c r="B108" s="308">
        <f t="shared" si="3"/>
        <v>45128</v>
      </c>
      <c r="C108" s="309">
        <v>16</v>
      </c>
      <c r="D108" s="309">
        <v>4</v>
      </c>
      <c r="E108" s="311"/>
      <c r="F108" s="312">
        <v>3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2">
      <c r="A109" s="307" t="str">
        <f t="shared" si="2"/>
        <v>Jul23</v>
      </c>
      <c r="B109" s="308">
        <f t="shared" si="3"/>
        <v>45129</v>
      </c>
      <c r="C109" s="309">
        <v>16</v>
      </c>
      <c r="D109" s="309">
        <v>4</v>
      </c>
      <c r="E109" s="311"/>
      <c r="F109" s="312">
        <v>3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2">
      <c r="A110" s="307" t="str">
        <f t="shared" si="2"/>
        <v>Jul23</v>
      </c>
      <c r="B110" s="308">
        <f t="shared" si="3"/>
        <v>45130</v>
      </c>
      <c r="C110" s="309">
        <v>16</v>
      </c>
      <c r="D110" s="309">
        <v>4</v>
      </c>
      <c r="E110" s="311"/>
      <c r="F110" s="312">
        <v>3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2">
      <c r="A111" s="307" t="str">
        <f t="shared" si="2"/>
        <v>Jul23</v>
      </c>
      <c r="B111" s="308">
        <f t="shared" si="3"/>
        <v>45131</v>
      </c>
      <c r="C111" s="309">
        <v>17</v>
      </c>
      <c r="D111" s="309">
        <v>4</v>
      </c>
      <c r="E111" s="311"/>
      <c r="F111" s="312">
        <v>4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2">
      <c r="A112" s="307" t="str">
        <f t="shared" si="2"/>
        <v>Jul23</v>
      </c>
      <c r="B112" s="308">
        <f t="shared" si="3"/>
        <v>45132</v>
      </c>
      <c r="C112" s="309">
        <v>17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2">
      <c r="A113" s="307" t="str">
        <f t="shared" si="2"/>
        <v>Jul23</v>
      </c>
      <c r="B113" s="308">
        <f t="shared" si="3"/>
        <v>45133</v>
      </c>
      <c r="C113" s="309">
        <v>17</v>
      </c>
      <c r="D113" s="309">
        <v>4</v>
      </c>
      <c r="E113" s="311"/>
      <c r="F113" s="312">
        <v>4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2">
      <c r="A114" s="307" t="str">
        <f t="shared" si="2"/>
        <v>Jul23</v>
      </c>
      <c r="B114" s="308">
        <f t="shared" si="3"/>
        <v>45134</v>
      </c>
      <c r="C114" s="309">
        <v>17</v>
      </c>
      <c r="D114" s="309">
        <v>4</v>
      </c>
      <c r="E114" s="311"/>
      <c r="F114" s="312">
        <v>4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2">
      <c r="A115" s="307" t="str">
        <f t="shared" si="2"/>
        <v>Jul23</v>
      </c>
      <c r="B115" s="308">
        <f t="shared" si="3"/>
        <v>45135</v>
      </c>
      <c r="C115" s="309">
        <v>17</v>
      </c>
      <c r="D115" s="309">
        <v>4</v>
      </c>
      <c r="E115" s="311"/>
      <c r="F115" s="312">
        <v>4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2">
      <c r="A116" s="307" t="str">
        <f t="shared" si="2"/>
        <v>Jul23</v>
      </c>
      <c r="B116" s="308">
        <f t="shared" si="3"/>
        <v>45136</v>
      </c>
      <c r="C116" s="309">
        <v>17</v>
      </c>
      <c r="D116" s="309">
        <v>4</v>
      </c>
      <c r="E116" s="311"/>
      <c r="F116" s="312">
        <v>4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2">
      <c r="A117" s="307" t="str">
        <f t="shared" si="2"/>
        <v>Jul23</v>
      </c>
      <c r="B117" s="308">
        <f t="shared" si="3"/>
        <v>45137</v>
      </c>
      <c r="C117" s="309">
        <v>17</v>
      </c>
      <c r="D117" s="309">
        <v>4</v>
      </c>
      <c r="E117" s="311"/>
      <c r="F117" s="312">
        <v>4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2">
      <c r="A118" s="307" t="str">
        <f t="shared" si="2"/>
        <v>Aug23</v>
      </c>
      <c r="B118" s="308">
        <f t="shared" si="3"/>
        <v>45138</v>
      </c>
      <c r="C118" s="309">
        <v>18</v>
      </c>
      <c r="D118" s="309">
        <v>5</v>
      </c>
      <c r="E118" s="311"/>
      <c r="F118" s="312">
        <v>1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2">
      <c r="A119" s="307" t="str">
        <f t="shared" si="2"/>
        <v>Aug23</v>
      </c>
      <c r="B119" s="308">
        <f t="shared" si="3"/>
        <v>45139</v>
      </c>
      <c r="C119" s="309">
        <v>18</v>
      </c>
      <c r="D119" s="309">
        <v>5</v>
      </c>
      <c r="E119" s="311"/>
      <c r="F119" s="312">
        <v>1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2">
      <c r="A120" s="307" t="str">
        <f t="shared" si="2"/>
        <v>Aug23</v>
      </c>
      <c r="B120" s="308">
        <f t="shared" si="3"/>
        <v>45140</v>
      </c>
      <c r="C120" s="309">
        <v>18</v>
      </c>
      <c r="D120" s="309">
        <v>5</v>
      </c>
      <c r="E120" s="311"/>
      <c r="F120" s="312">
        <v>1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2">
      <c r="A121" s="307" t="str">
        <f t="shared" si="2"/>
        <v>Aug23</v>
      </c>
      <c r="B121" s="308">
        <f t="shared" si="3"/>
        <v>45141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2">
      <c r="A122" s="307" t="str">
        <f t="shared" si="2"/>
        <v>Aug23</v>
      </c>
      <c r="B122" s="308">
        <f t="shared" si="3"/>
        <v>45142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2">
      <c r="A123" s="307" t="str">
        <f t="shared" si="2"/>
        <v>Aug23</v>
      </c>
      <c r="B123" s="308">
        <f t="shared" si="3"/>
        <v>45143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2">
      <c r="A124" s="316" t="str">
        <f t="shared" si="2"/>
        <v>Aug23</v>
      </c>
      <c r="B124" s="308">
        <f t="shared" si="3"/>
        <v>45144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2">
      <c r="A125" s="307" t="str">
        <f t="shared" si="2"/>
        <v>Aug23</v>
      </c>
      <c r="B125" s="308">
        <f t="shared" si="3"/>
        <v>45145</v>
      </c>
      <c r="C125" s="309">
        <v>19</v>
      </c>
      <c r="D125" s="309">
        <v>5</v>
      </c>
      <c r="E125" s="311"/>
      <c r="F125" s="312">
        <v>2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2">
      <c r="A126" s="307" t="str">
        <f t="shared" si="2"/>
        <v>Aug23</v>
      </c>
      <c r="B126" s="308">
        <f t="shared" si="3"/>
        <v>45146</v>
      </c>
      <c r="C126" s="309">
        <v>19</v>
      </c>
      <c r="D126" s="309">
        <v>5</v>
      </c>
      <c r="E126" s="311"/>
      <c r="F126" s="312">
        <v>2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2">
      <c r="A127" s="307" t="str">
        <f t="shared" si="2"/>
        <v>Aug23</v>
      </c>
      <c r="B127" s="308">
        <f t="shared" si="3"/>
        <v>45147</v>
      </c>
      <c r="C127" s="309">
        <v>19</v>
      </c>
      <c r="D127" s="309">
        <v>5</v>
      </c>
      <c r="E127" s="311"/>
      <c r="F127" s="312">
        <v>2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2">
      <c r="A128" s="307" t="str">
        <f t="shared" si="2"/>
        <v>Aug23</v>
      </c>
      <c r="B128" s="308">
        <f t="shared" si="3"/>
        <v>45148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2">
      <c r="A129" s="307" t="str">
        <f t="shared" si="2"/>
        <v>Aug23</v>
      </c>
      <c r="B129" s="308">
        <f t="shared" si="3"/>
        <v>45149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2">
      <c r="A130" s="307" t="str">
        <f t="shared" si="2"/>
        <v>Aug23</v>
      </c>
      <c r="B130" s="308">
        <f t="shared" si="3"/>
        <v>45150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2">
      <c r="A131" s="307" t="str">
        <f t="shared" ref="A131:A194" si="4">TEXT(DATE(YEAR(B$2),MONTH(B$2)+(D131-1),1),"MmmYY")</f>
        <v>Aug23</v>
      </c>
      <c r="B131" s="308">
        <f t="shared" si="3"/>
        <v>45151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2">
      <c r="A132" s="307" t="str">
        <f t="shared" si="4"/>
        <v>Aug23</v>
      </c>
      <c r="B132" s="308">
        <f t="shared" ref="B132:B195" si="5">B131+1</f>
        <v>45152</v>
      </c>
      <c r="C132" s="309">
        <v>20</v>
      </c>
      <c r="D132" s="309">
        <v>5</v>
      </c>
      <c r="E132" s="311"/>
      <c r="F132" s="312">
        <v>3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2">
      <c r="A133" s="307" t="str">
        <f t="shared" si="4"/>
        <v>Aug23</v>
      </c>
      <c r="B133" s="308">
        <f t="shared" si="5"/>
        <v>45153</v>
      </c>
      <c r="C133" s="309">
        <v>20</v>
      </c>
      <c r="D133" s="309">
        <v>5</v>
      </c>
      <c r="E133" s="311"/>
      <c r="F133" s="312">
        <v>3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2">
      <c r="A134" s="307" t="str">
        <f t="shared" si="4"/>
        <v>Aug23</v>
      </c>
      <c r="B134" s="308">
        <f t="shared" si="5"/>
        <v>45154</v>
      </c>
      <c r="C134" s="309">
        <v>20</v>
      </c>
      <c r="D134" s="309">
        <v>5</v>
      </c>
      <c r="E134" s="311"/>
      <c r="F134" s="312">
        <v>3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2">
      <c r="A135" s="307" t="str">
        <f t="shared" si="4"/>
        <v>Aug23</v>
      </c>
      <c r="B135" s="308">
        <f t="shared" si="5"/>
        <v>45155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2">
      <c r="A136" s="307" t="str">
        <f t="shared" si="4"/>
        <v>Aug23</v>
      </c>
      <c r="B136" s="308">
        <f t="shared" si="5"/>
        <v>45156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2">
      <c r="A137" s="307" t="str">
        <f t="shared" si="4"/>
        <v>Aug23</v>
      </c>
      <c r="B137" s="308">
        <f t="shared" si="5"/>
        <v>45157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2">
      <c r="A138" s="307" t="str">
        <f t="shared" si="4"/>
        <v>Aug23</v>
      </c>
      <c r="B138" s="308">
        <f t="shared" si="5"/>
        <v>45158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2">
      <c r="A139" s="307" t="str">
        <f t="shared" si="4"/>
        <v>Aug23</v>
      </c>
      <c r="B139" s="308">
        <f t="shared" si="5"/>
        <v>45159</v>
      </c>
      <c r="C139" s="309">
        <v>21</v>
      </c>
      <c r="D139" s="309">
        <v>5</v>
      </c>
      <c r="E139" s="311"/>
      <c r="F139" s="312">
        <v>4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2">
      <c r="A140" s="307" t="str">
        <f t="shared" si="4"/>
        <v>Aug23</v>
      </c>
      <c r="B140" s="308">
        <f t="shared" si="5"/>
        <v>45160</v>
      </c>
      <c r="C140" s="309">
        <v>21</v>
      </c>
      <c r="D140" s="309">
        <v>5</v>
      </c>
      <c r="E140" s="311"/>
      <c r="F140" s="312">
        <v>4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2">
      <c r="A141" s="307" t="str">
        <f t="shared" si="4"/>
        <v>Aug23</v>
      </c>
      <c r="B141" s="308">
        <f t="shared" si="5"/>
        <v>45161</v>
      </c>
      <c r="C141" s="309">
        <v>21</v>
      </c>
      <c r="D141" s="309">
        <v>5</v>
      </c>
      <c r="E141" s="311"/>
      <c r="F141" s="312">
        <v>4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2">
      <c r="A142" s="307" t="str">
        <f t="shared" si="4"/>
        <v>Aug23</v>
      </c>
      <c r="B142" s="308">
        <f t="shared" si="5"/>
        <v>45162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2">
      <c r="A143" s="307" t="str">
        <f t="shared" si="4"/>
        <v>Aug23</v>
      </c>
      <c r="B143" s="308">
        <f t="shared" si="5"/>
        <v>45163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2">
      <c r="A144" s="307" t="str">
        <f t="shared" si="4"/>
        <v>Aug23</v>
      </c>
      <c r="B144" s="308">
        <f t="shared" si="5"/>
        <v>45164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2">
      <c r="A145" s="307" t="str">
        <f t="shared" si="4"/>
        <v>Aug23</v>
      </c>
      <c r="B145" s="308">
        <f t="shared" si="5"/>
        <v>45165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2">
      <c r="A146" s="307" t="str">
        <f t="shared" si="4"/>
        <v>Aug23</v>
      </c>
      <c r="B146" s="308">
        <f t="shared" si="5"/>
        <v>45166</v>
      </c>
      <c r="C146" s="309">
        <v>22</v>
      </c>
      <c r="D146" s="309">
        <v>5</v>
      </c>
      <c r="E146" s="311"/>
      <c r="F146" s="312">
        <v>5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2">
      <c r="A147" s="307" t="str">
        <f t="shared" si="4"/>
        <v>Aug23</v>
      </c>
      <c r="B147" s="308">
        <f t="shared" si="5"/>
        <v>45167</v>
      </c>
      <c r="C147" s="309">
        <v>22</v>
      </c>
      <c r="D147" s="309">
        <v>5</v>
      </c>
      <c r="E147" s="311"/>
      <c r="F147" s="312">
        <v>5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2">
      <c r="A148" s="307" t="str">
        <f t="shared" si="4"/>
        <v>Aug23</v>
      </c>
      <c r="B148" s="308">
        <f t="shared" si="5"/>
        <v>45168</v>
      </c>
      <c r="C148" s="309">
        <v>22</v>
      </c>
      <c r="D148" s="309">
        <v>5</v>
      </c>
      <c r="E148" s="311"/>
      <c r="F148" s="312">
        <v>5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2">
      <c r="A149" s="307" t="str">
        <f t="shared" si="4"/>
        <v>Aug23</v>
      </c>
      <c r="B149" s="308">
        <f t="shared" si="5"/>
        <v>45169</v>
      </c>
      <c r="C149" s="309">
        <v>22</v>
      </c>
      <c r="D149" s="309">
        <v>5</v>
      </c>
      <c r="E149" s="311"/>
      <c r="F149" s="309">
        <v>5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2">
      <c r="A150" s="307" t="str">
        <f t="shared" si="4"/>
        <v>Aug23</v>
      </c>
      <c r="B150" s="308">
        <f t="shared" si="5"/>
        <v>45170</v>
      </c>
      <c r="C150" s="309">
        <v>22</v>
      </c>
      <c r="D150" s="309">
        <v>5</v>
      </c>
      <c r="E150" s="311"/>
      <c r="F150" s="312">
        <v>5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2">
      <c r="A151" s="307" t="str">
        <f t="shared" si="4"/>
        <v>Aug23</v>
      </c>
      <c r="B151" s="308">
        <f t="shared" si="5"/>
        <v>45171</v>
      </c>
      <c r="C151" s="309">
        <v>22</v>
      </c>
      <c r="D151" s="309">
        <v>5</v>
      </c>
      <c r="E151" s="311"/>
      <c r="F151" s="312">
        <v>5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2">
      <c r="A152" s="307" t="str">
        <f t="shared" si="4"/>
        <v>Aug23</v>
      </c>
      <c r="B152" s="308">
        <f t="shared" si="5"/>
        <v>45172</v>
      </c>
      <c r="C152" s="309">
        <v>22</v>
      </c>
      <c r="D152" s="309">
        <v>5</v>
      </c>
      <c r="E152" s="311"/>
      <c r="F152" s="312">
        <v>5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2">
      <c r="A153" s="307" t="str">
        <f t="shared" si="4"/>
        <v>Sep23</v>
      </c>
      <c r="B153" s="308">
        <f t="shared" si="5"/>
        <v>45173</v>
      </c>
      <c r="C153" s="309">
        <v>23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2">
      <c r="A154" s="307" t="str">
        <f t="shared" si="4"/>
        <v>Sep23</v>
      </c>
      <c r="B154" s="308">
        <f t="shared" si="5"/>
        <v>45174</v>
      </c>
      <c r="C154" s="309">
        <v>23</v>
      </c>
      <c r="D154" s="309">
        <v>6</v>
      </c>
      <c r="E154" s="311"/>
      <c r="F154" s="312">
        <v>1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2">
      <c r="A155" s="316" t="str">
        <f t="shared" si="4"/>
        <v>Sep23</v>
      </c>
      <c r="B155" s="322">
        <f t="shared" si="5"/>
        <v>45175</v>
      </c>
      <c r="C155" s="317">
        <v>23</v>
      </c>
      <c r="D155" s="317">
        <v>6</v>
      </c>
      <c r="E155" s="315"/>
      <c r="F155" s="312">
        <v>1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2">
      <c r="A156" s="307" t="str">
        <f t="shared" si="4"/>
        <v>Sep23</v>
      </c>
      <c r="B156" s="308">
        <f t="shared" si="5"/>
        <v>45176</v>
      </c>
      <c r="C156" s="309">
        <v>23</v>
      </c>
      <c r="D156" s="309">
        <v>6</v>
      </c>
      <c r="E156" s="311"/>
      <c r="F156" s="312">
        <v>1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2">
      <c r="A157" s="307" t="str">
        <f t="shared" si="4"/>
        <v>Sep23</v>
      </c>
      <c r="B157" s="308">
        <f t="shared" si="5"/>
        <v>45177</v>
      </c>
      <c r="C157" s="309">
        <v>23</v>
      </c>
      <c r="D157" s="309">
        <v>6</v>
      </c>
      <c r="E157" s="311"/>
      <c r="F157" s="312">
        <v>1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2">
      <c r="A158" s="307" t="str">
        <f t="shared" si="4"/>
        <v>Sep23</v>
      </c>
      <c r="B158" s="308">
        <f t="shared" si="5"/>
        <v>45178</v>
      </c>
      <c r="C158" s="309">
        <v>23</v>
      </c>
      <c r="D158" s="309">
        <v>6</v>
      </c>
      <c r="E158" s="311"/>
      <c r="F158" s="312">
        <v>1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2">
      <c r="A159" s="307" t="str">
        <f t="shared" si="4"/>
        <v>Sep23</v>
      </c>
      <c r="B159" s="308">
        <f t="shared" si="5"/>
        <v>45179</v>
      </c>
      <c r="C159" s="309">
        <v>23</v>
      </c>
      <c r="D159" s="309">
        <v>6</v>
      </c>
      <c r="E159" s="311"/>
      <c r="F159" s="312">
        <v>1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2">
      <c r="A160" s="307" t="str">
        <f t="shared" si="4"/>
        <v>Sep23</v>
      </c>
      <c r="B160" s="308">
        <f t="shared" si="5"/>
        <v>45180</v>
      </c>
      <c r="C160" s="309">
        <v>24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2">
      <c r="A161" s="307" t="str">
        <f t="shared" si="4"/>
        <v>Sep23</v>
      </c>
      <c r="B161" s="308">
        <f t="shared" si="5"/>
        <v>45181</v>
      </c>
      <c r="C161" s="309">
        <v>24</v>
      </c>
      <c r="D161" s="309">
        <v>6</v>
      </c>
      <c r="E161" s="311"/>
      <c r="F161" s="312">
        <v>2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2">
      <c r="A162" s="307" t="str">
        <f t="shared" si="4"/>
        <v>Sep23</v>
      </c>
      <c r="B162" s="308">
        <f t="shared" si="5"/>
        <v>45182</v>
      </c>
      <c r="C162" s="309">
        <v>24</v>
      </c>
      <c r="D162" s="309">
        <v>6</v>
      </c>
      <c r="E162" s="311"/>
      <c r="F162" s="312">
        <v>2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2">
      <c r="A163" s="307" t="str">
        <f t="shared" si="4"/>
        <v>Sep23</v>
      </c>
      <c r="B163" s="308">
        <f t="shared" si="5"/>
        <v>45183</v>
      </c>
      <c r="C163" s="309">
        <v>24</v>
      </c>
      <c r="D163" s="309">
        <v>6</v>
      </c>
      <c r="E163" s="311"/>
      <c r="F163" s="312">
        <v>2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2">
      <c r="A164" s="307" t="str">
        <f t="shared" si="4"/>
        <v>Sep23</v>
      </c>
      <c r="B164" s="308">
        <f t="shared" si="5"/>
        <v>45184</v>
      </c>
      <c r="C164" s="309">
        <v>24</v>
      </c>
      <c r="D164" s="309">
        <v>6</v>
      </c>
      <c r="E164" s="311"/>
      <c r="F164" s="312">
        <v>2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2">
      <c r="A165" s="307" t="str">
        <f t="shared" si="4"/>
        <v>Sep23</v>
      </c>
      <c r="B165" s="308">
        <f t="shared" si="5"/>
        <v>45185</v>
      </c>
      <c r="C165" s="309">
        <v>24</v>
      </c>
      <c r="D165" s="309">
        <v>6</v>
      </c>
      <c r="E165" s="311"/>
      <c r="F165" s="312">
        <v>2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2">
      <c r="A166" s="307" t="str">
        <f t="shared" si="4"/>
        <v>Sep23</v>
      </c>
      <c r="B166" s="308">
        <f t="shared" si="5"/>
        <v>45186</v>
      </c>
      <c r="C166" s="309">
        <v>24</v>
      </c>
      <c r="D166" s="309">
        <v>6</v>
      </c>
      <c r="E166" s="311"/>
      <c r="F166" s="312">
        <v>2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2">
      <c r="A167" s="307" t="str">
        <f t="shared" si="4"/>
        <v>Sep23</v>
      </c>
      <c r="B167" s="308">
        <f t="shared" si="5"/>
        <v>45187</v>
      </c>
      <c r="C167" s="309">
        <v>25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2">
      <c r="A168" s="307" t="str">
        <f t="shared" si="4"/>
        <v>Sep23</v>
      </c>
      <c r="B168" s="308">
        <f t="shared" si="5"/>
        <v>45188</v>
      </c>
      <c r="C168" s="309">
        <v>25</v>
      </c>
      <c r="D168" s="309">
        <v>6</v>
      </c>
      <c r="E168" s="311"/>
      <c r="F168" s="312">
        <v>3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2">
      <c r="A169" s="307" t="str">
        <f t="shared" si="4"/>
        <v>Sep23</v>
      </c>
      <c r="B169" s="308">
        <f t="shared" si="5"/>
        <v>45189</v>
      </c>
      <c r="C169" s="309">
        <v>25</v>
      </c>
      <c r="D169" s="309">
        <v>6</v>
      </c>
      <c r="E169" s="311"/>
      <c r="F169" s="312">
        <v>3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2">
      <c r="A170" s="307" t="str">
        <f t="shared" si="4"/>
        <v>Sep23</v>
      </c>
      <c r="B170" s="308">
        <f t="shared" si="5"/>
        <v>45190</v>
      </c>
      <c r="C170" s="309">
        <v>25</v>
      </c>
      <c r="D170" s="309">
        <v>6</v>
      </c>
      <c r="E170" s="311"/>
      <c r="F170" s="312">
        <v>3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2">
      <c r="A171" s="307" t="str">
        <f t="shared" si="4"/>
        <v>Sep23</v>
      </c>
      <c r="B171" s="308">
        <f t="shared" si="5"/>
        <v>45191</v>
      </c>
      <c r="C171" s="309">
        <v>25</v>
      </c>
      <c r="D171" s="309">
        <v>6</v>
      </c>
      <c r="E171" s="311"/>
      <c r="F171" s="312">
        <v>3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2">
      <c r="A172" s="307" t="str">
        <f t="shared" si="4"/>
        <v>Sep23</v>
      </c>
      <c r="B172" s="308">
        <f t="shared" si="5"/>
        <v>45192</v>
      </c>
      <c r="C172" s="309">
        <v>25</v>
      </c>
      <c r="D172" s="309">
        <v>6</v>
      </c>
      <c r="E172" s="311"/>
      <c r="F172" s="312">
        <v>3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2">
      <c r="A173" s="307" t="str">
        <f t="shared" si="4"/>
        <v>Sep23</v>
      </c>
      <c r="B173" s="308">
        <f t="shared" si="5"/>
        <v>45193</v>
      </c>
      <c r="C173" s="309">
        <v>25</v>
      </c>
      <c r="D173" s="309">
        <v>6</v>
      </c>
      <c r="E173" s="311"/>
      <c r="F173" s="312">
        <v>3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2">
      <c r="A174" s="307" t="str">
        <f t="shared" si="4"/>
        <v>Sep23</v>
      </c>
      <c r="B174" s="308">
        <f t="shared" si="5"/>
        <v>45194</v>
      </c>
      <c r="C174" s="309">
        <v>26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2">
      <c r="A175" s="307" t="str">
        <f t="shared" si="4"/>
        <v>Sep23</v>
      </c>
      <c r="B175" s="308">
        <f t="shared" si="5"/>
        <v>45195</v>
      </c>
      <c r="C175" s="309">
        <v>26</v>
      </c>
      <c r="D175" s="309">
        <v>6</v>
      </c>
      <c r="E175" s="311"/>
      <c r="F175" s="312">
        <v>4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2">
      <c r="A176" s="307" t="str">
        <f t="shared" si="4"/>
        <v>Sep23</v>
      </c>
      <c r="B176" s="308">
        <f t="shared" si="5"/>
        <v>45196</v>
      </c>
      <c r="C176" s="309">
        <v>26</v>
      </c>
      <c r="D176" s="309">
        <v>6</v>
      </c>
      <c r="E176" s="311"/>
      <c r="F176" s="312">
        <v>4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2">
      <c r="A177" s="307" t="str">
        <f t="shared" si="4"/>
        <v>Sep23</v>
      </c>
      <c r="B177" s="308">
        <f t="shared" si="5"/>
        <v>45197</v>
      </c>
      <c r="C177" s="309">
        <v>26</v>
      </c>
      <c r="D177" s="309">
        <v>6</v>
      </c>
      <c r="E177" s="311"/>
      <c r="F177" s="312">
        <v>4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2">
      <c r="A178" s="307" t="str">
        <f t="shared" si="4"/>
        <v>Sep23</v>
      </c>
      <c r="B178" s="308">
        <f t="shared" si="5"/>
        <v>45198</v>
      </c>
      <c r="C178" s="309">
        <v>26</v>
      </c>
      <c r="D178" s="309">
        <v>6</v>
      </c>
      <c r="E178" s="311"/>
      <c r="F178" s="312">
        <v>4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2">
      <c r="A179" s="307" t="str">
        <f t="shared" si="4"/>
        <v>Sep23</v>
      </c>
      <c r="B179" s="308">
        <f t="shared" si="5"/>
        <v>45199</v>
      </c>
      <c r="C179" s="309">
        <v>26</v>
      </c>
      <c r="D179" s="309">
        <v>6</v>
      </c>
      <c r="E179" s="311"/>
      <c r="F179" s="312">
        <v>4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2">
      <c r="A180" s="307" t="str">
        <f t="shared" si="4"/>
        <v>Sep23</v>
      </c>
      <c r="B180" s="308">
        <f t="shared" si="5"/>
        <v>45200</v>
      </c>
      <c r="C180" s="309">
        <v>26</v>
      </c>
      <c r="D180" s="309">
        <v>6</v>
      </c>
      <c r="E180" s="311"/>
      <c r="F180" s="312">
        <v>4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2">
      <c r="A181" s="307" t="str">
        <f t="shared" si="4"/>
        <v>Oct23</v>
      </c>
      <c r="B181" s="308">
        <f t="shared" si="5"/>
        <v>45201</v>
      </c>
      <c r="C181" s="309">
        <v>27</v>
      </c>
      <c r="D181" s="309">
        <v>7</v>
      </c>
      <c r="E181" s="311"/>
      <c r="F181" s="312">
        <v>1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2">
      <c r="A182" s="307" t="str">
        <f t="shared" si="4"/>
        <v>Oct23</v>
      </c>
      <c r="B182" s="308">
        <f t="shared" si="5"/>
        <v>45202</v>
      </c>
      <c r="C182" s="309">
        <v>27</v>
      </c>
      <c r="D182" s="309">
        <v>7</v>
      </c>
      <c r="E182" s="311"/>
      <c r="F182" s="312">
        <v>1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2">
      <c r="A183" s="307" t="str">
        <f t="shared" si="4"/>
        <v>Oct23</v>
      </c>
      <c r="B183" s="308">
        <f t="shared" si="5"/>
        <v>45203</v>
      </c>
      <c r="C183" s="309">
        <v>27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2">
      <c r="A184" s="307" t="str">
        <f t="shared" si="4"/>
        <v>Oct23</v>
      </c>
      <c r="B184" s="308">
        <f t="shared" si="5"/>
        <v>45204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2">
      <c r="A185" s="316" t="str">
        <f t="shared" si="4"/>
        <v>Oct23</v>
      </c>
      <c r="B185" s="322">
        <f t="shared" si="5"/>
        <v>45205</v>
      </c>
      <c r="C185" s="317">
        <v>27</v>
      </c>
      <c r="D185" s="317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2">
      <c r="A186" s="307" t="str">
        <f t="shared" si="4"/>
        <v>Oct23</v>
      </c>
      <c r="B186" s="308">
        <f t="shared" si="5"/>
        <v>45206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2">
      <c r="A187" s="307" t="str">
        <f t="shared" si="4"/>
        <v>Oct23</v>
      </c>
      <c r="B187" s="308">
        <f t="shared" si="5"/>
        <v>45207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2">
      <c r="A188" s="307" t="str">
        <f t="shared" si="4"/>
        <v>Oct23</v>
      </c>
      <c r="B188" s="308">
        <f t="shared" si="5"/>
        <v>45208</v>
      </c>
      <c r="C188" s="309">
        <v>28</v>
      </c>
      <c r="D188" s="309">
        <v>7</v>
      </c>
      <c r="E188" s="311"/>
      <c r="F188" s="312">
        <v>2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2">
      <c r="A189" s="307" t="str">
        <f t="shared" si="4"/>
        <v>Oct23</v>
      </c>
      <c r="B189" s="308">
        <f t="shared" si="5"/>
        <v>45209</v>
      </c>
      <c r="C189" s="309">
        <v>28</v>
      </c>
      <c r="D189" s="309">
        <v>7</v>
      </c>
      <c r="E189" s="311"/>
      <c r="F189" s="312">
        <v>2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2">
      <c r="A190" s="307" t="str">
        <f t="shared" si="4"/>
        <v>Oct23</v>
      </c>
      <c r="B190" s="308">
        <f t="shared" si="5"/>
        <v>45210</v>
      </c>
      <c r="C190" s="309">
        <v>28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2">
      <c r="A191" s="307" t="str">
        <f t="shared" si="4"/>
        <v>Oct23</v>
      </c>
      <c r="B191" s="308">
        <f t="shared" si="5"/>
        <v>45211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2">
      <c r="A192" s="307" t="str">
        <f t="shared" si="4"/>
        <v>Oct23</v>
      </c>
      <c r="B192" s="308">
        <f t="shared" si="5"/>
        <v>45212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2">
      <c r="A193" s="307" t="str">
        <f t="shared" si="4"/>
        <v>Oct23</v>
      </c>
      <c r="B193" s="308">
        <f t="shared" si="5"/>
        <v>45213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2">
      <c r="A194" s="307" t="str">
        <f t="shared" si="4"/>
        <v>Oct23</v>
      </c>
      <c r="B194" s="308">
        <f t="shared" si="5"/>
        <v>45214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2">
      <c r="A195" s="307" t="str">
        <f t="shared" ref="A195:A258" si="6">TEXT(DATE(YEAR(B$2),MONTH(B$2)+(D195-1),1),"MmmYY")</f>
        <v>Oct23</v>
      </c>
      <c r="B195" s="308">
        <f t="shared" si="5"/>
        <v>45215</v>
      </c>
      <c r="C195" s="309">
        <v>29</v>
      </c>
      <c r="D195" s="309">
        <v>7</v>
      </c>
      <c r="E195" s="311"/>
      <c r="F195" s="312">
        <v>3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2">
      <c r="A196" s="307" t="str">
        <f t="shared" si="6"/>
        <v>Oct23</v>
      </c>
      <c r="B196" s="308">
        <f t="shared" ref="B196:B259" si="7">B195+1</f>
        <v>45216</v>
      </c>
      <c r="C196" s="309">
        <v>29</v>
      </c>
      <c r="D196" s="309">
        <v>7</v>
      </c>
      <c r="E196" s="311"/>
      <c r="F196" s="312">
        <v>3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2">
      <c r="A197" s="307" t="str">
        <f t="shared" si="6"/>
        <v>Oct23</v>
      </c>
      <c r="B197" s="308">
        <f t="shared" si="7"/>
        <v>45217</v>
      </c>
      <c r="C197" s="309">
        <v>29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2">
      <c r="A198" s="307" t="str">
        <f t="shared" si="6"/>
        <v>Oct23</v>
      </c>
      <c r="B198" s="308">
        <f t="shared" si="7"/>
        <v>45218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2">
      <c r="A199" s="307" t="str">
        <f t="shared" si="6"/>
        <v>Oct23</v>
      </c>
      <c r="B199" s="308">
        <f t="shared" si="7"/>
        <v>45219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2">
      <c r="A200" s="307" t="str">
        <f t="shared" si="6"/>
        <v>Oct23</v>
      </c>
      <c r="B200" s="308">
        <f t="shared" si="7"/>
        <v>45220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2">
      <c r="A201" s="307" t="str">
        <f t="shared" si="6"/>
        <v>Oct23</v>
      </c>
      <c r="B201" s="308">
        <f t="shared" si="7"/>
        <v>45221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2">
      <c r="A202" s="307" t="str">
        <f t="shared" si="6"/>
        <v>Oct23</v>
      </c>
      <c r="B202" s="308">
        <f t="shared" si="7"/>
        <v>45222</v>
      </c>
      <c r="C202" s="309">
        <v>30</v>
      </c>
      <c r="D202" s="309">
        <v>7</v>
      </c>
      <c r="E202" s="311"/>
      <c r="F202" s="312">
        <v>4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2">
      <c r="A203" s="307" t="str">
        <f t="shared" si="6"/>
        <v>Oct23</v>
      </c>
      <c r="B203" s="308">
        <f t="shared" si="7"/>
        <v>45223</v>
      </c>
      <c r="C203" s="309">
        <v>30</v>
      </c>
      <c r="D203" s="309">
        <v>7</v>
      </c>
      <c r="E203" s="311"/>
      <c r="F203" s="312">
        <v>4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2">
      <c r="A204" s="307" t="str">
        <f t="shared" si="6"/>
        <v>Oct23</v>
      </c>
      <c r="B204" s="308">
        <f t="shared" si="7"/>
        <v>45224</v>
      </c>
      <c r="C204" s="309">
        <v>30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2">
      <c r="A205" s="307" t="str">
        <f t="shared" si="6"/>
        <v>Oct23</v>
      </c>
      <c r="B205" s="308">
        <f t="shared" si="7"/>
        <v>45225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2">
      <c r="A206" s="307" t="str">
        <f t="shared" si="6"/>
        <v>Oct23</v>
      </c>
      <c r="B206" s="308">
        <f t="shared" si="7"/>
        <v>45226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2">
      <c r="A207" s="307" t="str">
        <f t="shared" si="6"/>
        <v>Oct23</v>
      </c>
      <c r="B207" s="308">
        <f t="shared" si="7"/>
        <v>45227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2">
      <c r="A208" s="307" t="str">
        <f t="shared" si="6"/>
        <v>Oct23</v>
      </c>
      <c r="B208" s="308">
        <f t="shared" si="7"/>
        <v>45228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2">
      <c r="A209" s="307" t="str">
        <f t="shared" si="6"/>
        <v>Nov23</v>
      </c>
      <c r="B209" s="308">
        <f t="shared" si="7"/>
        <v>45229</v>
      </c>
      <c r="C209" s="309">
        <v>31</v>
      </c>
      <c r="D209" s="309">
        <v>8</v>
      </c>
      <c r="E209" s="311"/>
      <c r="F209" s="312">
        <v>1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2">
      <c r="A210" s="307" t="str">
        <f t="shared" si="6"/>
        <v>Nov23</v>
      </c>
      <c r="B210" s="308">
        <f t="shared" si="7"/>
        <v>45230</v>
      </c>
      <c r="C210" s="309">
        <v>31</v>
      </c>
      <c r="D210" s="309">
        <v>8</v>
      </c>
      <c r="E210" s="311"/>
      <c r="F210" s="312">
        <v>1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2">
      <c r="A211" s="307" t="str">
        <f t="shared" si="6"/>
        <v>Nov23</v>
      </c>
      <c r="B211" s="308">
        <f t="shared" si="7"/>
        <v>45231</v>
      </c>
      <c r="C211" s="309">
        <v>31</v>
      </c>
      <c r="D211" s="309">
        <v>8</v>
      </c>
      <c r="E211" s="311"/>
      <c r="F211" s="312">
        <v>1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2">
      <c r="A212" s="307" t="str">
        <f t="shared" si="6"/>
        <v>Nov23</v>
      </c>
      <c r="B212" s="308">
        <f t="shared" si="7"/>
        <v>45232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4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2">
      <c r="A213" s="307" t="str">
        <f t="shared" si="6"/>
        <v>Nov23</v>
      </c>
      <c r="B213" s="308">
        <f t="shared" si="7"/>
        <v>45233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2">
      <c r="A214" s="307" t="str">
        <f t="shared" si="6"/>
        <v>Nov23</v>
      </c>
      <c r="B214" s="308">
        <f t="shared" si="7"/>
        <v>45234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2">
      <c r="A215" s="316" t="str">
        <f t="shared" si="6"/>
        <v>Nov23</v>
      </c>
      <c r="B215" s="308">
        <f t="shared" si="7"/>
        <v>45235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2">
      <c r="A216" s="316" t="str">
        <f t="shared" si="6"/>
        <v>Nov23</v>
      </c>
      <c r="B216" s="322">
        <f t="shared" si="7"/>
        <v>45236</v>
      </c>
      <c r="C216" s="317">
        <v>32</v>
      </c>
      <c r="D216" s="317">
        <v>8</v>
      </c>
      <c r="E216" s="315"/>
      <c r="F216" s="312">
        <v>2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2">
      <c r="A217" s="307" t="str">
        <f t="shared" si="6"/>
        <v>Nov23</v>
      </c>
      <c r="B217" s="308">
        <f t="shared" si="7"/>
        <v>45237</v>
      </c>
      <c r="C217" s="309">
        <v>32</v>
      </c>
      <c r="D217" s="309">
        <v>8</v>
      </c>
      <c r="E217" s="311"/>
      <c r="F217" s="312">
        <v>2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2">
      <c r="A218" s="307" t="str">
        <f t="shared" si="6"/>
        <v>Nov23</v>
      </c>
      <c r="B218" s="308">
        <f t="shared" si="7"/>
        <v>45238</v>
      </c>
      <c r="C218" s="309">
        <v>32</v>
      </c>
      <c r="D218" s="309">
        <v>8</v>
      </c>
      <c r="E218" s="311"/>
      <c r="F218" s="312">
        <v>2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2">
      <c r="A219" s="307" t="str">
        <f t="shared" si="6"/>
        <v>Nov23</v>
      </c>
      <c r="B219" s="308">
        <f t="shared" si="7"/>
        <v>45239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2">
      <c r="A220" s="307" t="str">
        <f t="shared" si="6"/>
        <v>Nov23</v>
      </c>
      <c r="B220" s="308">
        <f t="shared" si="7"/>
        <v>45240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2">
      <c r="A221" s="307" t="str">
        <f t="shared" si="6"/>
        <v>Nov23</v>
      </c>
      <c r="B221" s="308">
        <f t="shared" si="7"/>
        <v>45241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2">
      <c r="A222" s="307" t="str">
        <f t="shared" si="6"/>
        <v>Nov23</v>
      </c>
      <c r="B222" s="308">
        <f t="shared" si="7"/>
        <v>45242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2">
      <c r="A223" s="307" t="str">
        <f t="shared" si="6"/>
        <v>Nov23</v>
      </c>
      <c r="B223" s="308">
        <f t="shared" si="7"/>
        <v>45243</v>
      </c>
      <c r="C223" s="309">
        <v>33</v>
      </c>
      <c r="D223" s="309">
        <v>8</v>
      </c>
      <c r="E223" s="311"/>
      <c r="F223" s="312">
        <v>3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2">
      <c r="A224" s="307" t="str">
        <f t="shared" si="6"/>
        <v>Nov23</v>
      </c>
      <c r="B224" s="308">
        <f t="shared" si="7"/>
        <v>45244</v>
      </c>
      <c r="C224" s="309">
        <v>33</v>
      </c>
      <c r="D224" s="309">
        <v>8</v>
      </c>
      <c r="E224" s="311"/>
      <c r="F224" s="312">
        <v>3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2">
      <c r="A225" s="307" t="str">
        <f t="shared" si="6"/>
        <v>Nov23</v>
      </c>
      <c r="B225" s="308">
        <f t="shared" si="7"/>
        <v>45245</v>
      </c>
      <c r="C225" s="309">
        <v>33</v>
      </c>
      <c r="D225" s="309">
        <v>8</v>
      </c>
      <c r="E225" s="311"/>
      <c r="F225" s="312">
        <v>3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2">
      <c r="A226" s="307" t="str">
        <f t="shared" si="6"/>
        <v>Nov23</v>
      </c>
      <c r="B226" s="308">
        <f t="shared" si="7"/>
        <v>45246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2">
      <c r="A227" s="307" t="str">
        <f t="shared" si="6"/>
        <v>Nov23</v>
      </c>
      <c r="B227" s="308">
        <f t="shared" si="7"/>
        <v>45247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2">
      <c r="A228" s="307" t="str">
        <f t="shared" si="6"/>
        <v>Nov23</v>
      </c>
      <c r="B228" s="308">
        <f t="shared" si="7"/>
        <v>45248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2">
      <c r="A229" s="307" t="str">
        <f t="shared" si="6"/>
        <v>Nov23</v>
      </c>
      <c r="B229" s="308">
        <f t="shared" si="7"/>
        <v>45249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2">
      <c r="A230" s="307" t="str">
        <f t="shared" si="6"/>
        <v>Nov23</v>
      </c>
      <c r="B230" s="308">
        <f t="shared" si="7"/>
        <v>45250</v>
      </c>
      <c r="C230" s="309">
        <v>34</v>
      </c>
      <c r="D230" s="309">
        <v>8</v>
      </c>
      <c r="E230" s="311"/>
      <c r="F230" s="312">
        <v>4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2">
      <c r="A231" s="307" t="str">
        <f t="shared" si="6"/>
        <v>Nov23</v>
      </c>
      <c r="B231" s="308">
        <f t="shared" si="7"/>
        <v>45251</v>
      </c>
      <c r="C231" s="309">
        <v>34</v>
      </c>
      <c r="D231" s="309">
        <v>8</v>
      </c>
      <c r="E231" s="311"/>
      <c r="F231" s="312">
        <v>4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2">
      <c r="A232" s="307" t="str">
        <f t="shared" si="6"/>
        <v>Nov23</v>
      </c>
      <c r="B232" s="308">
        <f t="shared" si="7"/>
        <v>45252</v>
      </c>
      <c r="C232" s="309">
        <v>34</v>
      </c>
      <c r="D232" s="309">
        <v>8</v>
      </c>
      <c r="E232" s="311"/>
      <c r="F232" s="312">
        <v>4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2">
      <c r="A233" s="307" t="str">
        <f t="shared" si="6"/>
        <v>Nov23</v>
      </c>
      <c r="B233" s="308">
        <f t="shared" si="7"/>
        <v>45253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2">
      <c r="A234" s="307" t="str">
        <f t="shared" si="6"/>
        <v>Nov23</v>
      </c>
      <c r="B234" s="308">
        <f t="shared" si="7"/>
        <v>45254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2">
      <c r="A235" s="307" t="str">
        <f t="shared" si="6"/>
        <v>Nov23</v>
      </c>
      <c r="B235" s="308">
        <f t="shared" si="7"/>
        <v>45255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2">
      <c r="A236" s="307" t="str">
        <f t="shared" si="6"/>
        <v>Nov23</v>
      </c>
      <c r="B236" s="308">
        <f t="shared" si="7"/>
        <v>45256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2">
      <c r="A237" s="307" t="str">
        <f t="shared" si="6"/>
        <v>Nov23</v>
      </c>
      <c r="B237" s="308">
        <f t="shared" si="7"/>
        <v>45257</v>
      </c>
      <c r="C237" s="309">
        <v>35</v>
      </c>
      <c r="D237" s="309">
        <v>8</v>
      </c>
      <c r="E237" s="311"/>
      <c r="F237" s="312">
        <v>5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2">
      <c r="A238" s="307" t="str">
        <f t="shared" si="6"/>
        <v>Nov23</v>
      </c>
      <c r="B238" s="308">
        <f t="shared" si="7"/>
        <v>45258</v>
      </c>
      <c r="C238" s="309">
        <v>35</v>
      </c>
      <c r="D238" s="309">
        <v>8</v>
      </c>
      <c r="E238" s="311"/>
      <c r="F238" s="312">
        <v>5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2">
      <c r="A239" s="307" t="str">
        <f t="shared" si="6"/>
        <v>Nov23</v>
      </c>
      <c r="B239" s="308">
        <f t="shared" si="7"/>
        <v>45259</v>
      </c>
      <c r="C239" s="309">
        <v>35</v>
      </c>
      <c r="D239" s="309">
        <v>8</v>
      </c>
      <c r="E239" s="311"/>
      <c r="F239" s="312">
        <v>5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2">
      <c r="A240" s="307" t="str">
        <f t="shared" si="6"/>
        <v>Nov23</v>
      </c>
      <c r="B240" s="308">
        <f t="shared" si="7"/>
        <v>45260</v>
      </c>
      <c r="C240" s="309">
        <v>35</v>
      </c>
      <c r="D240" s="309">
        <v>8</v>
      </c>
      <c r="E240" s="311"/>
      <c r="F240" s="309">
        <v>5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2">
      <c r="A241" s="307" t="str">
        <f t="shared" si="6"/>
        <v>Nov23</v>
      </c>
      <c r="B241" s="308">
        <f t="shared" si="7"/>
        <v>45261</v>
      </c>
      <c r="C241" s="309">
        <v>35</v>
      </c>
      <c r="D241" s="309">
        <v>8</v>
      </c>
      <c r="E241" s="311"/>
      <c r="F241" s="312">
        <v>5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2">
      <c r="A242" s="307" t="str">
        <f t="shared" si="6"/>
        <v>Nov23</v>
      </c>
      <c r="B242" s="308">
        <f t="shared" si="7"/>
        <v>45262</v>
      </c>
      <c r="C242" s="309">
        <v>35</v>
      </c>
      <c r="D242" s="309">
        <v>8</v>
      </c>
      <c r="E242" s="311"/>
      <c r="F242" s="312">
        <v>5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2">
      <c r="A243" s="307" t="str">
        <f t="shared" si="6"/>
        <v>Nov23</v>
      </c>
      <c r="B243" s="308">
        <f t="shared" si="7"/>
        <v>45263</v>
      </c>
      <c r="C243" s="309">
        <v>35</v>
      </c>
      <c r="D243" s="309">
        <v>8</v>
      </c>
      <c r="E243" s="311"/>
      <c r="F243" s="312">
        <v>5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2">
      <c r="A244" s="307" t="str">
        <f t="shared" si="6"/>
        <v>Dec23</v>
      </c>
      <c r="B244" s="308">
        <f t="shared" si="7"/>
        <v>45264</v>
      </c>
      <c r="C244" s="309">
        <v>36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2">
      <c r="A245" s="307" t="str">
        <f t="shared" si="6"/>
        <v>Dec23</v>
      </c>
      <c r="B245" s="308">
        <f t="shared" si="7"/>
        <v>45265</v>
      </c>
      <c r="C245" s="309">
        <v>36</v>
      </c>
      <c r="D245" s="309">
        <v>9</v>
      </c>
      <c r="E245" s="311"/>
      <c r="F245" s="312">
        <v>1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2">
      <c r="A246" s="316" t="str">
        <f t="shared" si="6"/>
        <v>Dec23</v>
      </c>
      <c r="B246" s="322">
        <f t="shared" si="7"/>
        <v>45266</v>
      </c>
      <c r="C246" s="317">
        <v>36</v>
      </c>
      <c r="D246" s="317">
        <v>9</v>
      </c>
      <c r="E246" s="315"/>
      <c r="F246" s="312">
        <v>1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2">
      <c r="A247" s="307" t="str">
        <f t="shared" si="6"/>
        <v>Dec23</v>
      </c>
      <c r="B247" s="308">
        <f t="shared" si="7"/>
        <v>45267</v>
      </c>
      <c r="C247" s="309">
        <v>36</v>
      </c>
      <c r="D247" s="309">
        <v>9</v>
      </c>
      <c r="E247" s="311"/>
      <c r="F247" s="312">
        <v>1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2">
      <c r="A248" s="307" t="str">
        <f t="shared" si="6"/>
        <v>Dec23</v>
      </c>
      <c r="B248" s="308">
        <f t="shared" si="7"/>
        <v>45268</v>
      </c>
      <c r="C248" s="309">
        <v>36</v>
      </c>
      <c r="D248" s="309">
        <v>9</v>
      </c>
      <c r="E248" s="311"/>
      <c r="F248" s="312">
        <v>1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2">
      <c r="A249" s="307" t="str">
        <f t="shared" si="6"/>
        <v>Dec23</v>
      </c>
      <c r="B249" s="308">
        <f t="shared" si="7"/>
        <v>45269</v>
      </c>
      <c r="C249" s="309">
        <v>36</v>
      </c>
      <c r="D249" s="309">
        <v>9</v>
      </c>
      <c r="E249" s="311"/>
      <c r="F249" s="312">
        <v>1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2">
      <c r="A250" s="307" t="str">
        <f t="shared" si="6"/>
        <v>Dec23</v>
      </c>
      <c r="B250" s="308">
        <f t="shared" si="7"/>
        <v>45270</v>
      </c>
      <c r="C250" s="309">
        <v>36</v>
      </c>
      <c r="D250" s="309">
        <v>9</v>
      </c>
      <c r="E250" s="311"/>
      <c r="F250" s="312">
        <v>1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2">
      <c r="A251" s="307" t="str">
        <f t="shared" si="6"/>
        <v>Dec23</v>
      </c>
      <c r="B251" s="308">
        <f t="shared" si="7"/>
        <v>45271</v>
      </c>
      <c r="C251" s="309">
        <v>37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2">
      <c r="A252" s="307" t="str">
        <f t="shared" si="6"/>
        <v>Dec23</v>
      </c>
      <c r="B252" s="308">
        <f t="shared" si="7"/>
        <v>45272</v>
      </c>
      <c r="C252" s="309">
        <v>37</v>
      </c>
      <c r="D252" s="309">
        <v>9</v>
      </c>
      <c r="E252" s="311"/>
      <c r="F252" s="312">
        <v>2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2">
      <c r="A253" s="307" t="str">
        <f t="shared" si="6"/>
        <v>Dec23</v>
      </c>
      <c r="B253" s="308">
        <f t="shared" si="7"/>
        <v>45273</v>
      </c>
      <c r="C253" s="309">
        <v>37</v>
      </c>
      <c r="D253" s="309">
        <v>9</v>
      </c>
      <c r="E253" s="311"/>
      <c r="F253" s="312">
        <v>2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2">
      <c r="A254" s="307" t="str">
        <f t="shared" si="6"/>
        <v>Dec23</v>
      </c>
      <c r="B254" s="308">
        <f t="shared" si="7"/>
        <v>45274</v>
      </c>
      <c r="C254" s="309">
        <v>37</v>
      </c>
      <c r="D254" s="309">
        <v>9</v>
      </c>
      <c r="E254" s="311"/>
      <c r="F254" s="312">
        <v>2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2">
      <c r="A255" s="307" t="str">
        <f t="shared" si="6"/>
        <v>Dec23</v>
      </c>
      <c r="B255" s="308">
        <f t="shared" si="7"/>
        <v>45275</v>
      </c>
      <c r="C255" s="309">
        <v>37</v>
      </c>
      <c r="D255" s="309">
        <v>9</v>
      </c>
      <c r="E255" s="311"/>
      <c r="F255" s="312">
        <v>2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2">
      <c r="A256" s="307" t="str">
        <f t="shared" si="6"/>
        <v>Dec23</v>
      </c>
      <c r="B256" s="308">
        <f t="shared" si="7"/>
        <v>45276</v>
      </c>
      <c r="C256" s="309">
        <v>37</v>
      </c>
      <c r="D256" s="309">
        <v>9</v>
      </c>
      <c r="E256" s="311"/>
      <c r="F256" s="312">
        <v>2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2">
      <c r="A257" s="307" t="str">
        <f t="shared" si="6"/>
        <v>Dec23</v>
      </c>
      <c r="B257" s="308">
        <f t="shared" si="7"/>
        <v>45277</v>
      </c>
      <c r="C257" s="309">
        <v>37</v>
      </c>
      <c r="D257" s="309">
        <v>9</v>
      </c>
      <c r="E257" s="311"/>
      <c r="F257" s="312">
        <v>2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2">
      <c r="A258" s="307" t="str">
        <f t="shared" si="6"/>
        <v>Dec23</v>
      </c>
      <c r="B258" s="308">
        <f t="shared" si="7"/>
        <v>45278</v>
      </c>
      <c r="C258" s="309">
        <v>38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2">
      <c r="A259" s="307" t="str">
        <f t="shared" ref="A259:A322" si="8">TEXT(DATE(YEAR(B$2),MONTH(B$2)+(D259-1),1),"MmmYY")</f>
        <v>Dec23</v>
      </c>
      <c r="B259" s="308">
        <f t="shared" si="7"/>
        <v>45279</v>
      </c>
      <c r="C259" s="309">
        <v>38</v>
      </c>
      <c r="D259" s="309">
        <v>9</v>
      </c>
      <c r="E259" s="311"/>
      <c r="F259" s="312">
        <v>3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2">
      <c r="A260" s="307" t="str">
        <f t="shared" si="8"/>
        <v>Dec23</v>
      </c>
      <c r="B260" s="308">
        <f t="shared" ref="B260:B323" si="9">B259+1</f>
        <v>45280</v>
      </c>
      <c r="C260" s="309">
        <v>38</v>
      </c>
      <c r="D260" s="309">
        <v>9</v>
      </c>
      <c r="E260" s="311"/>
      <c r="F260" s="312">
        <v>3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2">
      <c r="A261" s="307" t="str">
        <f t="shared" si="8"/>
        <v>Dec23</v>
      </c>
      <c r="B261" s="308">
        <f t="shared" si="9"/>
        <v>45281</v>
      </c>
      <c r="C261" s="309">
        <v>38</v>
      </c>
      <c r="D261" s="309">
        <v>9</v>
      </c>
      <c r="E261" s="311"/>
      <c r="F261" s="312">
        <v>3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2">
      <c r="A262" s="307" t="str">
        <f t="shared" si="8"/>
        <v>Dec23</v>
      </c>
      <c r="B262" s="308">
        <f t="shared" si="9"/>
        <v>45282</v>
      </c>
      <c r="C262" s="309">
        <v>38</v>
      </c>
      <c r="D262" s="309">
        <v>9</v>
      </c>
      <c r="E262" s="311"/>
      <c r="F262" s="312">
        <v>3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2">
      <c r="A263" s="307" t="str">
        <f t="shared" si="8"/>
        <v>Dec23</v>
      </c>
      <c r="B263" s="308">
        <f t="shared" si="9"/>
        <v>45283</v>
      </c>
      <c r="C263" s="309">
        <v>38</v>
      </c>
      <c r="D263" s="309">
        <v>9</v>
      </c>
      <c r="E263" s="311"/>
      <c r="F263" s="312">
        <v>3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2">
      <c r="A264" s="307" t="str">
        <f t="shared" si="8"/>
        <v>Dec23</v>
      </c>
      <c r="B264" s="308">
        <f t="shared" si="9"/>
        <v>45284</v>
      </c>
      <c r="C264" s="309">
        <v>38</v>
      </c>
      <c r="D264" s="309">
        <v>9</v>
      </c>
      <c r="E264" s="311"/>
      <c r="F264" s="312">
        <v>3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2">
      <c r="A265" s="307" t="str">
        <f t="shared" si="8"/>
        <v>Dec23</v>
      </c>
      <c r="B265" s="308">
        <f t="shared" si="9"/>
        <v>45285</v>
      </c>
      <c r="C265" s="309">
        <v>39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2">
      <c r="A266" s="307" t="str">
        <f t="shared" si="8"/>
        <v>Dec23</v>
      </c>
      <c r="B266" s="308">
        <f t="shared" si="9"/>
        <v>45286</v>
      </c>
      <c r="C266" s="309">
        <v>39</v>
      </c>
      <c r="D266" s="309">
        <v>9</v>
      </c>
      <c r="E266" s="311"/>
      <c r="F266" s="312">
        <v>4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2">
      <c r="A267" s="307" t="str">
        <f t="shared" si="8"/>
        <v>Dec23</v>
      </c>
      <c r="B267" s="308">
        <f t="shared" si="9"/>
        <v>45287</v>
      </c>
      <c r="C267" s="309">
        <v>39</v>
      </c>
      <c r="D267" s="309">
        <v>9</v>
      </c>
      <c r="E267" s="311"/>
      <c r="F267" s="312">
        <v>4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2">
      <c r="A268" s="307" t="str">
        <f t="shared" si="8"/>
        <v>Dec23</v>
      </c>
      <c r="B268" s="308">
        <f t="shared" si="9"/>
        <v>45288</v>
      </c>
      <c r="C268" s="309">
        <v>39</v>
      </c>
      <c r="D268" s="309">
        <v>9</v>
      </c>
      <c r="E268" s="311"/>
      <c r="F268" s="312">
        <v>4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2">
      <c r="A269" s="307" t="str">
        <f t="shared" si="8"/>
        <v>Dec23</v>
      </c>
      <c r="B269" s="308">
        <f t="shared" si="9"/>
        <v>45289</v>
      </c>
      <c r="C269" s="309">
        <v>39</v>
      </c>
      <c r="D269" s="309">
        <v>9</v>
      </c>
      <c r="E269" s="311"/>
      <c r="F269" s="312">
        <v>4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2">
      <c r="A270" s="307" t="str">
        <f t="shared" si="8"/>
        <v>Dec23</v>
      </c>
      <c r="B270" s="308">
        <f t="shared" si="9"/>
        <v>45290</v>
      </c>
      <c r="C270" s="309">
        <v>39</v>
      </c>
      <c r="D270" s="309">
        <v>9</v>
      </c>
      <c r="E270" s="311"/>
      <c r="F270" s="312">
        <v>4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2">
      <c r="A271" s="307" t="str">
        <f t="shared" si="8"/>
        <v>Dec23</v>
      </c>
      <c r="B271" s="308">
        <f t="shared" si="9"/>
        <v>45291</v>
      </c>
      <c r="C271" s="309">
        <v>39</v>
      </c>
      <c r="D271" s="309">
        <v>9</v>
      </c>
      <c r="E271" s="311"/>
      <c r="F271" s="312">
        <v>4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2">
      <c r="A272" s="307" t="str">
        <f t="shared" si="8"/>
        <v>Jan24</v>
      </c>
      <c r="B272" s="308">
        <f t="shared" si="9"/>
        <v>45292</v>
      </c>
      <c r="C272" s="309">
        <v>40</v>
      </c>
      <c r="D272" s="309">
        <v>10</v>
      </c>
      <c r="E272" s="311"/>
      <c r="F272" s="312">
        <v>1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2">
      <c r="A273" s="307" t="str">
        <f t="shared" si="8"/>
        <v>Jan24</v>
      </c>
      <c r="B273" s="308">
        <f t="shared" si="9"/>
        <v>45293</v>
      </c>
      <c r="C273" s="309">
        <v>40</v>
      </c>
      <c r="D273" s="309">
        <v>10</v>
      </c>
      <c r="E273" s="311"/>
      <c r="F273" s="312">
        <v>1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2">
      <c r="A274" s="307" t="str">
        <f t="shared" si="8"/>
        <v>Jan24</v>
      </c>
      <c r="B274" s="308">
        <f t="shared" si="9"/>
        <v>45294</v>
      </c>
      <c r="C274" s="309">
        <v>40</v>
      </c>
      <c r="D274" s="309">
        <v>10</v>
      </c>
      <c r="E274" s="311"/>
      <c r="F274" s="312">
        <v>1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2">
      <c r="A275" s="307" t="str">
        <f t="shared" si="8"/>
        <v>Jan24</v>
      </c>
      <c r="B275" s="308">
        <f t="shared" si="9"/>
        <v>45295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2">
      <c r="A276" s="316" t="str">
        <f t="shared" si="8"/>
        <v>Jan24</v>
      </c>
      <c r="B276" s="322">
        <f t="shared" si="9"/>
        <v>45296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2">
      <c r="A277" s="316" t="str">
        <f t="shared" si="8"/>
        <v>Jan24</v>
      </c>
      <c r="B277" s="322">
        <f t="shared" si="9"/>
        <v>45297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2">
      <c r="A278" s="307" t="str">
        <f t="shared" si="8"/>
        <v>Jan24</v>
      </c>
      <c r="B278" s="308">
        <f t="shared" si="9"/>
        <v>45298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2">
      <c r="A279" s="307" t="str">
        <f t="shared" si="8"/>
        <v>Jan24</v>
      </c>
      <c r="B279" s="308">
        <f t="shared" si="9"/>
        <v>45299</v>
      </c>
      <c r="C279" s="309">
        <v>41</v>
      </c>
      <c r="D279" s="309">
        <v>10</v>
      </c>
      <c r="E279" s="311"/>
      <c r="F279" s="312">
        <v>2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2">
      <c r="A280" s="307" t="str">
        <f t="shared" si="8"/>
        <v>Jan24</v>
      </c>
      <c r="B280" s="308">
        <f t="shared" si="9"/>
        <v>45300</v>
      </c>
      <c r="C280" s="309">
        <v>41</v>
      </c>
      <c r="D280" s="309">
        <v>10</v>
      </c>
      <c r="E280" s="311"/>
      <c r="F280" s="312">
        <v>2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2">
      <c r="A281" s="307" t="str">
        <f t="shared" si="8"/>
        <v>Jan24</v>
      </c>
      <c r="B281" s="308">
        <f t="shared" si="9"/>
        <v>45301</v>
      </c>
      <c r="C281" s="309">
        <v>41</v>
      </c>
      <c r="D281" s="309">
        <v>10</v>
      </c>
      <c r="E281" s="311"/>
      <c r="F281" s="312">
        <v>2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2">
      <c r="A282" s="307" t="str">
        <f t="shared" si="8"/>
        <v>Jan24</v>
      </c>
      <c r="B282" s="308">
        <f t="shared" si="9"/>
        <v>45302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2">
      <c r="A283" s="307" t="str">
        <f t="shared" si="8"/>
        <v>Jan24</v>
      </c>
      <c r="B283" s="308">
        <f t="shared" si="9"/>
        <v>45303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2">
      <c r="A284" s="307" t="str">
        <f t="shared" si="8"/>
        <v>Jan24</v>
      </c>
      <c r="B284" s="308">
        <f t="shared" si="9"/>
        <v>45304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2">
      <c r="A285" s="307" t="str">
        <f t="shared" si="8"/>
        <v>Jan24</v>
      </c>
      <c r="B285" s="308">
        <f t="shared" si="9"/>
        <v>45305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2">
      <c r="A286" s="307" t="str">
        <f t="shared" si="8"/>
        <v>Jan24</v>
      </c>
      <c r="B286" s="308">
        <f t="shared" si="9"/>
        <v>45306</v>
      </c>
      <c r="C286" s="309">
        <v>42</v>
      </c>
      <c r="D286" s="309">
        <v>10</v>
      </c>
      <c r="E286" s="311"/>
      <c r="F286" s="312">
        <v>3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2">
      <c r="A287" s="307" t="str">
        <f t="shared" si="8"/>
        <v>Jan24</v>
      </c>
      <c r="B287" s="308">
        <f t="shared" si="9"/>
        <v>45307</v>
      </c>
      <c r="C287" s="309">
        <v>42</v>
      </c>
      <c r="D287" s="309">
        <v>10</v>
      </c>
      <c r="E287" s="311"/>
      <c r="F287" s="312">
        <v>3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2">
      <c r="A288" s="307" t="str">
        <f t="shared" si="8"/>
        <v>Jan24</v>
      </c>
      <c r="B288" s="308">
        <f t="shared" si="9"/>
        <v>45308</v>
      </c>
      <c r="C288" s="309">
        <v>42</v>
      </c>
      <c r="D288" s="309">
        <v>10</v>
      </c>
      <c r="E288" s="311"/>
      <c r="F288" s="312">
        <v>3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2">
      <c r="A289" s="307" t="str">
        <f t="shared" si="8"/>
        <v>Jan24</v>
      </c>
      <c r="B289" s="308">
        <f t="shared" si="9"/>
        <v>45309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2">
      <c r="A290" s="307" t="str">
        <f t="shared" si="8"/>
        <v>Jan24</v>
      </c>
      <c r="B290" s="308">
        <f t="shared" si="9"/>
        <v>45310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2">
      <c r="A291" s="307" t="str">
        <f t="shared" si="8"/>
        <v>Jan24</v>
      </c>
      <c r="B291" s="308">
        <f t="shared" si="9"/>
        <v>45311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2">
      <c r="A292" s="307" t="str">
        <f t="shared" si="8"/>
        <v>Jan24</v>
      </c>
      <c r="B292" s="308">
        <f t="shared" si="9"/>
        <v>45312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2">
      <c r="A293" s="307" t="str">
        <f t="shared" si="8"/>
        <v>Jan24</v>
      </c>
      <c r="B293" s="308">
        <f t="shared" si="9"/>
        <v>45313</v>
      </c>
      <c r="C293" s="309">
        <v>43</v>
      </c>
      <c r="D293" s="309">
        <v>10</v>
      </c>
      <c r="E293" s="311"/>
      <c r="F293" s="312">
        <v>4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2">
      <c r="A294" s="307" t="str">
        <f t="shared" si="8"/>
        <v>Jan24</v>
      </c>
      <c r="B294" s="308">
        <f t="shared" si="9"/>
        <v>45314</v>
      </c>
      <c r="C294" s="309">
        <v>43</v>
      </c>
      <c r="D294" s="309">
        <v>10</v>
      </c>
      <c r="E294" s="311"/>
      <c r="F294" s="312">
        <v>4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2">
      <c r="A295" s="307" t="str">
        <f t="shared" si="8"/>
        <v>Jan24</v>
      </c>
      <c r="B295" s="308">
        <f t="shared" si="9"/>
        <v>45315</v>
      </c>
      <c r="C295" s="309">
        <v>43</v>
      </c>
      <c r="D295" s="309">
        <v>10</v>
      </c>
      <c r="E295" s="311"/>
      <c r="F295" s="312">
        <v>4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2">
      <c r="A296" s="307" t="str">
        <f t="shared" si="8"/>
        <v>Jan24</v>
      </c>
      <c r="B296" s="308">
        <f t="shared" si="9"/>
        <v>45316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2">
      <c r="A297" s="307" t="str">
        <f t="shared" si="8"/>
        <v>Jan24</v>
      </c>
      <c r="B297" s="308">
        <f t="shared" si="9"/>
        <v>45317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2">
      <c r="A298" s="307" t="str">
        <f t="shared" si="8"/>
        <v>Jan24</v>
      </c>
      <c r="B298" s="308">
        <f t="shared" si="9"/>
        <v>45318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2">
      <c r="A299" s="307" t="str">
        <f t="shared" si="8"/>
        <v>Jan24</v>
      </c>
      <c r="B299" s="308">
        <f t="shared" si="9"/>
        <v>45319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2">
      <c r="A300" s="307" t="str">
        <f t="shared" si="8"/>
        <v>Feb24</v>
      </c>
      <c r="B300" s="308">
        <f t="shared" si="9"/>
        <v>45320</v>
      </c>
      <c r="C300" s="309">
        <v>44</v>
      </c>
      <c r="D300" s="309">
        <v>11</v>
      </c>
      <c r="E300" s="311"/>
      <c r="F300" s="312">
        <v>1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2">
      <c r="A301" s="307" t="str">
        <f t="shared" si="8"/>
        <v>Feb24</v>
      </c>
      <c r="B301" s="308">
        <f t="shared" si="9"/>
        <v>45321</v>
      </c>
      <c r="C301" s="309">
        <v>44</v>
      </c>
      <c r="D301" s="309">
        <v>11</v>
      </c>
      <c r="E301" s="311"/>
      <c r="F301" s="312">
        <v>1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2">
      <c r="A302" s="307" t="str">
        <f t="shared" si="8"/>
        <v>Feb24</v>
      </c>
      <c r="B302" s="308">
        <f t="shared" si="9"/>
        <v>45322</v>
      </c>
      <c r="C302" s="309">
        <v>44</v>
      </c>
      <c r="D302" s="309">
        <v>11</v>
      </c>
      <c r="E302" s="311"/>
      <c r="F302" s="312">
        <v>1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2">
      <c r="A303" s="307" t="str">
        <f t="shared" si="8"/>
        <v>Feb24</v>
      </c>
      <c r="B303" s="308">
        <f t="shared" si="9"/>
        <v>45323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2">
      <c r="A304" s="307" t="str">
        <f t="shared" si="8"/>
        <v>Feb24</v>
      </c>
      <c r="B304" s="308">
        <f t="shared" si="9"/>
        <v>45324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2">
      <c r="A305" s="307" t="str">
        <f t="shared" si="8"/>
        <v>Feb24</v>
      </c>
      <c r="B305" s="308">
        <f t="shared" si="9"/>
        <v>45325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2">
      <c r="A306" s="307" t="str">
        <f t="shared" si="8"/>
        <v>Feb24</v>
      </c>
      <c r="B306" s="308">
        <f t="shared" si="9"/>
        <v>45326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2">
      <c r="A307" s="307" t="str">
        <f t="shared" si="8"/>
        <v>Feb24</v>
      </c>
      <c r="B307" s="308">
        <f t="shared" si="9"/>
        <v>45327</v>
      </c>
      <c r="C307" s="309">
        <v>45</v>
      </c>
      <c r="D307" s="309">
        <v>11</v>
      </c>
      <c r="E307" s="311"/>
      <c r="F307" s="312">
        <v>2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2">
      <c r="A308" s="316" t="str">
        <f t="shared" si="8"/>
        <v>Feb24</v>
      </c>
      <c r="B308" s="322">
        <f t="shared" si="9"/>
        <v>45328</v>
      </c>
      <c r="C308" s="317">
        <v>45</v>
      </c>
      <c r="D308" s="317">
        <v>11</v>
      </c>
      <c r="E308" s="315"/>
      <c r="F308" s="312">
        <v>2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2">
      <c r="A309" s="307" t="str">
        <f t="shared" si="8"/>
        <v>Feb24</v>
      </c>
      <c r="B309" s="308">
        <f t="shared" si="9"/>
        <v>45329</v>
      </c>
      <c r="C309" s="309">
        <v>45</v>
      </c>
      <c r="D309" s="309">
        <v>11</v>
      </c>
      <c r="E309" s="311"/>
      <c r="F309" s="312">
        <v>2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2">
      <c r="A310" s="307" t="str">
        <f t="shared" si="8"/>
        <v>Feb24</v>
      </c>
      <c r="B310" s="308">
        <f t="shared" si="9"/>
        <v>45330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2">
      <c r="A311" s="307" t="str">
        <f t="shared" si="8"/>
        <v>Feb24</v>
      </c>
      <c r="B311" s="308">
        <f t="shared" si="9"/>
        <v>45331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2">
      <c r="A312" s="307" t="str">
        <f t="shared" si="8"/>
        <v>Feb24</v>
      </c>
      <c r="B312" s="308">
        <f t="shared" si="9"/>
        <v>45332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2">
      <c r="A313" s="307" t="str">
        <f t="shared" si="8"/>
        <v>Feb24</v>
      </c>
      <c r="B313" s="308">
        <f t="shared" si="9"/>
        <v>45333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2">
      <c r="A314" s="307" t="str">
        <f t="shared" si="8"/>
        <v>Feb24</v>
      </c>
      <c r="B314" s="308">
        <f t="shared" si="9"/>
        <v>45334</v>
      </c>
      <c r="C314" s="309">
        <v>46</v>
      </c>
      <c r="D314" s="309">
        <v>11</v>
      </c>
      <c r="E314" s="311"/>
      <c r="F314" s="312">
        <v>3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2">
      <c r="A315" s="307" t="str">
        <f t="shared" si="8"/>
        <v>Feb24</v>
      </c>
      <c r="B315" s="308">
        <f t="shared" si="9"/>
        <v>45335</v>
      </c>
      <c r="C315" s="309">
        <v>46</v>
      </c>
      <c r="D315" s="309">
        <v>11</v>
      </c>
      <c r="E315" s="311"/>
      <c r="F315" s="312">
        <v>3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2">
      <c r="A316" s="307" t="str">
        <f t="shared" si="8"/>
        <v>Feb24</v>
      </c>
      <c r="B316" s="308">
        <f t="shared" si="9"/>
        <v>45336</v>
      </c>
      <c r="C316" s="309">
        <v>46</v>
      </c>
      <c r="D316" s="309">
        <v>11</v>
      </c>
      <c r="E316" s="311"/>
      <c r="F316" s="312">
        <v>3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2">
      <c r="A317" s="307" t="str">
        <f t="shared" si="8"/>
        <v>Feb24</v>
      </c>
      <c r="B317" s="308">
        <f t="shared" si="9"/>
        <v>45337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2">
      <c r="A318" s="307" t="str">
        <f t="shared" si="8"/>
        <v>Feb24</v>
      </c>
      <c r="B318" s="308">
        <f t="shared" si="9"/>
        <v>45338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2">
      <c r="A319" s="307" t="str">
        <f t="shared" si="8"/>
        <v>Feb24</v>
      </c>
      <c r="B319" s="308">
        <f t="shared" si="9"/>
        <v>45339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2">
      <c r="A320" s="307" t="str">
        <f t="shared" si="8"/>
        <v>Feb24</v>
      </c>
      <c r="B320" s="308">
        <f t="shared" si="9"/>
        <v>45340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2">
      <c r="A321" s="307" t="str">
        <f t="shared" si="8"/>
        <v>Feb24</v>
      </c>
      <c r="B321" s="308">
        <f t="shared" si="9"/>
        <v>45341</v>
      </c>
      <c r="C321" s="309">
        <v>47</v>
      </c>
      <c r="D321" s="309">
        <v>11</v>
      </c>
      <c r="E321" s="311"/>
      <c r="F321" s="312">
        <v>4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2">
      <c r="A322" s="307" t="str">
        <f t="shared" si="8"/>
        <v>Feb24</v>
      </c>
      <c r="B322" s="308">
        <f t="shared" si="9"/>
        <v>45342</v>
      </c>
      <c r="C322" s="309">
        <v>47</v>
      </c>
      <c r="D322" s="309">
        <v>11</v>
      </c>
      <c r="E322" s="311"/>
      <c r="F322" s="312">
        <v>4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2">
      <c r="A323" s="307" t="str">
        <f t="shared" ref="A323:A381" si="10">TEXT(DATE(YEAR(B$2),MONTH(B$2)+(D323-1),1),"MmmYY")</f>
        <v>Feb24</v>
      </c>
      <c r="B323" s="308">
        <f t="shared" si="9"/>
        <v>45343</v>
      </c>
      <c r="C323" s="309">
        <v>47</v>
      </c>
      <c r="D323" s="309">
        <v>11</v>
      </c>
      <c r="E323" s="311"/>
      <c r="F323" s="312">
        <v>4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2">
      <c r="A324" s="307" t="str">
        <f t="shared" si="10"/>
        <v>Feb24</v>
      </c>
      <c r="B324" s="308">
        <f t="shared" ref="B324:B381" si="11">B323+1</f>
        <v>45344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2">
      <c r="A325" s="307" t="str">
        <f t="shared" si="10"/>
        <v>Feb24</v>
      </c>
      <c r="B325" s="308">
        <f t="shared" si="11"/>
        <v>45345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2">
      <c r="A326" s="307" t="str">
        <f t="shared" si="10"/>
        <v>Feb24</v>
      </c>
      <c r="B326" s="308">
        <f t="shared" si="11"/>
        <v>45346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2">
      <c r="A327" s="307" t="str">
        <f t="shared" si="10"/>
        <v>Feb24</v>
      </c>
      <c r="B327" s="308">
        <f t="shared" si="11"/>
        <v>45347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2">
      <c r="A328" s="307" t="str">
        <f t="shared" si="10"/>
        <v>Feb24</v>
      </c>
      <c r="B328" s="308">
        <f t="shared" si="11"/>
        <v>45348</v>
      </c>
      <c r="C328" s="309">
        <v>48</v>
      </c>
      <c r="D328" s="309">
        <v>11</v>
      </c>
      <c r="E328" s="311"/>
      <c r="F328" s="312">
        <v>5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2">
      <c r="A329" s="307" t="str">
        <f t="shared" si="10"/>
        <v>Feb24</v>
      </c>
      <c r="B329" s="308">
        <f t="shared" si="11"/>
        <v>45349</v>
      </c>
      <c r="C329" s="309">
        <v>48</v>
      </c>
      <c r="D329" s="309">
        <v>11</v>
      </c>
      <c r="E329" s="311"/>
      <c r="F329" s="312">
        <v>5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2">
      <c r="A330" s="307" t="str">
        <f t="shared" si="10"/>
        <v>Feb24</v>
      </c>
      <c r="B330" s="308">
        <f t="shared" si="11"/>
        <v>45350</v>
      </c>
      <c r="C330" s="309">
        <v>48</v>
      </c>
      <c r="D330" s="309">
        <v>11</v>
      </c>
      <c r="E330" s="311"/>
      <c r="F330" s="312">
        <v>5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2">
      <c r="A331" s="307" t="str">
        <f t="shared" si="10"/>
        <v>Feb24</v>
      </c>
      <c r="B331" s="308">
        <f t="shared" si="11"/>
        <v>45351</v>
      </c>
      <c r="C331" s="317">
        <v>48</v>
      </c>
      <c r="D331" s="309">
        <v>11</v>
      </c>
      <c r="E331" s="318"/>
      <c r="F331" s="312">
        <v>5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2">
      <c r="A332" s="307" t="str">
        <f t="shared" si="10"/>
        <v>Feb24</v>
      </c>
      <c r="B332" s="308">
        <f t="shared" si="11"/>
        <v>45352</v>
      </c>
      <c r="C332" s="309">
        <v>48</v>
      </c>
      <c r="D332" s="309">
        <v>11</v>
      </c>
      <c r="E332" s="311"/>
      <c r="F332" s="312">
        <v>5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2">
      <c r="A333" s="307" t="str">
        <f t="shared" si="10"/>
        <v>Feb24</v>
      </c>
      <c r="B333" s="308">
        <f t="shared" si="11"/>
        <v>45353</v>
      </c>
      <c r="C333" s="309">
        <v>48</v>
      </c>
      <c r="D333" s="309">
        <v>11</v>
      </c>
      <c r="E333" s="311"/>
      <c r="F333" s="312">
        <v>5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2">
      <c r="A334" s="307" t="str">
        <f t="shared" si="10"/>
        <v>Feb24</v>
      </c>
      <c r="B334" s="308">
        <f t="shared" si="11"/>
        <v>45354</v>
      </c>
      <c r="C334" s="309">
        <v>48</v>
      </c>
      <c r="D334" s="309">
        <v>11</v>
      </c>
      <c r="E334" s="311"/>
      <c r="F334" s="312">
        <v>5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2">
      <c r="A335" s="307" t="str">
        <f t="shared" si="10"/>
        <v>Mar24</v>
      </c>
      <c r="B335" s="308">
        <f t="shared" si="11"/>
        <v>45355</v>
      </c>
      <c r="C335" s="309">
        <v>49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2">
      <c r="A336" s="316" t="str">
        <f t="shared" si="10"/>
        <v>Mar24</v>
      </c>
      <c r="B336" s="322">
        <f t="shared" si="11"/>
        <v>45356</v>
      </c>
      <c r="C336" s="317">
        <v>49</v>
      </c>
      <c r="D336" s="317">
        <v>12</v>
      </c>
      <c r="E336" s="315"/>
      <c r="F336" s="312">
        <v>1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2">
      <c r="A337" s="307" t="str">
        <f t="shared" si="10"/>
        <v>Mar24</v>
      </c>
      <c r="B337" s="308">
        <f t="shared" si="11"/>
        <v>45357</v>
      </c>
      <c r="C337" s="309">
        <v>49</v>
      </c>
      <c r="D337" s="309">
        <v>12</v>
      </c>
      <c r="E337" s="311"/>
      <c r="F337" s="312">
        <v>1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2">
      <c r="A338" s="307" t="str">
        <f t="shared" si="10"/>
        <v>Mar24</v>
      </c>
      <c r="B338" s="308">
        <f t="shared" si="11"/>
        <v>45358</v>
      </c>
      <c r="C338" s="309">
        <v>49</v>
      </c>
      <c r="D338" s="309">
        <v>12</v>
      </c>
      <c r="E338" s="311"/>
      <c r="F338" s="312">
        <v>1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2">
      <c r="A339" s="307" t="str">
        <f t="shared" si="10"/>
        <v>Mar24</v>
      </c>
      <c r="B339" s="308">
        <f t="shared" si="11"/>
        <v>45359</v>
      </c>
      <c r="C339" s="309">
        <v>49</v>
      </c>
      <c r="D339" s="309">
        <v>12</v>
      </c>
      <c r="E339" s="311"/>
      <c r="F339" s="312">
        <v>1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2">
      <c r="A340" s="307" t="str">
        <f t="shared" si="10"/>
        <v>Mar24</v>
      </c>
      <c r="B340" s="308">
        <f t="shared" si="11"/>
        <v>45360</v>
      </c>
      <c r="C340" s="309">
        <v>49</v>
      </c>
      <c r="D340" s="309">
        <v>12</v>
      </c>
      <c r="E340" s="311"/>
      <c r="F340" s="312">
        <v>1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2">
      <c r="A341" s="307" t="str">
        <f t="shared" si="10"/>
        <v>Mar24</v>
      </c>
      <c r="B341" s="308">
        <f t="shared" si="11"/>
        <v>45361</v>
      </c>
      <c r="C341" s="309">
        <v>49</v>
      </c>
      <c r="D341" s="309">
        <v>12</v>
      </c>
      <c r="E341" s="311"/>
      <c r="F341" s="312">
        <v>1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2">
      <c r="A342" s="307" t="str">
        <f t="shared" si="10"/>
        <v>Mar24</v>
      </c>
      <c r="B342" s="308">
        <f t="shared" si="11"/>
        <v>45362</v>
      </c>
      <c r="C342" s="309">
        <v>50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2">
      <c r="A343" s="307" t="str">
        <f t="shared" si="10"/>
        <v>Mar24</v>
      </c>
      <c r="B343" s="308">
        <f t="shared" si="11"/>
        <v>45363</v>
      </c>
      <c r="C343" s="309">
        <v>50</v>
      </c>
      <c r="D343" s="309">
        <v>12</v>
      </c>
      <c r="E343" s="311"/>
      <c r="F343" s="312">
        <v>2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2">
      <c r="A344" s="307" t="str">
        <f t="shared" si="10"/>
        <v>Mar24</v>
      </c>
      <c r="B344" s="308">
        <f t="shared" si="11"/>
        <v>45364</v>
      </c>
      <c r="C344" s="309">
        <v>50</v>
      </c>
      <c r="D344" s="309">
        <v>12</v>
      </c>
      <c r="E344" s="311"/>
      <c r="F344" s="312">
        <v>2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2">
      <c r="A345" s="307" t="str">
        <f t="shared" si="10"/>
        <v>Mar24</v>
      </c>
      <c r="B345" s="308">
        <f t="shared" si="11"/>
        <v>45365</v>
      </c>
      <c r="C345" s="309">
        <v>50</v>
      </c>
      <c r="D345" s="309">
        <v>12</v>
      </c>
      <c r="E345" s="311"/>
      <c r="F345" s="312">
        <v>2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2">
      <c r="A346" s="307" t="str">
        <f t="shared" si="10"/>
        <v>Mar24</v>
      </c>
      <c r="B346" s="308">
        <f t="shared" si="11"/>
        <v>45366</v>
      </c>
      <c r="C346" s="309">
        <v>50</v>
      </c>
      <c r="D346" s="309">
        <v>12</v>
      </c>
      <c r="E346" s="311"/>
      <c r="F346" s="312">
        <v>2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2">
      <c r="A347" s="307" t="str">
        <f t="shared" si="10"/>
        <v>Mar24</v>
      </c>
      <c r="B347" s="308">
        <f t="shared" si="11"/>
        <v>45367</v>
      </c>
      <c r="C347" s="309">
        <v>50</v>
      </c>
      <c r="D347" s="309">
        <v>12</v>
      </c>
      <c r="E347" s="311"/>
      <c r="F347" s="312">
        <v>2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2">
      <c r="A348" s="307" t="str">
        <f t="shared" si="10"/>
        <v>Mar24</v>
      </c>
      <c r="B348" s="308">
        <f t="shared" si="11"/>
        <v>45368</v>
      </c>
      <c r="C348" s="309">
        <v>50</v>
      </c>
      <c r="D348" s="309">
        <v>12</v>
      </c>
      <c r="E348" s="311"/>
      <c r="F348" s="312">
        <v>2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2">
      <c r="A349" s="307" t="str">
        <f t="shared" si="10"/>
        <v>Mar24</v>
      </c>
      <c r="B349" s="308">
        <f t="shared" si="11"/>
        <v>45369</v>
      </c>
      <c r="C349" s="309">
        <v>51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2">
      <c r="A350" s="307" t="str">
        <f t="shared" si="10"/>
        <v>Mar24</v>
      </c>
      <c r="B350" s="308">
        <f t="shared" si="11"/>
        <v>45370</v>
      </c>
      <c r="C350" s="309">
        <v>51</v>
      </c>
      <c r="D350" s="309">
        <v>12</v>
      </c>
      <c r="E350" s="311"/>
      <c r="F350" s="312">
        <v>3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2">
      <c r="A351" s="307" t="str">
        <f t="shared" si="10"/>
        <v>Mar24</v>
      </c>
      <c r="B351" s="308">
        <f t="shared" si="11"/>
        <v>45371</v>
      </c>
      <c r="C351" s="309">
        <v>51</v>
      </c>
      <c r="D351" s="309">
        <v>12</v>
      </c>
      <c r="E351" s="311"/>
      <c r="F351" s="312">
        <v>3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2">
      <c r="A352" s="307" t="str">
        <f t="shared" si="10"/>
        <v>Mar24</v>
      </c>
      <c r="B352" s="308">
        <f t="shared" si="11"/>
        <v>45372</v>
      </c>
      <c r="C352" s="309">
        <v>51</v>
      </c>
      <c r="D352" s="309">
        <v>12</v>
      </c>
      <c r="E352" s="311"/>
      <c r="F352" s="312">
        <v>3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2">
      <c r="A353" s="307" t="str">
        <f t="shared" si="10"/>
        <v>Mar24</v>
      </c>
      <c r="B353" s="308">
        <f t="shared" si="11"/>
        <v>45373</v>
      </c>
      <c r="C353" s="309">
        <v>51</v>
      </c>
      <c r="D353" s="309">
        <v>12</v>
      </c>
      <c r="E353" s="311"/>
      <c r="F353" s="312">
        <v>3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2">
      <c r="A354" s="307" t="str">
        <f t="shared" si="10"/>
        <v>Mar24</v>
      </c>
      <c r="B354" s="308">
        <f t="shared" si="11"/>
        <v>45374</v>
      </c>
      <c r="C354" s="309">
        <v>51</v>
      </c>
      <c r="D354" s="309">
        <v>12</v>
      </c>
      <c r="E354" s="311"/>
      <c r="F354" s="312">
        <v>3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2">
      <c r="A355" s="307" t="str">
        <f t="shared" si="10"/>
        <v>Mar24</v>
      </c>
      <c r="B355" s="308">
        <f t="shared" si="11"/>
        <v>45375</v>
      </c>
      <c r="C355" s="309">
        <v>51</v>
      </c>
      <c r="D355" s="309">
        <v>12</v>
      </c>
      <c r="E355" s="311"/>
      <c r="F355" s="312">
        <v>3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2">
      <c r="A356" s="307" t="str">
        <f t="shared" si="10"/>
        <v>Mar24</v>
      </c>
      <c r="B356" s="308">
        <f t="shared" si="11"/>
        <v>45376</v>
      </c>
      <c r="C356" s="309">
        <v>52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2">
      <c r="A357" s="307" t="str">
        <f t="shared" si="10"/>
        <v>Mar24</v>
      </c>
      <c r="B357" s="308">
        <f t="shared" si="11"/>
        <v>45377</v>
      </c>
      <c r="C357" s="309">
        <v>52</v>
      </c>
      <c r="D357" s="309">
        <v>12</v>
      </c>
      <c r="E357" s="311"/>
      <c r="F357" s="312">
        <v>4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2">
      <c r="A358" s="307" t="str">
        <f t="shared" si="10"/>
        <v>Mar24</v>
      </c>
      <c r="B358" s="308">
        <f t="shared" si="11"/>
        <v>45378</v>
      </c>
      <c r="C358" s="309">
        <v>52</v>
      </c>
      <c r="D358" s="309">
        <v>12</v>
      </c>
      <c r="E358" s="311"/>
      <c r="F358" s="312">
        <v>4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2">
      <c r="A359" s="307" t="str">
        <f t="shared" si="10"/>
        <v>Mar24</v>
      </c>
      <c r="B359" s="308">
        <f t="shared" si="11"/>
        <v>45379</v>
      </c>
      <c r="C359" s="309">
        <v>52</v>
      </c>
      <c r="D359" s="309">
        <v>12</v>
      </c>
      <c r="E359" s="311"/>
      <c r="F359" s="312">
        <v>4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2">
      <c r="A360" s="307" t="str">
        <f t="shared" si="10"/>
        <v>Mar24</v>
      </c>
      <c r="B360" s="308">
        <f t="shared" si="11"/>
        <v>45380</v>
      </c>
      <c r="C360" s="309">
        <v>52</v>
      </c>
      <c r="D360" s="309">
        <v>12</v>
      </c>
      <c r="E360" s="311"/>
      <c r="F360" s="312">
        <v>4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2">
      <c r="A361" s="307" t="str">
        <f t="shared" si="10"/>
        <v>Mar24</v>
      </c>
      <c r="B361" s="308">
        <f t="shared" si="11"/>
        <v>45381</v>
      </c>
      <c r="C361" s="309">
        <v>52</v>
      </c>
      <c r="D361" s="309">
        <v>12</v>
      </c>
      <c r="E361" s="311"/>
      <c r="F361" s="312">
        <v>4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2">
      <c r="A362" s="307" t="str">
        <f t="shared" si="10"/>
        <v>Mar24</v>
      </c>
      <c r="B362" s="308">
        <f t="shared" si="11"/>
        <v>45382</v>
      </c>
      <c r="C362" s="309">
        <v>52</v>
      </c>
      <c r="D362" s="309">
        <v>12</v>
      </c>
      <c r="E362" s="311"/>
      <c r="F362" s="312">
        <v>4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2">
      <c r="A363" s="307" t="str">
        <f t="shared" si="10"/>
        <v>Mar24</v>
      </c>
      <c r="B363" s="308">
        <f t="shared" si="11"/>
        <v>45383</v>
      </c>
      <c r="C363" s="309">
        <v>53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2">
      <c r="A364" s="307" t="str">
        <f t="shared" si="10"/>
        <v>Mar24</v>
      </c>
      <c r="B364" s="308">
        <f t="shared" si="11"/>
        <v>45384</v>
      </c>
      <c r="C364" s="309">
        <v>53</v>
      </c>
      <c r="D364" s="309">
        <v>12</v>
      </c>
      <c r="E364" s="311"/>
      <c r="F364" s="312">
        <v>5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2">
      <c r="A365" s="307" t="str">
        <f t="shared" si="10"/>
        <v>Mar24</v>
      </c>
      <c r="B365" s="308">
        <f t="shared" si="11"/>
        <v>45385</v>
      </c>
      <c r="C365" s="309">
        <v>53</v>
      </c>
      <c r="D365" s="309">
        <v>12</v>
      </c>
      <c r="E365" s="311"/>
      <c r="F365" s="312">
        <v>5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2">
      <c r="A366" s="307" t="str">
        <f t="shared" si="10"/>
        <v>Mar24</v>
      </c>
      <c r="B366" s="308">
        <f t="shared" si="11"/>
        <v>45386</v>
      </c>
      <c r="C366" s="309">
        <v>53</v>
      </c>
      <c r="D366" s="309">
        <v>12</v>
      </c>
      <c r="E366" s="310">
        <f>B366</f>
        <v>45386</v>
      </c>
      <c r="F366" s="312">
        <v>5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2">
      <c r="A367" s="307" t="str">
        <f t="shared" si="10"/>
        <v>Mar24</v>
      </c>
      <c r="B367" s="308">
        <f t="shared" si="11"/>
        <v>45387</v>
      </c>
      <c r="C367" s="309">
        <v>53</v>
      </c>
      <c r="D367" s="309">
        <v>12</v>
      </c>
      <c r="E367" s="311"/>
      <c r="F367" s="312">
        <v>5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2">
      <c r="A368" s="307" t="str">
        <f t="shared" si="10"/>
        <v>Mar24</v>
      </c>
      <c r="B368" s="308">
        <f t="shared" si="11"/>
        <v>45388</v>
      </c>
      <c r="C368" s="309">
        <v>53</v>
      </c>
      <c r="D368" s="309">
        <v>12</v>
      </c>
      <c r="E368" s="311"/>
      <c r="F368" s="312">
        <v>5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2">
      <c r="A369" s="307" t="str">
        <f t="shared" si="10"/>
        <v>Mar24</v>
      </c>
      <c r="B369" s="308">
        <f t="shared" si="11"/>
        <v>45389</v>
      </c>
      <c r="C369" s="309">
        <v>53</v>
      </c>
      <c r="D369" s="309">
        <v>12</v>
      </c>
      <c r="E369" s="311"/>
      <c r="F369" s="312">
        <v>5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2">
      <c r="A370" s="307" t="str">
        <f t="shared" si="10"/>
        <v>Mar24</v>
      </c>
      <c r="B370" s="308">
        <f t="shared" si="11"/>
        <v>45390</v>
      </c>
      <c r="C370" s="309">
        <v>53</v>
      </c>
      <c r="D370" s="309">
        <v>12</v>
      </c>
      <c r="E370" s="311"/>
      <c r="F370" s="312">
        <v>5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2">
      <c r="A371" s="307" t="str">
        <f t="shared" si="10"/>
        <v>Mar24</v>
      </c>
      <c r="B371" s="308">
        <f t="shared" si="11"/>
        <v>45391</v>
      </c>
      <c r="C371" s="309">
        <v>53</v>
      </c>
      <c r="D371" s="309">
        <v>12</v>
      </c>
      <c r="E371" s="311"/>
      <c r="F371" s="312">
        <v>5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2">
      <c r="A372" s="307" t="str">
        <f t="shared" si="10"/>
        <v>Mar24</v>
      </c>
      <c r="B372" s="308">
        <f t="shared" si="11"/>
        <v>45392</v>
      </c>
      <c r="C372" s="309">
        <v>53</v>
      </c>
      <c r="D372" s="309">
        <v>12</v>
      </c>
      <c r="E372" s="311"/>
      <c r="F372" s="312">
        <v>5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2">
      <c r="A373" s="307" t="str">
        <f t="shared" si="10"/>
        <v>Mar24</v>
      </c>
      <c r="B373" s="308">
        <f t="shared" si="11"/>
        <v>45393</v>
      </c>
      <c r="C373" s="309">
        <v>53</v>
      </c>
      <c r="D373" s="309">
        <v>12</v>
      </c>
      <c r="E373" s="311"/>
      <c r="F373" s="312">
        <v>5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2">
      <c r="A374" s="307" t="str">
        <f t="shared" si="10"/>
        <v>Mar24</v>
      </c>
      <c r="B374" s="308">
        <f t="shared" si="11"/>
        <v>45394</v>
      </c>
      <c r="C374" s="309">
        <v>53</v>
      </c>
      <c r="D374" s="309">
        <v>12</v>
      </c>
      <c r="E374" s="311"/>
      <c r="F374" s="312">
        <v>5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2">
      <c r="A375" s="307" t="str">
        <f t="shared" si="10"/>
        <v>Mar24</v>
      </c>
      <c r="B375" s="308">
        <f t="shared" si="11"/>
        <v>45395</v>
      </c>
      <c r="C375" s="309">
        <v>53</v>
      </c>
      <c r="D375" s="309">
        <v>12</v>
      </c>
      <c r="E375" s="311"/>
      <c r="F375" s="312">
        <v>5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2">
      <c r="A376" s="307" t="str">
        <f t="shared" si="10"/>
        <v>Mar24</v>
      </c>
      <c r="B376" s="308">
        <f t="shared" si="11"/>
        <v>45396</v>
      </c>
      <c r="C376" s="309">
        <v>53</v>
      </c>
      <c r="D376" s="309">
        <v>12</v>
      </c>
      <c r="E376" s="311"/>
      <c r="F376" s="312">
        <v>5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2">
      <c r="A377" s="307" t="str">
        <f t="shared" si="10"/>
        <v>Mar24</v>
      </c>
      <c r="B377" s="308">
        <f t="shared" si="11"/>
        <v>45397</v>
      </c>
      <c r="C377" s="309">
        <v>53</v>
      </c>
      <c r="D377" s="309">
        <v>12</v>
      </c>
      <c r="E377" s="311"/>
      <c r="F377" s="312">
        <v>5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2">
      <c r="A378" s="307" t="str">
        <f t="shared" si="10"/>
        <v>Mar24</v>
      </c>
      <c r="B378" s="308">
        <f t="shared" si="11"/>
        <v>45398</v>
      </c>
      <c r="C378" s="309">
        <v>53</v>
      </c>
      <c r="D378" s="309">
        <v>12</v>
      </c>
      <c r="E378" s="311"/>
      <c r="F378" s="312">
        <v>5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2">
      <c r="A379" s="307" t="str">
        <f t="shared" si="10"/>
        <v>Mar24</v>
      </c>
      <c r="B379" s="308">
        <f t="shared" si="11"/>
        <v>45399</v>
      </c>
      <c r="C379" s="309">
        <v>53</v>
      </c>
      <c r="D379" s="309">
        <v>12</v>
      </c>
      <c r="E379" s="311"/>
      <c r="F379" s="312">
        <v>5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2">
      <c r="A380" s="307" t="str">
        <f t="shared" si="10"/>
        <v>Mar24</v>
      </c>
      <c r="B380" s="308">
        <f t="shared" si="11"/>
        <v>45400</v>
      </c>
      <c r="C380" s="309">
        <v>53</v>
      </c>
      <c r="D380" s="309">
        <v>12</v>
      </c>
      <c r="E380" s="311"/>
      <c r="F380" s="312">
        <v>5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2">
      <c r="A381" s="307" t="str">
        <f t="shared" si="10"/>
        <v>Mar24</v>
      </c>
      <c r="B381" s="308">
        <f t="shared" si="11"/>
        <v>45401</v>
      </c>
      <c r="C381" s="309">
        <v>53</v>
      </c>
      <c r="D381" s="309">
        <v>12</v>
      </c>
      <c r="E381" s="311"/>
      <c r="F381" s="312">
        <v>5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Normal="100" workbookViewId="0">
      <selection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12"/>
      <c r="B1" s="454" t="s">
        <v>65</v>
      </c>
      <c r="C1" s="455"/>
      <c r="D1" s="455"/>
      <c r="E1" s="455"/>
      <c r="F1" s="456"/>
      <c r="G1" s="420">
        <f>SUM(AD60:AG60)+SUM(AE62:AG62)</f>
        <v>0</v>
      </c>
      <c r="H1" s="421"/>
      <c r="I1" s="417" t="s">
        <v>4</v>
      </c>
      <c r="J1" s="418"/>
      <c r="K1" s="418"/>
      <c r="L1" s="419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8"/>
    </row>
    <row r="2" spans="1:34" s="179" customFormat="1" ht="14.25" customHeight="1" thickBot="1" x14ac:dyDescent="0.25">
      <c r="A2" s="412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8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">
        <v>104</v>
      </c>
      <c r="I3" s="397" t="s">
        <v>43</v>
      </c>
      <c r="J3" s="397" t="s">
        <v>44</v>
      </c>
      <c r="K3" s="414" t="s">
        <v>48</v>
      </c>
      <c r="L3" s="414" t="s">
        <v>31</v>
      </c>
      <c r="M3" s="403" t="s">
        <v>46</v>
      </c>
      <c r="N3" s="397" t="s">
        <v>1</v>
      </c>
      <c r="O3" s="405" t="s">
        <v>26</v>
      </c>
      <c r="P3" s="397" t="s">
        <v>105</v>
      </c>
      <c r="Q3" s="405" t="s">
        <v>2</v>
      </c>
      <c r="R3" s="403" t="s">
        <v>47</v>
      </c>
      <c r="S3" s="42"/>
      <c r="T3" s="405" t="s">
        <v>27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398"/>
      <c r="J4" s="398"/>
      <c r="K4" s="415"/>
      <c r="L4" s="415"/>
      <c r="M4" s="404"/>
      <c r="N4" s="400"/>
      <c r="O4" s="406"/>
      <c r="P4" s="400"/>
      <c r="Q4" s="406"/>
      <c r="R4" s="404"/>
      <c r="S4" s="42"/>
      <c r="T4" s="406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398"/>
      <c r="J5" s="398"/>
      <c r="K5" s="415"/>
      <c r="L5" s="415"/>
      <c r="M5" s="404"/>
      <c r="N5" s="400"/>
      <c r="O5" s="406"/>
      <c r="P5" s="400"/>
      <c r="Q5" s="406"/>
      <c r="R5" s="404"/>
      <c r="S5" s="42"/>
      <c r="T5" s="406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399"/>
      <c r="J6" s="399"/>
      <c r="K6" s="416"/>
      <c r="L6" s="416"/>
      <c r="M6" s="404"/>
      <c r="N6" s="401"/>
      <c r="O6" s="406"/>
      <c r="P6" s="401"/>
      <c r="Q6" s="406"/>
      <c r="R6" s="404"/>
      <c r="S6" s="41"/>
      <c r="T6" s="406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08"/>
      <c r="S8" s="409"/>
      <c r="T8" s="409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1</v>
      </c>
      <c r="F9" s="35"/>
      <c r="G9" s="35"/>
      <c r="H9" s="392" t="s">
        <v>57</v>
      </c>
      <c r="I9" s="393"/>
      <c r="J9" s="391"/>
      <c r="K9" s="201">
        <f>Admin!B2</f>
        <v>45022</v>
      </c>
      <c r="L9" s="200" t="s">
        <v>75</v>
      </c>
      <c r="M9" s="202">
        <f>K9+3</f>
        <v>45025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10" t="s">
        <v>7</v>
      </c>
      <c r="G16" s="411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2</v>
      </c>
      <c r="F19" s="35"/>
      <c r="G19" s="35"/>
      <c r="H19" s="392" t="s">
        <v>28</v>
      </c>
      <c r="I19" s="393"/>
      <c r="J19" s="391"/>
      <c r="K19" s="201">
        <f>M9+1</f>
        <v>45026</v>
      </c>
      <c r="L19" s="200" t="s">
        <v>75</v>
      </c>
      <c r="M19" s="202">
        <f>K19+6</f>
        <v>45032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thickBot="1" x14ac:dyDescent="0.2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3</v>
      </c>
      <c r="F29" s="35"/>
      <c r="G29" s="35"/>
      <c r="H29" s="392" t="s">
        <v>28</v>
      </c>
      <c r="I29" s="393"/>
      <c r="J29" s="391"/>
      <c r="K29" s="201">
        <f>M19+1</f>
        <v>45033</v>
      </c>
      <c r="L29" s="200" t="s">
        <v>75</v>
      </c>
      <c r="M29" s="202">
        <f>K29+6</f>
        <v>45039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393"/>
      <c r="D38" s="393"/>
      <c r="E38" s="391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393"/>
      <c r="D39" s="391"/>
      <c r="E39" s="156">
        <v>4</v>
      </c>
      <c r="F39" s="35"/>
      <c r="G39" s="35"/>
      <c r="H39" s="392" t="s">
        <v>28</v>
      </c>
      <c r="I39" s="393"/>
      <c r="J39" s="391"/>
      <c r="K39" s="201">
        <f>M29+1</f>
        <v>45040</v>
      </c>
      <c r="L39" s="200" t="s">
        <v>75</v>
      </c>
      <c r="M39" s="202">
        <f>K39+6</f>
        <v>45046</v>
      </c>
      <c r="N39" s="20"/>
      <c r="O39" s="433" t="s">
        <v>63</v>
      </c>
      <c r="P39" s="434"/>
      <c r="Q39" s="434"/>
      <c r="R39" s="435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391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393"/>
      <c r="D48" s="393"/>
      <c r="E48" s="391"/>
      <c r="F48" s="32"/>
      <c r="G48" s="32"/>
      <c r="H48" s="43"/>
      <c r="I48" s="43"/>
      <c r="J48" s="43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H48" s="35"/>
    </row>
    <row r="49" spans="1:34" ht="18" customHeight="1" thickTop="1" thickBot="1" x14ac:dyDescent="0.25">
      <c r="A49" s="34"/>
      <c r="B49" s="392" t="s">
        <v>10</v>
      </c>
      <c r="C49" s="393"/>
      <c r="D49" s="391"/>
      <c r="E49" s="156">
        <v>1</v>
      </c>
      <c r="F49" s="35"/>
      <c r="G49" s="35"/>
      <c r="H49" s="392" t="s">
        <v>28</v>
      </c>
      <c r="I49" s="393"/>
      <c r="J49" s="391"/>
      <c r="K49" s="204">
        <f>Admin!B2</f>
        <v>45022</v>
      </c>
      <c r="L49" s="203" t="s">
        <v>75</v>
      </c>
      <c r="M49" s="205">
        <f>Admin!B26</f>
        <v>45046</v>
      </c>
      <c r="N49" s="20"/>
      <c r="O49" s="433" t="s">
        <v>49</v>
      </c>
      <c r="P49" s="434"/>
      <c r="Q49" s="434"/>
      <c r="R49" s="435"/>
      <c r="S49" s="35"/>
      <c r="T49" s="97" t="s">
        <v>32</v>
      </c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391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thickBot="1" x14ac:dyDescent="0.25">
      <c r="F59" s="181" t="s">
        <v>70</v>
      </c>
      <c r="G59" s="180"/>
      <c r="H59" s="180"/>
      <c r="M59" s="447" t="s">
        <v>73</v>
      </c>
      <c r="N59" s="448"/>
      <c r="O59" s="448"/>
      <c r="P59" s="448"/>
      <c r="Q59" s="448"/>
      <c r="R59" s="448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3.5" thickTop="1" x14ac:dyDescent="0.2"/>
    <row r="67" spans="6:33" x14ac:dyDescent="0.2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3"/>
      <c r="B1" s="454" t="s">
        <v>65</v>
      </c>
      <c r="C1" s="455"/>
      <c r="D1" s="455"/>
      <c r="E1" s="455"/>
      <c r="F1" s="456"/>
      <c r="G1" s="420">
        <f>SUM(AD60:AG60)+SUM(AE62:AG62)</f>
        <v>0</v>
      </c>
      <c r="H1" s="421"/>
      <c r="I1" s="417" t="s">
        <v>4</v>
      </c>
      <c r="J1" s="418"/>
      <c r="K1" s="418"/>
      <c r="L1" s="419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8"/>
    </row>
    <row r="2" spans="1:34" s="179" customFormat="1" ht="14.2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8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5</v>
      </c>
      <c r="F9" s="35"/>
      <c r="G9" s="35"/>
      <c r="H9" s="392" t="s">
        <v>28</v>
      </c>
      <c r="I9" s="393"/>
      <c r="J9" s="391"/>
      <c r="K9" s="204">
        <f>'Apr23'!M39+1</f>
        <v>45047</v>
      </c>
      <c r="L9" s="203" t="s">
        <v>75</v>
      </c>
      <c r="M9" s="205">
        <f>K9+6</f>
        <v>45053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IF(T$9="Y",'Apr23'!H41,0)</f>
        <v>0</v>
      </c>
      <c r="I11" s="89">
        <f>IF(T$9="Y",'Apr23'!I41,0)</f>
        <v>0</v>
      </c>
      <c r="J11" s="89">
        <f>IF(T$9="Y",'Apr23'!J41,0)</f>
        <v>0</v>
      </c>
      <c r="K11" s="89">
        <f>IF(T$9="Y",'Apr23'!K41,I11*J11)</f>
        <v>0</v>
      </c>
      <c r="L11" s="110">
        <f>IF(T$9="Y",'Apr23'!L41,0)</f>
        <v>0</v>
      </c>
      <c r="M11" s="110" t="str">
        <f>IF(E11=" "," ",IF(T$9="Y",'Apr23'!M41,IF((H11+K11+L11)&gt;0,H11+K11+L11,"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IF(Employee!H$34=E$9,Employee!D$34+SUM(M11)+'Apr23'!V41,SUM(M11)+'Apr23'!V41)</f>
        <v>0</v>
      </c>
      <c r="W11" s="49">
        <f>IF(Employee!H$34=E$9,Employee!D$35+SUM(N11)+'Apr23'!W41,SUM(N11)+'Apr23'!W41)</f>
        <v>0</v>
      </c>
      <c r="X11" s="49">
        <f>IF(O11=" ",'Apr23'!X41,O11+'Apr23'!X41)</f>
        <v>0</v>
      </c>
      <c r="Y11" s="49">
        <f>IF(P11=" ",'Apr23'!Y41,P11+'Apr23'!Y41)</f>
        <v>0</v>
      </c>
      <c r="Z11" s="49">
        <f>IF(Q11=" ",'Apr23'!Z41,Q11+'Apr23'!Z41)</f>
        <v>0</v>
      </c>
      <c r="AA11" s="49">
        <f>IF(R11=" ",'Apr23'!AA41,R11+'Apr23'!AA41)</f>
        <v>0</v>
      </c>
      <c r="AC11" s="49">
        <f>IF(T11=" ",'Apr23'!AC41,T11+'Apr23'!AC41)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IF(T$9="Y",'Apr23'!H42,0)</f>
        <v>0</v>
      </c>
      <c r="I12" s="92">
        <f>IF(T$9="Y",'Apr23'!I42,0)</f>
        <v>0</v>
      </c>
      <c r="J12" s="92">
        <f>IF(T$9="Y",'Apr23'!J42,0)</f>
        <v>0</v>
      </c>
      <c r="K12" s="92">
        <f>IF(T$9="Y",'Apr23'!K42,I12*J12)</f>
        <v>0</v>
      </c>
      <c r="L12" s="111">
        <f>IF(T$9="Y",'Apr23'!L42,0)</f>
        <v>0</v>
      </c>
      <c r="M12" s="111" t="str">
        <f>IF(E12=" "," ",IF(T$9="Y",'Apr23'!M42,IF((H12+K12+L12)&gt;0,H12+K12+L12,"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IF(Employee!H$60=E$9,Employee!D$60+SUM(M12)+'Apr23'!V42,SUM(M12)+'Apr23'!V42)</f>
        <v>0</v>
      </c>
      <c r="W12" s="49">
        <f>IF(Employee!H$60=E$9,Employee!D$61+SUM(N12)+'Apr23'!W42,SUM(N12)+'Apr23'!W42)</f>
        <v>0</v>
      </c>
      <c r="X12" s="49">
        <f>IF(O12=" ",'Apr23'!X42,O12+'Apr23'!X42)</f>
        <v>0</v>
      </c>
      <c r="Y12" s="49">
        <f>IF(P12=" ",'Apr23'!Y42,P12+'Apr23'!Y42)</f>
        <v>0</v>
      </c>
      <c r="Z12" s="49">
        <f>IF(Q12=" ",'Apr23'!Z42,Q12+'Apr23'!Z42)</f>
        <v>0</v>
      </c>
      <c r="AA12" s="49">
        <f>IF(R12=" ",'Apr23'!AA42,R12+'Apr23'!AA42)</f>
        <v>0</v>
      </c>
      <c r="AC12" s="49">
        <f>IF(T12=" ",'Apr23'!AC42,T12+'Apr23'!AC42)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IF(T$9="Y",'Apr23'!H43,0)</f>
        <v>0</v>
      </c>
      <c r="I13" s="92">
        <f>IF(T$9="Y",'Apr23'!I43,0)</f>
        <v>0</v>
      </c>
      <c r="J13" s="92">
        <f>IF(T$9="Y",'Apr23'!J43,0)</f>
        <v>0</v>
      </c>
      <c r="K13" s="92">
        <f>IF(T$9="Y",'Apr23'!K43,I13*J13)</f>
        <v>0</v>
      </c>
      <c r="L13" s="111">
        <f>IF(T$9="Y",'Apr23'!L43,0)</f>
        <v>0</v>
      </c>
      <c r="M13" s="111" t="str">
        <f>IF(E13=" "," ",IF(T$9="Y",'Apr23'!M43,IF((H13+K13+L13)&gt;0,H13+K13+L13,"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IF(Employee!H$86=E$9,Employee!D$86+SUM(M13)+'Apr23'!V43,SUM(M13)+'Apr23'!V43)</f>
        <v>0</v>
      </c>
      <c r="W13" s="49">
        <f>IF(Employee!H$86=E$9,Employee!D$87+SUM(N13)+'Apr23'!W43,SUM(N13)+'Apr23'!W43)</f>
        <v>0</v>
      </c>
      <c r="X13" s="49">
        <f>IF(O13=" ",'Apr23'!X43,O13+'Apr23'!X43)</f>
        <v>0</v>
      </c>
      <c r="Y13" s="49">
        <f>IF(P13=" ",'Apr23'!Y43,P13+'Apr23'!Y43)</f>
        <v>0</v>
      </c>
      <c r="Z13" s="49">
        <f>IF(Q13=" ",'Apr23'!Z43,Q13+'Apr23'!Z43)</f>
        <v>0</v>
      </c>
      <c r="AA13" s="49">
        <f>IF(R13=" ",'Apr23'!AA43,R13+'Apr23'!AA43)</f>
        <v>0</v>
      </c>
      <c r="AC13" s="49">
        <f>IF(T13=" ",'Apr23'!AC43,T13+'Apr23'!AC43)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IF(T$9="Y",'Apr23'!H44,0)</f>
        <v>0</v>
      </c>
      <c r="I14" s="92">
        <f>IF(T$9="Y",'Apr23'!I44,0)</f>
        <v>0</v>
      </c>
      <c r="J14" s="92">
        <f>IF(T$9="Y",'Apr23'!J44,0)</f>
        <v>0</v>
      </c>
      <c r="K14" s="92">
        <f>IF(T$9="Y",'Apr23'!K44,I14*J14)</f>
        <v>0</v>
      </c>
      <c r="L14" s="111">
        <f>IF(T$9="Y",'Apr23'!L44,0)</f>
        <v>0</v>
      </c>
      <c r="M14" s="111" t="str">
        <f>IF(E14=" "," ",IF(T$9="Y",'Apr23'!M44,IF((H14+K14+L14)&gt;0,H14+K14+L14,"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IF(Employee!H$112=E$9,Employee!D$112+SUM(M14)+'Apr23'!V44,SUM(M14)+'Apr23'!V44)</f>
        <v>0</v>
      </c>
      <c r="W14" s="49">
        <f>IF(Employee!H$112=E$9,Employee!D$113+SUM(N14)+'Apr23'!W44,SUM(N14)+'Apr23'!W44)</f>
        <v>0</v>
      </c>
      <c r="X14" s="49">
        <f>IF(O14=" ",'Apr23'!X44,O14+'Apr23'!X44)</f>
        <v>0</v>
      </c>
      <c r="Y14" s="49">
        <f>IF(P14=" ",'Apr23'!Y44,P14+'Apr23'!Y44)</f>
        <v>0</v>
      </c>
      <c r="Z14" s="49">
        <f>IF(Q14=" ",'Apr23'!Z44,Q14+'Apr23'!Z44)</f>
        <v>0</v>
      </c>
      <c r="AA14" s="49">
        <f>IF(R14=" ",'Apr23'!AA44,R14+'Apr23'!AA44)</f>
        <v>0</v>
      </c>
      <c r="AC14" s="49">
        <f>IF(T14=" ",'Apr23'!AC44,T14+'Apr23'!AC44)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IF(T$9="Y",'Apr23'!H45,0)</f>
        <v>0</v>
      </c>
      <c r="I15" s="245">
        <f>IF(T$9="Y",'Apr23'!I45,0)</f>
        <v>0</v>
      </c>
      <c r="J15" s="245">
        <f>IF(T$9="Y",'Apr23'!J45,0)</f>
        <v>0</v>
      </c>
      <c r="K15" s="245">
        <f>IF(T$9="Y",'Apr23'!K45,I15*J15)</f>
        <v>0</v>
      </c>
      <c r="L15" s="246">
        <f>IF(T$9="Y",'Apr23'!L45,0)</f>
        <v>0</v>
      </c>
      <c r="M15" s="111" t="str">
        <f>IF(E15=" "," ",IF(T$9="Y",'Apr23'!M45,IF((H15+K15+L15)&gt;0,H15+K15+L15,"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IF(Employee!H$138=E$9,Employee!D$138+SUM(M15)+'Apr23'!V45,SUM(M15)+'Apr23'!V45)</f>
        <v>0</v>
      </c>
      <c r="W15" s="49">
        <f>IF(Employee!H$138=E$9,Employee!D$139+SUM(N15)+'Apr23'!W45,SUM(N15)+'Apr23'!W45)</f>
        <v>0</v>
      </c>
      <c r="X15" s="49">
        <f>IF(O15=" ",'Apr23'!X45,O15+'Apr23'!X45)</f>
        <v>0</v>
      </c>
      <c r="Y15" s="49">
        <f>IF(P15=" ",'Apr23'!Y45,P15+'Apr23'!Y45)</f>
        <v>0</v>
      </c>
      <c r="Z15" s="49">
        <f>IF(Q15=" ",'Apr23'!Z45,Q15+'Apr23'!Z45)</f>
        <v>0</v>
      </c>
      <c r="AA15" s="49">
        <f>IF(R15=" ",'Apr23'!AA45,R15+'Apr23'!AA45)</f>
        <v>0</v>
      </c>
      <c r="AC15" s="49">
        <f>IF(T15=" ",'Apr23'!AC45,T15+'Apr23'!AC45)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6</v>
      </c>
      <c r="F19" s="35"/>
      <c r="G19" s="35"/>
      <c r="H19" s="392" t="s">
        <v>28</v>
      </c>
      <c r="I19" s="393"/>
      <c r="J19" s="391"/>
      <c r="K19" s="204">
        <f>M9+1</f>
        <v>45054</v>
      </c>
      <c r="L19" s="203" t="s">
        <v>75</v>
      </c>
      <c r="M19" s="205">
        <f>K19+6</f>
        <v>45060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7</v>
      </c>
      <c r="F29" s="35"/>
      <c r="G29" s="35"/>
      <c r="H29" s="392" t="s">
        <v>28</v>
      </c>
      <c r="I29" s="393"/>
      <c r="J29" s="391"/>
      <c r="K29" s="204">
        <f>M19+1</f>
        <v>45061</v>
      </c>
      <c r="L29" s="203" t="s">
        <v>75</v>
      </c>
      <c r="M29" s="205">
        <f>K29+6</f>
        <v>45067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393"/>
      <c r="D38" s="393"/>
      <c r="E38" s="391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393"/>
      <c r="D39" s="391"/>
      <c r="E39" s="156">
        <v>8</v>
      </c>
      <c r="F39" s="35"/>
      <c r="G39" s="35"/>
      <c r="H39" s="392" t="s">
        <v>28</v>
      </c>
      <c r="I39" s="393"/>
      <c r="J39" s="391"/>
      <c r="K39" s="204">
        <f>M29+1</f>
        <v>45068</v>
      </c>
      <c r="L39" s="203" t="s">
        <v>75</v>
      </c>
      <c r="M39" s="205">
        <f>K39+6</f>
        <v>45074</v>
      </c>
      <c r="N39" s="20"/>
      <c r="O39" s="433" t="s">
        <v>63</v>
      </c>
      <c r="P39" s="434"/>
      <c r="Q39" s="434"/>
      <c r="R39" s="435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39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393"/>
      <c r="D48" s="393"/>
      <c r="E48" s="391"/>
      <c r="F48" s="32"/>
      <c r="G48" s="32"/>
      <c r="H48" s="43"/>
      <c r="I48" s="43"/>
      <c r="J48" s="43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H48" s="35"/>
    </row>
    <row r="49" spans="1:34" ht="18" customHeight="1" thickTop="1" thickBot="1" x14ac:dyDescent="0.25">
      <c r="A49" s="34"/>
      <c r="B49" s="392" t="s">
        <v>10</v>
      </c>
      <c r="C49" s="393"/>
      <c r="D49" s="391"/>
      <c r="E49" s="156">
        <v>2</v>
      </c>
      <c r="F49" s="35"/>
      <c r="G49" s="35"/>
      <c r="H49" s="392" t="s">
        <v>28</v>
      </c>
      <c r="I49" s="393"/>
      <c r="J49" s="391"/>
      <c r="K49" s="204">
        <f>Admin!B27</f>
        <v>45047</v>
      </c>
      <c r="L49" s="203" t="s">
        <v>75</v>
      </c>
      <c r="M49" s="205">
        <f>Admin!B57</f>
        <v>45077</v>
      </c>
      <c r="N49" s="20"/>
      <c r="O49" s="433" t="s">
        <v>64</v>
      </c>
      <c r="P49" s="434"/>
      <c r="Q49" s="434"/>
      <c r="R49" s="43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IF(T$49="Y",'Apr23'!H51,0)</f>
        <v>0</v>
      </c>
      <c r="I51" s="89">
        <f>IF(T$49="Y",'Apr23'!I51,0)</f>
        <v>0</v>
      </c>
      <c r="J51" s="89">
        <f>IF(T$49="Y",'Apr23'!J51,0)</f>
        <v>0</v>
      </c>
      <c r="K51" s="89">
        <f>IF(T$49="Y",'Apr23'!K51,I51*J51)</f>
        <v>0</v>
      </c>
      <c r="L51" s="110">
        <f>IF(T$49="Y",'Apr23'!L51,0)</f>
        <v>0</v>
      </c>
      <c r="M51" s="99" t="str">
        <f>IF(E51=" "," ",IF(T$49="Y",'Apr23'!M51,IF((H51+K51+L51)&gt;0,H51+K51+L51,"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IF(Employee!H$35=E$49,Employee!D$34+SUM(M51)+'Apr23'!V51,SUM(M51)+'Apr23'!V51)</f>
        <v>0</v>
      </c>
      <c r="W51" s="49">
        <f>IF(Employee!H$35=E$49,Employee!D$35+SUM(N51)+'Apr23'!W51,SUM(N51)+'Apr23'!W51)</f>
        <v>0</v>
      </c>
      <c r="X51" s="49">
        <f>IF(O51=" ",'Apr23'!X51,O51+'Apr23'!X51)</f>
        <v>0</v>
      </c>
      <c r="Y51" s="49">
        <f>IF(P51=" ",'Apr23'!Y51,P51+'Apr23'!Y51)</f>
        <v>0</v>
      </c>
      <c r="Z51" s="49">
        <f>IF(Q51=" ",'Apr23'!Z51,Q51+'Apr23'!Z51)</f>
        <v>0</v>
      </c>
      <c r="AA51" s="49">
        <f>IF(R51=" ",'Apr23'!AA51,R51+'Apr23'!AA51)</f>
        <v>0</v>
      </c>
      <c r="AC51" s="49">
        <f>IF(T51=" ",'Apr23'!AC51,T51+'Apr23'!AC51)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IF(T$49="Y",'Apr23'!H52,0)</f>
        <v>0</v>
      </c>
      <c r="I52" s="92">
        <f>IF(T$49="Y",'Apr23'!I52,0)</f>
        <v>0</v>
      </c>
      <c r="J52" s="92">
        <f>IF(T$49="Y",'Apr23'!J52,0)</f>
        <v>0</v>
      </c>
      <c r="K52" s="92">
        <f>IF(T$49="Y",'Apr23'!K52,I52*J52)</f>
        <v>0</v>
      </c>
      <c r="L52" s="111">
        <f>IF(T$49="Y",'Apr23'!L52,0)</f>
        <v>0</v>
      </c>
      <c r="M52" s="100" t="str">
        <f>IF(E52=" "," ",IF(T$49="Y",'Apr23'!M52,IF((H52+K52+L52)&gt;0,H52+K52+L52,"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IF(Employee!H$61=E$49,Employee!D$60+SUM(M52)+'Apr23'!V52,SUM(M52)+'Apr23'!V52)</f>
        <v>0</v>
      </c>
      <c r="W52" s="49">
        <f>IF(Employee!H$61=E$49,Employee!D$61+SUM(N52)+'Apr23'!W52,SUM(N52)+'Apr23'!W52)</f>
        <v>0</v>
      </c>
      <c r="X52" s="49">
        <f>IF(O52=" ",'Apr23'!X52,O52+'Apr23'!X52)</f>
        <v>0</v>
      </c>
      <c r="Y52" s="49">
        <f>IF(P52=" ",'Apr23'!Y52,P52+'Apr23'!Y52)</f>
        <v>0</v>
      </c>
      <c r="Z52" s="49">
        <f>IF(Q52=" ",'Apr23'!Z52,Q52+'Apr23'!Z52)</f>
        <v>0</v>
      </c>
      <c r="AA52" s="49">
        <f>IF(R52=" ",'Apr23'!AA52,R52+'Apr23'!AA52)</f>
        <v>0</v>
      </c>
      <c r="AC52" s="49">
        <f>IF(T52=" ",'Apr23'!AC52,T52+'Apr23'!AC52)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IF(T$49="Y",'Apr23'!H53,0)</f>
        <v>0</v>
      </c>
      <c r="I53" s="92">
        <f>IF(T$49="Y",'Apr23'!I53,0)</f>
        <v>0</v>
      </c>
      <c r="J53" s="92">
        <f>IF(T$49="Y",'Apr23'!J53,0)</f>
        <v>0</v>
      </c>
      <c r="K53" s="92">
        <f>IF(T$49="Y",'Apr23'!K53,I53*J53)</f>
        <v>0</v>
      </c>
      <c r="L53" s="111">
        <f>IF(T$49="Y",'Apr23'!L53,0)</f>
        <v>0</v>
      </c>
      <c r="M53" s="100" t="str">
        <f>IF(E53=" "," ",IF(T$49="Y",'Apr23'!M53,IF((H53+K53+L53)&gt;0,H53+K53+L53,"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IF(Employee!H$87=E$49,Employee!D$86+SUM(M53)+'Apr23'!V53,SUM(M53)+'Apr23'!V53)</f>
        <v>0</v>
      </c>
      <c r="W53" s="49">
        <f>IF(Employee!H$87=E$49,Employee!D$7+SUM(N53)+'Apr23'!W53,SUM(N53)+'Apr23'!W53)</f>
        <v>0</v>
      </c>
      <c r="X53" s="49">
        <f>IF(O53=" ",'Apr23'!X53,O53+'Apr23'!X53)</f>
        <v>0</v>
      </c>
      <c r="Y53" s="49">
        <f>IF(P53=" ",'Apr23'!Y53,P53+'Apr23'!Y53)</f>
        <v>0</v>
      </c>
      <c r="Z53" s="49">
        <f>IF(Q53=" ",'Apr23'!Z53,Q53+'Apr23'!Z53)</f>
        <v>0</v>
      </c>
      <c r="AA53" s="49">
        <f>IF(R53=" ",'Apr23'!AA53,R53+'Apr23'!AA53)</f>
        <v>0</v>
      </c>
      <c r="AC53" s="49">
        <f>IF(T53=" ",'Apr23'!AC53,T53+'Apr23'!AC53)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IF(T$49="Y",'Apr23'!H54,0)</f>
        <v>0</v>
      </c>
      <c r="I54" s="92">
        <f>IF(T$49="Y",'Apr23'!I54,0)</f>
        <v>0</v>
      </c>
      <c r="J54" s="92">
        <f>IF(T$49="Y",'Apr23'!J54,0)</f>
        <v>0</v>
      </c>
      <c r="K54" s="92">
        <f>IF(T$49="Y",'Apr23'!K54,I54*J54)</f>
        <v>0</v>
      </c>
      <c r="L54" s="111">
        <f>IF(T$49="Y",'Apr23'!L54,0)</f>
        <v>0</v>
      </c>
      <c r="M54" s="100" t="str">
        <f>IF(E54=" "," ",IF(T$49="Y",'Apr23'!M54,IF((H54+K54+L54)&gt;0,H54+K54+L54,"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IF(Employee!H$113=E$49,Employee!D$112+SUM(M54)+'Apr23'!V54,SUM(M54)+'Apr23'!V54)</f>
        <v>0</v>
      </c>
      <c r="W54" s="49">
        <f>IF(Employee!H$113=E$49,Employee!D$113+SUM(N54)+'Apr23'!W54,SUM(N54)+'Apr23'!W54)</f>
        <v>0</v>
      </c>
      <c r="X54" s="49">
        <f>IF(O54=" ",'Apr23'!X54,O54+'Apr23'!X54)</f>
        <v>0</v>
      </c>
      <c r="Y54" s="49">
        <f>IF(P54=" ",'Apr23'!Y54,P54+'Apr23'!Y54)</f>
        <v>0</v>
      </c>
      <c r="Z54" s="49">
        <f>IF(Q54=" ",'Apr23'!Z54,Q54+'Apr23'!Z54)</f>
        <v>0</v>
      </c>
      <c r="AA54" s="49">
        <f>IF(R54=" ",'Apr23'!AA54,R54+'Apr23'!AA54)</f>
        <v>0</v>
      </c>
      <c r="AC54" s="49">
        <f>IF(T54=" ",'Apr23'!AC54,T54+'Apr23'!AC54)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IF(T$49="Y",'Apr23'!H55,0)</f>
        <v>0</v>
      </c>
      <c r="I55" s="245">
        <f>IF(T$49="Y",'Apr23'!I55,0)</f>
        <v>0</v>
      </c>
      <c r="J55" s="245">
        <f>IF(T$49="Y",'Apr23'!J55,0)</f>
        <v>0</v>
      </c>
      <c r="K55" s="245">
        <f>IF(T$49="Y",'Apr23'!K55,I55*J55)</f>
        <v>0</v>
      </c>
      <c r="L55" s="246">
        <f>IF(T$49="Y",'Apr23'!L55,0)</f>
        <v>0</v>
      </c>
      <c r="M55" s="100" t="str">
        <f>IF(E55=" "," ",IF(T$49="Y",'Apr23'!M55,IF((H55+K55+L55)&gt;0,H55+K55+L55,"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IF(Employee!H$139=E$49,Employee!D$138+SUM(M55)+'Apr23'!V55,SUM(M55)+'Apr23'!V55)</f>
        <v>0</v>
      </c>
      <c r="W55" s="49">
        <f>IF(Employee!H$139=E$49,Employee!D$139+SUM(N55)+'Apr23'!W55,SUM(N55)+'Apr23'!W55)</f>
        <v>0</v>
      </c>
      <c r="X55" s="49">
        <f>IF(O55=" ",'Apr23'!X55,O55+'Apr23'!X55)</f>
        <v>0</v>
      </c>
      <c r="Y55" s="49">
        <f>IF(P55=" ",'Apr23'!Y55,P55+'Apr23'!Y55)</f>
        <v>0</v>
      </c>
      <c r="Z55" s="49">
        <f>IF(Q55=" ",'Apr23'!Z55,Q55+'Apr23'!Z55)</f>
        <v>0</v>
      </c>
      <c r="AA55" s="49">
        <f>IF(R55=" ",'Apr23'!AA55,R55+'Apr23'!AA55)</f>
        <v>0</v>
      </c>
      <c r="AC55" s="49">
        <f>IF(T55=" ",'Apr23'!AC55,T55+'Apr23'!AC55)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39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70</v>
      </c>
      <c r="G59" s="180"/>
      <c r="H59" s="180"/>
      <c r="M59" s="447" t="s">
        <v>73</v>
      </c>
      <c r="N59" s="448"/>
      <c r="O59" s="448"/>
      <c r="P59" s="448"/>
      <c r="Q59" s="448"/>
      <c r="R59" s="448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AD60+'Apr23'!AD65</f>
        <v>0</v>
      </c>
      <c r="AE65" s="158">
        <f>AE60+'Apr23'!AE65</f>
        <v>0</v>
      </c>
      <c r="AF65" s="158">
        <f>AF60+'Apr23'!AF65</f>
        <v>0</v>
      </c>
      <c r="AG65" s="158">
        <f>AG60+'Apr23'!AG65</f>
        <v>0</v>
      </c>
    </row>
    <row r="66" spans="6:33" ht="13.5" thickTop="1" x14ac:dyDescent="0.2"/>
    <row r="67" spans="6:33" x14ac:dyDescent="0.2">
      <c r="AD67" s="162"/>
      <c r="AE67" s="158">
        <f>AE62+'Apr23'!AE67</f>
        <v>0</v>
      </c>
      <c r="AF67" s="158">
        <f>AF62+'Apr23'!AF67</f>
        <v>0</v>
      </c>
      <c r="AG67" s="158">
        <f>AG62+'Apr23'!AG67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3"/>
      <c r="B1" s="454" t="s">
        <v>65</v>
      </c>
      <c r="C1" s="455"/>
      <c r="D1" s="455"/>
      <c r="E1" s="455"/>
      <c r="F1" s="456"/>
      <c r="G1" s="467">
        <f>SUM(AD70:AG70)+SUM(AE72:AG72)</f>
        <v>0</v>
      </c>
      <c r="H1" s="468"/>
      <c r="I1" s="464" t="s">
        <v>4</v>
      </c>
      <c r="J1" s="465"/>
      <c r="K1" s="465"/>
      <c r="L1" s="466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4"/>
    </row>
    <row r="2" spans="1:34" s="4" customFormat="1" ht="1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4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9</v>
      </c>
      <c r="F9" s="35"/>
      <c r="G9" s="35"/>
      <c r="H9" s="392" t="s">
        <v>28</v>
      </c>
      <c r="I9" s="393"/>
      <c r="J9" s="391"/>
      <c r="K9" s="204">
        <f>'May23'!M39+1</f>
        <v>45075</v>
      </c>
      <c r="L9" s="203" t="s">
        <v>75</v>
      </c>
      <c r="M9" s="205">
        <f>K9+6</f>
        <v>45081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IF(T$9="Y",'May23'!H41,0)</f>
        <v>0</v>
      </c>
      <c r="I11" s="89">
        <f>IF(T$9="Y",'May23'!I41,0)</f>
        <v>0</v>
      </c>
      <c r="J11" s="89">
        <f>IF(T$9="Y",'May23'!J41,0)</f>
        <v>0</v>
      </c>
      <c r="K11" s="89">
        <f>IF(T$9="Y",'May23'!K41,I11*J11)</f>
        <v>0</v>
      </c>
      <c r="L11" s="110">
        <f>IF(T$9="Y",'May23'!L41,0)</f>
        <v>0</v>
      </c>
      <c r="M11" s="110" t="str">
        <f>IF(E11=" "," ",IF(T$9="Y",'May23'!M41,IF((H11+K11+L11)&gt;0,H11+K11+L11,"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IF(Employee!H$34=E$9,Employee!D$34+SUM(M11)+'May23'!V41,SUM(M11)+'May23'!V41)</f>
        <v>0</v>
      </c>
      <c r="W11" s="49">
        <f>IF(Employee!H$34=E$9,Employee!D$35+SUM(N11)+'May23'!W41,SUM(N11)+'May23'!W41)</f>
        <v>0</v>
      </c>
      <c r="X11" s="49">
        <f>IF(O11=" ",'May23'!X41,O11+'May23'!X41)</f>
        <v>0</v>
      </c>
      <c r="Y11" s="49">
        <f>IF(P11=" ",'May23'!Y41,P11+'May23'!Y41)</f>
        <v>0</v>
      </c>
      <c r="Z11" s="49">
        <f>IF(Q11=" ",'May23'!Z41,Q11+'May23'!Z41)</f>
        <v>0</v>
      </c>
      <c r="AA11" s="49">
        <f>IF(R11=" ",'May23'!AA41,R11+'May23'!AA41)</f>
        <v>0</v>
      </c>
      <c r="AC11" s="49">
        <f>IF(T11=" ",'May23'!AC41,T11+'May23'!AC41)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IF(T$9="Y",'May23'!H42,0)</f>
        <v>0</v>
      </c>
      <c r="I12" s="92">
        <f>IF(T$9="Y",'May23'!I42,0)</f>
        <v>0</v>
      </c>
      <c r="J12" s="92">
        <f>IF(T$9="Y",'May23'!J42,0)</f>
        <v>0</v>
      </c>
      <c r="K12" s="92">
        <f>IF(T$9="Y",'May23'!K42,I12*J12)</f>
        <v>0</v>
      </c>
      <c r="L12" s="111">
        <f>IF(T$9="Y",'May23'!L42,0)</f>
        <v>0</v>
      </c>
      <c r="M12" s="111" t="str">
        <f>IF(E12=" "," ",IF(T$9="Y",'May23'!M42,IF((H12+K12+L12)&gt;0,H12+K12+L12,"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IF(Employee!H$60=E$9,Employee!D$60+SUM(M12)+'May23'!V42,SUM(M12)+'May23'!V42)</f>
        <v>0</v>
      </c>
      <c r="W12" s="49">
        <f>IF(Employee!H$60=E$9,Employee!D$61+SUM(N12)+'May23'!W42,SUM(N12)+'May23'!W42)</f>
        <v>0</v>
      </c>
      <c r="X12" s="49">
        <f>IF(O12=" ",'May23'!X42,O12+'May23'!X42)</f>
        <v>0</v>
      </c>
      <c r="Y12" s="49">
        <f>IF(P12=" ",'May23'!Y42,P12+'May23'!Y42)</f>
        <v>0</v>
      </c>
      <c r="Z12" s="49">
        <f>IF(Q12=" ",'May23'!Z42,Q12+'May23'!Z42)</f>
        <v>0</v>
      </c>
      <c r="AA12" s="49">
        <f>IF(R12=" ",'May23'!AA42,R12+'May23'!AA42)</f>
        <v>0</v>
      </c>
      <c r="AC12" s="49">
        <f>IF(T12=" ",'May23'!AC42,T12+'May23'!AC42)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IF(T$9="Y",'May23'!H43,0)</f>
        <v>0</v>
      </c>
      <c r="I13" s="92">
        <f>IF(T$9="Y",'May23'!I43,0)</f>
        <v>0</v>
      </c>
      <c r="J13" s="92">
        <f>IF(T$9="Y",'May23'!J43,0)</f>
        <v>0</v>
      </c>
      <c r="K13" s="92">
        <f>IF(T$9="Y",'May23'!K43,I13*J13)</f>
        <v>0</v>
      </c>
      <c r="L13" s="111">
        <f>IF(T$9="Y",'May23'!L43,0)</f>
        <v>0</v>
      </c>
      <c r="M13" s="111" t="str">
        <f>IF(E13=" "," ",IF(T$9="Y",'May23'!M43,IF((H13+K13+L13)&gt;0,H13+K13+L13,"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IF(Employee!H$86=E$9,Employee!D$86+SUM(M13)+'May23'!V43,SUM(M13)+'May23'!V43)</f>
        <v>0</v>
      </c>
      <c r="W13" s="49">
        <f>IF(Employee!H$86=E$9,Employee!D$87+SUM(N13)+'May23'!W43,SUM(N13)+'May23'!W43)</f>
        <v>0</v>
      </c>
      <c r="X13" s="49">
        <f>IF(O13=" ",'May23'!X43,O13+'May23'!X43)</f>
        <v>0</v>
      </c>
      <c r="Y13" s="49">
        <f>IF(P13=" ",'May23'!Y43,P13+'May23'!Y43)</f>
        <v>0</v>
      </c>
      <c r="Z13" s="49">
        <f>IF(Q13=" ",'May23'!Z43,Q13+'May23'!Z43)</f>
        <v>0</v>
      </c>
      <c r="AA13" s="49">
        <f>IF(R13=" ",'May23'!AA43,R13+'May23'!AA43)</f>
        <v>0</v>
      </c>
      <c r="AC13" s="49">
        <f>IF(T13=" ",'May23'!AC43,T13+'May23'!AC43)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IF(T$9="Y",'May23'!H44,0)</f>
        <v>0</v>
      </c>
      <c r="I14" s="92">
        <f>IF(T$9="Y",'May23'!I44,0)</f>
        <v>0</v>
      </c>
      <c r="J14" s="92">
        <f>IF(T$9="Y",'May23'!J44,0)</f>
        <v>0</v>
      </c>
      <c r="K14" s="92">
        <f>IF(T$9="Y",'May23'!K44,I14*J14)</f>
        <v>0</v>
      </c>
      <c r="L14" s="111">
        <f>IF(T$9="Y",'May23'!L44,0)</f>
        <v>0</v>
      </c>
      <c r="M14" s="111" t="str">
        <f>IF(E14=" "," ",IF(T$9="Y",'May23'!M44,IF((H14+K14+L14)&gt;0,H14+K14+L14,"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IF(Employee!H$112=E$9,Employee!D$112+SUM(M14)+'May23'!V44,SUM(M14)+'May23'!V44)</f>
        <v>0</v>
      </c>
      <c r="W14" s="49">
        <f>IF(Employee!H$112=E$9,Employee!D$113+SUM(N14)+'May23'!W44,SUM(N14)+'May23'!W44)</f>
        <v>0</v>
      </c>
      <c r="X14" s="49">
        <f>IF(O14=" ",'May23'!X44,O14+'May23'!X44)</f>
        <v>0</v>
      </c>
      <c r="Y14" s="49">
        <f>IF(P14=" ",'May23'!Y44,P14+'May23'!Y44)</f>
        <v>0</v>
      </c>
      <c r="Z14" s="49">
        <f>IF(Q14=" ",'May23'!Z44,Q14+'May23'!Z44)</f>
        <v>0</v>
      </c>
      <c r="AA14" s="49">
        <f>IF(R14=" ",'May23'!AA44,R14+'May23'!AA44)</f>
        <v>0</v>
      </c>
      <c r="AC14" s="49">
        <f>IF(T14=" ",'May23'!AC44,T14+'May23'!AC44)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IF(T$9="Y",'May23'!H45,0)</f>
        <v>0</v>
      </c>
      <c r="I15" s="245">
        <f>IF(T$9="Y",'May23'!I45,0)</f>
        <v>0</v>
      </c>
      <c r="J15" s="245">
        <f>IF(T$9="Y",'May23'!J45,0)</f>
        <v>0</v>
      </c>
      <c r="K15" s="245">
        <f>IF(T$9="Y",'May23'!K45,I15*J15)</f>
        <v>0</v>
      </c>
      <c r="L15" s="246">
        <f>IF(T$9="Y",'May23'!L45,0)</f>
        <v>0</v>
      </c>
      <c r="M15" s="111" t="str">
        <f>IF(E15=" "," ",IF(T$9="Y",'May23'!M45,IF((H15+K15+L15)&gt;0,H15+K15+L15,"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IF(Employee!H$138=E$9,Employee!D$138+SUM(M15)+'May23'!V45,SUM(M15)+'May23'!V45)</f>
        <v>0</v>
      </c>
      <c r="W15" s="49">
        <f>IF(Employee!H$138=E$9,Employee!D$139+SUM(N15)+'May23'!W45,SUM(N15)+'May23'!W45)</f>
        <v>0</v>
      </c>
      <c r="X15" s="49">
        <f>IF(O15=" ",'May23'!X45,O15+'May23'!X45)</f>
        <v>0</v>
      </c>
      <c r="Y15" s="49">
        <f>IF(P15=" ",'May23'!Y45,P15+'May23'!Y45)</f>
        <v>0</v>
      </c>
      <c r="Z15" s="49">
        <f>IF(Q15=" ",'May23'!Z45,Q15+'May23'!Z45)</f>
        <v>0</v>
      </c>
      <c r="AA15" s="49">
        <f>IF(R15=" ",'May23'!AA45,R15+'May23'!AA45)</f>
        <v>0</v>
      </c>
      <c r="AC15" s="49">
        <f>IF(T15=" ",'May23'!AC45,T15+'May23'!AC45)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10</v>
      </c>
      <c r="F19" s="35"/>
      <c r="G19" s="35"/>
      <c r="H19" s="392" t="s">
        <v>28</v>
      </c>
      <c r="I19" s="393"/>
      <c r="J19" s="391"/>
      <c r="K19" s="204">
        <f>M9+1</f>
        <v>45082</v>
      </c>
      <c r="L19" s="203" t="s">
        <v>75</v>
      </c>
      <c r="M19" s="205">
        <f>K19+6</f>
        <v>45088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11</v>
      </c>
      <c r="F29" s="35"/>
      <c r="G29" s="35"/>
      <c r="H29" s="392" t="s">
        <v>28</v>
      </c>
      <c r="I29" s="393"/>
      <c r="J29" s="391"/>
      <c r="K29" s="204">
        <f>M19+1</f>
        <v>45089</v>
      </c>
      <c r="L29" s="203" t="s">
        <v>75</v>
      </c>
      <c r="M29" s="205">
        <f>K29+6</f>
        <v>45095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9"/>
      <c r="D38" s="469"/>
      <c r="E38" s="470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471"/>
      <c r="D39" s="472"/>
      <c r="E39" s="156">
        <v>12</v>
      </c>
      <c r="F39" s="35"/>
      <c r="G39" s="35"/>
      <c r="H39" s="392" t="s">
        <v>28</v>
      </c>
      <c r="I39" s="471"/>
      <c r="J39" s="472"/>
      <c r="K39" s="204">
        <f>M29+1</f>
        <v>45096</v>
      </c>
      <c r="L39" s="203" t="s">
        <v>75</v>
      </c>
      <c r="M39" s="205">
        <f>K39+6</f>
        <v>45102</v>
      </c>
      <c r="N39" s="20"/>
      <c r="O39" s="433" t="s">
        <v>63</v>
      </c>
      <c r="P39" s="473"/>
      <c r="Q39" s="473"/>
      <c r="R39" s="47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.75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475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s="8" customFormat="1" ht="18.75" customHeight="1" thickTop="1" thickBot="1" x14ac:dyDescent="0.25">
      <c r="A48" s="31"/>
      <c r="B48" s="407" t="s">
        <v>23</v>
      </c>
      <c r="C48" s="469"/>
      <c r="D48" s="469"/>
      <c r="E48" s="470"/>
      <c r="F48" s="32"/>
      <c r="G48" s="32"/>
      <c r="H48" s="32"/>
      <c r="I48" s="32"/>
      <c r="J48" s="32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24"/>
      <c r="V48" s="66"/>
      <c r="W48" s="66"/>
      <c r="X48" s="66"/>
      <c r="Y48" s="166"/>
      <c r="Z48" s="66"/>
      <c r="AA48" s="66"/>
      <c r="AB48" s="67"/>
      <c r="AC48" s="66"/>
      <c r="AD48" s="76"/>
      <c r="AE48" s="76"/>
      <c r="AF48" s="76"/>
      <c r="AG48" s="76"/>
      <c r="AH48" s="35"/>
    </row>
    <row r="49" spans="1:34" s="8" customFormat="1" ht="18.75" customHeight="1" thickTop="1" thickBot="1" x14ac:dyDescent="0.25">
      <c r="A49" s="34"/>
      <c r="B49" s="392" t="s">
        <v>9</v>
      </c>
      <c r="C49" s="471"/>
      <c r="D49" s="472"/>
      <c r="E49" s="156">
        <v>13</v>
      </c>
      <c r="F49" s="35"/>
      <c r="G49" s="35"/>
      <c r="H49" s="392" t="s">
        <v>28</v>
      </c>
      <c r="I49" s="471"/>
      <c r="J49" s="472"/>
      <c r="K49" s="204">
        <f>M39+1</f>
        <v>45103</v>
      </c>
      <c r="L49" s="203" t="s">
        <v>75</v>
      </c>
      <c r="M49" s="205">
        <f>K49+6</f>
        <v>45109</v>
      </c>
      <c r="N49" s="20"/>
      <c r="O49" s="433" t="s">
        <v>63</v>
      </c>
      <c r="P49" s="473"/>
      <c r="Q49" s="473"/>
      <c r="R49" s="474"/>
      <c r="S49" s="35"/>
      <c r="T49" s="164"/>
      <c r="U49" s="324"/>
      <c r="V49" s="66"/>
      <c r="W49" s="66"/>
      <c r="X49" s="66"/>
      <c r="Y49" s="166"/>
      <c r="Z49" s="66"/>
      <c r="AA49" s="66"/>
      <c r="AB49" s="67"/>
      <c r="AC49" s="66"/>
      <c r="AD49" s="76"/>
      <c r="AE49" s="76"/>
      <c r="AF49" s="76"/>
      <c r="AG49" s="76"/>
      <c r="AH49" s="35"/>
    </row>
    <row r="50" spans="1:34" s="8" customFormat="1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24"/>
      <c r="V50" s="66"/>
      <c r="W50" s="66"/>
      <c r="X50" s="66"/>
      <c r="Y50" s="166"/>
      <c r="Z50" s="66"/>
      <c r="AA50" s="66"/>
      <c r="AB50" s="67"/>
      <c r="AC50" s="66"/>
      <c r="AD50" s="76"/>
      <c r="AE50" s="76"/>
      <c r="AF50" s="76"/>
      <c r="AG50" s="76"/>
      <c r="AH50" s="35"/>
    </row>
    <row r="51" spans="1:34" s="8" customFormat="1" ht="18.75" customHeight="1" x14ac:dyDescent="0.2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106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24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9">IF(P51=0,Y41,P51+Y41)</f>
        <v>0</v>
      </c>
      <c r="Z51" s="49">
        <f t="shared" ref="Z51:Z55" si="10"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s="8" customFormat="1" ht="18.75" customHeight="1" x14ac:dyDescent="0.2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106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24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10"/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s="8" customFormat="1" ht="18.75" customHeight="1" x14ac:dyDescent="0.2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106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6">
        <f>IF(T$39="Y",H43,0)</f>
        <v>0</v>
      </c>
      <c r="I53" s="92">
        <f>IF(T$39="Y",I43,0)</f>
        <v>0</v>
      </c>
      <c r="J53" s="92">
        <f>IF(T$39="Y",J43,0)</f>
        <v>0</v>
      </c>
      <c r="K53" s="92">
        <f>IF(T$39="Y",K43,I53*J53)</f>
        <v>0</v>
      </c>
      <c r="L53" s="92">
        <f>IF(T$39="Y",L43,0)</f>
        <v>0</v>
      </c>
      <c r="M53" s="100" t="str">
        <f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24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10"/>
        <v>0</v>
      </c>
      <c r="AA53" s="49">
        <f>IF(R53=" ",AA43,AA43+R53)</f>
        <v>0</v>
      </c>
      <c r="AB53" s="45"/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s="8" customFormat="1" ht="18.75" customHeight="1" x14ac:dyDescent="0.2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106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>IF(T$39="Y",H44,0)</f>
        <v>0</v>
      </c>
      <c r="I54" s="92">
        <f>IF(T$39="Y",I44,0)</f>
        <v>0</v>
      </c>
      <c r="J54" s="92">
        <f>IF(T$39="Y",J44,0)</f>
        <v>0</v>
      </c>
      <c r="K54" s="92">
        <f>IF(T$39="Y",K44,I54*J54)</f>
        <v>0</v>
      </c>
      <c r="L54" s="92">
        <f>IF(T$39="Y",L44,0)</f>
        <v>0</v>
      </c>
      <c r="M54" s="100" t="str">
        <f>IF(E54=" "," ",IF(T$39="Y",M44,IF((H54+K54+L54)&gt;0,H54+K54+L54,"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24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10"/>
        <v>0</v>
      </c>
      <c r="AA54" s="49">
        <f>IF(R54=" ",AA44,AA44+R54)</f>
        <v>0</v>
      </c>
      <c r="AB54" s="45"/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s="8" customFormat="1" ht="18.75" customHeight="1" thickBot="1" x14ac:dyDescent="0.25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106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6">
        <f>IF(T$39="Y",H45,0)</f>
        <v>0</v>
      </c>
      <c r="I55" s="92">
        <f>IF(T$39="Y",I45,0)</f>
        <v>0</v>
      </c>
      <c r="J55" s="92">
        <f>IF(T$39="Y",J45,0)</f>
        <v>0</v>
      </c>
      <c r="K55" s="92">
        <f>IF(T$39="Y",K45,I55*J55)</f>
        <v>0</v>
      </c>
      <c r="L55" s="92">
        <f>IF(T$39="Y",L45,0)</f>
        <v>0</v>
      </c>
      <c r="M55" s="100" t="str">
        <f>IF(E55=" "," ",IF(T$39="Y",M45,IF((H55+K55+L55)&gt;0,H55+K55+L55,"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24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10"/>
        <v>0</v>
      </c>
      <c r="AA55" s="49">
        <f>IF(R55=" ",AA45,AA45+R55)</f>
        <v>0</v>
      </c>
      <c r="AB55" s="45"/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s="8" customFormat="1" ht="18.75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475"/>
      <c r="H56" s="124"/>
      <c r="I56" s="125"/>
      <c r="J56" s="125"/>
      <c r="K56" s="126"/>
      <c r="L56" s="126"/>
      <c r="M56" s="127">
        <f t="shared" ref="M56:R56" si="11">SUM(M51:M55)</f>
        <v>0</v>
      </c>
      <c r="N56" s="127">
        <f t="shared" si="11"/>
        <v>0</v>
      </c>
      <c r="O56" s="127">
        <f t="shared" si="11"/>
        <v>0</v>
      </c>
      <c r="P56" s="127">
        <f t="shared" si="11"/>
        <v>0</v>
      </c>
      <c r="Q56" s="127">
        <f t="shared" si="11"/>
        <v>0</v>
      </c>
      <c r="R56" s="127">
        <f t="shared" si="11"/>
        <v>0</v>
      </c>
      <c r="S56" s="94"/>
      <c r="T56" s="127">
        <f>SUM(T51:T55)</f>
        <v>0</v>
      </c>
      <c r="U56" s="324"/>
      <c r="V56" s="66"/>
      <c r="W56" s="66"/>
      <c r="X56" s="66"/>
      <c r="Y56" s="166"/>
      <c r="Z56" s="66"/>
      <c r="AA56" s="66"/>
      <c r="AB56" s="67"/>
      <c r="AC56" s="66"/>
      <c r="AD56" s="76"/>
      <c r="AE56" s="76"/>
      <c r="AF56" s="76"/>
      <c r="AG56" s="76"/>
      <c r="AH56" s="35"/>
    </row>
    <row r="57" spans="1:34" s="8" customFormat="1" ht="24" customHeight="1" thickBot="1" x14ac:dyDescent="0.25">
      <c r="A57" s="128"/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24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407" t="s">
        <v>24</v>
      </c>
      <c r="C58" s="393"/>
      <c r="D58" s="393"/>
      <c r="E58" s="391"/>
      <c r="F58" s="32"/>
      <c r="G58" s="32"/>
      <c r="H58" s="43"/>
      <c r="I58" s="43"/>
      <c r="J58" s="43"/>
      <c r="K58" s="46"/>
      <c r="L58" s="46"/>
      <c r="M58" s="43"/>
      <c r="N58" s="32"/>
      <c r="O58" s="394" t="s">
        <v>28</v>
      </c>
      <c r="P58" s="395"/>
      <c r="Q58" s="396"/>
      <c r="R58" s="431"/>
      <c r="S58" s="432"/>
      <c r="T58" s="432"/>
      <c r="U58" s="33"/>
      <c r="AH58" s="35"/>
    </row>
    <row r="59" spans="1:34" ht="18" customHeight="1" thickTop="1" thickBot="1" x14ac:dyDescent="0.25">
      <c r="A59" s="34"/>
      <c r="B59" s="392" t="s">
        <v>10</v>
      </c>
      <c r="C59" s="393"/>
      <c r="D59" s="391"/>
      <c r="E59" s="156">
        <v>3</v>
      </c>
      <c r="F59" s="35"/>
      <c r="G59" s="35"/>
      <c r="H59" s="392" t="s">
        <v>28</v>
      </c>
      <c r="I59" s="393"/>
      <c r="J59" s="391"/>
      <c r="K59" s="204">
        <f>Admin!B58</f>
        <v>45078</v>
      </c>
      <c r="L59" s="203" t="s">
        <v>75</v>
      </c>
      <c r="M59" s="205">
        <f>Admin!B87</f>
        <v>45107</v>
      </c>
      <c r="N59" s="20"/>
      <c r="O59" s="433" t="s">
        <v>64</v>
      </c>
      <c r="P59" s="434"/>
      <c r="Q59" s="434"/>
      <c r="R59" s="435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106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IF(T$59="Y",'May23'!H51,0)</f>
        <v>0</v>
      </c>
      <c r="I61" s="89">
        <f>IF(T$59="Y",'May23'!I51,0)</f>
        <v>0</v>
      </c>
      <c r="J61" s="89">
        <f>IF(T$59="Y",'May23'!J51,0)</f>
        <v>0</v>
      </c>
      <c r="K61" s="89">
        <f>IF(T$59="Y",'May23'!K51,I61*J61)</f>
        <v>0</v>
      </c>
      <c r="L61" s="110">
        <f>IF(T$59="Y",'May23'!L51,0)</f>
        <v>0</v>
      </c>
      <c r="M61" s="99" t="str">
        <f>IF(E61=" "," ",IF(T$59="Y",'May23'!M51,IF((H61+K61+L61)&gt;0,H61+K61+L61,"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IF(Employee!H$35=E$59,Employee!D$34+SUM(M61)+'May23'!V51,SUM(M61)+'May23'!V51)</f>
        <v>0</v>
      </c>
      <c r="W61" s="49">
        <f>IF(Employee!H$35=E$59,Employee!D$35+SUM(N61)+'May23'!W51,SUM(N61)+'May23'!W51)</f>
        <v>0</v>
      </c>
      <c r="X61" s="49">
        <f>IF(O61=" ",'May23'!X51,O61+'May23'!X51)</f>
        <v>0</v>
      </c>
      <c r="Y61" s="49">
        <f>IF(P61=" ",'May23'!Y51,P61+'May23'!Y51)</f>
        <v>0</v>
      </c>
      <c r="Z61" s="49">
        <f>IF(Q61=" ",'May23'!Z51,Q61+'May23'!Z51)</f>
        <v>0</v>
      </c>
      <c r="AA61" s="49">
        <f>IF(R61=" ",'May23'!AA51,R61+'May23'!AA51)</f>
        <v>0</v>
      </c>
      <c r="AC61" s="49">
        <f>IF(T61=" ",'May23'!AC51,T61+'May23'!AC51)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106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IF(T$59="Y",'May23'!H52,0)</f>
        <v>0</v>
      </c>
      <c r="I62" s="92">
        <f>IF(T$59="Y",'May23'!I52,0)</f>
        <v>0</v>
      </c>
      <c r="J62" s="92">
        <f>IF(T$59="Y",'May23'!J52,0)</f>
        <v>0</v>
      </c>
      <c r="K62" s="92">
        <f>IF(T$59="Y",'May23'!K52,I62*J62)</f>
        <v>0</v>
      </c>
      <c r="L62" s="111">
        <f>IF(T$59="Y",'May23'!L52,0)</f>
        <v>0</v>
      </c>
      <c r="M62" s="100" t="str">
        <f>IF(E62=" "," ",IF(T$59="Y",'May23'!M52,IF((H62+K62+L62)&gt;0,H62+K62+L62,"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IF(Employee!H$61=E$59,Employee!D$60+SUM(M62)+'May23'!V52,SUM(M62)+'May23'!V52)</f>
        <v>0</v>
      </c>
      <c r="W62" s="49">
        <f>IF(Employee!H$61=E$59,Employee!D$61+SUM(N62)+'May23'!W52,SUM(N62)+'May23'!W52)</f>
        <v>0</v>
      </c>
      <c r="X62" s="49">
        <f>IF(O62=" ",'May23'!X52,O62+'May23'!X52)</f>
        <v>0</v>
      </c>
      <c r="Y62" s="49">
        <f>IF(P62=" ",'May23'!Y52,P62+'May23'!Y52)</f>
        <v>0</v>
      </c>
      <c r="Z62" s="49">
        <f>IF(Q62=" ",'May23'!Z52,Q62+'May23'!Z52)</f>
        <v>0</v>
      </c>
      <c r="AA62" s="49">
        <f>IF(R62=" ",'May23'!AA52,R62+'May23'!AA52)</f>
        <v>0</v>
      </c>
      <c r="AC62" s="49">
        <f>IF(T62=" ",'May23'!AC52,T62+'May23'!AC52)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106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IF(T$59="Y",'May23'!H53,0)</f>
        <v>0</v>
      </c>
      <c r="I63" s="92">
        <f>IF(T$59="Y",'May23'!I53,0)</f>
        <v>0</v>
      </c>
      <c r="J63" s="92">
        <f>IF(T$59="Y",'May23'!J53,0)</f>
        <v>0</v>
      </c>
      <c r="K63" s="92">
        <f>IF(T$59="Y",'May23'!K53,I63*J63)</f>
        <v>0</v>
      </c>
      <c r="L63" s="111">
        <f>IF(T$59="Y",'May23'!L53,0)</f>
        <v>0</v>
      </c>
      <c r="M63" s="100" t="str">
        <f>IF(E63=" "," ",IF(T$59="Y",'May23'!M53,IF((H63+K63+L63)&gt;0,H63+K63+L63,"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IF(Employee!H$87=E$59,Employee!D$86+SUM(M63)+'May23'!V53,SUM(M63)+'May23'!V53)</f>
        <v>0</v>
      </c>
      <c r="W63" s="49">
        <f>IF(Employee!H$87=E$59,Employee!D$87+SUM(N63)+'May23'!W53,SUM(N63)+'May23'!W53)</f>
        <v>0</v>
      </c>
      <c r="X63" s="49">
        <f>IF(O63=" ",'May23'!X53,O63+'May23'!X53)</f>
        <v>0</v>
      </c>
      <c r="Y63" s="49">
        <f>IF(P63=" ",'May23'!Y53,P63+'May23'!Y53)</f>
        <v>0</v>
      </c>
      <c r="Z63" s="49">
        <f>IF(Q63=" ",'May23'!Z53,Q63+'May23'!Z53)</f>
        <v>0</v>
      </c>
      <c r="AA63" s="49">
        <f>IF(R63=" ",'May23'!AA53,R63+'May23'!AA53)</f>
        <v>0</v>
      </c>
      <c r="AC63" s="49">
        <f>IF(T63=" ",'May23'!AC53,T63+'May23'!AC53)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106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IF(T$59="Y",'May23'!H54,0)</f>
        <v>0</v>
      </c>
      <c r="I64" s="92">
        <f>IF(T$59="Y",'May23'!I54,0)</f>
        <v>0</v>
      </c>
      <c r="J64" s="92">
        <f>IF(T$59="Y",'May23'!J54,0)</f>
        <v>0</v>
      </c>
      <c r="K64" s="92">
        <f>IF(T$59="Y",'May23'!K54,I64*J64)</f>
        <v>0</v>
      </c>
      <c r="L64" s="111">
        <f>IF(T$59="Y",'May23'!L54,0)</f>
        <v>0</v>
      </c>
      <c r="M64" s="100" t="str">
        <f>IF(E64=" "," ",IF(T$59="Y",'May23'!M54,IF((H64+K64+L64)&gt;0,H64+K64+L64,"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IF(Employee!H$113=E$59,Employee!D$112+SUM(M64)+'May23'!V54,SUM(M64)+'May23'!V54)</f>
        <v>0</v>
      </c>
      <c r="W64" s="49">
        <f>IF(Employee!H$113=E$59,Employee!D$113+SUM(N64)+'May23'!W54,SUM(N64)+'May23'!W54)</f>
        <v>0</v>
      </c>
      <c r="X64" s="49">
        <f>IF(O64=" ",'May23'!X54,O64+'May23'!X54)</f>
        <v>0</v>
      </c>
      <c r="Y64" s="49">
        <f>IF(P64=" ",'May23'!Y54,P64+'May23'!Y54)</f>
        <v>0</v>
      </c>
      <c r="Z64" s="49">
        <f>IF(Q64=" ",'May23'!Z54,Q64+'May23'!Z54)</f>
        <v>0</v>
      </c>
      <c r="AA64" s="49">
        <f>IF(R64=" ",'May23'!AA54,R64+'May23'!AA54)</f>
        <v>0</v>
      </c>
      <c r="AC64" s="49">
        <f>IF(T64=" ",'May23'!AC54,T64+'May23'!AC54)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106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IF(T$59="Y",'May23'!H55,0)</f>
        <v>0</v>
      </c>
      <c r="I65" s="245">
        <f>IF(T$59="Y",'May23'!I55,0)</f>
        <v>0</v>
      </c>
      <c r="J65" s="245">
        <f>IF(T$59="Y",'May23'!J55,0)</f>
        <v>0</v>
      </c>
      <c r="K65" s="245">
        <f>IF(T$59="Y",'May23'!K55,I65*J65)</f>
        <v>0</v>
      </c>
      <c r="L65" s="246">
        <f>IF(T$59="Y",'May23'!L55,0)</f>
        <v>0</v>
      </c>
      <c r="M65" s="100" t="str">
        <f>IF(E65=" "," ",IF(T$59="Y",'May23'!M55,IF((H65+K65+L65)&gt;0,H65+K65+L65,"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IF(Employee!H$139=E$59,Employee!D$138+SUM(M65)+'May23'!V55,SUM(M65)+'May23'!V55)</f>
        <v>0</v>
      </c>
      <c r="W65" s="49">
        <f>IF(Employee!H$139=E$59,Employee!D$139+SUM(N65)+'May23'!W55,SUM(N65)+'May23'!W55)</f>
        <v>0</v>
      </c>
      <c r="X65" s="49">
        <f>IF(O65=" ",'May23'!X55,O65+'May23'!X55)</f>
        <v>0</v>
      </c>
      <c r="Y65" s="49">
        <f>IF(P65=" ",'May23'!Y55,P65+'May23'!Y55)</f>
        <v>0</v>
      </c>
      <c r="Z65" s="49">
        <f>IF(Q65=" ",'May23'!Z55,Q65+'May23'!Z55)</f>
        <v>0</v>
      </c>
      <c r="AA65" s="49">
        <f>IF(R65=" ",'May23'!AA55,R65+'May23'!AA55)</f>
        <v>0</v>
      </c>
      <c r="AC65" s="49">
        <f>IF(T65=" ",'May23'!AC55,T65+'May23'!AC55)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90" t="s">
        <v>7</v>
      </c>
      <c r="G66" s="391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70</v>
      </c>
      <c r="G69" s="180"/>
      <c r="H69" s="180"/>
      <c r="M69" s="447" t="s">
        <v>73</v>
      </c>
      <c r="N69" s="448"/>
      <c r="O69" s="448"/>
      <c r="P69" s="448"/>
      <c r="Q69" s="448"/>
      <c r="R69" s="448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72</v>
      </c>
      <c r="M75" s="184">
        <f t="shared" ref="M75:R75" si="13">SUM(M70:M74)</f>
        <v>0</v>
      </c>
      <c r="N75" s="184">
        <f t="shared" si="13"/>
        <v>0</v>
      </c>
      <c r="O75" s="184">
        <f t="shared" si="13"/>
        <v>0</v>
      </c>
      <c r="P75" s="184">
        <f t="shared" si="13"/>
        <v>0</v>
      </c>
      <c r="Q75" s="184">
        <f t="shared" si="13"/>
        <v>0</v>
      </c>
      <c r="R75" s="184">
        <f t="shared" si="13"/>
        <v>0</v>
      </c>
      <c r="S75" s="188"/>
      <c r="T75" s="184">
        <f>SUM(T70:T74)</f>
        <v>0</v>
      </c>
      <c r="AD75" s="158">
        <f>AD70+'May23'!AD65</f>
        <v>0</v>
      </c>
      <c r="AE75" s="158">
        <f>AE70+'May23'!AE65</f>
        <v>0</v>
      </c>
      <c r="AF75" s="158">
        <f>AF70+'May23'!AF65</f>
        <v>0</v>
      </c>
      <c r="AG75" s="158">
        <f>AG70+'May23'!AG65</f>
        <v>0</v>
      </c>
    </row>
    <row r="76" spans="1:34" ht="13.5" thickTop="1" x14ac:dyDescent="0.2"/>
    <row r="77" spans="1:34" x14ac:dyDescent="0.2">
      <c r="AD77" s="162"/>
      <c r="AE77" s="158">
        <f>AE72+'May23'!AE67</f>
        <v>0</v>
      </c>
      <c r="AF77" s="158">
        <f>AF72+'May23'!AF67</f>
        <v>0</v>
      </c>
      <c r="AG77" s="158">
        <f>AG72+'May23'!AG67</f>
        <v>0</v>
      </c>
    </row>
  </sheetData>
  <mergeCells count="86">
    <mergeCell ref="R48:T48"/>
    <mergeCell ref="B49:D49"/>
    <mergeCell ref="H49:J49"/>
    <mergeCell ref="O49:R49"/>
    <mergeCell ref="B47:T47"/>
    <mergeCell ref="B48:E48"/>
    <mergeCell ref="O48:Q48"/>
    <mergeCell ref="F56:G56"/>
    <mergeCell ref="B28:E28"/>
    <mergeCell ref="B29:D29"/>
    <mergeCell ref="H29:J29"/>
    <mergeCell ref="F46:G46"/>
    <mergeCell ref="R38:T38"/>
    <mergeCell ref="F36:G36"/>
    <mergeCell ref="B37:T37"/>
    <mergeCell ref="B38:E38"/>
    <mergeCell ref="B39:D39"/>
    <mergeCell ref="H39:J39"/>
    <mergeCell ref="O39:R39"/>
    <mergeCell ref="O38:Q38"/>
    <mergeCell ref="X3:X6"/>
    <mergeCell ref="G1:H1"/>
    <mergeCell ref="L3:L6"/>
    <mergeCell ref="M3:M6"/>
    <mergeCell ref="R3:R6"/>
    <mergeCell ref="H3:H6"/>
    <mergeCell ref="B7:T7"/>
    <mergeCell ref="B8:E8"/>
    <mergeCell ref="O8:Q8"/>
    <mergeCell ref="T3:T6"/>
    <mergeCell ref="V3:V6"/>
    <mergeCell ref="U1:U6"/>
    <mergeCell ref="R8:T8"/>
    <mergeCell ref="AD1:AG2"/>
    <mergeCell ref="AD3:AD6"/>
    <mergeCell ref="AE3:AE6"/>
    <mergeCell ref="AF3:AF6"/>
    <mergeCell ref="AG3:AG6"/>
    <mergeCell ref="M69:R69"/>
    <mergeCell ref="O58:Q58"/>
    <mergeCell ref="R58:T58"/>
    <mergeCell ref="B67:T67"/>
    <mergeCell ref="F66:G66"/>
    <mergeCell ref="B59:D59"/>
    <mergeCell ref="H59:J59"/>
    <mergeCell ref="O59:R59"/>
    <mergeCell ref="B58:E58"/>
    <mergeCell ref="O29:R29"/>
    <mergeCell ref="O28:Q28"/>
    <mergeCell ref="B9:D9"/>
    <mergeCell ref="H9:J9"/>
    <mergeCell ref="O9:R9"/>
    <mergeCell ref="F16:G16"/>
    <mergeCell ref="B18:E18"/>
    <mergeCell ref="B19:D19"/>
    <mergeCell ref="H19:J19"/>
    <mergeCell ref="O19:R19"/>
    <mergeCell ref="B17:T17"/>
    <mergeCell ref="O18:Q18"/>
    <mergeCell ref="R18:T18"/>
    <mergeCell ref="F26:G26"/>
    <mergeCell ref="R28:T28"/>
    <mergeCell ref="B27:T27"/>
    <mergeCell ref="A1:A6"/>
    <mergeCell ref="B3:B6"/>
    <mergeCell ref="C3:C6"/>
    <mergeCell ref="D3:D6"/>
    <mergeCell ref="E3:E6"/>
    <mergeCell ref="B1:F2"/>
    <mergeCell ref="F3:F6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Y3:Y6"/>
    <mergeCell ref="V1:AC2"/>
    <mergeCell ref="W3:W6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3"/>
      <c r="B1" s="454" t="s">
        <v>65</v>
      </c>
      <c r="C1" s="455"/>
      <c r="D1" s="455"/>
      <c r="E1" s="455"/>
      <c r="F1" s="456"/>
      <c r="G1" s="420">
        <f>SUM(AD60:AG60)+SUM(AE62:AG62)</f>
        <v>0</v>
      </c>
      <c r="H1" s="421"/>
      <c r="I1" s="417" t="s">
        <v>4</v>
      </c>
      <c r="J1" s="418"/>
      <c r="K1" s="418"/>
      <c r="L1" s="419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8"/>
    </row>
    <row r="2" spans="1:34" s="179" customFormat="1" ht="14.2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8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15" customHeight="1" thickBot="1" x14ac:dyDescent="0.25">
      <c r="A7" s="324"/>
      <c r="B7" s="325"/>
      <c r="C7" s="325"/>
      <c r="D7" s="325"/>
      <c r="E7" s="326"/>
      <c r="F7" s="327"/>
      <c r="G7" s="160"/>
      <c r="H7" s="327"/>
      <c r="I7" s="327"/>
      <c r="J7" s="327"/>
      <c r="K7" s="327"/>
      <c r="L7" s="327"/>
      <c r="M7" s="328"/>
      <c r="N7" s="327"/>
      <c r="O7" s="327"/>
      <c r="P7" s="327"/>
      <c r="Q7" s="327"/>
      <c r="R7" s="328"/>
      <c r="S7" s="41"/>
      <c r="T7" s="327"/>
      <c r="U7" s="324"/>
      <c r="V7" s="327"/>
      <c r="W7" s="327"/>
      <c r="X7" s="327"/>
      <c r="Y7" s="329"/>
      <c r="Z7" s="327"/>
      <c r="AA7" s="327"/>
      <c r="AB7" s="41"/>
      <c r="AC7" s="327"/>
      <c r="AD7" s="323"/>
      <c r="AE7" s="323"/>
      <c r="AF7" s="323"/>
      <c r="AG7" s="323"/>
      <c r="AH7" s="128"/>
    </row>
    <row r="8" spans="1:34" ht="18" customHeight="1" thickTop="1" thickBot="1" x14ac:dyDescent="0.25">
      <c r="A8" s="31"/>
      <c r="B8" s="407" t="s">
        <v>23</v>
      </c>
      <c r="C8" s="469"/>
      <c r="D8" s="469"/>
      <c r="E8" s="470"/>
      <c r="F8" s="32"/>
      <c r="G8" s="32"/>
      <c r="H8" s="32"/>
      <c r="I8" s="32"/>
      <c r="J8" s="32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471"/>
      <c r="D9" s="472"/>
      <c r="E9" s="156">
        <v>14</v>
      </c>
      <c r="F9" s="35"/>
      <c r="G9" s="35"/>
      <c r="H9" s="392" t="s">
        <v>28</v>
      </c>
      <c r="I9" s="471"/>
      <c r="J9" s="472"/>
      <c r="K9" s="204">
        <f>Admin!B90</f>
        <v>45110</v>
      </c>
      <c r="L9" s="203" t="s">
        <v>75</v>
      </c>
      <c r="M9" s="205">
        <f>K9+6</f>
        <v>45116</v>
      </c>
      <c r="N9" s="20"/>
      <c r="O9" s="433" t="s">
        <v>63</v>
      </c>
      <c r="P9" s="473"/>
      <c r="Q9" s="473"/>
      <c r="R9" s="474"/>
      <c r="S9" s="35"/>
      <c r="T9" s="164"/>
      <c r="U9" s="37"/>
      <c r="AH9" s="35"/>
    </row>
    <row r="10" spans="1:34" ht="18" customHeight="1" thickTop="1" x14ac:dyDescent="0.2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",IF(Employee!F$24&gt;#REF!," ",IF(Employee!F$26&lt;#REF!," ",Employee!D$15)))</f>
        <v xml:space="preserve"> </v>
      </c>
      <c r="G11" s="130"/>
      <c r="H11" s="95">
        <f>IF(T$9="Y",'Jun23'!H41,0)</f>
        <v>0</v>
      </c>
      <c r="I11" s="89">
        <f>IF(T$9="Y",'Jun23'!I41,0)</f>
        <v>0</v>
      </c>
      <c r="J11" s="89">
        <f>IF(T$9="Y",'Jun23'!J41,0)</f>
        <v>0</v>
      </c>
      <c r="K11" s="89">
        <f>IF(T$9="Y",'Jun23'!K41,I11*J11)</f>
        <v>0</v>
      </c>
      <c r="L11" s="89">
        <f>IF(T$9="Y",'Jun23'!L41,0)</f>
        <v>0</v>
      </c>
      <c r="M11" s="99" t="str">
        <f>IF(E11=" "," ",IF(T$9="Y",'Jun23'!M41,IF((H11+K11+L11)&gt;0,H11+K11+L11,"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IF(Employee!H$34=E$9,Employee!D$34+SUM(M11)+'Jun23'!V51,SUM(M11)+'Jun23'!V51)</f>
        <v>0</v>
      </c>
      <c r="W11" s="49">
        <f>IF(Employee!H$34=E$9,Employee!D$35+SUM(N11)+'Jun23'!W51,SUM(N11)+'Jun23'!W51)</f>
        <v>0</v>
      </c>
      <c r="X11" s="49">
        <f>IF(O11=" ",'Jun23'!X51,O11+'Jun23'!X51)</f>
        <v>0</v>
      </c>
      <c r="Y11" s="49">
        <f>IF(P11=" ",'Jun23'!Y51,P11+'Jun23'!Y51)</f>
        <v>0</v>
      </c>
      <c r="Z11" s="49">
        <f>IF(Q11=" ",'Jun23'!Z51,Q11+'Jun23'!Z51)</f>
        <v>0</v>
      </c>
      <c r="AA11" s="49">
        <f>IF(R11=" ",'Jun23'!AA51,R11+'Jun23'!AA51)</f>
        <v>0</v>
      </c>
      <c r="AC11" s="49">
        <f>IF(T11=" ",'Jun23'!AC51,T11+'Jun23'!AC51)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",IF(Employee!F$50&gt;#REF!," ",IF(Employee!F$52&lt;#REF!," ",Employee!D$41)))</f>
        <v xml:space="preserve"> </v>
      </c>
      <c r="G12" s="130"/>
      <c r="H12" s="96">
        <f>IF(T$9="Y",'Jun23'!H42,0)</f>
        <v>0</v>
      </c>
      <c r="I12" s="92">
        <f>IF(T$9="Y",'Jun23'!I42,0)</f>
        <v>0</v>
      </c>
      <c r="J12" s="92">
        <f>IF(T$9="Y",'Jun23'!J42,0)</f>
        <v>0</v>
      </c>
      <c r="K12" s="92">
        <f>IF(T$9="Y",'Jun23'!K42,I12*J12)</f>
        <v>0</v>
      </c>
      <c r="L12" s="92">
        <f>IF(T$9="Y",'Jun23'!L42,0)</f>
        <v>0</v>
      </c>
      <c r="M12" s="100" t="str">
        <f>IF(E12=" "," ",IF(T$9="Y",'Jun23'!M42,IF((H12+K12+L12)&gt;0,H12+K12+L12,"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IF(Employee!H$60=E$9,Employee!D$60+SUM(M12)+'Jun23'!V52,SUM(M12)+'Jun23'!V52)</f>
        <v>0</v>
      </c>
      <c r="W12" s="49">
        <f>IF(Employee!H$60=E$9,Employee!D$61+SUM(N12)+'Jun23'!W52,SUM(N12)+'Jun23'!W52)</f>
        <v>0</v>
      </c>
      <c r="X12" s="49">
        <f>IF(O12=" ",'Jun23'!X52,O12+'Jun23'!X52)</f>
        <v>0</v>
      </c>
      <c r="Y12" s="49">
        <f>IF(P12=" ",'Jun23'!Y52,P12+'Jun23'!Y52)</f>
        <v>0</v>
      </c>
      <c r="Z12" s="49">
        <f>IF(Q12=" ",'Jun23'!Z52,Q12+'Jun23'!Z52)</f>
        <v>0</v>
      </c>
      <c r="AA12" s="49">
        <f>IF(R12=" ",'Jun23'!AA52,R12+'Jun23'!AA52)</f>
        <v>0</v>
      </c>
      <c r="AC12" s="49">
        <f>IF(T12=" ",'Jun23'!AC52,T12+'Jun23'!AC52)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2" t="str">
        <f>IF(Employee!D$80="m"," ",IF(Employee!F$76&gt;E$9," ",IF(Employee!F$78&lt;E$9," ",Employee!D$81)))</f>
        <v xml:space="preserve"> </v>
      </c>
      <c r="F13" s="118" t="str">
        <f>IF(E13=" "," ",IF(Employee!F$76&gt;#REF!," ",IF(Employee!F$78&lt;#REF!," ",Employee!D$67)))</f>
        <v xml:space="preserve"> </v>
      </c>
      <c r="G13" s="130"/>
      <c r="H13" s="96">
        <f>IF(T$9="Y",'Jun23'!H43,0)</f>
        <v>0</v>
      </c>
      <c r="I13" s="92">
        <f>IF(T$9="Y",'Jun23'!I43,0)</f>
        <v>0</v>
      </c>
      <c r="J13" s="92">
        <f>IF(T$9="Y",'Jun23'!J43,0)</f>
        <v>0</v>
      </c>
      <c r="K13" s="92">
        <f>IF(T$9="Y",'Jun23'!K43,I13*J13)</f>
        <v>0</v>
      </c>
      <c r="L13" s="92">
        <f>IF(T$9="Y",'Jun23'!L43,0)</f>
        <v>0</v>
      </c>
      <c r="M13" s="100" t="str">
        <f>IF(E13=" "," ",IF(T$9="Y",'Jun23'!M43,IF((H13+K13+L13)&gt;0,H13+K13+L13,"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IF(Employee!H$86=E$9,Employee!D$86+SUM(M13)+'Jun23'!V53,SUM(M13)+'Jun23'!V53)</f>
        <v>0</v>
      </c>
      <c r="W13" s="49">
        <f>IF(Employee!H$86=E$9,Employee!D$87+SUM(N13)+'Jun23'!W53,SUM(N13)+'Jun23'!W53)</f>
        <v>0</v>
      </c>
      <c r="X13" s="49">
        <f>IF(O13=" ",'Jun23'!X53,O13+'Jun23'!X53)</f>
        <v>0</v>
      </c>
      <c r="Y13" s="49">
        <f>IF(P13=" ",'Jun23'!Y53,P13+'Jun23'!Y53)</f>
        <v>0</v>
      </c>
      <c r="Z13" s="49">
        <f>IF(Q13=" ",'Jun23'!Z53,Q13+'Jun23'!Z53)</f>
        <v>0</v>
      </c>
      <c r="AA13" s="49">
        <f>IF(R13=" ",'Jun23'!AA53,R13+'Jun23'!AA53)</f>
        <v>0</v>
      </c>
      <c r="AC13" s="49">
        <f>IF(T13=" ",'Jun23'!AC53,T13+'Jun23'!AC53)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",IF(Employee!F$102&gt;#REF!," ",IF(Employee!F$104&lt;#REF!," ",Employee!D$93)))</f>
        <v xml:space="preserve"> </v>
      </c>
      <c r="G14" s="130"/>
      <c r="H14" s="96">
        <f>IF(T$9="Y",'Jun23'!H44,0)</f>
        <v>0</v>
      </c>
      <c r="I14" s="92">
        <f>IF(T$9="Y",'Jun23'!I44,0)</f>
        <v>0</v>
      </c>
      <c r="J14" s="92">
        <f>IF(T$9="Y",'Jun23'!J44,0)</f>
        <v>0</v>
      </c>
      <c r="K14" s="92">
        <f>IF(T$9="Y",'Jun23'!K44,I14*J14)</f>
        <v>0</v>
      </c>
      <c r="L14" s="92">
        <f>IF(T$9="Y",'Jun23'!L44,0)</f>
        <v>0</v>
      </c>
      <c r="M14" s="100" t="str">
        <f>IF(E14=" "," ",IF(T$9="Y",'Jun23'!M44,IF((H14+K14+L14)&gt;0,H14+K14+L14,"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IF(Employee!H$112=E$9,Employee!D$112+SUM(M14)+'Jun23'!V54,SUM(M14)+'Jun23'!V54)</f>
        <v>0</v>
      </c>
      <c r="W14" s="49">
        <f>IF(Employee!H$112=E$9,Employee!D$113+SUM(N14)+'Jun23'!W54,SUM(N14)+'Jun23'!W54)</f>
        <v>0</v>
      </c>
      <c r="X14" s="49">
        <f>IF(O14=" ",'Jun23'!X54,O14+'Jun23'!X54)</f>
        <v>0</v>
      </c>
      <c r="Y14" s="49">
        <f>IF(P14=" ",'Jun23'!Y54,P14+'Jun23'!Y54)</f>
        <v>0</v>
      </c>
      <c r="Z14" s="49">
        <f>IF(Q14=" ",'Jun23'!Z54,Q14+'Jun23'!Z54)</f>
        <v>0</v>
      </c>
      <c r="AA14" s="49">
        <f>IF(R14=" ",'Jun23'!AA54,R14+'Jun23'!AA54)</f>
        <v>0</v>
      </c>
      <c r="AC14" s="49">
        <f>IF(T14=" ",'Jun23'!AC54,T14+'Jun23'!AC54)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",IF(Employee!F$128&gt;#REF!," ",IF(Employee!F$130&lt;#REF!," ",Employee!D$119)))</f>
        <v xml:space="preserve"> </v>
      </c>
      <c r="G15" s="130"/>
      <c r="H15" s="244">
        <f>IF(T$9="Y",'Jun23'!H45,0)</f>
        <v>0</v>
      </c>
      <c r="I15" s="245">
        <f>IF(T$9="Y",'Jun23'!I45,0)</f>
        <v>0</v>
      </c>
      <c r="J15" s="245">
        <f>IF(T$9="Y",'Jun23'!J45,0)</f>
        <v>0</v>
      </c>
      <c r="K15" s="245">
        <f>IF(T$9="Y",'Jun23'!K45,I15*J15)</f>
        <v>0</v>
      </c>
      <c r="L15" s="245">
        <f>IF(T$9="Y",'Jun23'!L45,0)</f>
        <v>0</v>
      </c>
      <c r="M15" s="247" t="str">
        <f>IF(E15=" "," ",IF(T$9="Y",'Jun23'!M45,IF((H15+K15+L15)&gt;0,H15+K15+L15,"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IF(Employee!H$138=E$9,Employee!D$138+SUM(M15)+'Jun23'!V55,SUM(M15)+'Jun23'!V55)</f>
        <v>0</v>
      </c>
      <c r="W15" s="49">
        <f>IF(Employee!H$138=E$9,Employee!D$139+SUM(N15)+'Jun23'!W55,SUM(N15)+'Jun23'!W55)</f>
        <v>0</v>
      </c>
      <c r="X15" s="49">
        <f>IF(O15=" ",'Jun23'!X55,O15+'Jun23'!X55)</f>
        <v>0</v>
      </c>
      <c r="Y15" s="49">
        <f>IF(P15=" ",'Jun23'!Y55,P15+'Jun23'!Y55)</f>
        <v>0</v>
      </c>
      <c r="Z15" s="49">
        <f>IF(Q15=" ",'Jun23'!Z55,Q15+'Jun23'!Z55)</f>
        <v>0</v>
      </c>
      <c r="AA15" s="49">
        <f>IF(R15=" ",'Jun23'!AA55,R15+'Jun23'!AA55)</f>
        <v>0</v>
      </c>
      <c r="AC15" s="49">
        <f>IF(T15=" ",'Jun23'!AC55,T15+'Jun23'!AC55)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475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86"/>
      <c r="H18" s="87"/>
      <c r="I18" s="87"/>
      <c r="J18" s="87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15</v>
      </c>
      <c r="F19" s="35"/>
      <c r="G19" s="35"/>
      <c r="H19" s="392" t="s">
        <v>28</v>
      </c>
      <c r="I19" s="393"/>
      <c r="J19" s="391"/>
      <c r="K19" s="204">
        <f>M9+1</f>
        <v>45117</v>
      </c>
      <c r="L19" s="203" t="s">
        <v>75</v>
      </c>
      <c r="M19" s="205">
        <f>K19+6</f>
        <v>45123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>IF(P21=0,Y11,P21+Y11)</f>
        <v>0</v>
      </c>
      <c r="Z21" s="49">
        <f>IF(Q21=0,Z11,Q21+Z11)</f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ref="X22:X25" si="3">IF(O22=" ",X12,O22+X12)</f>
        <v>0</v>
      </c>
      <c r="Y22" s="49">
        <f t="shared" ref="Y22:Y25" si="4">IF(P22=0,Y12,P22+Y12)</f>
        <v>0</v>
      </c>
      <c r="Z22" s="49">
        <f t="shared" ref="Z22:Z25" si="5">IF(Q22=0,Z12,Q22+Z12)</f>
        <v>0</v>
      </c>
      <c r="AA22" s="49">
        <f t="shared" ref="AA22:AA25" si="6">IF(R22=" ",AA12,AA12+R22)</f>
        <v>0</v>
      </c>
      <c r="AC22" s="49">
        <f t="shared" ref="AC22:AC25" si="7"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8">IF(T$19="Y",H13,0)</f>
        <v>0</v>
      </c>
      <c r="I23" s="92">
        <f t="shared" ref="I23:I25" si="9">IF(T$19="Y",I13,0)</f>
        <v>0</v>
      </c>
      <c r="J23" s="92">
        <f t="shared" ref="J23:J25" si="10">IF(T$19="Y",J13,0)</f>
        <v>0</v>
      </c>
      <c r="K23" s="92">
        <f t="shared" ref="K23:K25" si="11">IF(T$19="Y",K13,I23*J23)</f>
        <v>0</v>
      </c>
      <c r="L23" s="92">
        <f t="shared" ref="L23:L25" si="12">IF(T$19="Y",L13,0)</f>
        <v>0</v>
      </c>
      <c r="M23" s="100" t="str">
        <f t="shared" ref="M23:M25" si="13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si="3"/>
        <v>0</v>
      </c>
      <c r="Y23" s="49">
        <f t="shared" si="4"/>
        <v>0</v>
      </c>
      <c r="Z23" s="49">
        <f t="shared" si="5"/>
        <v>0</v>
      </c>
      <c r="AA23" s="49">
        <f t="shared" si="6"/>
        <v>0</v>
      </c>
      <c r="AC23" s="49">
        <f t="shared" si="7"/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8"/>
        <v>0</v>
      </c>
      <c r="I24" s="92">
        <f t="shared" si="9"/>
        <v>0</v>
      </c>
      <c r="J24" s="92">
        <f t="shared" si="10"/>
        <v>0</v>
      </c>
      <c r="K24" s="92">
        <f t="shared" si="11"/>
        <v>0</v>
      </c>
      <c r="L24" s="92">
        <f t="shared" si="12"/>
        <v>0</v>
      </c>
      <c r="M24" s="100" t="str">
        <f t="shared" si="13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3"/>
        <v>0</v>
      </c>
      <c r="Y24" s="49">
        <f t="shared" si="4"/>
        <v>0</v>
      </c>
      <c r="Z24" s="49">
        <f t="shared" si="5"/>
        <v>0</v>
      </c>
      <c r="AA24" s="49">
        <f t="shared" si="6"/>
        <v>0</v>
      </c>
      <c r="AC24" s="49">
        <f t="shared" si="7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8"/>
        <v>0</v>
      </c>
      <c r="I25" s="245">
        <f t="shared" si="9"/>
        <v>0</v>
      </c>
      <c r="J25" s="245">
        <f t="shared" si="10"/>
        <v>0</v>
      </c>
      <c r="K25" s="245">
        <f t="shared" si="11"/>
        <v>0</v>
      </c>
      <c r="L25" s="245">
        <f t="shared" si="12"/>
        <v>0</v>
      </c>
      <c r="M25" s="247" t="str">
        <f t="shared" si="13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3"/>
        <v>0</v>
      </c>
      <c r="Y25" s="49">
        <f t="shared" si="4"/>
        <v>0</v>
      </c>
      <c r="Z25" s="49">
        <f t="shared" si="5"/>
        <v>0</v>
      </c>
      <c r="AA25" s="49">
        <f t="shared" si="6"/>
        <v>0</v>
      </c>
      <c r="AC25" s="49">
        <f t="shared" si="7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3"/>
      <c r="H26" s="101"/>
      <c r="I26" s="102"/>
      <c r="J26" s="102"/>
      <c r="K26" s="134"/>
      <c r="L26" s="134"/>
      <c r="M26" s="133">
        <f t="shared" ref="M26:R26" si="14">SUM(M21:M25)</f>
        <v>0</v>
      </c>
      <c r="N26" s="127">
        <f t="shared" si="14"/>
        <v>0</v>
      </c>
      <c r="O26" s="127">
        <f t="shared" si="14"/>
        <v>0</v>
      </c>
      <c r="P26" s="127">
        <f t="shared" si="14"/>
        <v>0</v>
      </c>
      <c r="Q26" s="127">
        <f t="shared" si="14"/>
        <v>0</v>
      </c>
      <c r="R26" s="127">
        <f t="shared" si="1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16</v>
      </c>
      <c r="F29" s="35"/>
      <c r="G29" s="35"/>
      <c r="H29" s="392" t="s">
        <v>28</v>
      </c>
      <c r="I29" s="393"/>
      <c r="J29" s="391"/>
      <c r="K29" s="204">
        <f>M19+1</f>
        <v>45124</v>
      </c>
      <c r="L29" s="203" t="s">
        <v>75</v>
      </c>
      <c r="M29" s="205">
        <f>K29+6</f>
        <v>45130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5">IF(P31=0,Y21,P31+Y21)</f>
        <v>0</v>
      </c>
      <c r="Z31" s="49">
        <f t="shared" si="1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5"/>
        <v>0</v>
      </c>
      <c r="Z32" s="49">
        <f t="shared" si="1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5"/>
        <v>0</v>
      </c>
      <c r="Z33" s="49">
        <f t="shared" si="1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5"/>
        <v>0</v>
      </c>
      <c r="Z34" s="49">
        <f t="shared" si="1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5"/>
        <v>0</v>
      </c>
      <c r="Z35" s="49">
        <f t="shared" si="1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16">SUM(M31:M35)</f>
        <v>0</v>
      </c>
      <c r="N36" s="127">
        <f t="shared" si="16"/>
        <v>0</v>
      </c>
      <c r="O36" s="127">
        <f t="shared" si="16"/>
        <v>0</v>
      </c>
      <c r="P36" s="127">
        <f t="shared" si="16"/>
        <v>0</v>
      </c>
      <c r="Q36" s="127">
        <f t="shared" si="16"/>
        <v>0</v>
      </c>
      <c r="R36" s="127">
        <f t="shared" si="1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393"/>
      <c r="D38" s="393"/>
      <c r="E38" s="391"/>
      <c r="F38" s="32"/>
      <c r="G38" s="32"/>
      <c r="H38" s="43"/>
      <c r="I38" s="43"/>
      <c r="J38" s="43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393"/>
      <c r="D39" s="391"/>
      <c r="E39" s="156">
        <v>17</v>
      </c>
      <c r="F39" s="35"/>
      <c r="G39" s="35"/>
      <c r="H39" s="392" t="s">
        <v>28</v>
      </c>
      <c r="I39" s="393"/>
      <c r="J39" s="391"/>
      <c r="K39" s="204">
        <f>M29+1</f>
        <v>45131</v>
      </c>
      <c r="L39" s="203" t="s">
        <v>75</v>
      </c>
      <c r="M39" s="205">
        <f>K39+6</f>
        <v>45137</v>
      </c>
      <c r="N39" s="20"/>
      <c r="O39" s="433" t="s">
        <v>63</v>
      </c>
      <c r="P39" s="434"/>
      <c r="Q39" s="434"/>
      <c r="R39" s="435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7">IF(P41=0,Y31,P41+Y31)</f>
        <v>0</v>
      </c>
      <c r="Z41" s="49">
        <f t="shared" si="1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7"/>
        <v>0</v>
      </c>
      <c r="Z42" s="49">
        <f t="shared" si="1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7"/>
        <v>0</v>
      </c>
      <c r="Z43" s="49">
        <f t="shared" si="1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7"/>
        <v>0</v>
      </c>
      <c r="Z44" s="49">
        <f t="shared" si="1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7"/>
        <v>0</v>
      </c>
      <c r="Z45" s="49">
        <f t="shared" si="1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391"/>
      <c r="H46" s="124"/>
      <c r="I46" s="125"/>
      <c r="J46" s="125"/>
      <c r="K46" s="126"/>
      <c r="L46" s="126"/>
      <c r="M46" s="127">
        <f t="shared" ref="M46:R46" si="18">SUM(M41:M45)</f>
        <v>0</v>
      </c>
      <c r="N46" s="127">
        <f t="shared" si="18"/>
        <v>0</v>
      </c>
      <c r="O46" s="127">
        <f t="shared" si="18"/>
        <v>0</v>
      </c>
      <c r="P46" s="127">
        <f t="shared" si="18"/>
        <v>0</v>
      </c>
      <c r="Q46" s="127">
        <f t="shared" si="18"/>
        <v>0</v>
      </c>
      <c r="R46" s="127">
        <f t="shared" si="18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393"/>
      <c r="D48" s="393"/>
      <c r="E48" s="391"/>
      <c r="F48" s="32"/>
      <c r="G48" s="32"/>
      <c r="H48" s="43"/>
      <c r="I48" s="43"/>
      <c r="J48" s="43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H48" s="35"/>
    </row>
    <row r="49" spans="1:34" ht="18" customHeight="1" thickTop="1" thickBot="1" x14ac:dyDescent="0.25">
      <c r="A49" s="34"/>
      <c r="B49" s="392" t="s">
        <v>10</v>
      </c>
      <c r="C49" s="393"/>
      <c r="D49" s="391"/>
      <c r="E49" s="156">
        <v>4</v>
      </c>
      <c r="F49" s="35"/>
      <c r="G49" s="35"/>
      <c r="H49" s="392" t="s">
        <v>28</v>
      </c>
      <c r="I49" s="393"/>
      <c r="J49" s="391"/>
      <c r="K49" s="204">
        <f>Admin!B88</f>
        <v>45108</v>
      </c>
      <c r="L49" s="203" t="s">
        <v>75</v>
      </c>
      <c r="M49" s="205">
        <f>Admin!B118</f>
        <v>45138</v>
      </c>
      <c r="N49" s="20"/>
      <c r="O49" s="433" t="s">
        <v>64</v>
      </c>
      <c r="P49" s="434"/>
      <c r="Q49" s="434"/>
      <c r="R49" s="43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IF(T$49="Y",'Jun23'!H61,0)</f>
        <v>0</v>
      </c>
      <c r="I51" s="89">
        <f>IF(T$49="Y",'Jun23'!I61,0)</f>
        <v>0</v>
      </c>
      <c r="J51" s="89">
        <f>IF(T$49="Y",'Jun23'!J61,0)</f>
        <v>0</v>
      </c>
      <c r="K51" s="89">
        <f>IF(T$49="Y",'Jun23'!K61,I51*J51)</f>
        <v>0</v>
      </c>
      <c r="L51" s="110">
        <f>IF(T$49="Y",'Jun23'!L61,0)</f>
        <v>0</v>
      </c>
      <c r="M51" s="99" t="str">
        <f>IF(E51=" "," ",IF(T$49="Y",'Jun23'!M61,IF((H51+K51+L51)&gt;0,H51+K51+L51,"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IF(Employee!H$35=E$49,Employee!D$34+SUM(M51)+'Jun23'!V61,SUM(M51)+'Jun23'!V61)</f>
        <v>0</v>
      </c>
      <c r="W51" s="49">
        <f>IF(Employee!H$35=E$49,Employee!D$35+SUM(N51)+'Jun23'!W61,SUM(N51)+'Jun23'!W61)</f>
        <v>0</v>
      </c>
      <c r="X51" s="49">
        <f>IF(O51=" ",'Jun23'!X61,O51+'Jun23'!X61)</f>
        <v>0</v>
      </c>
      <c r="Y51" s="49">
        <f>IF(P51=" ",'Jun23'!Y61,P51+'Jun23'!Y61)</f>
        <v>0</v>
      </c>
      <c r="Z51" s="49">
        <f>IF(Q51=" ",'Jun23'!Z61,Q51+'Jun23'!Z61)</f>
        <v>0</v>
      </c>
      <c r="AA51" s="49">
        <f>IF(R51=" ",'Jun23'!AA61,R51+'Jun23'!AA61)</f>
        <v>0</v>
      </c>
      <c r="AC51" s="49">
        <f>IF(T51=" ",'Jun23'!AC61,T51+'Jun23'!AC61)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IF(T$49="Y",'Jun23'!H62,0)</f>
        <v>0</v>
      </c>
      <c r="I52" s="92">
        <f>IF(T$49="Y",'Jun23'!I62,0)</f>
        <v>0</v>
      </c>
      <c r="J52" s="92">
        <f>IF(T$49="Y",'Jun23'!J62,0)</f>
        <v>0</v>
      </c>
      <c r="K52" s="92">
        <f>IF(T$49="Y",'Jun23'!K62,I52*J52)</f>
        <v>0</v>
      </c>
      <c r="L52" s="111">
        <f>IF(T$49="Y",'Jun23'!L62,0)</f>
        <v>0</v>
      </c>
      <c r="M52" s="100" t="str">
        <f>IF(E52=" "," ",IF(T$49="Y",'Jun23'!M62,IF((H52+K52+L52)&gt;0,H52+K52+L52,"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IF(Employee!H$61=E$49,Employee!D$60+SUM(M52)+'Jun23'!V62,SUM(M52)+'Jun23'!V62)</f>
        <v>0</v>
      </c>
      <c r="W52" s="49">
        <f>IF(Employee!H$61=E$49,Employee!D$61+SUM(N52)+'Jun23'!W62,SUM(N52)+'Jun23'!W62)</f>
        <v>0</v>
      </c>
      <c r="X52" s="49">
        <f>IF(O52=" ",'Jun23'!X62,O52+'Jun23'!X62)</f>
        <v>0</v>
      </c>
      <c r="Y52" s="49">
        <f>IF(P52=" ",'Jun23'!Y62,P52+'Jun23'!Y62)</f>
        <v>0</v>
      </c>
      <c r="Z52" s="49">
        <f>IF(Q52=" ",'Jun23'!Z62,Q52+'Jun23'!Z62)</f>
        <v>0</v>
      </c>
      <c r="AA52" s="49">
        <f>IF(R52=" ",'Jun23'!AA62,R52+'Jun23'!AA62)</f>
        <v>0</v>
      </c>
      <c r="AC52" s="49">
        <f>IF(T52=" ",'Jun23'!AC62,T52+'Jun23'!AC62)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IF(T$49="Y",'Jun23'!H63,0)</f>
        <v>0</v>
      </c>
      <c r="I53" s="92">
        <f>IF(T$49="Y",'Jun23'!I63,0)</f>
        <v>0</v>
      </c>
      <c r="J53" s="92">
        <f>IF(T$49="Y",'Jun23'!J63,0)</f>
        <v>0</v>
      </c>
      <c r="K53" s="92">
        <f>IF(T$49="Y",'Jun23'!K63,I53*J53)</f>
        <v>0</v>
      </c>
      <c r="L53" s="111">
        <f>IF(T$49="Y",'Jun23'!L63,0)</f>
        <v>0</v>
      </c>
      <c r="M53" s="100" t="str">
        <f>IF(E53=" "," ",IF(T$49="Y",'Jun23'!M63,IF((H53+K53+L53)&gt;0,H53+K53+L53,"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IF(Employee!H$87=E$49,Employee!D$86+SUM(M53)+'Jun23'!V63,SUM(M53)+'Jun23'!V63)</f>
        <v>0</v>
      </c>
      <c r="W53" s="49">
        <f>IF(Employee!H$87=E$49,Employee!D$87+SUM(N53)+'Jun23'!W63,SUM(N53)+'Jun23'!W63)</f>
        <v>0</v>
      </c>
      <c r="X53" s="49">
        <f>IF(O53=" ",'Jun23'!X63,O53+'Jun23'!X63)</f>
        <v>0</v>
      </c>
      <c r="Y53" s="49">
        <f>IF(P53=" ",'Jun23'!Y63,P53+'Jun23'!Y63)</f>
        <v>0</v>
      </c>
      <c r="Z53" s="49">
        <f>IF(Q53=" ",'Jun23'!Z63,Q53+'Jun23'!Z63)</f>
        <v>0</v>
      </c>
      <c r="AA53" s="49">
        <f>IF(R53=" ",'Jun23'!AA63,R53+'Jun23'!AA63)</f>
        <v>0</v>
      </c>
      <c r="AC53" s="49">
        <f>IF(T53=" ",'Jun23'!AC63,T53+'Jun23'!AC63)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IF(T$49="Y",'Jun23'!H64,0)</f>
        <v>0</v>
      </c>
      <c r="I54" s="92">
        <f>IF(T$49="Y",'Jun23'!I64,0)</f>
        <v>0</v>
      </c>
      <c r="J54" s="92">
        <f>IF(T$49="Y",'Jun23'!J64,0)</f>
        <v>0</v>
      </c>
      <c r="K54" s="92">
        <f>IF(T$49="Y",'Jun23'!K64,I54*J54)</f>
        <v>0</v>
      </c>
      <c r="L54" s="111">
        <f>IF(T$49="Y",'Jun23'!L64,0)</f>
        <v>0</v>
      </c>
      <c r="M54" s="100" t="str">
        <f>IF(E54=" "," ",IF(T$49="Y",'Jun23'!M64,IF((H54+K54+L54)&gt;0,H54+K54+L54,"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IF(Employee!H$113=E$49,Employee!D$112+SUM(M54)+'Jun23'!V64,SUM(M54)+'Jun23'!V64)</f>
        <v>0</v>
      </c>
      <c r="W54" s="49">
        <f>IF(Employee!H$113=E$49,Employee!D$113+SUM(N54)+'Jun23'!W64,SUM(N54)+'Jun23'!W64)</f>
        <v>0</v>
      </c>
      <c r="X54" s="49">
        <f>IF(O54=" ",'Jun23'!X64,O54+'Jun23'!X64)</f>
        <v>0</v>
      </c>
      <c r="Y54" s="49">
        <f>IF(P54=" ",'Jun23'!Y64,P54+'Jun23'!Y64)</f>
        <v>0</v>
      </c>
      <c r="Z54" s="49">
        <f>IF(Q54=" ",'Jun23'!Z64,Q54+'Jun23'!Z64)</f>
        <v>0</v>
      </c>
      <c r="AA54" s="49">
        <f>IF(R54=" ",'Jun23'!AA64,R54+'Jun23'!AA64)</f>
        <v>0</v>
      </c>
      <c r="AC54" s="49">
        <f>IF(T54=" ",'Jun23'!AC64,T54+'Jun23'!AC64)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IF(T$49="Y",'Jun23'!H65,0)</f>
        <v>0</v>
      </c>
      <c r="I55" s="245">
        <f>IF(T$49="Y",'Jun23'!I65,0)</f>
        <v>0</v>
      </c>
      <c r="J55" s="245">
        <f>IF(T$49="Y",'Jun23'!J65,0)</f>
        <v>0</v>
      </c>
      <c r="K55" s="245">
        <f>IF(T$49="Y",'Jun23'!K65,I55*J55)</f>
        <v>0</v>
      </c>
      <c r="L55" s="246">
        <f>IF(T$49="Y",'Jun23'!L65,0)</f>
        <v>0</v>
      </c>
      <c r="M55" s="100" t="str">
        <f>IF(E55=" "," ",IF(T$49="Y",'Jun23'!M65,IF((H55+K55+L55)&gt;0,H55+K55+L55,"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IF(Employee!H$139=E$49,Employee!D$138+SUM(M55)+'Jun23'!V65,SUM(M55)+'Jun23'!V65)</f>
        <v>0</v>
      </c>
      <c r="W55" s="49">
        <f>IF(Employee!H$139=E$49,Employee!D$139+SUM(N55)+'Jun23'!W65,SUM(N55)+'Jun23'!W65)</f>
        <v>0</v>
      </c>
      <c r="X55" s="49">
        <f>IF(O55=" ",'Jun23'!X65,O55+'Jun23'!X65)</f>
        <v>0</v>
      </c>
      <c r="Y55" s="49">
        <f>IF(P55=" ",'Jun23'!Y65,P55+'Jun23'!Y65)</f>
        <v>0</v>
      </c>
      <c r="Z55" s="49">
        <f>IF(Q55=" ",'Jun23'!Z65,Q55+'Jun23'!Z65)</f>
        <v>0</v>
      </c>
      <c r="AA55" s="49">
        <f>IF(R55=" ",'Jun23'!AA65,R55+'Jun23'!AA65)</f>
        <v>0</v>
      </c>
      <c r="AC55" s="49">
        <f>IF(T55=" ",'Jun23'!AC65,T55+'Jun23'!AC65)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391"/>
      <c r="H56" s="101"/>
      <c r="I56" s="102"/>
      <c r="J56" s="102"/>
      <c r="K56" s="134"/>
      <c r="L56" s="134"/>
      <c r="M56" s="127">
        <f t="shared" ref="M56:R56" si="19">SUM(M51:M55)</f>
        <v>0</v>
      </c>
      <c r="N56" s="127">
        <f t="shared" si="19"/>
        <v>0</v>
      </c>
      <c r="O56" s="127">
        <f t="shared" si="19"/>
        <v>0</v>
      </c>
      <c r="P56" s="127">
        <f t="shared" si="19"/>
        <v>0</v>
      </c>
      <c r="Q56" s="127">
        <f t="shared" si="19"/>
        <v>0</v>
      </c>
      <c r="R56" s="127">
        <f t="shared" si="1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70</v>
      </c>
      <c r="G59" s="180"/>
      <c r="H59" s="180"/>
      <c r="M59" s="447" t="s">
        <v>73</v>
      </c>
      <c r="N59" s="448"/>
      <c r="O59" s="448"/>
      <c r="P59" s="448"/>
      <c r="Q59" s="448"/>
      <c r="R59" s="448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20">SUM(M60:M64)</f>
        <v>0</v>
      </c>
      <c r="N65" s="184">
        <f t="shared" si="20"/>
        <v>0</v>
      </c>
      <c r="O65" s="184">
        <f t="shared" si="20"/>
        <v>0</v>
      </c>
      <c r="P65" s="184">
        <f t="shared" si="20"/>
        <v>0</v>
      </c>
      <c r="Q65" s="184">
        <f t="shared" si="20"/>
        <v>0</v>
      </c>
      <c r="R65" s="184">
        <f t="shared" si="20"/>
        <v>0</v>
      </c>
      <c r="S65" s="188"/>
      <c r="T65" s="184">
        <f>SUM(T60:T64)</f>
        <v>0</v>
      </c>
      <c r="AD65" s="158">
        <f>AD60+'Jun23'!AD75</f>
        <v>0</v>
      </c>
      <c r="AE65" s="158">
        <f>AE60+'Jun23'!AE75</f>
        <v>0</v>
      </c>
      <c r="AF65" s="158">
        <f>AF60+'Jun23'!AF75</f>
        <v>0</v>
      </c>
      <c r="AG65" s="158">
        <f>AG60+'Jun23'!AG75</f>
        <v>0</v>
      </c>
    </row>
    <row r="66" spans="6:33" ht="13.5" thickTop="1" x14ac:dyDescent="0.2"/>
    <row r="67" spans="6:33" x14ac:dyDescent="0.2">
      <c r="AD67" s="162"/>
      <c r="AE67" s="158">
        <f>AE62+'Jun23'!AE77</f>
        <v>0</v>
      </c>
      <c r="AF67" s="158">
        <f>AF62+'Jun23'!AF77</f>
        <v>0</v>
      </c>
      <c r="AG67" s="158">
        <f>AG62+'Jun23'!AG77</f>
        <v>0</v>
      </c>
    </row>
  </sheetData>
  <mergeCells count="78">
    <mergeCell ref="M59:R59"/>
    <mergeCell ref="V1:AC2"/>
    <mergeCell ref="O48:Q48"/>
    <mergeCell ref="R48:T48"/>
    <mergeCell ref="B47:T47"/>
    <mergeCell ref="B49:D49"/>
    <mergeCell ref="H49:J49"/>
    <mergeCell ref="O49:R49"/>
    <mergeCell ref="V3:V6"/>
    <mergeCell ref="O18:Q18"/>
    <mergeCell ref="R18:T18"/>
    <mergeCell ref="AC3:AC6"/>
    <mergeCell ref="B17:T17"/>
    <mergeCell ref="B18:E18"/>
    <mergeCell ref="W3:W6"/>
    <mergeCell ref="X3:X6"/>
    <mergeCell ref="AD1:AG2"/>
    <mergeCell ref="AE3:AE6"/>
    <mergeCell ref="AF3:AF6"/>
    <mergeCell ref="AG3:AG6"/>
    <mergeCell ref="AD3:AD6"/>
    <mergeCell ref="Y3:Y6"/>
    <mergeCell ref="Z3:Z6"/>
    <mergeCell ref="AA3:AA6"/>
    <mergeCell ref="U1:U6"/>
    <mergeCell ref="B8:E8"/>
    <mergeCell ref="O8:Q8"/>
    <mergeCell ref="R8:T8"/>
    <mergeCell ref="F3:F6"/>
    <mergeCell ref="H3:H6"/>
    <mergeCell ref="L3:L6"/>
    <mergeCell ref="M3:M6"/>
    <mergeCell ref="R3:R6"/>
    <mergeCell ref="B9:D9"/>
    <mergeCell ref="H9:J9"/>
    <mergeCell ref="O9:R9"/>
    <mergeCell ref="H19:J19"/>
    <mergeCell ref="O19:R19"/>
    <mergeCell ref="F16:G1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48:E48"/>
    <mergeCell ref="B19:D19"/>
    <mergeCell ref="F56:G5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</mergeCells>
  <phoneticPr fontId="6" type="noConversion"/>
  <dataValidations count="1">
    <dataValidation type="list" allowBlank="1" showInputMessage="1" showErrorMessage="1" sqref="G51:G55 G41:G45 G21:G25 G31:G3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78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3"/>
      <c r="B1" s="454" t="s">
        <v>65</v>
      </c>
      <c r="C1" s="455"/>
      <c r="D1" s="455"/>
      <c r="E1" s="455"/>
      <c r="F1" s="456"/>
      <c r="G1" s="420">
        <f>SUM(AD71:AG71)+SUM(AE73:AG73)</f>
        <v>0</v>
      </c>
      <c r="H1" s="421"/>
      <c r="I1" s="417" t="s">
        <v>4</v>
      </c>
      <c r="J1" s="418"/>
      <c r="K1" s="418"/>
      <c r="L1" s="419"/>
      <c r="M1" s="178">
        <f>M16+M26+M36+M46+N56+M67</f>
        <v>0</v>
      </c>
      <c r="N1" s="178">
        <f>N16+N26+N36+N46+N56+N67</f>
        <v>0</v>
      </c>
      <c r="O1" s="178">
        <f>O16+O26+O36+O46+O56+O67</f>
        <v>0</v>
      </c>
      <c r="P1" s="178">
        <f>P16+P26+P36+P46+P56+P67</f>
        <v>0</v>
      </c>
      <c r="Q1" s="178">
        <f>Q16+Q26+Q36+Q46+Q56+Q67</f>
        <v>0</v>
      </c>
      <c r="R1" s="178">
        <f>R16+R26+R36+R46+R56+R67</f>
        <v>0</v>
      </c>
      <c r="S1" s="94"/>
      <c r="T1" s="178">
        <f>T16+T26+T36+T46+T56+T67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8"/>
    </row>
    <row r="2" spans="1:34" s="179" customFormat="1" ht="14.2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>M76</f>
        <v>0</v>
      </c>
      <c r="N2" s="178">
        <f t="shared" ref="N2:T2" si="0">N76</f>
        <v>0</v>
      </c>
      <c r="O2" s="178">
        <f t="shared" si="0"/>
        <v>0</v>
      </c>
      <c r="P2" s="178">
        <f t="shared" si="0"/>
        <v>0</v>
      </c>
      <c r="Q2" s="178">
        <f t="shared" si="0"/>
        <v>0</v>
      </c>
      <c r="R2" s="178">
        <f>R76</f>
        <v>0</v>
      </c>
      <c r="S2" s="178">
        <f t="shared" si="0"/>
        <v>0</v>
      </c>
      <c r="T2" s="178">
        <f t="shared" si="0"/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8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18</v>
      </c>
      <c r="F9" s="35"/>
      <c r="G9" s="35"/>
      <c r="H9" s="392" t="s">
        <v>28</v>
      </c>
      <c r="I9" s="393"/>
      <c r="J9" s="391"/>
      <c r="K9" s="204">
        <f>Admin!B118</f>
        <v>45138</v>
      </c>
      <c r="L9" s="203" t="s">
        <v>75</v>
      </c>
      <c r="M9" s="205">
        <f>K9+6</f>
        <v>45144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IF(T$9="Y",'Jul23'!#REF!,0)</f>
        <v>0</v>
      </c>
      <c r="I11" s="89">
        <f>IF(T$9="Y",'Jul23'!#REF!,0)</f>
        <v>0</v>
      </c>
      <c r="J11" s="89">
        <f>IF(T$9="Y",'Jul23'!#REF!,0)</f>
        <v>0</v>
      </c>
      <c r="K11" s="89">
        <v>0</v>
      </c>
      <c r="L11" s="110">
        <f>IF(T$9="Y",'Jul23'!#REF!,0)</f>
        <v>0</v>
      </c>
      <c r="M11" s="110" t="str">
        <f>IF(E11=" "," ",IF(T$9="Y",'Jul23'!#REF!,IF((H11+K11+L11)&gt;0,H11+K11+L11,"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IF(Employee!H$34=E$9,Employee!D$34+SUM(M11)+'Jul23'!V41,SUM(M11)+'Jul23'!V41)</f>
        <v>0</v>
      </c>
      <c r="W11" s="49">
        <f>IF(Employee!H$34=E$9,Employee!D$35+SUM(N11)+'Jul23'!W41,SUM(N11)+'Jul23'!W41)</f>
        <v>0</v>
      </c>
      <c r="X11" s="49">
        <f>IF(O11=" ",'Jul23'!X41,O11+'Jul23'!X41)</f>
        <v>0</v>
      </c>
      <c r="Y11" s="49">
        <f>IF(P11=" ",'Jul23'!Y41,P11+'Jul23'!Y41)</f>
        <v>0</v>
      </c>
      <c r="Z11" s="49">
        <f>IF(Q11=" ",'Jul23'!Z41,Q11+'Jul23'!Z41)</f>
        <v>0</v>
      </c>
      <c r="AA11" s="49">
        <f>IF(R11=" ",'Jul23'!AA41,R11+'Jul23'!AA41)</f>
        <v>0</v>
      </c>
      <c r="AC11" s="49">
        <f>IF(T11=" ",'Jul23'!AC41,T11+'Jul23'!AC41)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IF(T$9="Y",'Jul23'!#REF!,0)</f>
        <v>0</v>
      </c>
      <c r="I12" s="92">
        <f>IF(T$9="Y",'Jul23'!#REF!,0)</f>
        <v>0</v>
      </c>
      <c r="J12" s="92">
        <f>IF(T$9="Y",'Jul23'!#REF!,0)</f>
        <v>0</v>
      </c>
      <c r="K12" s="92">
        <f>IF(T$9="Y",'Jul23'!#REF!,I12*J12)</f>
        <v>0</v>
      </c>
      <c r="L12" s="111">
        <f>IF(T$9="Y",'Jul23'!#REF!,0)</f>
        <v>0</v>
      </c>
      <c r="M12" s="111" t="str">
        <f>IF(E12=" "," ",IF(T$9="Y",'Jul23'!#REF!,IF((H12+K12+L12)&gt;0,H12+K12+L12,"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IF(Employee!H$60=E$9,Employee!D$60+SUM(M12)+'Jul23'!V42,SUM(M12)+'Jul23'!V42)</f>
        <v>0</v>
      </c>
      <c r="W12" s="49">
        <f>IF(Employee!H$60=E$9,Employee!D$61+SUM(N12)+'Jul23'!W42,SUM(N12)+'Jul23'!W42)</f>
        <v>0</v>
      </c>
      <c r="X12" s="49">
        <f>IF(O12=" ",'Jul23'!X42,O12+'Jul23'!X42)</f>
        <v>0</v>
      </c>
      <c r="Y12" s="49">
        <f>IF(P12=" ",'Jul23'!Y42,P12+'Jul23'!Y42)</f>
        <v>0</v>
      </c>
      <c r="Z12" s="49">
        <f>IF(Q12=" ",'Jul23'!Z42,Q12+'Jul23'!Z42)</f>
        <v>0</v>
      </c>
      <c r="AA12" s="49">
        <f>IF(R12=" ",'Jul23'!AA42,R12+'Jul23'!AA42)</f>
        <v>0</v>
      </c>
      <c r="AC12" s="49">
        <f>IF(T12=" ",'Jul23'!AC42,T12+'Jul23'!AC42)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IF(T$9="Y",'Jul23'!#REF!,0)</f>
        <v>0</v>
      </c>
      <c r="I13" s="92">
        <f>IF(T$9="Y",'Jul23'!#REF!,0)</f>
        <v>0</v>
      </c>
      <c r="J13" s="92">
        <f>IF(T$9="Y",'Jul23'!#REF!,0)</f>
        <v>0</v>
      </c>
      <c r="K13" s="92">
        <f>IF(T$9="Y",'Jul23'!#REF!,I13*J13)</f>
        <v>0</v>
      </c>
      <c r="L13" s="111">
        <f>IF(T$9="Y",'Jul23'!#REF!,0)</f>
        <v>0</v>
      </c>
      <c r="M13" s="111" t="str">
        <f>IF(E13=" "," ",IF(T$9="Y",'Jul23'!#REF!,IF((H13+K13+L13)&gt;0,H13+K13+L13,"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IF(Employee!H$86=E$9,Employee!D$86+SUM(M13)+'Jul23'!V43,SUM(M13)+'Jul23'!V43)</f>
        <v>0</v>
      </c>
      <c r="W13" s="49">
        <f>IF(Employee!H$86=E$9,Employee!D$87+SUM(N13)+'Jul23'!W43,SUM(N13)+'Jul23'!W43)</f>
        <v>0</v>
      </c>
      <c r="X13" s="49">
        <f>IF(O13=" ",'Jul23'!X43,O13+'Jul23'!X43)</f>
        <v>0</v>
      </c>
      <c r="Y13" s="49">
        <f>IF(P13=" ",'Jul23'!Y43,P13+'Jul23'!Y43)</f>
        <v>0</v>
      </c>
      <c r="Z13" s="49">
        <f>IF(Q13=" ",'Jul23'!Z43,Q13+'Jul23'!Z43)</f>
        <v>0</v>
      </c>
      <c r="AA13" s="49">
        <f>IF(R13=" ",'Jul23'!AA43,R13+'Jul23'!AA43)</f>
        <v>0</v>
      </c>
      <c r="AC13" s="49">
        <f>IF(T13=" ",'Jul23'!AC43,T13+'Jul23'!AC43)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IF(T$9="Y",'Jul23'!#REF!,0)</f>
        <v>0</v>
      </c>
      <c r="I14" s="92">
        <f>IF(T$9="Y",'Jul23'!#REF!,0)</f>
        <v>0</v>
      </c>
      <c r="J14" s="92">
        <f>IF(T$9="Y",'Jul23'!#REF!,0)</f>
        <v>0</v>
      </c>
      <c r="K14" s="92">
        <f>IF(T$9="Y",'Jul23'!#REF!,I14*J14)</f>
        <v>0</v>
      </c>
      <c r="L14" s="111">
        <f>IF(T$9="Y",'Jul23'!#REF!,0)</f>
        <v>0</v>
      </c>
      <c r="M14" s="111" t="str">
        <f>IF(E14=" "," ",IF(T$9="Y",'Jul23'!#REF!,IF((H14+K14+L14)&gt;0,H14+K14+L14,"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IF(Employee!H$112=E$9,Employee!D$112+SUM(M14)+'Jul23'!V44,SUM(M14)+'Jul23'!V44)</f>
        <v>0</v>
      </c>
      <c r="W14" s="49">
        <f>IF(Employee!H$112=E$9,Employee!D$113+SUM(N14)+'Jul23'!W44,SUM(N14)+'Jul23'!W44)</f>
        <v>0</v>
      </c>
      <c r="X14" s="49">
        <f>IF(O14=" ",'Jul23'!X44,O14+'Jul23'!X44)</f>
        <v>0</v>
      </c>
      <c r="Y14" s="49">
        <f>IF(P14=" ",'Jul23'!Y44,P14+'Jul23'!Y44)</f>
        <v>0</v>
      </c>
      <c r="Z14" s="49">
        <f>IF(Q14=" ",'Jul23'!Z44,Q14+'Jul23'!Z44)</f>
        <v>0</v>
      </c>
      <c r="AA14" s="49">
        <f>IF(R14=" ",'Jul23'!AA44,R14+'Jul23'!AA44)</f>
        <v>0</v>
      </c>
      <c r="AC14" s="49">
        <f>IF(T14=" ",'Jul23'!AC44,T14+'Jul23'!AC44)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IF(T$9="Y",'Jul23'!#REF!,0)</f>
        <v>0</v>
      </c>
      <c r="I15" s="245">
        <f>IF(T$9="Y",'Jul23'!#REF!,0)</f>
        <v>0</v>
      </c>
      <c r="J15" s="245">
        <f>IF(T$9="Y",'Jul23'!#REF!,0)</f>
        <v>0</v>
      </c>
      <c r="K15" s="245">
        <f>IF(T$9="Y",'Jul23'!#REF!,I15*J15)</f>
        <v>0</v>
      </c>
      <c r="L15" s="246">
        <f>IF(T$9="Y",'Jul23'!#REF!,0)</f>
        <v>0</v>
      </c>
      <c r="M15" s="246" t="str">
        <f>IF(E15=" "," ",IF(T$9="Y",'Jul23'!#REF!,IF((H15+K15+L15)&gt;0,H15+K15+L15,"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IF(Employee!H$138=E$9,Employee!D$138+SUM(M15)+'Jul23'!V45,SUM(M15)+'Jul23'!V45)</f>
        <v>0</v>
      </c>
      <c r="W15" s="49">
        <f>IF(Employee!H$138=E$9,Employee!D$139+SUM(N15)+'Jul23'!W45,SUM(N15)+'Jul23'!W45)</f>
        <v>0</v>
      </c>
      <c r="X15" s="49">
        <f>IF(O15=" ",'Jul23'!X45,O15+'Jul23'!X45)</f>
        <v>0</v>
      </c>
      <c r="Y15" s="49">
        <f>IF(P15=" ",'Jul23'!Y45,P15+'Jul23'!Y45)</f>
        <v>0</v>
      </c>
      <c r="Z15" s="49">
        <f>IF(Q15=" ",'Jul23'!Z45,Q15+'Jul23'!Z45)</f>
        <v>0</v>
      </c>
      <c r="AA15" s="49">
        <f>IF(R15=" ",'Jul23'!AA45,R15+'Jul23'!AA45)</f>
        <v>0</v>
      </c>
      <c r="AC15" s="49">
        <f>IF(T15=" ",'Jul23'!AC45,T15+'Jul23'!AC45)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33">
        <f t="shared" ref="M16:R16" si="1">SUM(M11:M15)</f>
        <v>0</v>
      </c>
      <c r="N16" s="127">
        <f t="shared" si="1"/>
        <v>0</v>
      </c>
      <c r="O16" s="127">
        <f t="shared" si="1"/>
        <v>0</v>
      </c>
      <c r="P16" s="127">
        <f t="shared" si="1"/>
        <v>0</v>
      </c>
      <c r="Q16" s="127">
        <f t="shared" si="1"/>
        <v>0</v>
      </c>
      <c r="R16" s="127">
        <f t="shared" si="1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19</v>
      </c>
      <c r="F19" s="35"/>
      <c r="G19" s="35"/>
      <c r="H19" s="392" t="s">
        <v>28</v>
      </c>
      <c r="I19" s="393"/>
      <c r="J19" s="391"/>
      <c r="K19" s="204">
        <f>M9+1</f>
        <v>45145</v>
      </c>
      <c r="L19" s="203" t="s">
        <v>75</v>
      </c>
      <c r="M19" s="205">
        <f>K19+6</f>
        <v>45151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2">IF(P21=0,Y11,P21+Y11)</f>
        <v>0</v>
      </c>
      <c r="Z21" s="49">
        <f t="shared" si="2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2"/>
        <v>0</v>
      </c>
      <c r="Z22" s="49">
        <f t="shared" si="2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2"/>
        <v>0</v>
      </c>
      <c r="Z23" s="49">
        <f t="shared" si="2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2"/>
        <v>0</v>
      </c>
      <c r="Z24" s="49">
        <f t="shared" si="2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2"/>
        <v>0</v>
      </c>
      <c r="Z25" s="49">
        <f t="shared" si="2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3">SUM(M21:M25)</f>
        <v>0</v>
      </c>
      <c r="N26" s="127">
        <f t="shared" si="3"/>
        <v>0</v>
      </c>
      <c r="O26" s="127">
        <f t="shared" si="3"/>
        <v>0</v>
      </c>
      <c r="P26" s="127">
        <f t="shared" si="3"/>
        <v>0</v>
      </c>
      <c r="Q26" s="127">
        <f t="shared" si="3"/>
        <v>0</v>
      </c>
      <c r="R26" s="127">
        <f t="shared" si="3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20</v>
      </c>
      <c r="F29" s="35"/>
      <c r="G29" s="35"/>
      <c r="H29" s="392" t="s">
        <v>28</v>
      </c>
      <c r="I29" s="393"/>
      <c r="J29" s="391"/>
      <c r="K29" s="204">
        <f>M19+1</f>
        <v>45152</v>
      </c>
      <c r="L29" s="203" t="s">
        <v>75</v>
      </c>
      <c r="M29" s="205">
        <f>K29+6</f>
        <v>45158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4">IF(P31=0,Y21,P31+Y21)</f>
        <v>0</v>
      </c>
      <c r="Z31" s="49">
        <f t="shared" si="4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4"/>
        <v>0</v>
      </c>
      <c r="Z32" s="49">
        <f t="shared" si="4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4"/>
        <v>0</v>
      </c>
      <c r="Z33" s="49">
        <f t="shared" si="4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4"/>
        <v>0</v>
      </c>
      <c r="Z34" s="49">
        <f t="shared" si="4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4"/>
        <v>0</v>
      </c>
      <c r="Z35" s="49">
        <f t="shared" si="4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5">SUM(M31:M35)</f>
        <v>0</v>
      </c>
      <c r="N36" s="127">
        <f t="shared" si="5"/>
        <v>0</v>
      </c>
      <c r="O36" s="127">
        <f t="shared" si="5"/>
        <v>0</v>
      </c>
      <c r="P36" s="127">
        <f t="shared" si="5"/>
        <v>0</v>
      </c>
      <c r="Q36" s="127">
        <f t="shared" si="5"/>
        <v>0</v>
      </c>
      <c r="R36" s="127">
        <f t="shared" si="5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9"/>
      <c r="D38" s="469"/>
      <c r="E38" s="470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471"/>
      <c r="D39" s="472"/>
      <c r="E39" s="156">
        <v>21</v>
      </c>
      <c r="F39" s="35"/>
      <c r="G39" s="35"/>
      <c r="H39" s="392" t="s">
        <v>28</v>
      </c>
      <c r="I39" s="471"/>
      <c r="J39" s="472"/>
      <c r="K39" s="204">
        <f>M29+1</f>
        <v>45159</v>
      </c>
      <c r="L39" s="203" t="s">
        <v>75</v>
      </c>
      <c r="M39" s="205">
        <f>K39+6</f>
        <v>45165</v>
      </c>
      <c r="N39" s="20"/>
      <c r="O39" s="433" t="s">
        <v>63</v>
      </c>
      <c r="P39" s="473"/>
      <c r="Q39" s="473"/>
      <c r="R39" s="47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6">IF(P41=0,Y31,P41+Y31)</f>
        <v>0</v>
      </c>
      <c r="Z41" s="49">
        <f t="shared" si="6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6"/>
        <v>0</v>
      </c>
      <c r="Z42" s="49">
        <f t="shared" si="6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6"/>
        <v>0</v>
      </c>
      <c r="Z43" s="49">
        <f t="shared" si="6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6"/>
        <v>0</v>
      </c>
      <c r="Z44" s="49">
        <f t="shared" si="6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6"/>
        <v>0</v>
      </c>
      <c r="Z45" s="49">
        <f t="shared" si="6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475"/>
      <c r="H46" s="124"/>
      <c r="I46" s="125"/>
      <c r="J46" s="125"/>
      <c r="K46" s="126"/>
      <c r="L46" s="126"/>
      <c r="M46" s="127">
        <f t="shared" ref="M46:R46" si="7">SUM(M41:M45)</f>
        <v>0</v>
      </c>
      <c r="N46" s="127">
        <f t="shared" si="7"/>
        <v>0</v>
      </c>
      <c r="O46" s="127">
        <f t="shared" si="7"/>
        <v>0</v>
      </c>
      <c r="P46" s="127">
        <f t="shared" si="7"/>
        <v>0</v>
      </c>
      <c r="Q46" s="127">
        <f t="shared" si="7"/>
        <v>0</v>
      </c>
      <c r="R46" s="127">
        <f t="shared" si="7"/>
        <v>0</v>
      </c>
      <c r="S46" s="94"/>
      <c r="T46" s="127">
        <f>SUM(T41:T45)</f>
        <v>0</v>
      </c>
      <c r="U46" s="40"/>
      <c r="V46" s="49"/>
      <c r="AH46" s="35"/>
    </row>
    <row r="47" spans="1:34" ht="18" customHeight="1" thickBot="1" x14ac:dyDescent="0.25">
      <c r="A47" s="331"/>
      <c r="B47" s="72"/>
      <c r="C47" s="24"/>
      <c r="D47" s="24"/>
      <c r="E47" s="332"/>
      <c r="F47" s="333"/>
      <c r="G47" s="333"/>
      <c r="H47" s="94"/>
      <c r="I47" s="94"/>
      <c r="J47" s="94"/>
      <c r="K47" s="334"/>
      <c r="L47" s="334"/>
      <c r="M47" s="335"/>
      <c r="N47" s="335"/>
      <c r="O47" s="335"/>
      <c r="P47" s="335"/>
      <c r="Q47" s="335"/>
      <c r="R47" s="335"/>
      <c r="S47" s="94"/>
      <c r="T47" s="335"/>
      <c r="U47" s="336"/>
      <c r="V47" s="49"/>
      <c r="AH47" s="35"/>
    </row>
    <row r="48" spans="1:34" ht="18" customHeight="1" thickTop="1" thickBot="1" x14ac:dyDescent="0.25">
      <c r="A48" s="31"/>
      <c r="B48" s="407" t="s">
        <v>23</v>
      </c>
      <c r="C48" s="469"/>
      <c r="D48" s="469"/>
      <c r="E48" s="470"/>
      <c r="F48" s="32"/>
      <c r="G48" s="32"/>
      <c r="H48" s="32"/>
      <c r="I48" s="32"/>
      <c r="J48" s="32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H48" s="35"/>
    </row>
    <row r="49" spans="1:34" ht="18" customHeight="1" thickTop="1" thickBot="1" x14ac:dyDescent="0.25">
      <c r="A49" s="34"/>
      <c r="B49" s="392" t="s">
        <v>9</v>
      </c>
      <c r="C49" s="471"/>
      <c r="D49" s="472"/>
      <c r="E49" s="156">
        <v>22</v>
      </c>
      <c r="F49" s="35"/>
      <c r="G49" s="35"/>
      <c r="H49" s="392" t="s">
        <v>28</v>
      </c>
      <c r="I49" s="471"/>
      <c r="J49" s="472"/>
      <c r="K49" s="204">
        <f>M39+1</f>
        <v>45166</v>
      </c>
      <c r="L49" s="203" t="s">
        <v>75</v>
      </c>
      <c r="M49" s="205">
        <f>K49+6</f>
        <v>45172</v>
      </c>
      <c r="N49" s="20"/>
      <c r="O49" s="433" t="s">
        <v>63</v>
      </c>
      <c r="P49" s="473"/>
      <c r="Q49" s="473"/>
      <c r="R49" s="474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106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89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8">IF(P51=0,Y41,P51+Y41)</f>
        <v>0</v>
      </c>
      <c r="Z51" s="49">
        <f t="shared" ref="Z51:Z55" si="9">IF(Q51=0,Z41,Q51+Z41)</f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106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92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IF(Employee!H$60=E$39,Employee!D$61+SUM(N52)+W42,SUM(N52)+W42)</f>
        <v>0</v>
      </c>
      <c r="X52" s="49">
        <f>IF(O52=" ",X42,O52+X42)</f>
        <v>0</v>
      </c>
      <c r="Y52" s="49">
        <f t="shared" si="8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106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5">
        <f t="shared" ref="H53:H55" si="10">IF(T$49="Y",H43,0)</f>
        <v>0</v>
      </c>
      <c r="I53" s="89">
        <f t="shared" ref="I53:I55" si="11">IF(T$49="Y",I43,0)</f>
        <v>0</v>
      </c>
      <c r="J53" s="89">
        <f t="shared" ref="J53:J55" si="12">IF(T$49="Y",J43,0)</f>
        <v>0</v>
      </c>
      <c r="K53" s="89">
        <f t="shared" ref="K53:K55" si="13">IF(T$49="Y",K43,I53*J53)</f>
        <v>0</v>
      </c>
      <c r="L53" s="89">
        <f t="shared" ref="L53:L55" si="14">IF(T$49="Y",L43,0)</f>
        <v>0</v>
      </c>
      <c r="M53" s="99" t="str">
        <f t="shared" ref="M53:M55" si="15"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8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106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 t="shared" si="10"/>
        <v>0</v>
      </c>
      <c r="I54" s="92">
        <f t="shared" si="11"/>
        <v>0</v>
      </c>
      <c r="J54" s="92">
        <f t="shared" si="12"/>
        <v>0</v>
      </c>
      <c r="K54" s="92">
        <f t="shared" si="13"/>
        <v>0</v>
      </c>
      <c r="L54" s="92">
        <f t="shared" si="14"/>
        <v>0</v>
      </c>
      <c r="M54" s="100" t="str">
        <f t="shared" si="15"/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8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106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5">
        <f t="shared" si="10"/>
        <v>0</v>
      </c>
      <c r="I55" s="89">
        <f t="shared" si="11"/>
        <v>0</v>
      </c>
      <c r="J55" s="89">
        <f t="shared" si="12"/>
        <v>0</v>
      </c>
      <c r="K55" s="89">
        <f t="shared" si="13"/>
        <v>0</v>
      </c>
      <c r="L55" s="89">
        <f t="shared" si="14"/>
        <v>0</v>
      </c>
      <c r="M55" s="99" t="str">
        <f t="shared" si="15"/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8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475"/>
      <c r="H56" s="124"/>
      <c r="I56" s="125"/>
      <c r="J56" s="125"/>
      <c r="K56" s="126"/>
      <c r="L56" s="126"/>
      <c r="M56" s="127">
        <f t="shared" ref="M56:R56" si="16">SUM(M51:M55)</f>
        <v>0</v>
      </c>
      <c r="N56" s="127">
        <f t="shared" si="16"/>
        <v>0</v>
      </c>
      <c r="O56" s="127">
        <f t="shared" si="16"/>
        <v>0</v>
      </c>
      <c r="P56" s="127">
        <f t="shared" si="16"/>
        <v>0</v>
      </c>
      <c r="Q56" s="127">
        <f t="shared" si="16"/>
        <v>0</v>
      </c>
      <c r="R56" s="127">
        <f t="shared" si="16"/>
        <v>0</v>
      </c>
      <c r="S56" s="94"/>
      <c r="T56" s="127">
        <f>SUM(T51:T55)</f>
        <v>0</v>
      </c>
      <c r="U56" s="40"/>
      <c r="V56" s="49"/>
      <c r="AH56" s="35"/>
    </row>
    <row r="57" spans="1:34" ht="18" customHeight="1" thickBot="1" x14ac:dyDescent="0.25">
      <c r="A57" s="331"/>
      <c r="B57" s="72"/>
      <c r="C57" s="24"/>
      <c r="D57" s="24"/>
      <c r="E57" s="332"/>
      <c r="F57" s="333"/>
      <c r="G57" s="333"/>
      <c r="H57" s="94"/>
      <c r="I57" s="94"/>
      <c r="J57" s="94"/>
      <c r="K57" s="334"/>
      <c r="L57" s="334"/>
      <c r="M57" s="335"/>
      <c r="N57" s="335"/>
      <c r="O57" s="335"/>
      <c r="P57" s="335"/>
      <c r="Q57" s="335"/>
      <c r="R57" s="335"/>
      <c r="S57" s="94"/>
      <c r="T57" s="335"/>
      <c r="U57" s="336"/>
      <c r="V57" s="49"/>
      <c r="AH57" s="35"/>
    </row>
    <row r="58" spans="1:34" s="8" customFormat="1" ht="24" customHeight="1" thickBot="1" x14ac:dyDescent="0.25">
      <c r="A58" s="108"/>
      <c r="B58" s="402"/>
      <c r="C58" s="402"/>
      <c r="D58" s="402"/>
      <c r="E58" s="402"/>
      <c r="F58" s="402"/>
      <c r="G58" s="402"/>
      <c r="H58" s="402"/>
      <c r="I58" s="402"/>
      <c r="J58" s="402"/>
      <c r="K58" s="402"/>
      <c r="L58" s="402"/>
      <c r="M58" s="402"/>
      <c r="N58" s="402"/>
      <c r="O58" s="402"/>
      <c r="P58" s="402"/>
      <c r="Q58" s="402"/>
      <c r="R58" s="402"/>
      <c r="S58" s="402"/>
      <c r="T58" s="402"/>
      <c r="U58" s="165"/>
      <c r="V58" s="66"/>
      <c r="W58" s="66"/>
      <c r="X58" s="66"/>
      <c r="Y58" s="166"/>
      <c r="Z58" s="66"/>
      <c r="AA58" s="66"/>
      <c r="AB58" s="67"/>
      <c r="AC58" s="66"/>
      <c r="AD58" s="75"/>
      <c r="AE58" s="75"/>
      <c r="AF58" s="75"/>
      <c r="AG58" s="75"/>
      <c r="AH58" s="128"/>
    </row>
    <row r="59" spans="1:34" ht="18" customHeight="1" thickTop="1" thickBot="1" x14ac:dyDescent="0.25">
      <c r="A59" s="31"/>
      <c r="B59" s="407" t="s">
        <v>24</v>
      </c>
      <c r="C59" s="393"/>
      <c r="D59" s="393"/>
      <c r="E59" s="391"/>
      <c r="F59" s="32"/>
      <c r="G59" s="32"/>
      <c r="H59" s="43"/>
      <c r="I59" s="43"/>
      <c r="J59" s="43"/>
      <c r="K59" s="46"/>
      <c r="L59" s="46"/>
      <c r="M59" s="43"/>
      <c r="N59" s="32"/>
      <c r="O59" s="394" t="s">
        <v>28</v>
      </c>
      <c r="P59" s="395"/>
      <c r="Q59" s="396"/>
      <c r="R59" s="431"/>
      <c r="S59" s="432"/>
      <c r="T59" s="432"/>
      <c r="U59" s="33"/>
      <c r="AH59" s="35"/>
    </row>
    <row r="60" spans="1:34" ht="18" customHeight="1" thickTop="1" thickBot="1" x14ac:dyDescent="0.25">
      <c r="A60" s="34"/>
      <c r="B60" s="392" t="s">
        <v>10</v>
      </c>
      <c r="C60" s="393"/>
      <c r="D60" s="391"/>
      <c r="E60" s="156">
        <v>5</v>
      </c>
      <c r="F60" s="35"/>
      <c r="G60" s="35"/>
      <c r="H60" s="392" t="s">
        <v>28</v>
      </c>
      <c r="I60" s="393"/>
      <c r="J60" s="391"/>
      <c r="K60" s="204">
        <f>Admin!B119</f>
        <v>45139</v>
      </c>
      <c r="L60" s="203" t="s">
        <v>75</v>
      </c>
      <c r="M60" s="205">
        <f>Admin!B149</f>
        <v>45169</v>
      </c>
      <c r="N60" s="20"/>
      <c r="O60" s="433" t="s">
        <v>64</v>
      </c>
      <c r="P60" s="434"/>
      <c r="Q60" s="434"/>
      <c r="R60" s="435"/>
      <c r="S60" s="35"/>
      <c r="T60" s="132"/>
      <c r="U60" s="37"/>
      <c r="AH60" s="35"/>
    </row>
    <row r="61" spans="1:34" ht="18" customHeight="1" thickTop="1" x14ac:dyDescent="0.2">
      <c r="A61" s="34"/>
      <c r="B61" s="72"/>
      <c r="C61" s="24"/>
      <c r="D61" s="24"/>
      <c r="E61" s="36"/>
      <c r="F61" s="35"/>
      <c r="G61" s="35"/>
      <c r="H61" s="44"/>
      <c r="I61" s="44"/>
      <c r="J61" s="44"/>
      <c r="K61" s="47"/>
      <c r="L61" s="47"/>
      <c r="M61" s="44"/>
      <c r="N61" s="35"/>
      <c r="O61" s="44"/>
      <c r="P61" s="44"/>
      <c r="Q61" s="44"/>
      <c r="R61" s="44"/>
      <c r="S61" s="35"/>
      <c r="T61" s="44"/>
      <c r="U61" s="37"/>
      <c r="AH61" s="35"/>
    </row>
    <row r="62" spans="1:34" ht="18" customHeight="1" x14ac:dyDescent="0.2">
      <c r="A62" s="34"/>
      <c r="B62" s="113" t="str">
        <f>IF(E62=" "," ",IF(Employee!F$24&gt;E$60," ",IF(Employee!F$26&lt;E$60," ",Employee!D$30)))</f>
        <v xml:space="preserve"> </v>
      </c>
      <c r="C62" s="299"/>
      <c r="D62" s="299" t="s">
        <v>106</v>
      </c>
      <c r="E62" s="120" t="str">
        <f>IF(Employee!D$28="w"," ",IF(Employee!F$24&gt;E$60," ",IF(Employee!F$26&lt;E$60," ",Employee!D$29)))</f>
        <v xml:space="preserve"> </v>
      </c>
      <c r="F62" s="117" t="str">
        <f>IF(E62=" "," ",IF(Employee!F$24&gt;E$60," ",IF(Employee!F$26&lt;E$60," ",Employee!D$15)))</f>
        <v xml:space="preserve"> </v>
      </c>
      <c r="G62" s="130"/>
      <c r="H62" s="95">
        <f>IF(T$60="Y",'Jul23'!H51,0)</f>
        <v>0</v>
      </c>
      <c r="I62" s="89">
        <f>IF(T$60="Y",'Jul23'!I51,0)</f>
        <v>0</v>
      </c>
      <c r="J62" s="89">
        <f>IF(T$60="Y",'Jul23'!J51,0)</f>
        <v>0</v>
      </c>
      <c r="K62" s="89">
        <f>IF(T$60="Y",'Jul23'!K51,I62*J62)</f>
        <v>0</v>
      </c>
      <c r="L62" s="89">
        <f>IF(T$60="Y",'Jul23'!L51,0)</f>
        <v>0</v>
      </c>
      <c r="M62" s="99" t="str">
        <f>IF(E62=" "," ",IF(T$60="Y",'Jul23'!M51,IF((H62+K62+L62)&gt;0,H62+K62+L62," ")))</f>
        <v xml:space="preserve"> </v>
      </c>
      <c r="N62" s="95">
        <v>0</v>
      </c>
      <c r="O62" s="89">
        <v>0</v>
      </c>
      <c r="P62" s="89">
        <v>0</v>
      </c>
      <c r="Q62" s="110">
        <v>0</v>
      </c>
      <c r="R62" s="172" t="str">
        <f>IF(M62=" "," ",IF(M62=0," ",M62-SUM(N62:Q62)))</f>
        <v xml:space="preserve"> </v>
      </c>
      <c r="S62" s="94"/>
      <c r="T62" s="99">
        <v>0</v>
      </c>
      <c r="U62" s="39"/>
      <c r="V62" s="49">
        <f>IF(Employee!H$35=E$60,Employee!D$34+SUM(M62)+'Jul23'!V51,SUM(M62)+'Jul23'!V51)</f>
        <v>0</v>
      </c>
      <c r="W62" s="49">
        <f>IF(Employee!H$35=E$60,Employee!D$35+SUM(N62)+'Jul23'!W51,SUM(N62)+'Jul23'!W51)</f>
        <v>0</v>
      </c>
      <c r="X62" s="49">
        <f>IF(O62=" ",'Jul23'!X51,O62+'Jul23'!X51)</f>
        <v>0</v>
      </c>
      <c r="Y62" s="49">
        <f>IF(P62=" ",'Jul23'!Y51,P62+'Jul23'!Y51)</f>
        <v>0</v>
      </c>
      <c r="Z62" s="49">
        <f>IF(Q62=" ",'Jul23'!Z51,Q62+'Jul23'!Z51)</f>
        <v>0</v>
      </c>
      <c r="AA62" s="49">
        <f>IF(R62=" ",'Jul23'!AA51,R62+'Jul23'!AA51)</f>
        <v>0</v>
      </c>
      <c r="AC62" s="49">
        <f>IF(T62=" ",'Jul23'!AC51,T62+'Jul23'!AC51)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",IF(Employee!F$50&gt;E$60," ",IF(Employee!F$52&lt;E$60," ",Employee!D$56)))</f>
        <v xml:space="preserve"> </v>
      </c>
      <c r="C63" s="299"/>
      <c r="D63" s="299" t="s">
        <v>106</v>
      </c>
      <c r="E63" s="112" t="str">
        <f>IF(Employee!D$54="w"," ",IF(Employee!F$50&gt;E$60," ",IF(Employee!F$52&lt;E$60," ",Employee!D$55)))</f>
        <v xml:space="preserve"> </v>
      </c>
      <c r="F63" s="118" t="str">
        <f>IF(E63=" "," ",IF(Employee!F$50&gt;E$60," ",IF(Employee!F$52&lt;E$60," ",Employee!D$41)))</f>
        <v xml:space="preserve"> </v>
      </c>
      <c r="G63" s="130"/>
      <c r="H63" s="96">
        <f>IF(T$60="Y",'Jul23'!H52,0)</f>
        <v>0</v>
      </c>
      <c r="I63" s="92">
        <f>IF(T$60="Y",'Jul23'!I52,0)</f>
        <v>0</v>
      </c>
      <c r="J63" s="92">
        <f>IF(T$60="Y",'Jul23'!J52,0)</f>
        <v>0</v>
      </c>
      <c r="K63" s="92">
        <f>IF(T$60="Y",'Jul23'!K52,I63*J63)</f>
        <v>0</v>
      </c>
      <c r="L63" s="92">
        <f>IF(T$60="Y",'Jul23'!L52,0)</f>
        <v>0</v>
      </c>
      <c r="M63" s="100" t="str">
        <f>IF(E63=" "," ",IF(T$60="Y",'Jul23'!M52,IF((H63+K63+L63)&gt;0,H63+K63+L63,"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IF(Employee!H$61=E$60,Employee!D$60+SUM(M63)+'Jul23'!V52,SUM(M63)+'Jul23'!V52)</f>
        <v>0</v>
      </c>
      <c r="W63" s="49">
        <f>IF(Employee!H$61=E$60,Employee!D$61+SUM(N63)+'Jul23'!W52,SUM(N63)+'Jul23'!W52)</f>
        <v>0</v>
      </c>
      <c r="X63" s="49">
        <f>IF(O63=" ",'Jul23'!X52,O63+'Jul23'!X52)</f>
        <v>0</v>
      </c>
      <c r="Y63" s="49">
        <f>IF(P63=" ",'Jul23'!Y52,P63+'Jul23'!Y52)</f>
        <v>0</v>
      </c>
      <c r="Z63" s="49">
        <f>IF(Q63=" ",'Jul23'!Z52,Q63+'Jul23'!Z52)</f>
        <v>0</v>
      </c>
      <c r="AA63" s="49">
        <f>IF(R63=" ",'Jul23'!AA52,R63+'Jul23'!AA52)</f>
        <v>0</v>
      </c>
      <c r="AC63" s="49">
        <f>IF(T63=" ",'Jul23'!AC52,T63+'Jul23'!AC52)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",IF(Employee!F$76&gt;E$60," ",IF(Employee!F$78&lt;E$60," ",Employee!D$82)))</f>
        <v xml:space="preserve"> </v>
      </c>
      <c r="C64" s="299"/>
      <c r="D64" s="299" t="s">
        <v>106</v>
      </c>
      <c r="E64" s="112" t="str">
        <f>IF(Employee!D$80="w"," ",IF(Employee!F$76&gt;E$60," ",IF(Employee!F$78&lt;E$60," ",Employee!D$81)))</f>
        <v xml:space="preserve"> </v>
      </c>
      <c r="F64" s="118" t="str">
        <f>IF(E64=" "," ",IF(Employee!F$76&gt;E$60," ",IF(Employee!F$78&lt;E$60," ",Employee!D$67)))</f>
        <v xml:space="preserve"> </v>
      </c>
      <c r="G64" s="130"/>
      <c r="H64" s="96">
        <f>IF(T$60="Y",'Jul23'!H53,0)</f>
        <v>0</v>
      </c>
      <c r="I64" s="92">
        <f>IF(T$60="Y",'Jul23'!I53,0)</f>
        <v>0</v>
      </c>
      <c r="J64" s="92">
        <f>IF(T$60="Y",'Jul23'!J53,0)</f>
        <v>0</v>
      </c>
      <c r="K64" s="92">
        <f>IF(T$60="Y",'Jul23'!K53,I64*J64)</f>
        <v>0</v>
      </c>
      <c r="L64" s="92">
        <f>IF(T$60="Y",'Jul23'!L53,0)</f>
        <v>0</v>
      </c>
      <c r="M64" s="100" t="str">
        <f>IF(E64=" "," ",IF(T$60="Y",'Jul23'!M53,IF((H64+K64+L64)&gt;0,H64+K64+L64,"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IF(Employee!H$87=E$60,Employee!D$86+SUM(M64)+'Jul23'!V53,SUM(M64)+'Jul23'!V53)</f>
        <v>0</v>
      </c>
      <c r="W64" s="49">
        <f>IF(Employee!H$87=E$60,Employee!D$87+SUM(N64)+'Jul23'!W53,SUM(N64)+'Jul23'!W53)</f>
        <v>0</v>
      </c>
      <c r="X64" s="49">
        <f>IF(O64=" ",'Jul23'!X53,O64+'Jul23'!X53)</f>
        <v>0</v>
      </c>
      <c r="Y64" s="49">
        <f>IF(P64=" ",'Jul23'!Y53,P64+'Jul23'!Y53)</f>
        <v>0</v>
      </c>
      <c r="Z64" s="49">
        <f>IF(Q64=" ",'Jul23'!Z53,Q64+'Jul23'!Z53)</f>
        <v>0</v>
      </c>
      <c r="AA64" s="49">
        <f>IF(R64=" ",'Jul23'!AA53,R64+'Jul23'!AA53)</f>
        <v>0</v>
      </c>
      <c r="AC64" s="49">
        <f>IF(T64=" ",'Jul23'!AC53,T64+'Jul23'!AC53)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x14ac:dyDescent="0.2">
      <c r="A65" s="34"/>
      <c r="B65" s="115" t="str">
        <f>IF(E65=" "," ",IF(Employee!F$102&gt;E$60," ",IF(Employee!F$104&lt;E$60," ",Employee!D$108)))</f>
        <v xml:space="preserve"> </v>
      </c>
      <c r="C65" s="299"/>
      <c r="D65" s="299" t="s">
        <v>106</v>
      </c>
      <c r="E65" s="112" t="str">
        <f>IF(Employee!D$106="w"," ",IF(Employee!F$102&gt;E$60," ",IF(Employee!F$104&lt;E$60," ",Employee!D$107)))</f>
        <v xml:space="preserve"> </v>
      </c>
      <c r="F65" s="118" t="str">
        <f>IF(E65=" "," ",IF(Employee!F$102&gt;E$60," ",IF(Employee!F$104&lt;E$60," ",Employee!D$93)))</f>
        <v xml:space="preserve"> </v>
      </c>
      <c r="G65" s="130"/>
      <c r="H65" s="96">
        <f>IF(T$60="Y",'Jul23'!H54,0)</f>
        <v>0</v>
      </c>
      <c r="I65" s="92">
        <f>IF(T$60="Y",'Jul23'!I54,0)</f>
        <v>0</v>
      </c>
      <c r="J65" s="92">
        <f>IF(T$60="Y",'Jul23'!J54,0)</f>
        <v>0</v>
      </c>
      <c r="K65" s="92">
        <f>IF(T$60="Y",'Jul23'!K54,I65*J65)</f>
        <v>0</v>
      </c>
      <c r="L65" s="92">
        <f>IF(T$60="Y",'Jul23'!L54,0)</f>
        <v>0</v>
      </c>
      <c r="M65" s="100" t="str">
        <f>IF(E65=" "," ",IF(T$60="Y",'Jul23'!M54,IF((H65+K65+L65)&gt;0,H65+K65+L65," ")))</f>
        <v xml:space="preserve"> </v>
      </c>
      <c r="N65" s="96">
        <v>0</v>
      </c>
      <c r="O65" s="92">
        <v>0</v>
      </c>
      <c r="P65" s="92">
        <v>0</v>
      </c>
      <c r="Q65" s="111">
        <v>0</v>
      </c>
      <c r="R65" s="173" t="str">
        <f>IF(M65=" "," ",IF(M65=0," ",M65-SUM(N65:Q65)))</f>
        <v xml:space="preserve"> </v>
      </c>
      <c r="S65" s="94"/>
      <c r="T65" s="100">
        <v>0</v>
      </c>
      <c r="U65" s="39"/>
      <c r="V65" s="49">
        <f>IF(Employee!H$113=E$60,Employee!D$112+SUM(M65)+'Jul23'!V54,SUM(M65)+'Jul23'!V54)</f>
        <v>0</v>
      </c>
      <c r="W65" s="49">
        <f>IF(Employee!H$113=E$60,Employee!D$113+SUM(N65)+'Jul23'!W54,SUM(N65)+'Jul23'!W54)</f>
        <v>0</v>
      </c>
      <c r="X65" s="49">
        <f>IF(O65=" ",'Jul23'!X54,O65+'Jul23'!X54)</f>
        <v>0</v>
      </c>
      <c r="Y65" s="49">
        <f>IF(P65=" ",'Jul23'!Y54,P65+'Jul23'!Y54)</f>
        <v>0</v>
      </c>
      <c r="Z65" s="49">
        <f>IF(Q65=" ",'Jul23'!Z54,Q65+'Jul23'!Z54)</f>
        <v>0</v>
      </c>
      <c r="AA65" s="49">
        <f>IF(R65=" ",'Jul23'!AA54,R65+'Jul23'!AA54)</f>
        <v>0</v>
      </c>
      <c r="AC65" s="49">
        <f>IF(T65=" ",'Jul23'!AC54,T65+'Jul23'!AC54)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Bot="1" x14ac:dyDescent="0.25">
      <c r="A66" s="34"/>
      <c r="B66" s="115" t="str">
        <f>IF(E66=" "," ",IF(Employee!F$128&gt;E$60," ",IF(Employee!F$130&lt;E$60," ",Employee!D$134)))</f>
        <v xml:space="preserve"> </v>
      </c>
      <c r="C66" s="299"/>
      <c r="D66" s="299" t="s">
        <v>106</v>
      </c>
      <c r="E66" s="112" t="str">
        <f>IF(Employee!D$132="w"," ",IF(Employee!F$128&gt;E$60," ",IF(Employee!F$130&lt;E$60," ",Employee!D$133)))</f>
        <v xml:space="preserve"> </v>
      </c>
      <c r="F66" s="118" t="str">
        <f>IF(E66=" "," ",IF(Employee!F$128&gt;E$60," ",IF(Employee!F$130&lt;E$60," ",Employee!D$119)))</f>
        <v xml:space="preserve"> </v>
      </c>
      <c r="G66" s="130"/>
      <c r="H66" s="96">
        <f>IF(T$60="Y",'Jul23'!H55,0)</f>
        <v>0</v>
      </c>
      <c r="I66" s="92">
        <f>IF(T$60="Y",'Jul23'!I55,0)</f>
        <v>0</v>
      </c>
      <c r="J66" s="92">
        <f>IF(T$60="Y",'Jul23'!J55,0)</f>
        <v>0</v>
      </c>
      <c r="K66" s="92">
        <f>IF(T$60="Y",'Jul23'!K55,I66*J66)</f>
        <v>0</v>
      </c>
      <c r="L66" s="92">
        <f>IF(T$60="Y",'Jul23'!L55,0)</f>
        <v>0</v>
      </c>
      <c r="M66" s="100" t="str">
        <f>IF(E66=" "," ",IF(T$60="Y",'Jul23'!M55,IF((H66+K66+L66)&gt;0,H66+K66+L66," ")))</f>
        <v xml:space="preserve"> </v>
      </c>
      <c r="N66" s="244">
        <v>0</v>
      </c>
      <c r="O66" s="245">
        <v>0</v>
      </c>
      <c r="P66" s="245">
        <v>0</v>
      </c>
      <c r="Q66" s="246">
        <v>0</v>
      </c>
      <c r="R66" s="173" t="str">
        <f>IF(M66=" "," ",IF(M66=0," ",M66-SUM(N66:Q66)))</f>
        <v xml:space="preserve"> </v>
      </c>
      <c r="S66" s="94"/>
      <c r="T66" s="247">
        <v>0</v>
      </c>
      <c r="U66" s="39"/>
      <c r="V66" s="49">
        <f>IF(Employee!H$139=E$60,Employee!D$138+SUM(M66)+'Jul23'!V55,SUM(M66)+'Jul23'!V55)</f>
        <v>0</v>
      </c>
      <c r="W66" s="49">
        <f>IF(Employee!H$139=E$60,Employee!D$139+SUM(N66)+'Jul23'!W55,SUM(N66)+'Jul23'!W55)</f>
        <v>0</v>
      </c>
      <c r="X66" s="49">
        <f>IF(O66=" ",'Jul23'!X55,O66+'Jul23'!X55)</f>
        <v>0</v>
      </c>
      <c r="Y66" s="49">
        <f>IF(P66=" ",'Jul23'!Y55,P66+'Jul23'!Y55)</f>
        <v>0</v>
      </c>
      <c r="Z66" s="49">
        <f>IF(Q66=" ",'Jul23'!Z55,Q66+'Jul23'!Z55)</f>
        <v>0</v>
      </c>
      <c r="AA66" s="49">
        <f>IF(R66=" ",'Jul23'!AA55,R66+'Jul23'!AA55)</f>
        <v>0</v>
      </c>
      <c r="AC66" s="49">
        <f>IF(T66=" ",'Jul23'!AC55,T66+'Jul23'!AC55)</f>
        <v>0</v>
      </c>
      <c r="AD66" s="76">
        <f>IF(G66="SSP",H66,0)</f>
        <v>0</v>
      </c>
      <c r="AE66" s="76">
        <f>IF(G66="SMP",H66,0)</f>
        <v>0</v>
      </c>
      <c r="AF66" s="76">
        <f>IF(G66="SPP",H66,0)</f>
        <v>0</v>
      </c>
      <c r="AG66" s="76">
        <f>IF(G66="SAP",H66,0)</f>
        <v>0</v>
      </c>
      <c r="AH66" s="35"/>
    </row>
    <row r="67" spans="1:34" ht="18" customHeight="1" thickTop="1" thickBot="1" x14ac:dyDescent="0.25">
      <c r="A67" s="38"/>
      <c r="B67" s="123"/>
      <c r="C67" s="121"/>
      <c r="D67" s="121"/>
      <c r="E67" s="122"/>
      <c r="F67" s="390" t="s">
        <v>7</v>
      </c>
      <c r="G67" s="391"/>
      <c r="H67" s="101"/>
      <c r="I67" s="102"/>
      <c r="J67" s="102"/>
      <c r="K67" s="134"/>
      <c r="L67" s="134"/>
      <c r="M67" s="127">
        <f t="shared" ref="M67:R67" si="17">SUM(M62:M66)</f>
        <v>0</v>
      </c>
      <c r="N67" s="127">
        <f t="shared" si="17"/>
        <v>0</v>
      </c>
      <c r="O67" s="127">
        <f t="shared" si="17"/>
        <v>0</v>
      </c>
      <c r="P67" s="127">
        <f t="shared" si="17"/>
        <v>0</v>
      </c>
      <c r="Q67" s="127">
        <f t="shared" si="17"/>
        <v>0</v>
      </c>
      <c r="R67" s="127">
        <f t="shared" si="17"/>
        <v>0</v>
      </c>
      <c r="S67" s="94"/>
      <c r="T67" s="127">
        <f>SUM(T62:T66)</f>
        <v>0</v>
      </c>
      <c r="U67" s="40"/>
      <c r="V67" s="49"/>
      <c r="AH67" s="35"/>
    </row>
    <row r="68" spans="1:34" ht="24" customHeight="1" x14ac:dyDescent="0.2">
      <c r="B68" s="402"/>
      <c r="C68" s="402"/>
      <c r="D68" s="402"/>
      <c r="E68" s="402"/>
      <c r="F68" s="402"/>
      <c r="G68" s="402"/>
      <c r="H68" s="402"/>
      <c r="I68" s="402"/>
      <c r="J68" s="402"/>
      <c r="K68" s="402"/>
      <c r="L68" s="402"/>
      <c r="M68" s="402"/>
      <c r="N68" s="402"/>
      <c r="O68" s="402"/>
      <c r="P68" s="402"/>
      <c r="Q68" s="402"/>
      <c r="R68" s="402"/>
      <c r="S68" s="402"/>
      <c r="T68" s="402"/>
      <c r="U68" s="35"/>
    </row>
    <row r="69" spans="1:34" ht="12.75" customHeight="1" x14ac:dyDescent="0.2">
      <c r="AD69" s="157">
        <f>SUM(AD11:AD67)</f>
        <v>0</v>
      </c>
      <c r="AE69" s="157">
        <f>SUM(AE11:AE67)</f>
        <v>0</v>
      </c>
      <c r="AF69" s="157">
        <f>SUM(AF11:AF67)</f>
        <v>0</v>
      </c>
      <c r="AG69" s="157">
        <f>SUM(AG11:AG67)</f>
        <v>0</v>
      </c>
    </row>
    <row r="70" spans="1:34" ht="13.5" customHeight="1" thickBot="1" x14ac:dyDescent="0.25">
      <c r="F70" s="181" t="s">
        <v>70</v>
      </c>
      <c r="G70" s="180"/>
      <c r="H70" s="180"/>
      <c r="M70" s="447" t="s">
        <v>73</v>
      </c>
      <c r="N70" s="448"/>
      <c r="O70" s="448"/>
      <c r="P70" s="448"/>
      <c r="Q70" s="448"/>
      <c r="R70" s="448"/>
      <c r="T70" s="183"/>
    </row>
    <row r="71" spans="1:34" ht="12.75" customHeight="1" x14ac:dyDescent="0.2">
      <c r="F71" s="198" t="str">
        <f>IF(B62="D",Employee!D15," ")</f>
        <v xml:space="preserve"> </v>
      </c>
      <c r="M71" s="185" t="str">
        <f>IF(B62="D",M62," ")</f>
        <v xml:space="preserve"> </v>
      </c>
      <c r="N71" s="186" t="str">
        <f>IF(B62="D",N62," ")</f>
        <v xml:space="preserve"> </v>
      </c>
      <c r="O71" s="186" t="str">
        <f>IF(B62="D",O62," ")</f>
        <v xml:space="preserve"> </v>
      </c>
      <c r="P71" s="186" t="str">
        <f>IF(B62="D",P62," ")</f>
        <v xml:space="preserve"> </v>
      </c>
      <c r="Q71" s="186" t="str">
        <f>IF(B62="D",Q62," ")</f>
        <v xml:space="preserve"> </v>
      </c>
      <c r="R71" s="187" t="str">
        <f>IF(B62="D",R62," ")</f>
        <v xml:space="preserve"> </v>
      </c>
      <c r="S71" s="188"/>
      <c r="T71" s="189" t="str">
        <f>IF(B62="D",T62," ")</f>
        <v xml:space="preserve"> </v>
      </c>
      <c r="AD71" s="159">
        <f>IF((AD69-(O1+T1)*0.13)&gt;0,AD69-(Q1+T1)*0.13,0)</f>
        <v>0</v>
      </c>
      <c r="AE71" s="159">
        <f>AE69</f>
        <v>0</v>
      </c>
      <c r="AF71" s="159">
        <f>AF69</f>
        <v>0</v>
      </c>
      <c r="AG71" s="159">
        <f>AG69</f>
        <v>0</v>
      </c>
    </row>
    <row r="72" spans="1:34" x14ac:dyDescent="0.2">
      <c r="F72" s="198" t="str">
        <f>IF(B63="D",Employee!D41,"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</row>
    <row r="73" spans="1:34" ht="12.75" customHeight="1" x14ac:dyDescent="0.2">
      <c r="F73" s="198" t="str">
        <f>IF(B64="D",Employee!D67,"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  <c r="AD73" s="162"/>
      <c r="AE73" s="159">
        <f>AE71*0.045</f>
        <v>0</v>
      </c>
      <c r="AF73" s="159">
        <f>AF71*0.045</f>
        <v>0</v>
      </c>
      <c r="AG73" s="159">
        <f>AG71*0.045</f>
        <v>0</v>
      </c>
    </row>
    <row r="74" spans="1:34" x14ac:dyDescent="0.2">
      <c r="F74" s="198" t="str">
        <f>IF(B65="D",Employee!D93," ")</f>
        <v xml:space="preserve"> </v>
      </c>
      <c r="M74" s="190" t="str">
        <f>IF(B65="D",M65," ")</f>
        <v xml:space="preserve"> </v>
      </c>
      <c r="N74" s="191" t="str">
        <f>IF(B65="D",N65," ")</f>
        <v xml:space="preserve"> </v>
      </c>
      <c r="O74" s="191" t="str">
        <f>IF(B65="D",O65," ")</f>
        <v xml:space="preserve"> </v>
      </c>
      <c r="P74" s="191" t="str">
        <f>IF(B65="D",P65," ")</f>
        <v xml:space="preserve"> </v>
      </c>
      <c r="Q74" s="191" t="str">
        <f>IF(B65="D",Q65," ")</f>
        <v xml:space="preserve"> </v>
      </c>
      <c r="R74" s="192" t="str">
        <f>IF(B65="D",R65," ")</f>
        <v xml:space="preserve"> </v>
      </c>
      <c r="S74" s="188"/>
      <c r="T74" s="193" t="str">
        <f>IF(B65="D",T65," ")</f>
        <v xml:space="preserve"> </v>
      </c>
    </row>
    <row r="75" spans="1:34" ht="13.5" thickBot="1" x14ac:dyDescent="0.25">
      <c r="F75" s="198" t="str">
        <f>IF(B66="D",Employee!D119," ")</f>
        <v xml:space="preserve"> </v>
      </c>
      <c r="M75" s="194" t="str">
        <f>IF(B66="D",M66," ")</f>
        <v xml:space="preserve"> </v>
      </c>
      <c r="N75" s="195" t="str">
        <f>IF(B66="D",N66," ")</f>
        <v xml:space="preserve"> </v>
      </c>
      <c r="O75" s="195" t="str">
        <f>IF(B66="D",O66," ")</f>
        <v xml:space="preserve"> </v>
      </c>
      <c r="P75" s="195" t="str">
        <f>IF(B66="D",P66," ")</f>
        <v xml:space="preserve"> </v>
      </c>
      <c r="Q75" s="195" t="str">
        <f>IF(B66="D",Q66," ")</f>
        <v xml:space="preserve"> </v>
      </c>
      <c r="R75" s="196" t="str">
        <f>IF(B66="D",R66," ")</f>
        <v xml:space="preserve"> </v>
      </c>
      <c r="S75" s="188"/>
      <c r="T75" s="197" t="str">
        <f>IF(B66="D",T66," ")</f>
        <v xml:space="preserve"> </v>
      </c>
    </row>
    <row r="76" spans="1:34" ht="13.5" thickBot="1" x14ac:dyDescent="0.25">
      <c r="F76" s="182" t="s">
        <v>72</v>
      </c>
      <c r="M76" s="184">
        <f t="shared" ref="M76:R76" si="18">SUM(M71:M75)</f>
        <v>0</v>
      </c>
      <c r="N76" s="184">
        <f t="shared" si="18"/>
        <v>0</v>
      </c>
      <c r="O76" s="184">
        <f t="shared" si="18"/>
        <v>0</v>
      </c>
      <c r="P76" s="184">
        <f t="shared" si="18"/>
        <v>0</v>
      </c>
      <c r="Q76" s="184">
        <f t="shared" si="18"/>
        <v>0</v>
      </c>
      <c r="R76" s="184">
        <f t="shared" si="18"/>
        <v>0</v>
      </c>
      <c r="S76" s="188"/>
      <c r="T76" s="184">
        <f>SUM(T71:T75)</f>
        <v>0</v>
      </c>
      <c r="AD76" s="158">
        <f>AD71+'Jul23'!AD65</f>
        <v>0</v>
      </c>
      <c r="AE76" s="158">
        <f>AE71+'Jul23'!AE65</f>
        <v>0</v>
      </c>
      <c r="AF76" s="158">
        <f>AF71+'Jul23'!AF65</f>
        <v>0</v>
      </c>
      <c r="AG76" s="158">
        <f>AG71+'Jul23'!AG65</f>
        <v>0</v>
      </c>
    </row>
    <row r="77" spans="1:34" ht="13.5" thickTop="1" x14ac:dyDescent="0.2"/>
    <row r="78" spans="1:34" x14ac:dyDescent="0.2">
      <c r="AD78" s="162"/>
      <c r="AE78" s="158">
        <f>AE73+'Jul23'!AE67</f>
        <v>0</v>
      </c>
      <c r="AF78" s="158">
        <f>AF73+'Jul23'!AF67</f>
        <v>0</v>
      </c>
      <c r="AG78" s="158">
        <f>AG73+'Jul23'!AG67</f>
        <v>0</v>
      </c>
    </row>
  </sheetData>
  <mergeCells count="86">
    <mergeCell ref="M70:R70"/>
    <mergeCell ref="B1:F2"/>
    <mergeCell ref="V1:AC2"/>
    <mergeCell ref="R59:T59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68:T68"/>
    <mergeCell ref="AD1:AG2"/>
    <mergeCell ref="AD3:AD6"/>
    <mergeCell ref="AE3:AE6"/>
    <mergeCell ref="AF3:AF6"/>
    <mergeCell ref="AG3:AG6"/>
    <mergeCell ref="F67:G67"/>
    <mergeCell ref="B37:T37"/>
    <mergeCell ref="B38:E38"/>
    <mergeCell ref="B39:D39"/>
    <mergeCell ref="H39:J39"/>
    <mergeCell ref="O39:R39"/>
    <mergeCell ref="F46:G46"/>
    <mergeCell ref="B58:T58"/>
    <mergeCell ref="B59:E59"/>
    <mergeCell ref="B60:D60"/>
    <mergeCell ref="H60:J60"/>
    <mergeCell ref="O60:R60"/>
    <mergeCell ref="O59:Q59"/>
    <mergeCell ref="B48:E48"/>
    <mergeCell ref="O48:Q48"/>
    <mergeCell ref="R48:T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N3:N6"/>
    <mergeCell ref="B49:D49"/>
    <mergeCell ref="H49:J49"/>
    <mergeCell ref="O49:R49"/>
    <mergeCell ref="G1:H1"/>
    <mergeCell ref="J3:J6"/>
    <mergeCell ref="K3:K6"/>
    <mergeCell ref="P3:P6"/>
    <mergeCell ref="Q3:Q6"/>
    <mergeCell ref="G2:H2"/>
    <mergeCell ref="I2:L2"/>
    <mergeCell ref="I1:L1"/>
    <mergeCell ref="F56:G56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X3:X6"/>
    <mergeCell ref="M3:M6"/>
    <mergeCell ref="L3:L6"/>
  </mergeCells>
  <phoneticPr fontId="6" type="noConversion"/>
  <dataValidations count="1">
    <dataValidation type="list" allowBlank="1" showInputMessage="1" showErrorMessage="1" sqref="G62:G66 G31:G35 G11:G15 G21:G25 G41:G45 G51:G5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63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463"/>
      <c r="B1" s="454" t="s">
        <v>65</v>
      </c>
      <c r="C1" s="455"/>
      <c r="D1" s="455"/>
      <c r="E1" s="455"/>
      <c r="F1" s="456"/>
      <c r="G1" s="467">
        <f>SUM(AD60:AG60)+SUM(AE62:AG62)</f>
        <v>0</v>
      </c>
      <c r="H1" s="468"/>
      <c r="I1" s="465" t="s">
        <v>4</v>
      </c>
      <c r="J1" s="476"/>
      <c r="K1" s="476"/>
      <c r="L1" s="477"/>
      <c r="M1" s="88">
        <f t="shared" ref="M1:R1" si="0">M16+M26+M36+M46+M56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4"/>
    </row>
    <row r="2" spans="1:34" s="4" customFormat="1" ht="14.2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 t="shared" ref="M2:R2" si="1">M65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S55</f>
        <v>0</v>
      </c>
      <c r="T2" s="178">
        <f>T65</f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4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23</v>
      </c>
      <c r="F9" s="35"/>
      <c r="G9" s="35"/>
      <c r="H9" s="392" t="s">
        <v>28</v>
      </c>
      <c r="I9" s="393"/>
      <c r="J9" s="391"/>
      <c r="K9" s="204">
        <f>'Aug23'!M49+1</f>
        <v>45173</v>
      </c>
      <c r="L9" s="203" t="s">
        <v>75</v>
      </c>
      <c r="M9" s="205">
        <f>K9+6</f>
        <v>45179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IF(T$9="Y",'Aug23'!H51,0)</f>
        <v>0</v>
      </c>
      <c r="I11" s="89">
        <f>IF(T$9="Y",'Aug23'!I51,0)</f>
        <v>0</v>
      </c>
      <c r="J11" s="89">
        <f>IF(T$9="Y",'Aug23'!J51,0)</f>
        <v>0</v>
      </c>
      <c r="K11" s="89">
        <f>IF(T$9="Y",'Aug23'!K51,I11*J11)</f>
        <v>0</v>
      </c>
      <c r="L11" s="110">
        <f>IF(T$9="Y",'Aug23'!L51,0)</f>
        <v>0</v>
      </c>
      <c r="M11" s="110" t="str">
        <f>IF(E11=" "," ",IF(T$9="Y",'Aug23'!M51,IF((H11+K11+L11)&gt;0,H11+K11+L11,"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IF(Employee!H$34=E$9,Employee!D$34+SUM(M11)+'Aug23'!V51,SUM(M11)+'Aug23'!V51)</f>
        <v>0</v>
      </c>
      <c r="W11" s="49">
        <f>IF(Employee!H$34=E$9,Employee!D$35+SUM(N11)+'Aug23'!W51,SUM(N11)+'Aug23'!W51)</f>
        <v>0</v>
      </c>
      <c r="X11" s="49">
        <f>IF(O11=" ",'Aug23'!X51,O11+'Aug23'!X51)</f>
        <v>0</v>
      </c>
      <c r="Y11" s="49">
        <f>IF(P11=" ",'Aug23'!Y51,P11+'Aug23'!Y51)</f>
        <v>0</v>
      </c>
      <c r="Z11" s="49">
        <f>IF(Q11=" ",'Aug23'!Z51,Q11+'Aug23'!Z51)</f>
        <v>0</v>
      </c>
      <c r="AA11" s="49">
        <f>IF(R11=" ",'Aug23'!AA51,R11+'Aug23'!AA51)</f>
        <v>0</v>
      </c>
      <c r="AC11" s="49">
        <f>IF(T11=" ",'Aug23'!AC51,T11+'Aug23'!AC51)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IF(T$9="Y",'Aug23'!H452,0)</f>
        <v>0</v>
      </c>
      <c r="I12" s="92">
        <f>IF(T$9="Y",'Aug23'!I52,0)</f>
        <v>0</v>
      </c>
      <c r="J12" s="92">
        <f>IF(T$9="Y",'Aug23'!J52,0)</f>
        <v>0</v>
      </c>
      <c r="K12" s="92">
        <f>IF(T$9="Y",'Aug23'!K52,I12*J12)</f>
        <v>0</v>
      </c>
      <c r="L12" s="111">
        <f>IF(T$9="Y",'Aug23'!L52,0)</f>
        <v>0</v>
      </c>
      <c r="M12" s="111" t="str">
        <f>IF(E12=" "," ",IF(T$9="Y",'Aug23'!M52,IF((H12+K12+L12)&gt;0,H12+K12+L12,"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IF(Employee!H$60=E$9,Employee!D$60+SUM(M12)+'Aug23'!V52,SUM(M12)+'Aug23'!V52)</f>
        <v>0</v>
      </c>
      <c r="W12" s="49">
        <f>IF(Employee!H$60=E$9,Employee!D$61+SUM(N12)+'Aug23'!W52,SUM(N12)+'Aug23'!W52)</f>
        <v>0</v>
      </c>
      <c r="X12" s="49">
        <f>IF(O12=" ",'Aug23'!X52,O12+'Aug23'!X52)</f>
        <v>0</v>
      </c>
      <c r="Y12" s="49">
        <f>IF(P12=" ",'Aug23'!Y52,P12+'Aug23'!Y52)</f>
        <v>0</v>
      </c>
      <c r="Z12" s="49">
        <f>IF(Q12=" ",'Aug23'!Z52,Q12+'Aug23'!Z52)</f>
        <v>0</v>
      </c>
      <c r="AA12" s="49">
        <f>IF(R12=" ",'Aug23'!AA52,R12+'Aug23'!AA52)</f>
        <v>0</v>
      </c>
      <c r="AC12" s="49">
        <f>IF(T12=" ",'Aug23'!AC52,T12+'Aug23'!AC52)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5">
        <f>IF(T$9="Y",'Aug23'!H53,0)</f>
        <v>0</v>
      </c>
      <c r="I13" s="89">
        <f>IF(T$9="Y",'Aug23'!I53,0)</f>
        <v>0</v>
      </c>
      <c r="J13" s="89">
        <f>IF(T$9="Y",'Aug23'!J53,0)</f>
        <v>0</v>
      </c>
      <c r="K13" s="89">
        <f>IF(T$9="Y",'Aug23'!K53,I13*J13)</f>
        <v>0</v>
      </c>
      <c r="L13" s="110">
        <f>IF(T$9="Y",'Aug23'!L53,0)</f>
        <v>0</v>
      </c>
      <c r="M13" s="110" t="str">
        <f>IF(E13=" "," ",IF(T$9="Y",'Aug23'!M53,IF((H13+K13+L13)&gt;0,H13+K13+L13,"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IF(Employee!H$86=E$9,Employee!D$86+SUM(M13)+'Aug23'!V53,SUM(M13)+'Aug23'!V53)</f>
        <v>0</v>
      </c>
      <c r="W13" s="49">
        <f>IF(Employee!H$86=E$9,Employee!D$87+SUM(N13)+'Aug23'!W53,SUM(N13)+'Aug23'!W53)</f>
        <v>0</v>
      </c>
      <c r="X13" s="49">
        <f>IF(O13=" ",'Aug23'!X53,O13+'Aug23'!X53)</f>
        <v>0</v>
      </c>
      <c r="Y13" s="49">
        <f>IF(P13=" ",'Aug23'!Y53,P13+'Aug23'!Y53)</f>
        <v>0</v>
      </c>
      <c r="Z13" s="49">
        <f>IF(Q13=" ",'Aug23'!Z53,Q13+'Aug23'!Z53)</f>
        <v>0</v>
      </c>
      <c r="AA13" s="49">
        <f>IF(R13=" ",'Aug23'!AA53,R13+'Aug23'!AA53)</f>
        <v>0</v>
      </c>
      <c r="AC13" s="49">
        <f>IF(T13=" ",'Aug23'!AC53,T13+'Aug23'!AC53)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IF(T$9="Y",'Aug23'!H454,0)</f>
        <v>0</v>
      </c>
      <c r="I14" s="92">
        <f>IF(T$9="Y",'Aug23'!I54,0)</f>
        <v>0</v>
      </c>
      <c r="J14" s="92">
        <f>IF(T$9="Y",'Aug23'!J54,0)</f>
        <v>0</v>
      </c>
      <c r="K14" s="92">
        <f>IF(T$9="Y",'Aug23'!K54,I14*J14)</f>
        <v>0</v>
      </c>
      <c r="L14" s="111">
        <f>IF(T$9="Y",'Aug23'!L54,0)</f>
        <v>0</v>
      </c>
      <c r="M14" s="111" t="str">
        <f>IF(E14=" "," ",IF(T$9="Y",'Aug23'!M54,IF((H14+K14+L14)&gt;0,H14+K14+L14,"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IF(Employee!H$112=E$9,Employee!D$112+SUM(M14)+'Aug23'!V54,SUM(M14)+'Aug23'!V54)</f>
        <v>0</v>
      </c>
      <c r="W14" s="49">
        <f>IF(Employee!H$112=E$9,Employee!D$113+SUM(N14)+'Aug23'!W54,SUM(N14)+'Aug23'!W54)</f>
        <v>0</v>
      </c>
      <c r="X14" s="49">
        <f>IF(O14=" ",'Aug23'!X54,O14+'Aug23'!X54)</f>
        <v>0</v>
      </c>
      <c r="Y14" s="49">
        <f>IF(P14=" ",'Aug23'!Y54,P14+'Aug23'!Y54)</f>
        <v>0</v>
      </c>
      <c r="Z14" s="49">
        <f>IF(Q14=" ",'Aug23'!Z54,Q14+'Aug23'!Z54)</f>
        <v>0</v>
      </c>
      <c r="AA14" s="49">
        <f>IF(R14=" ",'Aug23'!AA54,R14+'Aug23'!AA54)</f>
        <v>0</v>
      </c>
      <c r="AC14" s="49">
        <f>IF(T14=" ",'Aug23'!AC54,T14+'Aug23'!AC54)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95">
        <f>IF(T$9="Y",'Aug23'!H55,0)</f>
        <v>0</v>
      </c>
      <c r="I15" s="89">
        <f>IF(T$9="Y",'Aug23'!I55,0)</f>
        <v>0</v>
      </c>
      <c r="J15" s="89">
        <f>IF(T$9="Y",'Aug23'!J55,0)</f>
        <v>0</v>
      </c>
      <c r="K15" s="89">
        <f>IF(T$9="Y",'Aug23'!K55,I15*J15)</f>
        <v>0</v>
      </c>
      <c r="L15" s="110">
        <f>IF(T$9="Y",'Aug23'!L55,0)</f>
        <v>0</v>
      </c>
      <c r="M15" s="110" t="str">
        <f>IF(E15=" "," ",IF(T$9="Y",'Aug23'!M55,IF((H15+K15+L15)&gt;0,H15+K15+L15,"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IF(Employee!H$138=E$9,Employee!D$138+SUM(M15)+'Aug23'!V55,SUM(M15)+'Aug23'!V55)</f>
        <v>0</v>
      </c>
      <c r="W15" s="49">
        <f>IF(Employee!H$138=E$9,Employee!D$139+SUM(N15)+'Aug23'!W55,SUM(N15)+'Aug23'!W55)</f>
        <v>0</v>
      </c>
      <c r="X15" s="49">
        <f>IF(O15=" ",'Aug23'!X55,O15+'Aug23'!X55)</f>
        <v>0</v>
      </c>
      <c r="Y15" s="49">
        <f>IF(P15=" ",'Aug23'!Y55,P15+'Aug23'!Y55)</f>
        <v>0</v>
      </c>
      <c r="Z15" s="49">
        <f>IF(Q15=" ",'Aug23'!Z55,Q15+'Aug23'!Z55)</f>
        <v>0</v>
      </c>
      <c r="AA15" s="49">
        <f>IF(R15=" ",'Aug23'!AA55,R15+'Aug23'!AA55)</f>
        <v>0</v>
      </c>
      <c r="AC15" s="49">
        <f>IF(T15=" ",'Aug23'!AC55,T15+'Aug23'!AC55)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24</v>
      </c>
      <c r="F19" s="35"/>
      <c r="G19" s="35"/>
      <c r="H19" s="392" t="s">
        <v>28</v>
      </c>
      <c r="I19" s="393"/>
      <c r="J19" s="391"/>
      <c r="K19" s="204">
        <f>M9+1</f>
        <v>45180</v>
      </c>
      <c r="L19" s="203" t="s">
        <v>75</v>
      </c>
      <c r="M19" s="205">
        <f>K19+6</f>
        <v>45186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25</v>
      </c>
      <c r="F29" s="35"/>
      <c r="G29" s="35"/>
      <c r="H29" s="392" t="s">
        <v>28</v>
      </c>
      <c r="I29" s="393"/>
      <c r="J29" s="391"/>
      <c r="K29" s="204">
        <f>M19+1</f>
        <v>45187</v>
      </c>
      <c r="L29" s="203" t="s">
        <v>75</v>
      </c>
      <c r="M29" s="205">
        <f>K29+6</f>
        <v>45193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9"/>
      <c r="D38" s="469"/>
      <c r="E38" s="470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471"/>
      <c r="D39" s="472"/>
      <c r="E39" s="156">
        <v>26</v>
      </c>
      <c r="F39" s="35"/>
      <c r="G39" s="35"/>
      <c r="H39" s="392" t="s">
        <v>28</v>
      </c>
      <c r="I39" s="471"/>
      <c r="J39" s="472"/>
      <c r="K39" s="204">
        <f>M29+1</f>
        <v>45194</v>
      </c>
      <c r="L39" s="203" t="s">
        <v>75</v>
      </c>
      <c r="M39" s="205">
        <f>K39+6</f>
        <v>45200</v>
      </c>
      <c r="N39" s="20"/>
      <c r="O39" s="433" t="s">
        <v>63</v>
      </c>
      <c r="P39" s="473"/>
      <c r="Q39" s="473"/>
      <c r="R39" s="47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475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ht="18" customHeight="1" thickTop="1" thickBot="1" x14ac:dyDescent="0.25">
      <c r="A48" s="31"/>
      <c r="B48" s="407" t="s">
        <v>24</v>
      </c>
      <c r="C48" s="393"/>
      <c r="D48" s="393"/>
      <c r="E48" s="391"/>
      <c r="F48" s="32"/>
      <c r="G48" s="32"/>
      <c r="H48" s="43"/>
      <c r="I48" s="43"/>
      <c r="J48" s="43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D48" s="161"/>
      <c r="AE48" s="161"/>
      <c r="AF48" s="161"/>
      <c r="AG48" s="161"/>
      <c r="AH48" s="35"/>
    </row>
    <row r="49" spans="1:34" ht="18" customHeight="1" thickTop="1" thickBot="1" x14ac:dyDescent="0.25">
      <c r="A49" s="34"/>
      <c r="B49" s="392" t="s">
        <v>10</v>
      </c>
      <c r="C49" s="393"/>
      <c r="D49" s="391"/>
      <c r="E49" s="156">
        <v>6</v>
      </c>
      <c r="F49" s="35"/>
      <c r="G49" s="35"/>
      <c r="H49" s="392" t="s">
        <v>28</v>
      </c>
      <c r="I49" s="393"/>
      <c r="J49" s="391"/>
      <c r="K49" s="204">
        <f>Admin!B150</f>
        <v>45170</v>
      </c>
      <c r="L49" s="203" t="s">
        <v>75</v>
      </c>
      <c r="M49" s="205">
        <f>Admin!B179</f>
        <v>45199</v>
      </c>
      <c r="N49" s="20"/>
      <c r="O49" s="433" t="s">
        <v>64</v>
      </c>
      <c r="P49" s="434"/>
      <c r="Q49" s="434"/>
      <c r="R49" s="43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IF(T$49="Y",'Aug23'!H62,0)</f>
        <v>0</v>
      </c>
      <c r="I51" s="89">
        <f>IF(T$49="Y",'Aug23'!I62,0)</f>
        <v>0</v>
      </c>
      <c r="J51" s="89">
        <f>IF(T$49="Y",'Aug23'!J62,0)</f>
        <v>0</v>
      </c>
      <c r="K51" s="89">
        <f>IF(T$49="Y",'Aug23'!K62,I51*J51)</f>
        <v>0</v>
      </c>
      <c r="L51" s="110">
        <f>IF(T$49="Y",'Aug23'!L62,0)</f>
        <v>0</v>
      </c>
      <c r="M51" s="99" t="str">
        <f>IF(E51=" "," ",IF(T$49="Y",'Aug23'!M62,IF((H51+K51+L51)&gt;0,H51+K51+L51,"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IF(Employee!H$35=E$49,Employee!D$34+SUM(M51)+'Aug23'!V62,SUM(M51)+'Aug23'!V62)</f>
        <v>0</v>
      </c>
      <c r="W51" s="49">
        <f>IF(Employee!H$35=E$49,Employee!D$35+SUM(N51)+'Aug23'!W62,SUM(N51)+'Aug23'!W62)</f>
        <v>0</v>
      </c>
      <c r="X51" s="49">
        <f>IF(O51=" ",'Aug23'!X62,O51+'Aug23'!X62)</f>
        <v>0</v>
      </c>
      <c r="Y51" s="49">
        <f>IF(P51=" ",'Aug23'!Y62,P51+'Aug23'!Y62)</f>
        <v>0</v>
      </c>
      <c r="Z51" s="49">
        <f>IF(Q51=" ",'Aug23'!Z62,Q51+'Aug23'!Z62)</f>
        <v>0</v>
      </c>
      <c r="AA51" s="49">
        <f>IF(R51=" ",'Aug23'!AA62,R51+'Aug23'!AA62)</f>
        <v>0</v>
      </c>
      <c r="AC51" s="49">
        <f>IF(T51=" ",'Aug23'!AC62,T51+'Aug23'!AC62)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IF(T$49="Y",'Aug23'!H63,0)</f>
        <v>0</v>
      </c>
      <c r="I52" s="92">
        <f>IF(T$49="Y",'Aug23'!I63,0)</f>
        <v>0</v>
      </c>
      <c r="J52" s="92">
        <f>IF(T$49="Y",'Aug23'!J63,0)</f>
        <v>0</v>
      </c>
      <c r="K52" s="92">
        <f>IF(T$49="Y",'Aug23'!K63,I52*J52)</f>
        <v>0</v>
      </c>
      <c r="L52" s="111">
        <f>IF(T$49="Y",'Aug23'!L63,0)</f>
        <v>0</v>
      </c>
      <c r="M52" s="100" t="str">
        <f>IF(E52=" "," ",IF(T$49="Y",'Aug23'!M63,IF((H52+K52+L52)&gt;0,H52+K52+L52,"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IF(Employee!H$61=E$49,Employee!D$60+SUM(M52)+'Aug23'!V63,SUM(M52)+'Aug23'!V63)</f>
        <v>0</v>
      </c>
      <c r="W52" s="49">
        <f>IF(Employee!H$61=E$49,Employee!D$61+SUM(N52)+'Aug23'!W63,SUM(N52)+'Aug23'!W63)</f>
        <v>0</v>
      </c>
      <c r="X52" s="49">
        <f>IF(O52=" ",'Aug23'!X63,O52+'Aug23'!X63)</f>
        <v>0</v>
      </c>
      <c r="Y52" s="49">
        <f>IF(P52=" ",'Aug23'!Y63,P52+'Aug23'!Y63)</f>
        <v>0</v>
      </c>
      <c r="Z52" s="49">
        <f>IF(Q52=" ",'Aug23'!Z63,Q52+'Aug23'!Z63)</f>
        <v>0</v>
      </c>
      <c r="AA52" s="49">
        <f>IF(R52=" ",'Aug23'!AA63,R52+'Aug23'!AA63)</f>
        <v>0</v>
      </c>
      <c r="AC52" s="49">
        <f>IF(T52=" ",'Aug23'!AC63,T52+'Aug23'!AC63)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IF(T$49="Y",'Aug23'!H64,0)</f>
        <v>0</v>
      </c>
      <c r="I53" s="92">
        <f>IF(T$49="Y",'Aug23'!I64,0)</f>
        <v>0</v>
      </c>
      <c r="J53" s="92">
        <f>IF(T$49="Y",'Aug23'!J64,0)</f>
        <v>0</v>
      </c>
      <c r="K53" s="92">
        <f>IF(T$49="Y",'Aug23'!K64,I53*J53)</f>
        <v>0</v>
      </c>
      <c r="L53" s="111">
        <f>IF(T$49="Y",'Aug23'!L64,0)</f>
        <v>0</v>
      </c>
      <c r="M53" s="100" t="str">
        <f>IF(E53=" "," ",IF(T$49="Y",'Aug23'!M64,IF((H53+K53+L53)&gt;0,H53+K53+L53,"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IF(Employee!H$87=E$49,Employee!D$86+SUM(M53)+'Aug23'!V64,SUM(M53)+'Aug23'!V64)</f>
        <v>0</v>
      </c>
      <c r="W53" s="49">
        <f>IF(Employee!H$87=E$49,Employee!D$87+SUM(N53)+'Aug23'!W64,SUM(N53)+'Aug23'!W64)</f>
        <v>0</v>
      </c>
      <c r="X53" s="49">
        <f>IF(O53=" ",'Aug23'!X64,O53+'Aug23'!X64)</f>
        <v>0</v>
      </c>
      <c r="Y53" s="49">
        <f>IF(P53=" ",'Aug23'!Y64,P53+'Aug23'!Y64)</f>
        <v>0</v>
      </c>
      <c r="Z53" s="49">
        <f>IF(Q53=" ",'Aug23'!Z64,Q53+'Aug23'!Z64)</f>
        <v>0</v>
      </c>
      <c r="AA53" s="49">
        <f>IF(R53=" ",'Aug23'!AA64,R53+'Aug23'!AA64)</f>
        <v>0</v>
      </c>
      <c r="AC53" s="49">
        <f>IF(T53=" ",'Aug23'!AC64,T53+'Aug23'!AC64)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IF(T$49="Y",'Aug23'!H65,0)</f>
        <v>0</v>
      </c>
      <c r="I54" s="92">
        <f>IF(T$49="Y",'Aug23'!I65,0)</f>
        <v>0</v>
      </c>
      <c r="J54" s="92">
        <f>IF(T$49="Y",'Aug23'!J65,0)</f>
        <v>0</v>
      </c>
      <c r="K54" s="92">
        <f>IF(T$49="Y",'Aug23'!K65,I54*J54)</f>
        <v>0</v>
      </c>
      <c r="L54" s="111">
        <f>IF(T$49="Y",'Aug23'!L65,0)</f>
        <v>0</v>
      </c>
      <c r="M54" s="100" t="str">
        <f>IF(E54=" "," ",IF(T$49="Y",'Aug23'!M65,IF((H54+K54+L54)&gt;0,H54+K54+L54,"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IF(Employee!H$113=E$49,Employee!D$112+SUM(M54)+'Aug23'!V65,SUM(M54)+'Aug23'!V65)</f>
        <v>0</v>
      </c>
      <c r="W54" s="49">
        <f>IF(Employee!H$113=E$49,Employee!D$113+SUM(N54)+'Aug23'!W65,SUM(N54)+'Aug23'!W65)</f>
        <v>0</v>
      </c>
      <c r="X54" s="49">
        <f>IF(O54=" ",'Aug23'!X65,O54+'Aug23'!X65)</f>
        <v>0</v>
      </c>
      <c r="Y54" s="49">
        <f>IF(P54=" ",'Aug23'!Y65,P54+'Aug23'!Y65)</f>
        <v>0</v>
      </c>
      <c r="Z54" s="49">
        <f>IF(Q54=" ",'Aug23'!Z65,Q54+'Aug23'!Z65)</f>
        <v>0</v>
      </c>
      <c r="AA54" s="49">
        <f>IF(R54=" ",'Aug23'!AA65,R54+'Aug23'!AA65)</f>
        <v>0</v>
      </c>
      <c r="AC54" s="49">
        <f>IF(T54=" ",'Aug23'!AC65,T54+'Aug23'!AC65)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IF(T$49="Y",'Aug23'!H66,0)</f>
        <v>0</v>
      </c>
      <c r="I55" s="245">
        <f>IF(T$49="Y",'Aug23'!I66,0)</f>
        <v>0</v>
      </c>
      <c r="J55" s="245">
        <f>IF(T$49="Y",'Aug23'!J66,0)</f>
        <v>0</v>
      </c>
      <c r="K55" s="245">
        <f>IF(T$49="Y",'Aug23'!K66,I55*J55)</f>
        <v>0</v>
      </c>
      <c r="L55" s="246">
        <f>IF(T$49="Y",'Aug23'!L66,0)</f>
        <v>0</v>
      </c>
      <c r="M55" s="100" t="str">
        <f>IF(E55=" "," ",IF(T$49="Y",'Aug23'!M66,IF((H55+K55+L55)&gt;0,H55+K55+L55,"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IF(Employee!H$139=E$49,Employee!D$138+SUM(M55)+'Aug23'!V66,SUM(M55)+'Aug23'!V66)</f>
        <v>0</v>
      </c>
      <c r="W55" s="49">
        <f>IF(Employee!H$139=E$49,Employee!D$139+SUM(N55)+'Aug23'!W66,SUM(N55)+'Aug23'!W66)</f>
        <v>0</v>
      </c>
      <c r="X55" s="49">
        <f>IF(O55=" ",'Aug23'!X66,O55+'Aug23'!X66)</f>
        <v>0</v>
      </c>
      <c r="Y55" s="49">
        <f>IF(P55=" ",'Aug23'!Y66,P55+'Aug23'!Y66)</f>
        <v>0</v>
      </c>
      <c r="Z55" s="49">
        <f>IF(Q55=" ",'Aug23'!Z66,Q55+'Aug23'!Z66)</f>
        <v>0</v>
      </c>
      <c r="AA55" s="49">
        <f>IF(R55=" ",'Aug23'!AA66,R55+'Aug23'!AA66)</f>
        <v>0</v>
      </c>
      <c r="AC55" s="49">
        <f>IF(T55=" ",'Aug23'!AC66,T55+'Aug23'!AC66)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39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70</v>
      </c>
      <c r="G59" s="180"/>
      <c r="H59" s="180"/>
      <c r="M59" s="447" t="s">
        <v>73</v>
      </c>
      <c r="N59" s="448"/>
      <c r="O59" s="448"/>
      <c r="P59" s="448"/>
      <c r="Q59" s="448"/>
      <c r="R59" s="448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AD60+'Aug23'!AD76</f>
        <v>0</v>
      </c>
      <c r="AE65" s="158">
        <f>AE60+'Aug23'!AE76</f>
        <v>0</v>
      </c>
      <c r="AF65" s="158">
        <f>AF60+'Aug23'!AF76</f>
        <v>0</v>
      </c>
      <c r="AG65" s="158">
        <f>AG60+'Aug23'!AG76</f>
        <v>0</v>
      </c>
    </row>
    <row r="66" spans="6:33" ht="13.5" thickTop="1" x14ac:dyDescent="0.2"/>
    <row r="67" spans="6:33" x14ac:dyDescent="0.2">
      <c r="AD67" s="162"/>
      <c r="AE67" s="158">
        <f>AE62+'Aug23'!AE78</f>
        <v>0</v>
      </c>
      <c r="AF67" s="158">
        <f>AF62+'Aug23'!AF78</f>
        <v>0</v>
      </c>
      <c r="AG67" s="158">
        <f>AG62+'Aug23'!AG78</f>
        <v>0</v>
      </c>
    </row>
  </sheetData>
  <mergeCells count="79">
    <mergeCell ref="F36:G36"/>
    <mergeCell ref="B28:E28"/>
    <mergeCell ref="F16:G16"/>
    <mergeCell ref="B17:T17"/>
    <mergeCell ref="B27:T27"/>
    <mergeCell ref="B18:E18"/>
    <mergeCell ref="O29:R29"/>
    <mergeCell ref="R28:T28"/>
    <mergeCell ref="B29:D29"/>
    <mergeCell ref="O28:Q28"/>
    <mergeCell ref="O9:R9"/>
    <mergeCell ref="B19:D19"/>
    <mergeCell ref="H19:J19"/>
    <mergeCell ref="O19:R19"/>
    <mergeCell ref="F26:G26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59:R59"/>
    <mergeCell ref="B47:T47"/>
    <mergeCell ref="H49:J49"/>
    <mergeCell ref="O49:R49"/>
    <mergeCell ref="O48:Q48"/>
    <mergeCell ref="F56:G56"/>
    <mergeCell ref="B48:E48"/>
    <mergeCell ref="B49:D49"/>
    <mergeCell ref="R48:T48"/>
    <mergeCell ref="B57:T57"/>
    <mergeCell ref="B9:D9"/>
    <mergeCell ref="H9:J9"/>
    <mergeCell ref="H29:J29"/>
    <mergeCell ref="B37:T37"/>
    <mergeCell ref="B38:E38"/>
    <mergeCell ref="F46:G46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51:G55 G41:G45 G21:G25 G11:G15 G31:G3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3"/>
      <c r="B1" s="454" t="s">
        <v>65</v>
      </c>
      <c r="C1" s="455"/>
      <c r="D1" s="455"/>
      <c r="E1" s="455"/>
      <c r="F1" s="456"/>
      <c r="G1" s="420">
        <f>SUM(AD60:AG60)+SUM(AE62:AG62)</f>
        <v>0</v>
      </c>
      <c r="H1" s="421"/>
      <c r="I1" s="417" t="s">
        <v>4</v>
      </c>
      <c r="J1" s="418"/>
      <c r="K1" s="418"/>
      <c r="L1" s="419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8"/>
    </row>
    <row r="2" spans="1:34" s="179" customFormat="1" ht="14.2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8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0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469"/>
      <c r="D8" s="469"/>
      <c r="E8" s="470"/>
      <c r="F8" s="32"/>
      <c r="G8" s="32"/>
      <c r="H8" s="32"/>
      <c r="I8" s="32"/>
      <c r="J8" s="32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471"/>
      <c r="D9" s="472"/>
      <c r="E9" s="156">
        <v>27</v>
      </c>
      <c r="F9" s="35"/>
      <c r="G9" s="35"/>
      <c r="H9" s="392" t="s">
        <v>28</v>
      </c>
      <c r="I9" s="471"/>
      <c r="J9" s="472"/>
      <c r="K9" s="204">
        <f>Admin!B181</f>
        <v>45201</v>
      </c>
      <c r="L9" s="203" t="s">
        <v>75</v>
      </c>
      <c r="M9" s="205">
        <f>K9+6</f>
        <v>45207</v>
      </c>
      <c r="N9" s="20"/>
      <c r="O9" s="433" t="s">
        <v>63</v>
      </c>
      <c r="P9" s="473"/>
      <c r="Q9" s="473"/>
      <c r="R9" s="474"/>
      <c r="S9" s="35"/>
      <c r="T9" s="164"/>
      <c r="U9" s="37"/>
      <c r="AH9" s="35"/>
    </row>
    <row r="10" spans="1:34" ht="18" customHeight="1" thickTop="1" x14ac:dyDescent="0.2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IF(T$9="Y",'Sep23'!H41,0)</f>
        <v>0</v>
      </c>
      <c r="I11" s="89">
        <f>IF(T$9="Y",'Sep23'!I41,0)</f>
        <v>0</v>
      </c>
      <c r="J11" s="89">
        <f>IF(T$9="Y",'Sep23'!J41,0)</f>
        <v>0</v>
      </c>
      <c r="K11" s="89">
        <f>IF(T$9="Y",'Sep23'!K41,I11*J11)</f>
        <v>0</v>
      </c>
      <c r="L11" s="110">
        <f>IF(T$9="Y",'Sep23'!L41,0)</f>
        <v>0</v>
      </c>
      <c r="M11" s="99" t="str">
        <f>IF(E11=" "," ",IF(T$9="Y",'Sep23'!M41,IF((H11+K11+L11)&gt;0,H11+K11+L11,"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IF(Employee!H$34=E$9,Employee!D$34+SUM(M11)+'Sep23'!V41,SUM(M11)+'Sep23'!V41)</f>
        <v>0</v>
      </c>
      <c r="W11" s="49">
        <f>IF(Employee!H$34=E$9,Employee!D$35+SUM(N11)+'Sep23'!W41,SUM(N11)+'Sep23'!W41)</f>
        <v>0</v>
      </c>
      <c r="X11" s="49">
        <f>IF(O11=" ",'Sep23'!X41,O11+'Sep23'!X41)</f>
        <v>0</v>
      </c>
      <c r="Y11" s="49">
        <f>IF(P11=" ",'Sep23'!Y41,P11+'Sep23'!Y41)</f>
        <v>0</v>
      </c>
      <c r="Z11" s="49">
        <f>IF(Q11=" ",'Sep23'!Z41,Q11+'Sep23'!Z41)</f>
        <v>0</v>
      </c>
      <c r="AA11" s="49">
        <f>IF(R11=" ",'Sep23'!AA41,R11+'Sep23'!AA41)</f>
        <v>0</v>
      </c>
      <c r="AC11" s="49">
        <f>IF(T11=" ",'Sep23'!AC41,T11+'Sep23'!AC41)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IF(T$9="Y",'Sep23'!H42,0)</f>
        <v>0</v>
      </c>
      <c r="I12" s="92">
        <f>IF(T$9="Y",'Sep23'!I42,0)</f>
        <v>0</v>
      </c>
      <c r="J12" s="92">
        <f>IF(T$9="Y",'Sep23'!J42,0)</f>
        <v>0</v>
      </c>
      <c r="K12" s="92">
        <f>IF(T$9="Y",'Sep23'!K42,I12*J12)</f>
        <v>0</v>
      </c>
      <c r="L12" s="111">
        <f>IF(T$9="Y",'Sep23'!L42,0)</f>
        <v>0</v>
      </c>
      <c r="M12" s="100" t="str">
        <f>IF(E12=" "," ",IF(T$9="Y",'Sep23'!M42,IF((H12+K12+L12)&gt;0,H12+K12+L12,"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IF(Employee!H$60=E$9,Employee!D$60+SUM(M12)+'Sep23'!V42,SUM(M12)+'Sep23'!V42)</f>
        <v>0</v>
      </c>
      <c r="W12" s="49">
        <f>IF(Employee!H$60=E$9,Employee!D$61+SUM(N12)+'Sep23'!W42,SUM(N12)+'Sep23'!W42)</f>
        <v>0</v>
      </c>
      <c r="X12" s="49">
        <f>IF(O12=" ",'Sep23'!X42,O12+'Sep23'!X42)</f>
        <v>0</v>
      </c>
      <c r="Y12" s="49">
        <f>IF(P12=" ",'Sep23'!Y42,P12+'Sep23'!Y42)</f>
        <v>0</v>
      </c>
      <c r="Z12" s="49">
        <f>IF(Q12=" ",'Sep23'!Z42,Q12+'Sep23'!Z42)</f>
        <v>0</v>
      </c>
      <c r="AA12" s="49">
        <f>IF(R12=" ",'Sep23'!AA42,R12+'Sep23'!AA42)</f>
        <v>0</v>
      </c>
      <c r="AC12" s="49">
        <f>IF(T12=" ",'Sep23'!AC42,T12+'Sep23'!AC42)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2" t="str">
        <f>IF(Employee!D$80="m"," ",IF(Employee!F$76&gt;E$9," ",IF(Employee!F$78&gt;E$9,"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5">
        <f>IF(T$9="Y",'Sep23'!H43,0)</f>
        <v>0</v>
      </c>
      <c r="I13" s="89">
        <f>IF(T$9="Y",'Sep23'!I43,0)</f>
        <v>0</v>
      </c>
      <c r="J13" s="89">
        <f>IF(T$9="Y",'Sep23'!J43,0)</f>
        <v>0</v>
      </c>
      <c r="K13" s="89">
        <f>IF(T$9="Y",'Sep23'!K43,I13*J13)</f>
        <v>0</v>
      </c>
      <c r="L13" s="110">
        <f>IF(T$9="Y",'Sep23'!L43,0)</f>
        <v>0</v>
      </c>
      <c r="M13" s="99" t="str">
        <f>IF(E13=" "," ",IF(T$9="Y",'Sep23'!M43,IF((H13+K13+L13)&gt;0,H13+K13+L13,"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IF(Employee!H$86=E$9,Employee!D$86+SUM(M13)+'Sep23'!V43,SUM(M13)+'Sep23'!V43)</f>
        <v>0</v>
      </c>
      <c r="W13" s="49">
        <f>IF(Employee!H$86=E$9,Employee!D$87+SUM(N13)+'Sep23'!W43,SUM(N13)+'Sep23'!W43)</f>
        <v>0</v>
      </c>
      <c r="X13" s="49">
        <f>IF(O13=" ",'Sep23'!X43,O13+'Sep23'!X43)</f>
        <v>0</v>
      </c>
      <c r="Y13" s="49">
        <f>IF(P13=" ",'Sep23'!Y43,P13+'Sep23'!Y43)</f>
        <v>0</v>
      </c>
      <c r="Z13" s="49">
        <f>IF(Q13=" ",'Sep23'!Z43,Q13+'Sep23'!Z43)</f>
        <v>0</v>
      </c>
      <c r="AA13" s="49">
        <f>IF(R13=" ",'Sep23'!AA43,R13+'Sep23'!AA43)</f>
        <v>0</v>
      </c>
      <c r="AC13" s="49">
        <f>IF(T13=" ",'Sep23'!AC43,T13+'Sep23'!AC43)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IF(T$9="Y",'Sep23'!H44,0)</f>
        <v>0</v>
      </c>
      <c r="I14" s="92">
        <f>IF(T$9="Y",'Sep23'!I44,0)</f>
        <v>0</v>
      </c>
      <c r="J14" s="92">
        <f>IF(T$9="Y",'Sep23'!J44,0)</f>
        <v>0</v>
      </c>
      <c r="K14" s="92">
        <f>IF(T$9="Y",'Sep23'!K44,I14*J14)</f>
        <v>0</v>
      </c>
      <c r="L14" s="111">
        <f>IF(T$9="Y",'Sep23'!L44,0)</f>
        <v>0</v>
      </c>
      <c r="M14" s="100" t="str">
        <f>IF(E14=" "," ",IF(T$9="Y",'Sep23'!M44,IF((H14+K14+L14)&gt;0,H14+K14+L14,"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IF(Employee!H$112=E$9,Employee!D$112+SUM(M14)+'Sep23'!V44,SUM(M14)+'Sep23'!V44)</f>
        <v>0</v>
      </c>
      <c r="W14" s="49">
        <f>IF(Employee!H$112=E$9,Employee!D$113+SUM(N14)+'Sep23'!W44,SUM(N14)+'Sep23'!W44)</f>
        <v>0</v>
      </c>
      <c r="X14" s="49">
        <f>IF(O14=" ",'Sep23'!X44,O14+'Sep23'!X44)</f>
        <v>0</v>
      </c>
      <c r="Y14" s="49">
        <f>IF(P14=" ",'Sep23'!Y44,P14+'Sep23'!Y44)</f>
        <v>0</v>
      </c>
      <c r="Z14" s="49">
        <f>IF(Q14=" ",'Sep23'!Z44,Q14+'Sep23'!Z44)</f>
        <v>0</v>
      </c>
      <c r="AA14" s="49">
        <f>IF(R14=" ",'Sep23'!AA44,R14+'Sep23'!AA44)</f>
        <v>0</v>
      </c>
      <c r="AC14" s="49">
        <f>IF(T14=" ",'Sep23'!AC44,T14+'Sep23'!AC44)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95">
        <f>IF(T$9="Y",'Sep23'!H45,0)</f>
        <v>0</v>
      </c>
      <c r="I15" s="89">
        <f>IF(T$9="Y",'Sep23'!I45,0)</f>
        <v>0</v>
      </c>
      <c r="J15" s="89">
        <f>IF(T$9="Y",'Sep23'!J45,0)</f>
        <v>0</v>
      </c>
      <c r="K15" s="89">
        <f>IF(T$9="Y",'Sep23'!K45,I15*J15)</f>
        <v>0</v>
      </c>
      <c r="L15" s="110">
        <f>IF(T$9="Y",'Sep23'!L45,0)</f>
        <v>0</v>
      </c>
      <c r="M15" s="99" t="str">
        <f>IF(E15=" "," ",IF(T$9="Y",'Sep23'!M45,IF((H15+K15+L15)&gt;0,H15+K15+L15,"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IF(Employee!H$138=E$9,Employee!D$138+SUM(M15)+'Sep23'!V45,SUM(M15)+'Sep23'!V45)</f>
        <v>0</v>
      </c>
      <c r="W15" s="49">
        <f>IF(Employee!H$138=E$9,Employee!D$139+SUM(N15)+'Sep23'!W45,SUM(N15)+'Sep23'!W45)</f>
        <v>0</v>
      </c>
      <c r="X15" s="49">
        <f>IF(O15=" ",'Sep23'!X45,O15+'Sep23'!X45)</f>
        <v>0</v>
      </c>
      <c r="Y15" s="49">
        <f>IF(P15=" ",'Sep23'!Y45,P15+'Sep23'!Y45)</f>
        <v>0</v>
      </c>
      <c r="Z15" s="49">
        <f>IF(Q15=" ",'Sep23'!Z45,Q15+'Sep23'!Z45)</f>
        <v>0</v>
      </c>
      <c r="AA15" s="49">
        <f>IF(R15=" ",'Sep23'!AA45,R15+'Sep23'!AA45)</f>
        <v>0</v>
      </c>
      <c r="AC15" s="49">
        <f>IF(T15=" ",'Sep23'!AC45,T15+'Sep23'!AC45)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475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86"/>
      <c r="H18" s="87"/>
      <c r="I18" s="87"/>
      <c r="J18" s="87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28</v>
      </c>
      <c r="F19" s="35"/>
      <c r="G19" s="35"/>
      <c r="H19" s="392" t="s">
        <v>28</v>
      </c>
      <c r="I19" s="393"/>
      <c r="J19" s="391"/>
      <c r="K19" s="204">
        <f>M9+1</f>
        <v>45208</v>
      </c>
      <c r="L19" s="203" t="s">
        <v>75</v>
      </c>
      <c r="M19" s="205">
        <f>K19+6</f>
        <v>45214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 t="shared" ref="X21:AA22" si="3">IF(O21=" ",X11,O21+X11)</f>
        <v>0</v>
      </c>
      <c r="Y21" s="49">
        <f t="shared" si="3"/>
        <v>0</v>
      </c>
      <c r="Z21" s="49">
        <f t="shared" si="3"/>
        <v>0</v>
      </c>
      <c r="AA21" s="49">
        <f t="shared" si="3"/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si="3"/>
        <v>0</v>
      </c>
      <c r="Y22" s="49">
        <f t="shared" si="3"/>
        <v>0</v>
      </c>
      <c r="Z22" s="49">
        <f t="shared" si="3"/>
        <v>0</v>
      </c>
      <c r="AA22" s="49">
        <f t="shared" si="3"/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4">IF(T$19="Y",H13,0)</f>
        <v>0</v>
      </c>
      <c r="I23" s="92">
        <f t="shared" ref="I23:I25" si="5">IF(T$19="Y",I13,0)</f>
        <v>0</v>
      </c>
      <c r="J23" s="92">
        <f t="shared" ref="J23:J25" si="6">IF(T$19="Y",J13,0)</f>
        <v>0</v>
      </c>
      <c r="K23" s="92">
        <f t="shared" ref="K23:K25" si="7">IF(T$19="Y",K13,I23*J23)</f>
        <v>0</v>
      </c>
      <c r="L23" s="92">
        <f t="shared" ref="L23:L25" si="8">IF(T$19="Y",L13,0)</f>
        <v>0</v>
      </c>
      <c r="M23" s="100" t="str">
        <f t="shared" ref="M23:M25" si="9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ref="X23:X25" si="10">IF(O23=" ",X13,O23+X13)</f>
        <v>0</v>
      </c>
      <c r="Y23" s="49">
        <f t="shared" ref="Y23:Y25" si="11">IF(P23=" ",Y13,P23+Y13)</f>
        <v>0</v>
      </c>
      <c r="Z23" s="49">
        <f t="shared" ref="Z23:Z25" si="12">IF(Q23=" ",Z13,Q23+Z13)</f>
        <v>0</v>
      </c>
      <c r="AA23" s="49">
        <f t="shared" ref="AA23:AA25" si="13">IF(R23=" ",AA13,R23+AA13)</f>
        <v>0</v>
      </c>
      <c r="AC23" s="49">
        <f t="shared" ref="AC23:AC25" si="14"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4"/>
        <v>0</v>
      </c>
      <c r="I24" s="92">
        <f t="shared" si="5"/>
        <v>0</v>
      </c>
      <c r="J24" s="92">
        <f t="shared" si="6"/>
        <v>0</v>
      </c>
      <c r="K24" s="92">
        <f t="shared" si="7"/>
        <v>0</v>
      </c>
      <c r="L24" s="92">
        <f t="shared" si="8"/>
        <v>0</v>
      </c>
      <c r="M24" s="100" t="str">
        <f t="shared" si="9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10"/>
        <v>0</v>
      </c>
      <c r="Y24" s="49">
        <f t="shared" si="11"/>
        <v>0</v>
      </c>
      <c r="Z24" s="49">
        <f t="shared" si="12"/>
        <v>0</v>
      </c>
      <c r="AA24" s="49">
        <f t="shared" si="13"/>
        <v>0</v>
      </c>
      <c r="AC24" s="49">
        <f t="shared" si="14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4"/>
        <v>0</v>
      </c>
      <c r="I25" s="245">
        <f t="shared" si="5"/>
        <v>0</v>
      </c>
      <c r="J25" s="245">
        <f t="shared" si="6"/>
        <v>0</v>
      </c>
      <c r="K25" s="245">
        <f t="shared" si="7"/>
        <v>0</v>
      </c>
      <c r="L25" s="245">
        <f t="shared" si="8"/>
        <v>0</v>
      </c>
      <c r="M25" s="247" t="str">
        <f t="shared" si="9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10"/>
        <v>0</v>
      </c>
      <c r="Y25" s="49">
        <f t="shared" si="11"/>
        <v>0</v>
      </c>
      <c r="Z25" s="49">
        <f t="shared" si="12"/>
        <v>0</v>
      </c>
      <c r="AA25" s="49">
        <f t="shared" si="13"/>
        <v>0</v>
      </c>
      <c r="AC25" s="49">
        <f t="shared" si="14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3"/>
      <c r="H26" s="101"/>
      <c r="I26" s="102"/>
      <c r="J26" s="102"/>
      <c r="K26" s="134"/>
      <c r="L26" s="134"/>
      <c r="M26" s="133">
        <f t="shared" ref="M26:R26" si="15">SUM(M21:M25)</f>
        <v>0</v>
      </c>
      <c r="N26" s="127">
        <f t="shared" si="15"/>
        <v>0</v>
      </c>
      <c r="O26" s="127">
        <f t="shared" si="15"/>
        <v>0</v>
      </c>
      <c r="P26" s="127">
        <f t="shared" si="15"/>
        <v>0</v>
      </c>
      <c r="Q26" s="127">
        <f t="shared" si="15"/>
        <v>0</v>
      </c>
      <c r="R26" s="127">
        <f t="shared" si="15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29</v>
      </c>
      <c r="F29" s="35"/>
      <c r="G29" s="35"/>
      <c r="H29" s="392" t="s">
        <v>28</v>
      </c>
      <c r="I29" s="393"/>
      <c r="J29" s="391"/>
      <c r="K29" s="204">
        <f>M19+1</f>
        <v>45215</v>
      </c>
      <c r="L29" s="203" t="s">
        <v>75</v>
      </c>
      <c r="M29" s="205">
        <f>K29+6</f>
        <v>45221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6">IF(P31=0,Y21,P31+Y21)</f>
        <v>0</v>
      </c>
      <c r="Z31" s="49">
        <f t="shared" si="16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6"/>
        <v>0</v>
      </c>
      <c r="Z32" s="49">
        <f t="shared" si="16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6"/>
        <v>0</v>
      </c>
      <c r="Z33" s="49">
        <f t="shared" si="16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6"/>
        <v>0</v>
      </c>
      <c r="Z34" s="49">
        <f t="shared" si="16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6"/>
        <v>0</v>
      </c>
      <c r="Z35" s="49">
        <f t="shared" si="16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17">SUM(M31:M35)</f>
        <v>0</v>
      </c>
      <c r="N36" s="127">
        <f t="shared" si="17"/>
        <v>0</v>
      </c>
      <c r="O36" s="127">
        <f t="shared" si="17"/>
        <v>0</v>
      </c>
      <c r="P36" s="127">
        <f t="shared" si="17"/>
        <v>0</v>
      </c>
      <c r="Q36" s="127">
        <f t="shared" si="17"/>
        <v>0</v>
      </c>
      <c r="R36" s="127">
        <f t="shared" si="17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393"/>
      <c r="D38" s="393"/>
      <c r="E38" s="391"/>
      <c r="F38" s="32"/>
      <c r="G38" s="32"/>
      <c r="H38" s="43"/>
      <c r="I38" s="43"/>
      <c r="J38" s="43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393"/>
      <c r="D39" s="391"/>
      <c r="E39" s="156">
        <v>30</v>
      </c>
      <c r="F39" s="35"/>
      <c r="G39" s="35"/>
      <c r="H39" s="392" t="s">
        <v>28</v>
      </c>
      <c r="I39" s="393"/>
      <c r="J39" s="391"/>
      <c r="K39" s="204">
        <f>M29+1</f>
        <v>45222</v>
      </c>
      <c r="L39" s="203" t="s">
        <v>75</v>
      </c>
      <c r="M39" s="205">
        <f>K39+6</f>
        <v>45228</v>
      </c>
      <c r="N39" s="20"/>
      <c r="O39" s="433" t="s">
        <v>63</v>
      </c>
      <c r="P39" s="434"/>
      <c r="Q39" s="434"/>
      <c r="R39" s="435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8">IF(P41=0,Y31,P41+Y31)</f>
        <v>0</v>
      </c>
      <c r="Z41" s="49">
        <f t="shared" si="18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8"/>
        <v>0</v>
      </c>
      <c r="Z42" s="49">
        <f t="shared" si="18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8"/>
        <v>0</v>
      </c>
      <c r="Z43" s="49">
        <f t="shared" si="18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8"/>
        <v>0</v>
      </c>
      <c r="Z44" s="49">
        <f t="shared" si="18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8"/>
        <v>0</v>
      </c>
      <c r="Z45" s="49">
        <f t="shared" si="18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391"/>
      <c r="H46" s="124"/>
      <c r="I46" s="125"/>
      <c r="J46" s="125"/>
      <c r="K46" s="126"/>
      <c r="L46" s="126"/>
      <c r="M46" s="127">
        <f t="shared" ref="M46:R46" si="19">SUM(M41:M45)</f>
        <v>0</v>
      </c>
      <c r="N46" s="127">
        <f t="shared" si="19"/>
        <v>0</v>
      </c>
      <c r="O46" s="127">
        <f t="shared" si="19"/>
        <v>0</v>
      </c>
      <c r="P46" s="127">
        <f t="shared" si="19"/>
        <v>0</v>
      </c>
      <c r="Q46" s="127">
        <f t="shared" si="19"/>
        <v>0</v>
      </c>
      <c r="R46" s="127">
        <f t="shared" si="19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393"/>
      <c r="D48" s="393"/>
      <c r="E48" s="391"/>
      <c r="F48" s="32"/>
      <c r="G48" s="32"/>
      <c r="H48" s="43"/>
      <c r="I48" s="43"/>
      <c r="J48" s="43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H48" s="35"/>
    </row>
    <row r="49" spans="1:34" ht="18" customHeight="1" thickTop="1" thickBot="1" x14ac:dyDescent="0.25">
      <c r="A49" s="34"/>
      <c r="B49" s="392" t="s">
        <v>10</v>
      </c>
      <c r="C49" s="393"/>
      <c r="D49" s="391"/>
      <c r="E49" s="156">
        <v>7</v>
      </c>
      <c r="F49" s="35"/>
      <c r="G49" s="35"/>
      <c r="H49" s="392" t="s">
        <v>28</v>
      </c>
      <c r="I49" s="393"/>
      <c r="J49" s="391"/>
      <c r="K49" s="204">
        <f>Admin!B180</f>
        <v>45200</v>
      </c>
      <c r="L49" s="203" t="s">
        <v>75</v>
      </c>
      <c r="M49" s="205">
        <f>Admin!B210</f>
        <v>45230</v>
      </c>
      <c r="N49" s="20"/>
      <c r="O49" s="433" t="s">
        <v>64</v>
      </c>
      <c r="P49" s="434"/>
      <c r="Q49" s="434"/>
      <c r="R49" s="43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IF(T$49="Y",'Sep23'!H51,0)</f>
        <v>0</v>
      </c>
      <c r="I51" s="89">
        <f>IF(T$49="Y",'Sep23'!I51,0)</f>
        <v>0</v>
      </c>
      <c r="J51" s="89">
        <f>IF(T$49="Y",'Sep23'!J51,0)</f>
        <v>0</v>
      </c>
      <c r="K51" s="89">
        <f>IF(T$49="Y",'Sep23'!K51,I51*J51)</f>
        <v>0</v>
      </c>
      <c r="L51" s="110">
        <f>IF(T$49="Y",'Sep23'!L51,0)</f>
        <v>0</v>
      </c>
      <c r="M51" s="99" t="str">
        <f>IF(E51=" "," ",IF(T$49="Y",'Sep23'!M51,IF((H51+K51+L51)&gt;0,H51+K51+L51,"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IF(Employee!H$35=E$49,Employee!D$34+SUM(M51)+'Sep23'!V51,SUM(M51)+'Sep23'!V51)</f>
        <v>0</v>
      </c>
      <c r="W51" s="49">
        <f>IF(Employee!H$35=E$49,Employee!D$35+SUM(N51)+'Sep23'!W51,SUM(N51)+'Sep23'!W51)</f>
        <v>0</v>
      </c>
      <c r="X51" s="49">
        <f>IF(O51=" ",'Sep23'!X51,O51+'Sep23'!X51)</f>
        <v>0</v>
      </c>
      <c r="Y51" s="49">
        <f>IF(P51=" ",'Sep23'!Y51,P51+'Sep23'!Y51)</f>
        <v>0</v>
      </c>
      <c r="Z51" s="49">
        <f>IF(Q51=" ",'Sep23'!Z51,Q51+'Sep23'!Z51)</f>
        <v>0</v>
      </c>
      <c r="AA51" s="49">
        <f>IF(R51=" ",'Sep23'!AA51,R51+'Sep23'!AA51)</f>
        <v>0</v>
      </c>
      <c r="AC51" s="49">
        <f>IF(T51=" ",'Sep23'!AC51,T51+'Sep23'!AC51)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IF(T$49="Y",'Sep23'!H52,0)</f>
        <v>0</v>
      </c>
      <c r="I52" s="92">
        <f>IF(T$49="Y",'Sep23'!I52,0)</f>
        <v>0</v>
      </c>
      <c r="J52" s="92">
        <f>IF(T$49="Y",'Sep23'!J52,0)</f>
        <v>0</v>
      </c>
      <c r="K52" s="92">
        <f>IF(T$49="Y",'Sep23'!K52,I52*J52)</f>
        <v>0</v>
      </c>
      <c r="L52" s="111">
        <f>IF(T$49="Y",'Sep23'!L52,0)</f>
        <v>0</v>
      </c>
      <c r="M52" s="100" t="str">
        <f>IF(E52=" "," ",IF(T$49="Y",'Sep23'!M52,IF((H52+K52+L52)&gt;0,H52+K52+L52,"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IF(Employee!H$61=E$49,Employee!D$60+SUM(M52)+'Sep23'!V52,SUM(M52)+'Sep23'!V52)</f>
        <v>0</v>
      </c>
      <c r="W52" s="49">
        <f>IF(Employee!H$61=E$49,Employee!D$61+SUM(N52)+'Sep23'!W52,SUM(N52)+'Sep23'!W52)</f>
        <v>0</v>
      </c>
      <c r="X52" s="49">
        <f>IF(O52=" ",'Sep23'!X52,O52+'Sep23'!X52)</f>
        <v>0</v>
      </c>
      <c r="Y52" s="49">
        <f>IF(P52=" ",'Sep23'!Y52,P52+'Sep23'!Y52)</f>
        <v>0</v>
      </c>
      <c r="Z52" s="49">
        <f>IF(Q52=" ",'Sep23'!Z52,Q52+'Sep23'!Z52)</f>
        <v>0</v>
      </c>
      <c r="AA52" s="49">
        <f>IF(R52=" ",'Sep23'!AA52,R52+'Sep23'!AA52)</f>
        <v>0</v>
      </c>
      <c r="AC52" s="49">
        <f>IF(T52=" ",'Sep23'!AC52,T52+'Sep23'!AC52)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IF(T$49="Y",'Sep23'!H53,0)</f>
        <v>0</v>
      </c>
      <c r="I53" s="92">
        <f>IF(T$49="Y",'Sep23'!I53,0)</f>
        <v>0</v>
      </c>
      <c r="J53" s="92">
        <f>IF(T$49="Y",'Sep23'!J53,0)</f>
        <v>0</v>
      </c>
      <c r="K53" s="92">
        <f>IF(T$49="Y",'Sep23'!K53,I53*J53)</f>
        <v>0</v>
      </c>
      <c r="L53" s="111">
        <f>IF(T$49="Y",'Sep23'!L53,0)</f>
        <v>0</v>
      </c>
      <c r="M53" s="100" t="str">
        <f>IF(E53=" "," ",IF(T$49="Y",'Sep23'!M53,IF((H53+K53+L53)&gt;0,H53+K53+L53,"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IF(Employee!H$87=E$49,Employee!D$86+SUM(M53)+'Sep23'!V53,SUM(M53)+'Sep23'!V53)</f>
        <v>0</v>
      </c>
      <c r="W53" s="49">
        <f>IF(Employee!H$87=E$49,Employee!D$87+SUM(N53)+'Sep23'!W53,SUM(N53)+'Sep23'!W53)</f>
        <v>0</v>
      </c>
      <c r="X53" s="49">
        <f>IF(O53=" ",'Sep23'!X53,O53+'Sep23'!X53)</f>
        <v>0</v>
      </c>
      <c r="Y53" s="49">
        <f>IF(P53=" ",'Sep23'!Y53,P53+'Sep23'!Y53)</f>
        <v>0</v>
      </c>
      <c r="Z53" s="49">
        <f>IF(Q53=" ",'Sep23'!Z53,Q53+'Sep23'!Z53)</f>
        <v>0</v>
      </c>
      <c r="AA53" s="49">
        <f>IF(R53=" ",'Sep23'!AA53,R53+'Sep23'!AA53)</f>
        <v>0</v>
      </c>
      <c r="AC53" s="49">
        <f>IF(T53=" ",'Sep23'!AC53,T53+'Sep23'!AC53)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IF(T$49="Y",'Sep23'!H54,0)</f>
        <v>0</v>
      </c>
      <c r="I54" s="92">
        <f>IF(T$49="Y",'Sep23'!I54,0)</f>
        <v>0</v>
      </c>
      <c r="J54" s="92">
        <f>IF(T$49="Y",'Sep23'!J54,0)</f>
        <v>0</v>
      </c>
      <c r="K54" s="92">
        <f>IF(T$49="Y",'Sep23'!K54,I54*J54)</f>
        <v>0</v>
      </c>
      <c r="L54" s="111">
        <f>IF(T$49="Y",'Sep23'!L54,0)</f>
        <v>0</v>
      </c>
      <c r="M54" s="100" t="str">
        <f>IF(E54=" "," ",IF(T$49="Y",'Sep23'!M54,IF((H54+K54+L54)&gt;0,H54+K54+L54,"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IF(Employee!H$113=E$49,Employee!D$112+SUM(M54)+'Sep23'!V54,SUM(M54)+'Sep23'!V54)</f>
        <v>0</v>
      </c>
      <c r="W54" s="49">
        <f>IF(Employee!H$113=E$49,Employee!D$113+SUM(N54)+'Sep23'!W54,SUM(N54)+'Sep23'!W54)</f>
        <v>0</v>
      </c>
      <c r="X54" s="49">
        <f>IF(O54=" ",'Sep23'!X54,O54+'Sep23'!X54)</f>
        <v>0</v>
      </c>
      <c r="Y54" s="49">
        <f>IF(P54=" ",'Sep23'!Y54,P54+'Sep23'!Y54)</f>
        <v>0</v>
      </c>
      <c r="Z54" s="49">
        <f>IF(Q54=" ",'Sep23'!Z54,Q54+'Sep23'!Z54)</f>
        <v>0</v>
      </c>
      <c r="AA54" s="49">
        <f>IF(R54=" ",'Sep23'!AA54,R54+'Sep23'!AA54)</f>
        <v>0</v>
      </c>
      <c r="AC54" s="49">
        <f>IF(T54=" ",'Sep23'!AC54,T54+'Sep23'!AC54)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IF(T$49="Y",'Sep23'!H55,0)</f>
        <v>0</v>
      </c>
      <c r="I55" s="245">
        <f>IF(T$49="Y",'Sep23'!I55,0)</f>
        <v>0</v>
      </c>
      <c r="J55" s="245">
        <f>IF(T$49="Y",'Sep23'!J55,0)</f>
        <v>0</v>
      </c>
      <c r="K55" s="245">
        <f>IF(T$49="Y",'Sep23'!K55,I55*J55)</f>
        <v>0</v>
      </c>
      <c r="L55" s="246">
        <f>IF(T$49="Y",'Sep23'!L55,0)</f>
        <v>0</v>
      </c>
      <c r="M55" s="100" t="str">
        <f>IF(E55=" "," ",IF(T$49="Y",'Sep23'!M55,IF((H55+K55+L55)&gt;0,H55+K55+L55,"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IF(Employee!H$139=E$49,Employee!D$138+SUM(M55)+'Sep23'!V55,SUM(M55)+'Sep23'!V55)</f>
        <v>0</v>
      </c>
      <c r="W55" s="49">
        <f>IF(Employee!H$139=E$49,Employee!D$139+SUM(N55)+'Sep23'!W55,SUM(N55)+'Sep23'!W55)</f>
        <v>0</v>
      </c>
      <c r="X55" s="49">
        <f>IF(O55=" ",'Sep23'!X55,O55+'Sep23'!X55)</f>
        <v>0</v>
      </c>
      <c r="Y55" s="49">
        <f>IF(P55=" ",'Sep23'!Y55,P55+'Sep23'!Y55)</f>
        <v>0</v>
      </c>
      <c r="Z55" s="49">
        <f>IF(Q55=" ",'Sep23'!Z55,Q55+'Sep23'!Z55)</f>
        <v>0</v>
      </c>
      <c r="AA55" s="49">
        <f>IF(R55=" ",'Sep23'!AA55,R55+'Sep23'!AA55)</f>
        <v>0</v>
      </c>
      <c r="AC55" s="49">
        <f>IF(T55=" ",'Sep23'!AC55,T55+'Sep23'!AC55)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391"/>
      <c r="H56" s="101"/>
      <c r="I56" s="102"/>
      <c r="J56" s="102"/>
      <c r="K56" s="134"/>
      <c r="L56" s="134"/>
      <c r="M56" s="127">
        <f t="shared" ref="M56:R56" si="20">SUM(M51:M55)</f>
        <v>0</v>
      </c>
      <c r="N56" s="127">
        <f t="shared" si="20"/>
        <v>0</v>
      </c>
      <c r="O56" s="127">
        <f t="shared" si="20"/>
        <v>0</v>
      </c>
      <c r="P56" s="127">
        <f t="shared" si="20"/>
        <v>0</v>
      </c>
      <c r="Q56" s="127">
        <f t="shared" si="20"/>
        <v>0</v>
      </c>
      <c r="R56" s="127">
        <f t="shared" si="20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70</v>
      </c>
      <c r="G59" s="180"/>
      <c r="H59" s="180"/>
      <c r="M59" s="447" t="s">
        <v>73</v>
      </c>
      <c r="N59" s="448"/>
      <c r="O59" s="448"/>
      <c r="P59" s="448"/>
      <c r="Q59" s="448"/>
      <c r="R59" s="448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21">SUM(M60:M64)</f>
        <v>0</v>
      </c>
      <c r="N65" s="184">
        <f t="shared" si="21"/>
        <v>0</v>
      </c>
      <c r="O65" s="184">
        <f t="shared" si="21"/>
        <v>0</v>
      </c>
      <c r="P65" s="184">
        <f t="shared" si="21"/>
        <v>0</v>
      </c>
      <c r="Q65" s="184">
        <f t="shared" si="21"/>
        <v>0</v>
      </c>
      <c r="R65" s="184">
        <f t="shared" si="21"/>
        <v>0</v>
      </c>
      <c r="S65" s="188"/>
      <c r="T65" s="184">
        <f>SUM(T60:T64)</f>
        <v>0</v>
      </c>
      <c r="AD65" s="158">
        <f>AD60+'Sep23'!AD65</f>
        <v>0</v>
      </c>
      <c r="AE65" s="158">
        <f>AE60+'Sep23'!AE65</f>
        <v>0</v>
      </c>
      <c r="AF65" s="158">
        <f>AF60+'Sep23'!AF65</f>
        <v>0</v>
      </c>
      <c r="AG65" s="158">
        <f>AG60+'Sep23'!AG65</f>
        <v>0</v>
      </c>
    </row>
    <row r="66" spans="6:33" ht="13.5" thickTop="1" x14ac:dyDescent="0.2"/>
    <row r="67" spans="6:33" x14ac:dyDescent="0.2">
      <c r="AD67" s="162"/>
      <c r="AE67" s="158">
        <f>AE62+'Sep23'!AE67</f>
        <v>0</v>
      </c>
      <c r="AF67" s="158">
        <f>AF62+'Sep23'!AF67</f>
        <v>0</v>
      </c>
      <c r="AG67" s="158">
        <f>AG62+'Sep23'!AG67</f>
        <v>0</v>
      </c>
    </row>
  </sheetData>
  <mergeCells count="79">
    <mergeCell ref="M59:R59"/>
    <mergeCell ref="B1:F2"/>
    <mergeCell ref="V1:AC2"/>
    <mergeCell ref="R48:T48"/>
    <mergeCell ref="B17:T17"/>
    <mergeCell ref="B18:E18"/>
    <mergeCell ref="B19:D19"/>
    <mergeCell ref="O18:Q18"/>
    <mergeCell ref="R18:T18"/>
    <mergeCell ref="H19:J19"/>
    <mergeCell ref="O19:R19"/>
    <mergeCell ref="O38:Q38"/>
    <mergeCell ref="R38:T38"/>
    <mergeCell ref="B57:T57"/>
    <mergeCell ref="F56:G56"/>
    <mergeCell ref="B47:T47"/>
    <mergeCell ref="AD1:AG2"/>
    <mergeCell ref="AD3:AD6"/>
    <mergeCell ref="AE3:AE6"/>
    <mergeCell ref="AF3:AF6"/>
    <mergeCell ref="AG3:AG6"/>
    <mergeCell ref="B48:E48"/>
    <mergeCell ref="B49:D49"/>
    <mergeCell ref="H49:J49"/>
    <mergeCell ref="O49:R49"/>
    <mergeCell ref="O48:Q48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16:G16"/>
    <mergeCell ref="B7:T7"/>
    <mergeCell ref="B8:E8"/>
    <mergeCell ref="O8:Q8"/>
    <mergeCell ref="R8:T8"/>
    <mergeCell ref="B9:D9"/>
    <mergeCell ref="H9:J9"/>
    <mergeCell ref="O9:R9"/>
  </mergeCells>
  <phoneticPr fontId="6" type="noConversion"/>
  <dataValidations count="1">
    <dataValidation type="list" allowBlank="1" showInputMessage="1" showErrorMessage="1" sqref="G51:G55 G41:G45 G21:G25 G31:G3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7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3"/>
      <c r="B1" s="454" t="s">
        <v>65</v>
      </c>
      <c r="C1" s="455"/>
      <c r="D1" s="455"/>
      <c r="E1" s="455"/>
      <c r="F1" s="456"/>
      <c r="G1" s="420">
        <f>SUM(AD70:AG70)+SUM(AE72:AG72)</f>
        <v>0</v>
      </c>
      <c r="H1" s="421"/>
      <c r="I1" s="417" t="s">
        <v>4</v>
      </c>
      <c r="J1" s="418"/>
      <c r="K1" s="418"/>
      <c r="L1" s="419"/>
      <c r="M1" s="178">
        <f t="shared" ref="M1:R1" si="0">M16+M26+M36+M46+M56+M66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T16+T26+T36+T46+T56+T66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8"/>
    </row>
    <row r="2" spans="1:34" s="179" customFormat="1" ht="14.2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>M75</f>
        <v>0</v>
      </c>
      <c r="N2" s="178">
        <f t="shared" ref="N2:T2" si="1">N75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8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31</v>
      </c>
      <c r="F9" s="35"/>
      <c r="G9" s="35"/>
      <c r="H9" s="392" t="s">
        <v>28</v>
      </c>
      <c r="I9" s="393"/>
      <c r="J9" s="391"/>
      <c r="K9" s="204">
        <f>Admin!B209</f>
        <v>45229</v>
      </c>
      <c r="L9" s="203" t="s">
        <v>75</v>
      </c>
      <c r="M9" s="205">
        <f>K9+6</f>
        <v>45235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IF(T$9="Y",'Oct23'!H41,0)</f>
        <v>0</v>
      </c>
      <c r="I11" s="89">
        <f>IF(T$9="Y",'Oct23'!I41,0)</f>
        <v>0</v>
      </c>
      <c r="J11" s="89">
        <f>IF(T$9="Y",'Oct23'!J41,0)</f>
        <v>0</v>
      </c>
      <c r="K11" s="89">
        <f>IF(T$9="Y",'Oct23'!K41,I11*J11)</f>
        <v>0</v>
      </c>
      <c r="L11" s="110">
        <f>IF(T$9="Y",'Oct23'!L41,0)</f>
        <v>0</v>
      </c>
      <c r="M11" s="99" t="str">
        <f>IF(E11=" "," ",IF(T$9="Y",'Oct23'!M41,IF((H11+K11+L11)&gt;0,H11+K11+L11,"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IF(Employee!H$34=E$9,Employee!D$34+SUM(M11)+'Oct23'!V41,SUM(M11)+'Oct23'!V41)</f>
        <v>0</v>
      </c>
      <c r="W11" s="49">
        <f>IF(Employee!H$34=E$9,Employee!D$35+SUM(N11)+'Oct23'!W41,SUM(N11)+'Oct23'!W41)</f>
        <v>0</v>
      </c>
      <c r="X11" s="49">
        <f>IF(O11=" ",'Oct23'!X41,O11+'Oct23'!X41)</f>
        <v>0</v>
      </c>
      <c r="Y11" s="49">
        <f>IF(P11=" ",'Oct23'!Y41,P11+'Oct23'!Y41)</f>
        <v>0</v>
      </c>
      <c r="Z11" s="49">
        <f>IF(Q11=" ",'Oct23'!Z41,Q11+'Oct23'!Z41)</f>
        <v>0</v>
      </c>
      <c r="AA11" s="49">
        <f>IF(R11=" ",'Oct23'!AA41,R11+'Oct23'!AA41)</f>
        <v>0</v>
      </c>
      <c r="AC11" s="49">
        <f>IF(T11=" ",'Oct23'!AC41,T11+'Oct23'!AC41)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IF(T$9="Y",'Oct23'!H42,0)</f>
        <v>0</v>
      </c>
      <c r="I12" s="92">
        <f>IF(T$9="Y",'Oct23'!I42,0)</f>
        <v>0</v>
      </c>
      <c r="J12" s="92">
        <f>IF(T$9="Y",'Oct23'!J42,0)</f>
        <v>0</v>
      </c>
      <c r="K12" s="92">
        <f>IF(T$9="Y",'Oct23'!K42,I12*J12)</f>
        <v>0</v>
      </c>
      <c r="L12" s="111">
        <f>IF(T$9="Y",'Oct23'!L42,0)</f>
        <v>0</v>
      </c>
      <c r="M12" s="100" t="str">
        <f>IF(E12=" "," ",IF(T$9="Y",'Oct23'!M42,IF((H12+K12+L12)&gt;0,H12+K12+L12,"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IF(Employee!H$60=E$9,Employee!D$60+SUM(M12)+'Oct23'!V42,SUM(M12)+'Oct23'!V42)</f>
        <v>0</v>
      </c>
      <c r="W12" s="49">
        <f>IF(Employee!H$60=E$9,Employee!D$61+SUM(N12)+'Oct23'!W42,SUM(N12)+'Oct23'!W42)</f>
        <v>0</v>
      </c>
      <c r="X12" s="49">
        <f>IF(O12=" ",'Oct23'!X42,O12+'Oct23'!X42)</f>
        <v>0</v>
      </c>
      <c r="Y12" s="49">
        <f>IF(P12=" ",'Oct23'!Y42,P12+'Oct23'!Y42)</f>
        <v>0</v>
      </c>
      <c r="Z12" s="49">
        <f>IF(Q12=" ",'Oct23'!Z42,Q12+'Oct23'!Z42)</f>
        <v>0</v>
      </c>
      <c r="AA12" s="49">
        <f>IF(R12=" ",'Oct23'!AA42,R12+'Oct23'!AA42)</f>
        <v>0</v>
      </c>
      <c r="AC12" s="49">
        <f>IF(T12=" ",'Oct23'!AC42,T12+'Oct23'!AC42)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IF(T$9="Y",'Oct23'!H43,0)</f>
        <v>0</v>
      </c>
      <c r="I13" s="92">
        <f>IF(T$9="Y",'Oct23'!I43,0)</f>
        <v>0</v>
      </c>
      <c r="J13" s="92">
        <f>IF(T$9="Y",'Oct23'!J43,0)</f>
        <v>0</v>
      </c>
      <c r="K13" s="92">
        <f>IF(T$9="Y",'Oct23'!K43,I13*J13)</f>
        <v>0</v>
      </c>
      <c r="L13" s="111">
        <f>IF(T$9="Y",'Oct23'!L43,0)</f>
        <v>0</v>
      </c>
      <c r="M13" s="100" t="str">
        <f>IF(E13=" "," ",IF(T$9="Y",'Oct23'!M43,IF((H13+K13+L13)&gt;0,H13+K13+L13,"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IF(Employee!H$86=E$9,Employee!D$86+SUM(M13)+'Oct23'!V43,SUM(M13)+'Oct23'!V43)</f>
        <v>0</v>
      </c>
      <c r="W13" s="49">
        <f>IF(Employee!H$86=E$9,Employee!D$87+SUM(N13)+'Oct23'!W43,SUM(N13)+'Oct23'!W43)</f>
        <v>0</v>
      </c>
      <c r="X13" s="49">
        <f>IF(O13=" ",'Oct23'!X43,O13+'Oct23'!X43)</f>
        <v>0</v>
      </c>
      <c r="Y13" s="49">
        <f>IF(P13=" ",'Oct23'!Y43,P13+'Oct23'!Y43)</f>
        <v>0</v>
      </c>
      <c r="Z13" s="49">
        <f>IF(Q13=" ",'Oct23'!Z43,Q13+'Oct23'!Z43)</f>
        <v>0</v>
      </c>
      <c r="AA13" s="49">
        <f>IF(R13=" ",'Oct23'!AA43,R13+'Oct23'!AA43)</f>
        <v>0</v>
      </c>
      <c r="AC13" s="49">
        <f>IF(T13=" ",'Oct23'!AC43,T13+'Oct23'!AC43)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IF(T$9="Y",'Oct23'!H44,0)</f>
        <v>0</v>
      </c>
      <c r="I14" s="92">
        <f>IF(T$9="Y",'Oct23'!I44,0)</f>
        <v>0</v>
      </c>
      <c r="J14" s="92">
        <f>IF(T$9="Y",'Oct23'!J44,0)</f>
        <v>0</v>
      </c>
      <c r="K14" s="92">
        <f>IF(T$9="Y",'Oct23'!K44,I14*J14)</f>
        <v>0</v>
      </c>
      <c r="L14" s="111">
        <f>IF(T$9="Y",'Oct23'!L44,0)</f>
        <v>0</v>
      </c>
      <c r="M14" s="100" t="str">
        <f>IF(E14=" "," ",IF(T$9="Y",'Oct23'!M44,IF((H14+K14+L14)&gt;0,H14+K14+L14,"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IF(Employee!H$112=E$9,Employee!D$112+SUM(M14)+'Oct23'!V44,SUM(M14)+'Oct23'!V44)</f>
        <v>0</v>
      </c>
      <c r="W14" s="49">
        <f>IF(Employee!H$112=E$9,Employee!D$113+SUM(N14)+'Oct23'!W44,SUM(N14)+'Oct23'!W44)</f>
        <v>0</v>
      </c>
      <c r="X14" s="49">
        <f>IF(O14=" ",'Oct23'!X44,O14+'Oct23'!X44)</f>
        <v>0</v>
      </c>
      <c r="Y14" s="49">
        <f>IF(P14=" ",'Oct23'!Y44,P14+'Oct23'!Y44)</f>
        <v>0</v>
      </c>
      <c r="Z14" s="49">
        <f>IF(Q14=" ",'Oct23'!Z44,Q14+'Oct23'!Z44)</f>
        <v>0</v>
      </c>
      <c r="AA14" s="49">
        <f>IF(R14=" ",'Oct23'!AA44,R14+'Oct23'!AA44)</f>
        <v>0</v>
      </c>
      <c r="AC14" s="49">
        <f>IF(T14=" ",'Oct23'!AC44,T14+'Oct23'!AC44)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IF(T$9="Y",'Oct23'!H45,0)</f>
        <v>0</v>
      </c>
      <c r="I15" s="245">
        <f>IF(T$9="Y",'Oct23'!I45,0)</f>
        <v>0</v>
      </c>
      <c r="J15" s="245">
        <f>IF(T$9="Y",'Oct23'!J45,0)</f>
        <v>0</v>
      </c>
      <c r="K15" s="245">
        <f>IF(T$9="Y",'Oct23'!K45,I15*J15)</f>
        <v>0</v>
      </c>
      <c r="L15" s="246">
        <f>IF(T$9="Y",'Oct23'!L45,0)</f>
        <v>0</v>
      </c>
      <c r="M15" s="247" t="str">
        <f>IF(E15=" "," ",IF(T$9="Y",'Oct23'!M45,IF((H15+K15+L15)&gt;0,H15+K15+L15,"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IF(Employee!H$138=E$9,Employee!D$138+SUM(M15)+'Oct23'!V45,SUM(M15)+'Oct23'!V45)</f>
        <v>0</v>
      </c>
      <c r="W15" s="49">
        <f>IF(Employee!H$138=E$9,Employee!D$139+SUM(N15)+'Oct23'!W45,SUM(N15)+'Oct23'!W45)</f>
        <v>0</v>
      </c>
      <c r="X15" s="49">
        <f>IF(O15=" ",'Oct23'!X45,O15+'Oct23'!X45)</f>
        <v>0</v>
      </c>
      <c r="Y15" s="49">
        <f>IF(P15=" ",'Oct23'!Y45,P15+'Oct23'!Y45)</f>
        <v>0</v>
      </c>
      <c r="Z15" s="49">
        <f>IF(Q15=" ",'Oct23'!Z45,Q15+'Oct23'!Z45)</f>
        <v>0</v>
      </c>
      <c r="AA15" s="49">
        <f>IF(R15=" ",'Oct23'!AA45,R15+'Oct23'!AA45)</f>
        <v>0</v>
      </c>
      <c r="AC15" s="49">
        <f>IF(T15=" ",'Oct23'!AC45,T15+'Oct23'!AC45)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32</v>
      </c>
      <c r="F19" s="35"/>
      <c r="G19" s="35"/>
      <c r="H19" s="392" t="s">
        <v>28</v>
      </c>
      <c r="I19" s="393"/>
      <c r="J19" s="391"/>
      <c r="K19" s="204">
        <f>M9+1</f>
        <v>45236</v>
      </c>
      <c r="L19" s="203" t="s">
        <v>75</v>
      </c>
      <c r="M19" s="205">
        <f>K19+6</f>
        <v>45242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33</v>
      </c>
      <c r="F29" s="35"/>
      <c r="G29" s="35"/>
      <c r="H29" s="392" t="s">
        <v>28</v>
      </c>
      <c r="I29" s="393"/>
      <c r="J29" s="391"/>
      <c r="K29" s="204">
        <f>M19+1</f>
        <v>45243</v>
      </c>
      <c r="L29" s="203" t="s">
        <v>75</v>
      </c>
      <c r="M29" s="205">
        <f>K29+6</f>
        <v>45249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9"/>
      <c r="D38" s="469"/>
      <c r="E38" s="470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471"/>
      <c r="D39" s="472"/>
      <c r="E39" s="156">
        <v>34</v>
      </c>
      <c r="F39" s="35"/>
      <c r="G39" s="35"/>
      <c r="H39" s="392" t="s">
        <v>28</v>
      </c>
      <c r="I39" s="471"/>
      <c r="J39" s="472"/>
      <c r="K39" s="204">
        <f>M29+1</f>
        <v>45250</v>
      </c>
      <c r="L39" s="203" t="s">
        <v>75</v>
      </c>
      <c r="M39" s="205">
        <f>K39+6</f>
        <v>45256</v>
      </c>
      <c r="N39" s="20"/>
      <c r="O39" s="433" t="s">
        <v>63</v>
      </c>
      <c r="P39" s="473"/>
      <c r="Q39" s="473"/>
      <c r="R39" s="47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475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348" customFormat="1" ht="18" customHeight="1" thickBot="1" x14ac:dyDescent="0.25">
      <c r="A47" s="337"/>
      <c r="B47" s="338"/>
      <c r="C47" s="339"/>
      <c r="D47" s="339"/>
      <c r="E47" s="340"/>
      <c r="F47" s="341"/>
      <c r="G47" s="341"/>
      <c r="H47" s="342"/>
      <c r="I47" s="342"/>
      <c r="J47" s="342"/>
      <c r="K47" s="343"/>
      <c r="L47" s="343"/>
      <c r="M47" s="342"/>
      <c r="N47" s="342"/>
      <c r="O47" s="342"/>
      <c r="P47" s="342"/>
      <c r="Q47" s="342"/>
      <c r="R47" s="342"/>
      <c r="S47" s="342"/>
      <c r="T47" s="342"/>
      <c r="U47" s="344"/>
      <c r="V47" s="345"/>
      <c r="W47" s="346"/>
      <c r="X47" s="346"/>
      <c r="Y47" s="346"/>
      <c r="Z47" s="346"/>
      <c r="AA47" s="346"/>
      <c r="AB47" s="346"/>
      <c r="AC47" s="346"/>
      <c r="AD47" s="347"/>
      <c r="AE47" s="347"/>
      <c r="AF47" s="347"/>
      <c r="AG47" s="347"/>
    </row>
    <row r="48" spans="1:34" s="348" customFormat="1" ht="18" customHeight="1" thickTop="1" thickBot="1" x14ac:dyDescent="0.25">
      <c r="A48" s="337"/>
      <c r="B48" s="407" t="s">
        <v>23</v>
      </c>
      <c r="C48" s="469"/>
      <c r="D48" s="469"/>
      <c r="E48" s="470"/>
      <c r="F48" s="32"/>
      <c r="G48" s="32"/>
      <c r="H48" s="32"/>
      <c r="I48" s="32"/>
      <c r="J48" s="32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V48" s="45"/>
      <c r="W48" s="45"/>
      <c r="X48" s="45"/>
      <c r="Y48" s="45"/>
      <c r="Z48" s="45"/>
      <c r="AA48" s="45"/>
      <c r="AB48" s="45"/>
      <c r="AC48" s="45"/>
      <c r="AD48" s="76"/>
      <c r="AE48" s="76"/>
      <c r="AF48" s="76"/>
      <c r="AG48" s="76"/>
    </row>
    <row r="49" spans="1:34" s="348" customFormat="1" ht="18" customHeight="1" thickTop="1" thickBot="1" x14ac:dyDescent="0.25">
      <c r="A49" s="337"/>
      <c r="B49" s="392" t="s">
        <v>9</v>
      </c>
      <c r="C49" s="471"/>
      <c r="D49" s="472"/>
      <c r="E49" s="156">
        <v>35</v>
      </c>
      <c r="F49" s="35"/>
      <c r="G49" s="35"/>
      <c r="H49" s="392" t="s">
        <v>28</v>
      </c>
      <c r="I49" s="471"/>
      <c r="J49" s="472"/>
      <c r="K49" s="204">
        <f>M39+1</f>
        <v>45257</v>
      </c>
      <c r="L49" s="203" t="s">
        <v>75</v>
      </c>
      <c r="M49" s="205">
        <f>K49+6</f>
        <v>45263</v>
      </c>
      <c r="N49" s="20"/>
      <c r="O49" s="433" t="s">
        <v>63</v>
      </c>
      <c r="P49" s="473"/>
      <c r="Q49" s="473"/>
      <c r="R49" s="474"/>
      <c r="S49" s="35"/>
      <c r="T49" s="164"/>
      <c r="U49" s="37"/>
      <c r="V49" s="45"/>
      <c r="W49" s="45"/>
      <c r="X49" s="45"/>
      <c r="Y49" s="45"/>
      <c r="Z49" s="45"/>
      <c r="AA49" s="45"/>
      <c r="AB49" s="45"/>
      <c r="AC49" s="45"/>
      <c r="AD49" s="76"/>
      <c r="AE49" s="76"/>
      <c r="AF49" s="76"/>
      <c r="AG49" s="76"/>
    </row>
    <row r="50" spans="1:34" s="348" customFormat="1" ht="18" customHeight="1" thickBot="1" x14ac:dyDescent="0.25">
      <c r="A50" s="337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V50" s="45"/>
      <c r="W50" s="45"/>
      <c r="X50" s="45"/>
      <c r="Y50" s="45"/>
      <c r="Z50" s="45"/>
      <c r="AA50" s="45"/>
      <c r="AB50" s="45"/>
      <c r="AC50" s="45"/>
      <c r="AD50" s="76"/>
      <c r="AE50" s="76"/>
      <c r="AF50" s="76"/>
      <c r="AG50" s="76"/>
    </row>
    <row r="51" spans="1:34" s="348" customFormat="1" ht="18" customHeight="1" thickBot="1" x14ac:dyDescent="0.25">
      <c r="A51" s="337"/>
      <c r="B51" s="113" t="str">
        <f>IF(E51=" "," ",IF(Employee!F$24&gt;E$39," ",IF(Employee!F$26&lt;E$39," ",Employee!D$30)))</f>
        <v xml:space="preserve"> </v>
      </c>
      <c r="C51" s="299"/>
      <c r="D51" s="299" t="s">
        <v>106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>IF(P51=0,Y41,P51+Y41)</f>
        <v>0</v>
      </c>
      <c r="Z51" s="49">
        <f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</row>
    <row r="52" spans="1:34" s="348" customFormat="1" ht="18" customHeight="1" thickBot="1" x14ac:dyDescent="0.25">
      <c r="A52" s="337"/>
      <c r="B52" s="115" t="str">
        <f>IF(E52=" "," ",IF(Employee!F$50&gt;E$39," ",IF(Employee!F$52&lt;E$39," ",Employee!D$56)))</f>
        <v xml:space="preserve"> </v>
      </c>
      <c r="C52" s="299"/>
      <c r="D52" s="299" t="s">
        <v>106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>IF(P52=0,Y42,P52+Y42)</f>
        <v>0</v>
      </c>
      <c r="Z52" s="49">
        <f>IF(Q52=0,Z42,Q52+Z42)</f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</row>
    <row r="53" spans="1:34" s="348" customFormat="1" ht="18" customHeight="1" thickBot="1" x14ac:dyDescent="0.25">
      <c r="A53" s="337"/>
      <c r="B53" s="115" t="str">
        <f>IF(E53=" "," ",IF(Employee!F$76&gt;E$39," ",IF(Employee!F$78&lt;E$39," ",Employee!D$82)))</f>
        <v xml:space="preserve"> </v>
      </c>
      <c r="C53" s="299"/>
      <c r="D53" s="299" t="s">
        <v>106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5">
        <f t="shared" ref="H53:H55" si="9">IF(T$39="Y",H43,0)</f>
        <v>0</v>
      </c>
      <c r="I53" s="89">
        <f t="shared" ref="I53:I55" si="10">IF(T$39="Y",I43,0)</f>
        <v>0</v>
      </c>
      <c r="J53" s="89">
        <f t="shared" ref="J53:J55" si="11">IF(T$39="Y",J43,0)</f>
        <v>0</v>
      </c>
      <c r="K53" s="89">
        <f t="shared" ref="K53:K55" si="12">IF(T$39="Y",K43,I53*J53)</f>
        <v>0</v>
      </c>
      <c r="L53" s="89">
        <f t="shared" ref="L53:L55" si="13">IF(T$39="Y",L43,0)</f>
        <v>0</v>
      </c>
      <c r="M53" s="99" t="str">
        <f t="shared" ref="M53:M55" si="14"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 t="shared" ref="X53:X55" si="15">IF(O53=" ",X43,O53+X43)</f>
        <v>0</v>
      </c>
      <c r="Y53" s="49">
        <f t="shared" ref="Y53:Y55" si="16">IF(P53=0,Y43,P53+Y43)</f>
        <v>0</v>
      </c>
      <c r="Z53" s="49">
        <f t="shared" ref="Z53:Z55" si="17">IF(Q53=0,Z43,Q53+Z43)</f>
        <v>0</v>
      </c>
      <c r="AA53" s="49">
        <f t="shared" ref="AA53:AA55" si="18">IF(R53=" ",AA43,AA43+R53)</f>
        <v>0</v>
      </c>
      <c r="AB53" s="45"/>
      <c r="AC53" s="49">
        <f t="shared" ref="AC53:AC55" si="19"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</row>
    <row r="54" spans="1:34" s="348" customFormat="1" ht="18" customHeight="1" thickBot="1" x14ac:dyDescent="0.25">
      <c r="A54" s="337"/>
      <c r="B54" s="115" t="str">
        <f>IF(E54=" "," ",IF(Employee!F$102&gt;E$39," ",IF(Employee!F$104&lt;E$39," ",Employee!D$108)))</f>
        <v xml:space="preserve"> </v>
      </c>
      <c r="C54" s="299"/>
      <c r="D54" s="299" t="s">
        <v>106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 t="shared" si="9"/>
        <v>0</v>
      </c>
      <c r="I54" s="92">
        <f t="shared" si="10"/>
        <v>0</v>
      </c>
      <c r="J54" s="92">
        <f t="shared" si="11"/>
        <v>0</v>
      </c>
      <c r="K54" s="92">
        <f t="shared" si="12"/>
        <v>0</v>
      </c>
      <c r="L54" s="92">
        <f t="shared" si="13"/>
        <v>0</v>
      </c>
      <c r="M54" s="100" t="str">
        <f t="shared" si="14"/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 t="shared" si="15"/>
        <v>0</v>
      </c>
      <c r="Y54" s="49">
        <f t="shared" si="16"/>
        <v>0</v>
      </c>
      <c r="Z54" s="49">
        <f t="shared" si="17"/>
        <v>0</v>
      </c>
      <c r="AA54" s="49">
        <f t="shared" si="18"/>
        <v>0</v>
      </c>
      <c r="AB54" s="45"/>
      <c r="AC54" s="49">
        <f t="shared" si="19"/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</row>
    <row r="55" spans="1:34" s="348" customFormat="1" ht="18" customHeight="1" thickBot="1" x14ac:dyDescent="0.25">
      <c r="A55" s="337"/>
      <c r="B55" s="115" t="str">
        <f>IF(E55=" "," ",IF(Employee!F$128&gt;E$39," ",IF(Employee!F$130&lt;E$39," ",Employee!D$134)))</f>
        <v xml:space="preserve"> </v>
      </c>
      <c r="C55" s="299"/>
      <c r="D55" s="299" t="s">
        <v>106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5">
        <f t="shared" si="9"/>
        <v>0</v>
      </c>
      <c r="I55" s="89">
        <f t="shared" si="10"/>
        <v>0</v>
      </c>
      <c r="J55" s="89">
        <f t="shared" si="11"/>
        <v>0</v>
      </c>
      <c r="K55" s="89">
        <f t="shared" si="12"/>
        <v>0</v>
      </c>
      <c r="L55" s="89">
        <f t="shared" si="13"/>
        <v>0</v>
      </c>
      <c r="M55" s="99" t="str">
        <f t="shared" si="14"/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 t="shared" si="15"/>
        <v>0</v>
      </c>
      <c r="Y55" s="49">
        <f t="shared" si="16"/>
        <v>0</v>
      </c>
      <c r="Z55" s="49">
        <f t="shared" si="17"/>
        <v>0</v>
      </c>
      <c r="AA55" s="49">
        <f t="shared" si="18"/>
        <v>0</v>
      </c>
      <c r="AB55" s="45"/>
      <c r="AC55" s="49">
        <f t="shared" si="19"/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</row>
    <row r="56" spans="1:34" s="348" customFormat="1" ht="18" customHeight="1" thickTop="1" thickBot="1" x14ac:dyDescent="0.25">
      <c r="A56" s="337"/>
      <c r="B56" s="123"/>
      <c r="C56" s="121"/>
      <c r="D56" s="121"/>
      <c r="E56" s="122"/>
      <c r="F56" s="390" t="s">
        <v>7</v>
      </c>
      <c r="G56" s="475"/>
      <c r="H56" s="124"/>
      <c r="I56" s="125"/>
      <c r="J56" s="125"/>
      <c r="K56" s="126"/>
      <c r="L56" s="126"/>
      <c r="M56" s="127">
        <f t="shared" ref="M56:R56" si="20">SUM(M51:M55)</f>
        <v>0</v>
      </c>
      <c r="N56" s="127">
        <f t="shared" si="20"/>
        <v>0</v>
      </c>
      <c r="O56" s="127">
        <f t="shared" si="20"/>
        <v>0</v>
      </c>
      <c r="P56" s="127">
        <f t="shared" si="20"/>
        <v>0</v>
      </c>
      <c r="Q56" s="127">
        <f t="shared" si="20"/>
        <v>0</v>
      </c>
      <c r="R56" s="127">
        <f t="shared" si="20"/>
        <v>0</v>
      </c>
      <c r="S56" s="94"/>
      <c r="T56" s="127">
        <f>SUM(T51:T55)</f>
        <v>0</v>
      </c>
      <c r="U56" s="40"/>
      <c r="V56" s="49"/>
      <c r="W56" s="45"/>
      <c r="X56" s="45"/>
      <c r="Y56" s="45"/>
      <c r="Z56" s="45"/>
      <c r="AA56" s="45"/>
      <c r="AB56" s="45"/>
      <c r="AC56" s="45"/>
      <c r="AD56" s="76"/>
      <c r="AE56" s="76"/>
      <c r="AF56" s="76"/>
      <c r="AG56" s="76"/>
    </row>
    <row r="57" spans="1:34" s="348" customFormat="1" ht="18" customHeight="1" thickBot="1" x14ac:dyDescent="0.25">
      <c r="A57" s="337"/>
      <c r="B57" s="338"/>
      <c r="C57" s="339"/>
      <c r="D57" s="339"/>
      <c r="E57" s="340"/>
      <c r="F57" s="341"/>
      <c r="G57" s="341"/>
      <c r="H57" s="342"/>
      <c r="I57" s="342"/>
      <c r="J57" s="342"/>
      <c r="K57" s="343"/>
      <c r="L57" s="343"/>
      <c r="M57" s="342"/>
      <c r="N57" s="342"/>
      <c r="O57" s="342"/>
      <c r="P57" s="342"/>
      <c r="Q57" s="342"/>
      <c r="R57" s="342"/>
      <c r="S57" s="342"/>
      <c r="T57" s="342"/>
      <c r="U57" s="344"/>
      <c r="V57" s="345"/>
      <c r="W57" s="346"/>
      <c r="X57" s="346"/>
      <c r="Y57" s="346"/>
      <c r="Z57" s="346"/>
      <c r="AA57" s="346"/>
      <c r="AB57" s="346"/>
      <c r="AC57" s="346"/>
      <c r="AD57" s="347"/>
      <c r="AE57" s="347"/>
      <c r="AF57" s="347"/>
      <c r="AG57" s="347"/>
    </row>
    <row r="58" spans="1:34" ht="18" customHeight="1" thickTop="1" thickBot="1" x14ac:dyDescent="0.25">
      <c r="A58" s="31"/>
      <c r="B58" s="407" t="s">
        <v>24</v>
      </c>
      <c r="C58" s="393"/>
      <c r="D58" s="393"/>
      <c r="E58" s="391"/>
      <c r="F58" s="32"/>
      <c r="G58" s="32"/>
      <c r="H58" s="43"/>
      <c r="I58" s="43"/>
      <c r="J58" s="43"/>
      <c r="K58" s="46"/>
      <c r="L58" s="46"/>
      <c r="M58" s="43"/>
      <c r="N58" s="32"/>
      <c r="O58" s="394" t="s">
        <v>28</v>
      </c>
      <c r="P58" s="395"/>
      <c r="Q58" s="396"/>
      <c r="R58" s="431"/>
      <c r="S58" s="432"/>
      <c r="T58" s="432"/>
      <c r="U58" s="33"/>
      <c r="AH58" s="35"/>
    </row>
    <row r="59" spans="1:34" ht="18" customHeight="1" thickTop="1" thickBot="1" x14ac:dyDescent="0.25">
      <c r="A59" s="34"/>
      <c r="B59" s="392" t="s">
        <v>10</v>
      </c>
      <c r="C59" s="393"/>
      <c r="D59" s="391"/>
      <c r="E59" s="156">
        <v>8</v>
      </c>
      <c r="F59" s="35"/>
      <c r="G59" s="35"/>
      <c r="H59" s="392" t="s">
        <v>28</v>
      </c>
      <c r="I59" s="393"/>
      <c r="J59" s="391"/>
      <c r="K59" s="204">
        <f>Admin!B211</f>
        <v>45231</v>
      </c>
      <c r="L59" s="203" t="s">
        <v>75</v>
      </c>
      <c r="M59" s="205">
        <f>Admin!B240</f>
        <v>45260</v>
      </c>
      <c r="N59" s="20"/>
      <c r="O59" s="433" t="s">
        <v>64</v>
      </c>
      <c r="P59" s="434"/>
      <c r="Q59" s="434"/>
      <c r="R59" s="435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106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IF(T$59="Y",'Oct23'!H51,0)</f>
        <v>0</v>
      </c>
      <c r="I61" s="89">
        <f>IF(T$59="Y",'Oct23'!I51,0)</f>
        <v>0</v>
      </c>
      <c r="J61" s="89">
        <f>IF(T$59="Y",'Oct23'!J51,0)</f>
        <v>0</v>
      </c>
      <c r="K61" s="89">
        <f>IF(T$59="Y",'Oct23'!K51,I61*J61)</f>
        <v>0</v>
      </c>
      <c r="L61" s="110">
        <f>IF(T$59="Y",'Oct23'!L51,0)</f>
        <v>0</v>
      </c>
      <c r="M61" s="99" t="str">
        <f>IF(E61=" "," ",IF(T$59="Y",'Oct23'!M51,IF((H61+K61+L61)&gt;0,H61+K61+L61,"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IF(Employee!H$35=E$59,Employee!D$34+SUM(M61)+'Oct23'!V51,SUM(M61)+'Oct23'!V51)</f>
        <v>0</v>
      </c>
      <c r="W61" s="49">
        <f>IF(Employee!H$35=E$59,Employee!D$35+SUM(N61)+'Oct23'!W51,SUM(N61)+'Oct23'!W51)</f>
        <v>0</v>
      </c>
      <c r="X61" s="49">
        <f>IF(O61=" ",'Oct23'!X51,O61+'Oct23'!X51)</f>
        <v>0</v>
      </c>
      <c r="Y61" s="49">
        <f>IF(P61=" ",'Oct23'!Y51,P61+'Oct23'!Y51)</f>
        <v>0</v>
      </c>
      <c r="Z61" s="49">
        <f>IF(Q61=" ",'Oct23'!Z51,Q61+'Oct23'!Z51)</f>
        <v>0</v>
      </c>
      <c r="AA61" s="49">
        <f>IF(R61=" ",'Oct23'!AA51,R61+'Oct23'!AA51)</f>
        <v>0</v>
      </c>
      <c r="AC61" s="49">
        <f>IF(T61=" ",'Oct23'!AC51,T61+'Oct23'!AC51)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106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IF(T$59="Y",'Oct23'!H52,0)</f>
        <v>0</v>
      </c>
      <c r="I62" s="92">
        <f>IF(T$59="Y",'Oct23'!I52,0)</f>
        <v>0</v>
      </c>
      <c r="J62" s="92">
        <f>IF(T$59="Y",'Oct23'!J52,0)</f>
        <v>0</v>
      </c>
      <c r="K62" s="92">
        <f>IF(T$59="Y",'Oct23'!K52,I62*J62)</f>
        <v>0</v>
      </c>
      <c r="L62" s="111">
        <f>IF(T$59="Y",'Oct23'!L52,0)</f>
        <v>0</v>
      </c>
      <c r="M62" s="100" t="str">
        <f>IF(E62=" "," ",IF(T$59="Y",'Oct23'!M52,IF((H62+K62+L62)&gt;0,H62+K62+L62,"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IF(Employee!H$61=E$59,Employee!D$60+SUM(M62)+'Oct23'!V52,SUM(M62)+'Oct23'!V52)</f>
        <v>0</v>
      </c>
      <c r="W62" s="49">
        <f>IF(Employee!H$61=E$59,Employee!D$61+SUM(N62)+'Oct23'!W52,SUM(N62)+'Oct23'!W52)</f>
        <v>0</v>
      </c>
      <c r="X62" s="49">
        <f>IF(O62=" ",'Oct23'!X52,O62+'Oct23'!X52)</f>
        <v>0</v>
      </c>
      <c r="Y62" s="49">
        <f>IF(P62=" ",'Oct23'!Y52,P62+'Oct23'!Y52)</f>
        <v>0</v>
      </c>
      <c r="Z62" s="49">
        <f>IF(Q62=" ",'Oct23'!Z52,Q62+'Oct23'!Z52)</f>
        <v>0</v>
      </c>
      <c r="AA62" s="49">
        <f>IF(R62=" ",'Oct23'!AA52,R62+'Oct23'!AA52)</f>
        <v>0</v>
      </c>
      <c r="AC62" s="49">
        <f>IF(T62=" ",'Oct23'!AC52,T62+'Oct23'!AC52)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106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IF(T$59="Y",'Oct23'!H53,0)</f>
        <v>0</v>
      </c>
      <c r="I63" s="92">
        <f>IF(T$59="Y",'Oct23'!I53,0)</f>
        <v>0</v>
      </c>
      <c r="J63" s="92">
        <f>IF(T$59="Y",'Oct23'!J53,0)</f>
        <v>0</v>
      </c>
      <c r="K63" s="92">
        <f>IF(T$59="Y",'Oct23'!K53,I63*J63)</f>
        <v>0</v>
      </c>
      <c r="L63" s="111">
        <f>IF(T$59="Y",'Oct23'!L53,0)</f>
        <v>0</v>
      </c>
      <c r="M63" s="100" t="str">
        <f>IF(E63=" "," ",IF(T$59="Y",'Oct23'!M53,IF((H63+K63+L63)&gt;0,H63+K63+L63,"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IF(Employee!H$87=E$59,Employee!D$86+SUM(M63)+'Oct23'!V53,SUM(M63)+'Oct23'!V53)</f>
        <v>0</v>
      </c>
      <c r="W63" s="49">
        <f>IF(Employee!H$87=E$59,Employee!D$87+SUM(N63)+'Oct23'!W53,SUM(N63)+'Oct23'!W53)</f>
        <v>0</v>
      </c>
      <c r="X63" s="49">
        <f>IF(O63=" ",'Oct23'!X53,O63+'Oct23'!X53)</f>
        <v>0</v>
      </c>
      <c r="Y63" s="49">
        <f>IF(P63=" ",'Oct23'!Y53,P63+'Oct23'!Y53)</f>
        <v>0</v>
      </c>
      <c r="Z63" s="49">
        <f>IF(Q63=" ",'Oct23'!Z53,Q63+'Oct23'!Z53)</f>
        <v>0</v>
      </c>
      <c r="AA63" s="49">
        <f>IF(R63=" ",'Oct23'!AA53,R63+'Oct23'!AA53)</f>
        <v>0</v>
      </c>
      <c r="AC63" s="49">
        <f>IF(T63=" ",'Oct23'!AC53,T63+'Oct23'!AC53)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106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IF(T$59="Y",'Oct23'!H54,0)</f>
        <v>0</v>
      </c>
      <c r="I64" s="92">
        <f>IF(T$59="Y",'Oct23'!I54,0)</f>
        <v>0</v>
      </c>
      <c r="J64" s="92">
        <f>IF(T$59="Y",'Oct23'!J54,0)</f>
        <v>0</v>
      </c>
      <c r="K64" s="92">
        <f>IF(T$59="Y",'Oct23'!K54,I64*J64)</f>
        <v>0</v>
      </c>
      <c r="L64" s="111">
        <f>IF(T$59="Y",'Oct23'!L54,0)</f>
        <v>0</v>
      </c>
      <c r="M64" s="100" t="str">
        <f>IF(E64=" "," ",IF(T$59="Y",'Oct23'!M54,IF((H64+K64+L64)&gt;0,H64+K64+L64,"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IF(Employee!H$113=E$59,Employee!D$112+SUM(M64)+'Oct23'!V54,SUM(M64)+'Oct23'!V54)</f>
        <v>0</v>
      </c>
      <c r="W64" s="49">
        <f>IF(Employee!H$113=E$59,Employee!D$113+SUM(N64)+'Oct23'!W54,SUM(N64)+'Oct23'!W54)</f>
        <v>0</v>
      </c>
      <c r="X64" s="49">
        <f>IF(O64=" ",'Oct23'!X54,O64+'Oct23'!X54)</f>
        <v>0</v>
      </c>
      <c r="Y64" s="49">
        <f>IF(P64=" ",'Oct23'!Y54,P64+'Oct23'!Y54)</f>
        <v>0</v>
      </c>
      <c r="Z64" s="49">
        <f>IF(Q64=" ",'Oct23'!Z54,Q64+'Oct23'!Z54)</f>
        <v>0</v>
      </c>
      <c r="AA64" s="49">
        <f>IF(R64=" ",'Oct23'!AA54,R64+'Oct23'!AA54)</f>
        <v>0</v>
      </c>
      <c r="AC64" s="49">
        <f>IF(T64=" ",'Oct23'!AC54,T64+'Oct23'!AC54)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106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IF(T$59="Y",'Oct23'!H55,0)</f>
        <v>0</v>
      </c>
      <c r="I65" s="245">
        <f>IF(T$59="Y",'Oct23'!I55,0)</f>
        <v>0</v>
      </c>
      <c r="J65" s="245">
        <f>IF(T$59="Y",'Oct23'!J55,0)</f>
        <v>0</v>
      </c>
      <c r="K65" s="245">
        <f>IF(T$59="Y",'Oct23'!K55,I65*J65)</f>
        <v>0</v>
      </c>
      <c r="L65" s="246">
        <f>IF(T$59="Y",'Oct23'!L55,0)</f>
        <v>0</v>
      </c>
      <c r="M65" s="100" t="str">
        <f>IF(E65=" "," ",IF(T$59="Y",'Oct23'!M55,IF((H65+K65+L65)&gt;0,H65+K65+L65,"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IF(Employee!H$139=E$59,Employee!D$138+SUM(M65)+'Oct23'!V55,SUM(M65)+'Oct23'!V55)</f>
        <v>0</v>
      </c>
      <c r="W65" s="49">
        <f>IF(Employee!H$139=E$59,Employee!D$139+SUM(N65)+'Oct23'!W55,SUM(N65)+'Oct23'!W55)</f>
        <v>0</v>
      </c>
      <c r="X65" s="49">
        <f>IF(O65=" ",'Oct23'!X55,O65+'Oct23'!X55)</f>
        <v>0</v>
      </c>
      <c r="Y65" s="49">
        <f>IF(P65=" ",'Oct23'!Y55,P65+'Oct23'!Y55)</f>
        <v>0</v>
      </c>
      <c r="Z65" s="49">
        <f>IF(Q65=" ",'Oct23'!Z55,Q65+'Oct23'!Z55)</f>
        <v>0</v>
      </c>
      <c r="AA65" s="49">
        <f>IF(R65=" ",'Oct23'!AA55,R65+'Oct23'!AA55)</f>
        <v>0</v>
      </c>
      <c r="AC65" s="49">
        <f>IF(T65=" ",'Oct23'!AC55,T65+'Oct23'!AC55)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90" t="s">
        <v>7</v>
      </c>
      <c r="G66" s="391"/>
      <c r="H66" s="101"/>
      <c r="I66" s="102"/>
      <c r="J66" s="102"/>
      <c r="K66" s="134"/>
      <c r="L66" s="134"/>
      <c r="M66" s="127">
        <f t="shared" ref="M66:R66" si="21">SUM(M61:M65)</f>
        <v>0</v>
      </c>
      <c r="N66" s="127">
        <f t="shared" si="21"/>
        <v>0</v>
      </c>
      <c r="O66" s="127">
        <f t="shared" si="21"/>
        <v>0</v>
      </c>
      <c r="P66" s="127">
        <f t="shared" si="21"/>
        <v>0</v>
      </c>
      <c r="Q66" s="127">
        <f t="shared" si="21"/>
        <v>0</v>
      </c>
      <c r="R66" s="127">
        <f t="shared" si="2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70</v>
      </c>
      <c r="G69" s="180"/>
      <c r="H69" s="180"/>
      <c r="M69" s="447" t="s">
        <v>73</v>
      </c>
      <c r="N69" s="448"/>
      <c r="O69" s="448"/>
      <c r="P69" s="448"/>
      <c r="Q69" s="448"/>
      <c r="R69" s="448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72</v>
      </c>
      <c r="M75" s="184">
        <f t="shared" ref="M75:R75" si="22">SUM(M70:M74)</f>
        <v>0</v>
      </c>
      <c r="N75" s="184">
        <f t="shared" si="22"/>
        <v>0</v>
      </c>
      <c r="O75" s="184">
        <f t="shared" si="22"/>
        <v>0</v>
      </c>
      <c r="P75" s="184">
        <f t="shared" si="22"/>
        <v>0</v>
      </c>
      <c r="Q75" s="184">
        <f t="shared" si="22"/>
        <v>0</v>
      </c>
      <c r="R75" s="184">
        <f t="shared" si="22"/>
        <v>0</v>
      </c>
      <c r="S75" s="188"/>
      <c r="T75" s="184">
        <f>SUM(T70:T74)</f>
        <v>0</v>
      </c>
      <c r="AD75" s="158">
        <f>AD70+'Oct23'!AD65</f>
        <v>0</v>
      </c>
      <c r="AE75" s="158">
        <f>AE70+'Oct23'!AE65</f>
        <v>0</v>
      </c>
      <c r="AF75" s="158">
        <f>AF70+'Oct23'!AF65</f>
        <v>0</v>
      </c>
      <c r="AG75" s="158">
        <f>AG70+'Oct23'!AG65</f>
        <v>0</v>
      </c>
    </row>
    <row r="76" spans="1:34" ht="13.5" thickTop="1" x14ac:dyDescent="0.2"/>
    <row r="77" spans="1:34" x14ac:dyDescent="0.2">
      <c r="AD77" s="162"/>
      <c r="AE77" s="158">
        <f>AE72+'Oct23'!AE67</f>
        <v>0</v>
      </c>
      <c r="AF77" s="158">
        <f>AF72+'Oct23'!AF67</f>
        <v>0</v>
      </c>
      <c r="AG77" s="158">
        <f>AG72+'Oct23'!AG67</f>
        <v>0</v>
      </c>
    </row>
  </sheetData>
  <mergeCells count="85">
    <mergeCell ref="M69:R69"/>
    <mergeCell ref="B1:F2"/>
    <mergeCell ref="V1:AC2"/>
    <mergeCell ref="R58:T5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67:T67"/>
    <mergeCell ref="AD1:AG2"/>
    <mergeCell ref="AD3:AD6"/>
    <mergeCell ref="AE3:AE6"/>
    <mergeCell ref="AF3:AF6"/>
    <mergeCell ref="AG3:AG6"/>
    <mergeCell ref="F66:G66"/>
    <mergeCell ref="B37:T37"/>
    <mergeCell ref="B38:E38"/>
    <mergeCell ref="B39:D39"/>
    <mergeCell ref="H39:J39"/>
    <mergeCell ref="O39:R39"/>
    <mergeCell ref="F46:G46"/>
    <mergeCell ref="B58:E58"/>
    <mergeCell ref="B59:D59"/>
    <mergeCell ref="H59:J59"/>
    <mergeCell ref="O59:R59"/>
    <mergeCell ref="O58:Q58"/>
    <mergeCell ref="F56:G56"/>
    <mergeCell ref="B49:D49"/>
    <mergeCell ref="H49:J49"/>
    <mergeCell ref="O49:R49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P3:P6"/>
    <mergeCell ref="Q3:Q6"/>
    <mergeCell ref="I3:I6"/>
    <mergeCell ref="I1:L1"/>
    <mergeCell ref="X3:X6"/>
    <mergeCell ref="M3:M6"/>
    <mergeCell ref="B48:E48"/>
    <mergeCell ref="O48:Q48"/>
    <mergeCell ref="R48:T48"/>
    <mergeCell ref="G2:H2"/>
    <mergeCell ref="I2:L2"/>
    <mergeCell ref="L3:L6"/>
    <mergeCell ref="N3:N6"/>
    <mergeCell ref="G1:H1"/>
    <mergeCell ref="J3:J6"/>
    <mergeCell ref="K3:K6"/>
    <mergeCell ref="F3:F6"/>
    <mergeCell ref="H3:H6"/>
  </mergeCells>
  <phoneticPr fontId="6" type="noConversion"/>
  <dataValidations count="1">
    <dataValidation type="list" allowBlank="1" showInputMessage="1" showErrorMessage="1" sqref="G61:G65 G31:G35 G11:G15 G21:G25 G41:G45 G51:G5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4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6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Feb24</vt:lpstr>
      <vt:lpstr>Mar24</vt:lpstr>
      <vt:lpstr>Payslips</vt:lpstr>
      <vt:lpstr>Payment</vt:lpstr>
      <vt:lpstr>Admin</vt:lpstr>
      <vt:lpstr>'Apr23'!Print_Titles</vt:lpstr>
      <vt:lpstr>'Aug23'!Print_Titles</vt:lpstr>
      <vt:lpstr>'Dec23'!Print_Titles</vt:lpstr>
      <vt:lpstr>'Feb24'!Print_Titles</vt:lpstr>
      <vt:lpstr>'Jan24'!Print_Titles</vt:lpstr>
      <vt:lpstr>'Jul23'!Print_Titles</vt:lpstr>
      <vt:lpstr>'Jun23'!Print_Titles</vt:lpstr>
      <vt:lpstr>'Mar24'!Print_Titles</vt:lpstr>
      <vt:lpstr>'May23'!Print_Titles</vt:lpstr>
      <vt:lpstr>'Nov23'!Print_Titles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2022-12-14T21:39:21Z</dcterms:modified>
</cp:coreProperties>
</file>