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831"/>
  <workbookPr showObjects="placeholders"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louis\Downloads\Wages Interface and Linking to be complete on all\GB Accounts Company 2023-12-31 (Dec23) Excel 2007\"/>
    </mc:Choice>
  </mc:AlternateContent>
  <xr:revisionPtr revIDLastSave="0" documentId="13_ncr:1_{E0245178-DD33-46A9-83BE-6F5961059D7D}" xr6:coauthVersionLast="47" xr6:coauthVersionMax="47" xr10:uidLastSave="{00000000-0000-0000-0000-000000000000}"/>
  <bookViews>
    <workbookView xWindow="-120" yWindow="-120" windowWidth="20730" windowHeight="11160" tabRatio="949" xr2:uid="{00000000-000D-0000-FFFF-FFFF00000000}"/>
  </bookViews>
  <sheets>
    <sheet name="OpenAccounts" sheetId="13" r:id="rId1"/>
    <sheet name="TrialBalance" sheetId="17" r:id="rId2"/>
    <sheet name="MnthP&amp;L" sheetId="19" r:id="rId3"/>
    <sheet name="PubP&amp;L" sheetId="23" r:id="rId4"/>
    <sheet name="PubBalSht" sheetId="21" r:id="rId5"/>
    <sheet name="PubNotes" sheetId="24" r:id="rId6"/>
    <sheet name="Report" sheetId="26" r:id="rId7"/>
    <sheet name="CorporationTax" sheetId="12" r:id="rId8"/>
    <sheet name="CT600" sheetId="27" r:id="rId9"/>
    <sheet name="WagesInterface" sheetId="16" r:id="rId10"/>
    <sheet name="Stock" sheetId="25" r:id="rId11"/>
    <sheet name="Admin" sheetId="28" r:id="rId12"/>
  </sheets>
  <externalReferences>
    <externalReference r:id="rId13"/>
    <externalReference r:id="rId14"/>
    <externalReference r:id="rId15"/>
    <externalReference r:id="rId16"/>
    <externalReference r:id="rId17"/>
    <externalReference r:id="rId18"/>
    <externalReference r:id="rId19"/>
    <externalReference r:id="rId20"/>
    <externalReference r:id="rId21"/>
    <externalReference r:id="rId22"/>
  </externalReferences>
  <definedNames>
    <definedName name="_xlnm.Print_Titles" localSheetId="1">TrialBalance!$A:$B,TrialBalance!$1:$2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H28" i="16" l="1"/>
  <c r="H27" i="16"/>
  <c r="H26" i="16"/>
  <c r="H25" i="16"/>
  <c r="H24" i="16"/>
  <c r="H23" i="16"/>
  <c r="H22" i="16"/>
  <c r="H21" i="16"/>
  <c r="H20" i="16"/>
  <c r="H19" i="16"/>
  <c r="H18" i="16"/>
  <c r="H17" i="16"/>
  <c r="F28" i="16"/>
  <c r="F27" i="16"/>
  <c r="F26" i="16"/>
  <c r="F25" i="16"/>
  <c r="F24" i="16"/>
  <c r="F23" i="16"/>
  <c r="F22" i="16"/>
  <c r="F21" i="16"/>
  <c r="F20" i="16"/>
  <c r="F19" i="16"/>
  <c r="F18" i="16"/>
  <c r="F17" i="16"/>
  <c r="E28" i="16"/>
  <c r="E27" i="16"/>
  <c r="E26" i="16"/>
  <c r="E25" i="16"/>
  <c r="E24" i="16"/>
  <c r="E23" i="16"/>
  <c r="E22" i="16"/>
  <c r="E21" i="16"/>
  <c r="E20" i="16"/>
  <c r="E19" i="16"/>
  <c r="E18" i="16"/>
  <c r="E17" i="16"/>
  <c r="D28" i="16"/>
  <c r="D27" i="16"/>
  <c r="D26" i="16"/>
  <c r="D25" i="16"/>
  <c r="D24" i="16"/>
  <c r="D23" i="16"/>
  <c r="D22" i="16"/>
  <c r="D21" i="16"/>
  <c r="D20" i="16"/>
  <c r="D19" i="16"/>
  <c r="D18" i="16"/>
  <c r="D17" i="16"/>
  <c r="C28" i="16"/>
  <c r="C15" i="16" s="1"/>
  <c r="C27" i="16"/>
  <c r="C26" i="16"/>
  <c r="C25" i="16"/>
  <c r="C12" i="16" s="1"/>
  <c r="C24" i="16"/>
  <c r="C23" i="16"/>
  <c r="C22" i="16"/>
  <c r="C21" i="16"/>
  <c r="C8" i="16" s="1"/>
  <c r="C20" i="16"/>
  <c r="C19" i="16"/>
  <c r="C18" i="16"/>
  <c r="C17" i="16"/>
  <c r="C4" i="16" s="1"/>
  <c r="I15" i="16"/>
  <c r="I14" i="16"/>
  <c r="I13" i="16"/>
  <c r="I12" i="16"/>
  <c r="I11" i="16"/>
  <c r="I10" i="16"/>
  <c r="I9" i="16"/>
  <c r="I8" i="16"/>
  <c r="I7" i="16"/>
  <c r="I6" i="16"/>
  <c r="I5" i="16"/>
  <c r="I4" i="16"/>
  <c r="H15" i="16"/>
  <c r="H14" i="16"/>
  <c r="H13" i="16"/>
  <c r="H12" i="16"/>
  <c r="H11" i="16"/>
  <c r="H10" i="16"/>
  <c r="H9" i="16"/>
  <c r="H8" i="16"/>
  <c r="H7" i="16"/>
  <c r="H6" i="16"/>
  <c r="H5" i="16"/>
  <c r="H4" i="16"/>
  <c r="F15" i="16"/>
  <c r="F14" i="16"/>
  <c r="F13" i="16"/>
  <c r="F12" i="16"/>
  <c r="F11" i="16"/>
  <c r="F10" i="16"/>
  <c r="F9" i="16"/>
  <c r="F8" i="16"/>
  <c r="F7" i="16"/>
  <c r="F6" i="16"/>
  <c r="F5" i="16"/>
  <c r="F4" i="16"/>
  <c r="E15" i="16"/>
  <c r="E14" i="16"/>
  <c r="E13" i="16"/>
  <c r="E12" i="16"/>
  <c r="E11" i="16"/>
  <c r="E10" i="16"/>
  <c r="E9" i="16"/>
  <c r="E8" i="16"/>
  <c r="E7" i="16"/>
  <c r="E6" i="16"/>
  <c r="E5" i="16"/>
  <c r="E4" i="16"/>
  <c r="D15" i="16"/>
  <c r="D14" i="16"/>
  <c r="D13" i="16"/>
  <c r="D12" i="16"/>
  <c r="D11" i="16"/>
  <c r="D10" i="16"/>
  <c r="D9" i="16"/>
  <c r="D8" i="16"/>
  <c r="D7" i="16"/>
  <c r="D6" i="16"/>
  <c r="D5" i="16"/>
  <c r="D4" i="16"/>
  <c r="C14" i="16"/>
  <c r="C13" i="16"/>
  <c r="C11" i="16"/>
  <c r="C10" i="16"/>
  <c r="C9" i="16"/>
  <c r="C7" i="16"/>
  <c r="C6" i="16"/>
  <c r="C5" i="16"/>
  <c r="DZ89" i="17"/>
  <c r="DZ88" i="17"/>
  <c r="DZ83" i="17"/>
  <c r="DZ82" i="17"/>
  <c r="DZ58" i="17"/>
  <c r="DZ40" i="17"/>
  <c r="DZ39" i="17"/>
  <c r="DZ37" i="17"/>
  <c r="DZ35" i="17"/>
  <c r="DZ34" i="17"/>
  <c r="DZ33" i="17"/>
  <c r="DZ32" i="17"/>
  <c r="DZ31" i="17"/>
  <c r="DZ29" i="17"/>
  <c r="DZ28" i="17"/>
  <c r="DZ26" i="17"/>
  <c r="DZ23" i="17"/>
  <c r="DZ20" i="17"/>
  <c r="DO89" i="17"/>
  <c r="DO88" i="17"/>
  <c r="DO83" i="17"/>
  <c r="DO82" i="17"/>
  <c r="DO58" i="17"/>
  <c r="DO40" i="17"/>
  <c r="DO39" i="17"/>
  <c r="DO37" i="17"/>
  <c r="DO35" i="17"/>
  <c r="DO34" i="17"/>
  <c r="DO33" i="17"/>
  <c r="DO32" i="17"/>
  <c r="DO31" i="17"/>
  <c r="DO29" i="17"/>
  <c r="DO28" i="17"/>
  <c r="DO26" i="17"/>
  <c r="DO23" i="17"/>
  <c r="DO20" i="17"/>
  <c r="DD89" i="17"/>
  <c r="DD88" i="17"/>
  <c r="DD83" i="17"/>
  <c r="DD82" i="17"/>
  <c r="DD58" i="17"/>
  <c r="DD40" i="17"/>
  <c r="DD39" i="17"/>
  <c r="DD37" i="17"/>
  <c r="DD35" i="17"/>
  <c r="DD34" i="17"/>
  <c r="DD33" i="17"/>
  <c r="DD32" i="17"/>
  <c r="DD31" i="17"/>
  <c r="DD29" i="17"/>
  <c r="DD28" i="17"/>
  <c r="DD26" i="17"/>
  <c r="DD23" i="17"/>
  <c r="DD20" i="17"/>
  <c r="CS89" i="17"/>
  <c r="CS88" i="17"/>
  <c r="CS83" i="17"/>
  <c r="CS82" i="17"/>
  <c r="CS58" i="17"/>
  <c r="CS40" i="17"/>
  <c r="CS39" i="17"/>
  <c r="CS37" i="17"/>
  <c r="CS35" i="17"/>
  <c r="CS34" i="17"/>
  <c r="CS33" i="17"/>
  <c r="CS32" i="17"/>
  <c r="CS31" i="17"/>
  <c r="CS29" i="17"/>
  <c r="CS28" i="17"/>
  <c r="CS26" i="17"/>
  <c r="CS23" i="17"/>
  <c r="CS20" i="17"/>
  <c r="CH89" i="17"/>
  <c r="CH88" i="17"/>
  <c r="CH83" i="17"/>
  <c r="CH82" i="17"/>
  <c r="CH58" i="17"/>
  <c r="CH40" i="17"/>
  <c r="CH39" i="17"/>
  <c r="CH37" i="17"/>
  <c r="CH35" i="17"/>
  <c r="CH34" i="17"/>
  <c r="CH33" i="17"/>
  <c r="CH32" i="17"/>
  <c r="CH31" i="17"/>
  <c r="CH29" i="17"/>
  <c r="CH28" i="17"/>
  <c r="CH26" i="17"/>
  <c r="CH23" i="17"/>
  <c r="CH20" i="17"/>
  <c r="BW89" i="17"/>
  <c r="BW88" i="17"/>
  <c r="BW83" i="17"/>
  <c r="BW82" i="17"/>
  <c r="BW58" i="17"/>
  <c r="BW40" i="17"/>
  <c r="BW39" i="17"/>
  <c r="BW37" i="17"/>
  <c r="BW35" i="17"/>
  <c r="BW34" i="17"/>
  <c r="BW33" i="17"/>
  <c r="BW32" i="17"/>
  <c r="BW31" i="17"/>
  <c r="BW29" i="17"/>
  <c r="BW28" i="17"/>
  <c r="BW26" i="17"/>
  <c r="BW23" i="17"/>
  <c r="BW20" i="17"/>
  <c r="BL89" i="17"/>
  <c r="BL88" i="17"/>
  <c r="BL83" i="17"/>
  <c r="BL82" i="17"/>
  <c r="BL58" i="17"/>
  <c r="BL40" i="17"/>
  <c r="BL39" i="17"/>
  <c r="BL37" i="17"/>
  <c r="BL35" i="17"/>
  <c r="BL34" i="17"/>
  <c r="BL33" i="17"/>
  <c r="BL32" i="17"/>
  <c r="BL31" i="17"/>
  <c r="BL29" i="17"/>
  <c r="BL28" i="17"/>
  <c r="BL26" i="17"/>
  <c r="BL23" i="17"/>
  <c r="BL20" i="17"/>
  <c r="BA89" i="17"/>
  <c r="BA88" i="17"/>
  <c r="BA83" i="17"/>
  <c r="BA82" i="17"/>
  <c r="BA58" i="17"/>
  <c r="BA40" i="17"/>
  <c r="BA39" i="17"/>
  <c r="BA37" i="17"/>
  <c r="BA35" i="17"/>
  <c r="BA34" i="17"/>
  <c r="BA33" i="17"/>
  <c r="BA32" i="17"/>
  <c r="BA31" i="17"/>
  <c r="BA29" i="17"/>
  <c r="BA28" i="17"/>
  <c r="BA26" i="17"/>
  <c r="BA23" i="17"/>
  <c r="BA20" i="17"/>
  <c r="AP89" i="17"/>
  <c r="AP88" i="17"/>
  <c r="AP83" i="17"/>
  <c r="AP82" i="17"/>
  <c r="AP58" i="17"/>
  <c r="AP40" i="17"/>
  <c r="AP39" i="17"/>
  <c r="AP37" i="17"/>
  <c r="AP35" i="17"/>
  <c r="AP34" i="17"/>
  <c r="AP33" i="17"/>
  <c r="AP32" i="17"/>
  <c r="AP31" i="17"/>
  <c r="AP29" i="17"/>
  <c r="AP28" i="17"/>
  <c r="AP26" i="17"/>
  <c r="AP23" i="17"/>
  <c r="AP20" i="17"/>
  <c r="AE89" i="17"/>
  <c r="AE88" i="17"/>
  <c r="AE83" i="17"/>
  <c r="AE82" i="17"/>
  <c r="AE58" i="17"/>
  <c r="AE40" i="17"/>
  <c r="AE39" i="17"/>
  <c r="AE37" i="17"/>
  <c r="AE35" i="17"/>
  <c r="AE34" i="17"/>
  <c r="AE33" i="17"/>
  <c r="AE32" i="17"/>
  <c r="AE31" i="17"/>
  <c r="AE29" i="17"/>
  <c r="AE28" i="17"/>
  <c r="AE26" i="17"/>
  <c r="AE23" i="17"/>
  <c r="AE20" i="17"/>
  <c r="T89" i="17"/>
  <c r="T88" i="17"/>
  <c r="T83" i="17"/>
  <c r="T82" i="17"/>
  <c r="T58" i="17"/>
  <c r="T40" i="17"/>
  <c r="T39" i="17"/>
  <c r="T37" i="17"/>
  <c r="T35" i="17"/>
  <c r="T34" i="17"/>
  <c r="T33" i="17"/>
  <c r="T32" i="17"/>
  <c r="T31" i="17"/>
  <c r="T29" i="17"/>
  <c r="T28" i="17"/>
  <c r="T26" i="17"/>
  <c r="T23" i="17"/>
  <c r="T20" i="17"/>
  <c r="I89" i="17"/>
  <c r="I88" i="17"/>
  <c r="I83" i="17"/>
  <c r="I82" i="17"/>
  <c r="I58" i="17"/>
  <c r="I40" i="17"/>
  <c r="I39" i="17"/>
  <c r="I37" i="17"/>
  <c r="I35" i="17"/>
  <c r="I34" i="17"/>
  <c r="I33" i="17"/>
  <c r="I32" i="17"/>
  <c r="I31" i="17"/>
  <c r="I29" i="17"/>
  <c r="I28" i="17"/>
  <c r="I26" i="17"/>
  <c r="I23" i="17"/>
  <c r="I20" i="17"/>
  <c r="DW32" i="17"/>
  <c r="DW20" i="17"/>
  <c r="DL32" i="17"/>
  <c r="DL20" i="17"/>
  <c r="DA32" i="17"/>
  <c r="DA20" i="17"/>
  <c r="CP32" i="17"/>
  <c r="CP20" i="17"/>
  <c r="CE32" i="17"/>
  <c r="CE20" i="17"/>
  <c r="BT32" i="17"/>
  <c r="BT20" i="17"/>
  <c r="BI32" i="17"/>
  <c r="BI20" i="17"/>
  <c r="AX32" i="17"/>
  <c r="AX20" i="17"/>
  <c r="AM32" i="17"/>
  <c r="AM20" i="17"/>
  <c r="AB32" i="17"/>
  <c r="AB20" i="17"/>
  <c r="Q32" i="17"/>
  <c r="Q20" i="17"/>
  <c r="F32" i="17"/>
  <c r="F20" i="17"/>
  <c r="F30" i="25"/>
  <c r="DX32" i="17"/>
  <c r="DX28" i="17"/>
  <c r="F28" i="25"/>
  <c r="DM32" i="17"/>
  <c r="DM28" i="17"/>
  <c r="F26" i="25"/>
  <c r="DB32" i="17"/>
  <c r="DB28" i="17"/>
  <c r="F24" i="25"/>
  <c r="CQ32" i="17"/>
  <c r="CQ28" i="17"/>
  <c r="F22" i="25"/>
  <c r="CF32" i="17"/>
  <c r="CF28" i="17"/>
  <c r="F20" i="25"/>
  <c r="BU32" i="17"/>
  <c r="BU28" i="17"/>
  <c r="F18" i="25"/>
  <c r="BJ32" i="17"/>
  <c r="BJ28" i="17"/>
  <c r="F16" i="25"/>
  <c r="AY32" i="17"/>
  <c r="AY28" i="17"/>
  <c r="F14" i="25"/>
  <c r="AN32" i="17"/>
  <c r="AN28" i="17"/>
  <c r="F12" i="25"/>
  <c r="AC32" i="17"/>
  <c r="AC28" i="17"/>
  <c r="F10" i="25"/>
  <c r="R32" i="17"/>
  <c r="R28" i="17"/>
  <c r="F8" i="25"/>
  <c r="G32" i="17"/>
  <c r="G28" i="17"/>
  <c r="DY89" i="17"/>
  <c r="DY88" i="17"/>
  <c r="DY83" i="17"/>
  <c r="DY82" i="17"/>
  <c r="DY58" i="17"/>
  <c r="DY40" i="17"/>
  <c r="DY39" i="17"/>
  <c r="DY37" i="17"/>
  <c r="DY35" i="17"/>
  <c r="DY34" i="17"/>
  <c r="DY33" i="17"/>
  <c r="DY32" i="17"/>
  <c r="DY31" i="17"/>
  <c r="DY29" i="17"/>
  <c r="DY28" i="17"/>
  <c r="DY26" i="17"/>
  <c r="DY22" i="17"/>
  <c r="DY20" i="17"/>
  <c r="DN89" i="17"/>
  <c r="DN88" i="17"/>
  <c r="DN83" i="17"/>
  <c r="DN82" i="17"/>
  <c r="DN58" i="17"/>
  <c r="DN40" i="17"/>
  <c r="DN39" i="17"/>
  <c r="DN37" i="17"/>
  <c r="DN35" i="17"/>
  <c r="DN34" i="17"/>
  <c r="DN33" i="17"/>
  <c r="DN32" i="17"/>
  <c r="DN31" i="17"/>
  <c r="DN29" i="17"/>
  <c r="DN28" i="17"/>
  <c r="DN26" i="17"/>
  <c r="DN22" i="17"/>
  <c r="DN20" i="17"/>
  <c r="DC89" i="17"/>
  <c r="DC88" i="17"/>
  <c r="DC83" i="17"/>
  <c r="DC82" i="17"/>
  <c r="DC58" i="17"/>
  <c r="DC40" i="17"/>
  <c r="DC39" i="17"/>
  <c r="DC37" i="17"/>
  <c r="DC35" i="17"/>
  <c r="DC34" i="17"/>
  <c r="DC33" i="17"/>
  <c r="DC32" i="17"/>
  <c r="DC31" i="17"/>
  <c r="DC29" i="17"/>
  <c r="DC28" i="17"/>
  <c r="DC26" i="17"/>
  <c r="DC22" i="17"/>
  <c r="DC20" i="17"/>
  <c r="CR89" i="17"/>
  <c r="CR88" i="17"/>
  <c r="CR83" i="17"/>
  <c r="CR82" i="17"/>
  <c r="CR58" i="17"/>
  <c r="CR40" i="17"/>
  <c r="CR39" i="17"/>
  <c r="CR37" i="17"/>
  <c r="CR35" i="17"/>
  <c r="CR34" i="17"/>
  <c r="CR33" i="17"/>
  <c r="CR32" i="17"/>
  <c r="CR31" i="17"/>
  <c r="CR29" i="17"/>
  <c r="CR28" i="17"/>
  <c r="CR26" i="17"/>
  <c r="CR22" i="17"/>
  <c r="CR20" i="17"/>
  <c r="CG89" i="17"/>
  <c r="CG88" i="17"/>
  <c r="CG83" i="17"/>
  <c r="CG82" i="17"/>
  <c r="CG58" i="17"/>
  <c r="CG40" i="17"/>
  <c r="CG39" i="17"/>
  <c r="CG37" i="17"/>
  <c r="CG35" i="17"/>
  <c r="CG34" i="17"/>
  <c r="CG33" i="17"/>
  <c r="CG32" i="17"/>
  <c r="CG31" i="17"/>
  <c r="CG29" i="17"/>
  <c r="CG28" i="17"/>
  <c r="CG26" i="17"/>
  <c r="CG22" i="17"/>
  <c r="CG20" i="17"/>
  <c r="BV89" i="17"/>
  <c r="BV88" i="17"/>
  <c r="BV83" i="17"/>
  <c r="BV82" i="17"/>
  <c r="BV58" i="17"/>
  <c r="BV40" i="17"/>
  <c r="BV39" i="17"/>
  <c r="BV37" i="17"/>
  <c r="BV35" i="17"/>
  <c r="BV34" i="17"/>
  <c r="BV33" i="17"/>
  <c r="BV32" i="17"/>
  <c r="BV31" i="17"/>
  <c r="BV29" i="17"/>
  <c r="BV28" i="17"/>
  <c r="BV26" i="17"/>
  <c r="BV22" i="17"/>
  <c r="BV20" i="17"/>
  <c r="BK89" i="17"/>
  <c r="BK88" i="17"/>
  <c r="BK83" i="17"/>
  <c r="BK82" i="17"/>
  <c r="BK58" i="17"/>
  <c r="BK40" i="17"/>
  <c r="BK39" i="17"/>
  <c r="BK37" i="17"/>
  <c r="BK35" i="17"/>
  <c r="BK34" i="17"/>
  <c r="BK33" i="17"/>
  <c r="BK32" i="17"/>
  <c r="BK31" i="17"/>
  <c r="BK29" i="17"/>
  <c r="BK28" i="17"/>
  <c r="BK26" i="17"/>
  <c r="BK22" i="17"/>
  <c r="BK20" i="17"/>
  <c r="AZ89" i="17"/>
  <c r="AZ88" i="17"/>
  <c r="AZ83" i="17"/>
  <c r="AZ82" i="17"/>
  <c r="AZ58" i="17"/>
  <c r="AZ40" i="17"/>
  <c r="AZ39" i="17"/>
  <c r="AZ37" i="17"/>
  <c r="AZ35" i="17"/>
  <c r="AZ34" i="17"/>
  <c r="AZ33" i="17"/>
  <c r="AZ32" i="17"/>
  <c r="AZ31" i="17"/>
  <c r="AZ29" i="17"/>
  <c r="AZ28" i="17"/>
  <c r="AZ26" i="17"/>
  <c r="AZ22" i="17"/>
  <c r="AZ20" i="17"/>
  <c r="AO89" i="17"/>
  <c r="AO88" i="17"/>
  <c r="AO83" i="17"/>
  <c r="AO82" i="17"/>
  <c r="AO58" i="17"/>
  <c r="AO40" i="17"/>
  <c r="AO39" i="17"/>
  <c r="AO37" i="17"/>
  <c r="AO35" i="17"/>
  <c r="AO34" i="17"/>
  <c r="AO33" i="17"/>
  <c r="AO32" i="17"/>
  <c r="AO31" i="17"/>
  <c r="AO29" i="17"/>
  <c r="AO28" i="17"/>
  <c r="AO26" i="17"/>
  <c r="AO22" i="17"/>
  <c r="AO20" i="17"/>
  <c r="AD89" i="17"/>
  <c r="AD88" i="17"/>
  <c r="AD83" i="17"/>
  <c r="AD82" i="17"/>
  <c r="AD58" i="17"/>
  <c r="AD40" i="17"/>
  <c r="AD39" i="17"/>
  <c r="AD37" i="17"/>
  <c r="AD35" i="17"/>
  <c r="AD34" i="17"/>
  <c r="AD33" i="17"/>
  <c r="AD32" i="17"/>
  <c r="AD31" i="17"/>
  <c r="AD29" i="17"/>
  <c r="AD28" i="17"/>
  <c r="AD26" i="17"/>
  <c r="AD22" i="17"/>
  <c r="AD20" i="17"/>
  <c r="S89" i="17"/>
  <c r="S88" i="17"/>
  <c r="S83" i="17"/>
  <c r="S82" i="17"/>
  <c r="S58" i="17"/>
  <c r="S40" i="17"/>
  <c r="S39" i="17"/>
  <c r="S37" i="17"/>
  <c r="S35" i="17"/>
  <c r="S34" i="17"/>
  <c r="S33" i="17"/>
  <c r="S32" i="17"/>
  <c r="S31" i="17"/>
  <c r="S29" i="17"/>
  <c r="S28" i="17"/>
  <c r="S26" i="17"/>
  <c r="S22" i="17"/>
  <c r="S20" i="17"/>
  <c r="H89" i="17"/>
  <c r="H88" i="17"/>
  <c r="H83" i="17"/>
  <c r="H82" i="17"/>
  <c r="H58" i="17"/>
  <c r="H40" i="17"/>
  <c r="H39" i="17"/>
  <c r="H37" i="17"/>
  <c r="H35" i="17"/>
  <c r="H34" i="17"/>
  <c r="H33" i="17"/>
  <c r="H32" i="17"/>
  <c r="H31" i="17"/>
  <c r="H29" i="17"/>
  <c r="H28" i="17"/>
  <c r="H26" i="17"/>
  <c r="H22" i="17"/>
  <c r="H20" i="17"/>
  <c r="EA89" i="17"/>
  <c r="EA88" i="17"/>
  <c r="EA83" i="17"/>
  <c r="EA82" i="17"/>
  <c r="EA58" i="17"/>
  <c r="EA40" i="17"/>
  <c r="EA39" i="17"/>
  <c r="EA37" i="17"/>
  <c r="EA35" i="17"/>
  <c r="EA34" i="17"/>
  <c r="EA33" i="17"/>
  <c r="EA32" i="17"/>
  <c r="EA31" i="17"/>
  <c r="EA29" i="17"/>
  <c r="EA28" i="17"/>
  <c r="EA26" i="17"/>
  <c r="EA24" i="17"/>
  <c r="EA20" i="17"/>
  <c r="DP89" i="17"/>
  <c r="DP88" i="17"/>
  <c r="DP83" i="17"/>
  <c r="DP82" i="17"/>
  <c r="DP58" i="17"/>
  <c r="DP40" i="17"/>
  <c r="DP39" i="17"/>
  <c r="DP37" i="17"/>
  <c r="DP35" i="17"/>
  <c r="DP34" i="17"/>
  <c r="DP33" i="17"/>
  <c r="DP32" i="17"/>
  <c r="DP31" i="17"/>
  <c r="DP29" i="17"/>
  <c r="DP28" i="17"/>
  <c r="DP26" i="17"/>
  <c r="DP24" i="17"/>
  <c r="DP20" i="17"/>
  <c r="DE89" i="17"/>
  <c r="DE88" i="17"/>
  <c r="DE83" i="17"/>
  <c r="DE82" i="17"/>
  <c r="DE58" i="17"/>
  <c r="DE40" i="17"/>
  <c r="DE39" i="17"/>
  <c r="DE37" i="17"/>
  <c r="DE35" i="17"/>
  <c r="DE34" i="17"/>
  <c r="DE33" i="17"/>
  <c r="DE32" i="17"/>
  <c r="DE31" i="17"/>
  <c r="DE29" i="17"/>
  <c r="DE28" i="17"/>
  <c r="DE26" i="17"/>
  <c r="DE24" i="17"/>
  <c r="DE20" i="17"/>
  <c r="CT89" i="17"/>
  <c r="CT88" i="17"/>
  <c r="CT83" i="17"/>
  <c r="CT82" i="17"/>
  <c r="CT58" i="17"/>
  <c r="CT40" i="17"/>
  <c r="CT39" i="17"/>
  <c r="CT37" i="17"/>
  <c r="CT35" i="17"/>
  <c r="CT34" i="17"/>
  <c r="CT33" i="17"/>
  <c r="CT32" i="17"/>
  <c r="CT31" i="17"/>
  <c r="CT29" i="17"/>
  <c r="CT28" i="17"/>
  <c r="CT26" i="17"/>
  <c r="CT24" i="17"/>
  <c r="CT20" i="17"/>
  <c r="CI89" i="17"/>
  <c r="CI88" i="17"/>
  <c r="CI83" i="17"/>
  <c r="CI82" i="17"/>
  <c r="CI58" i="17"/>
  <c r="CI40" i="17"/>
  <c r="CI39" i="17"/>
  <c r="CI37" i="17"/>
  <c r="CI35" i="17"/>
  <c r="CI34" i="17"/>
  <c r="CI33" i="17"/>
  <c r="CI32" i="17"/>
  <c r="CI31" i="17"/>
  <c r="CI29" i="17"/>
  <c r="CI28" i="17"/>
  <c r="CI26" i="17"/>
  <c r="CI24" i="17"/>
  <c r="CI20" i="17"/>
  <c r="BX89" i="17"/>
  <c r="BX88" i="17"/>
  <c r="BX83" i="17"/>
  <c r="BX82" i="17"/>
  <c r="BX58" i="17"/>
  <c r="BX40" i="17"/>
  <c r="BX39" i="17"/>
  <c r="BX37" i="17"/>
  <c r="BX35" i="17"/>
  <c r="BX34" i="17"/>
  <c r="BX33" i="17"/>
  <c r="BX32" i="17"/>
  <c r="BX31" i="17"/>
  <c r="BX29" i="17"/>
  <c r="BX28" i="17"/>
  <c r="BX26" i="17"/>
  <c r="BX24" i="17"/>
  <c r="BX20" i="17"/>
  <c r="BM89" i="17"/>
  <c r="BM88" i="17"/>
  <c r="BM83" i="17"/>
  <c r="BM82" i="17"/>
  <c r="BM58" i="17"/>
  <c r="BM40" i="17"/>
  <c r="BM39" i="17"/>
  <c r="BM37" i="17"/>
  <c r="BM35" i="17"/>
  <c r="BM34" i="17"/>
  <c r="BM33" i="17"/>
  <c r="BM32" i="17"/>
  <c r="BM31" i="17"/>
  <c r="BM29" i="17"/>
  <c r="BM28" i="17"/>
  <c r="BM26" i="17"/>
  <c r="BM24" i="17"/>
  <c r="BM20" i="17"/>
  <c r="BB89" i="17"/>
  <c r="BB88" i="17"/>
  <c r="BB83" i="17"/>
  <c r="BB82" i="17"/>
  <c r="BB58" i="17"/>
  <c r="BB40" i="17"/>
  <c r="BB39" i="17"/>
  <c r="BB37" i="17"/>
  <c r="BB35" i="17"/>
  <c r="BB34" i="17"/>
  <c r="BB33" i="17"/>
  <c r="BB32" i="17"/>
  <c r="BB31" i="17"/>
  <c r="BB29" i="17"/>
  <c r="BB28" i="17"/>
  <c r="BB26" i="17"/>
  <c r="BB24" i="17"/>
  <c r="BB20" i="17"/>
  <c r="AQ89" i="17"/>
  <c r="AQ88" i="17"/>
  <c r="AQ83" i="17"/>
  <c r="AQ82" i="17"/>
  <c r="AQ58" i="17"/>
  <c r="AQ40" i="17"/>
  <c r="AQ39" i="17"/>
  <c r="AQ37" i="17"/>
  <c r="AQ35" i="17"/>
  <c r="AQ34" i="17"/>
  <c r="AQ33" i="17"/>
  <c r="AQ32" i="17"/>
  <c r="AQ31" i="17"/>
  <c r="AQ29" i="17"/>
  <c r="AQ28" i="17"/>
  <c r="AQ26" i="17"/>
  <c r="AQ24" i="17"/>
  <c r="AQ20" i="17"/>
  <c r="AF89" i="17"/>
  <c r="AF88" i="17"/>
  <c r="AF83" i="17"/>
  <c r="AF82" i="17"/>
  <c r="AF58" i="17"/>
  <c r="AF40" i="17"/>
  <c r="AF39" i="17"/>
  <c r="AF37" i="17"/>
  <c r="AF35" i="17"/>
  <c r="AF34" i="17"/>
  <c r="AF33" i="17"/>
  <c r="AF32" i="17"/>
  <c r="AF31" i="17"/>
  <c r="AF29" i="17"/>
  <c r="AF28" i="17"/>
  <c r="AF26" i="17"/>
  <c r="AF24" i="17"/>
  <c r="AF20" i="17"/>
  <c r="U89" i="17"/>
  <c r="U88" i="17"/>
  <c r="U83" i="17"/>
  <c r="U82" i="17"/>
  <c r="U58" i="17"/>
  <c r="U40" i="17"/>
  <c r="U39" i="17"/>
  <c r="U37" i="17"/>
  <c r="U35" i="17"/>
  <c r="U34" i="17"/>
  <c r="U33" i="17"/>
  <c r="U32" i="17"/>
  <c r="U31" i="17"/>
  <c r="U29" i="17"/>
  <c r="U28" i="17"/>
  <c r="U26" i="17"/>
  <c r="U24" i="17"/>
  <c r="U20" i="17"/>
  <c r="J89" i="17"/>
  <c r="J88" i="17"/>
  <c r="J83" i="17"/>
  <c r="J82" i="17"/>
  <c r="J58" i="17"/>
  <c r="J40" i="17"/>
  <c r="J39" i="17"/>
  <c r="J37" i="17"/>
  <c r="J35" i="17"/>
  <c r="J34" i="17"/>
  <c r="J33" i="17"/>
  <c r="J32" i="17"/>
  <c r="J31" i="17"/>
  <c r="J29" i="17"/>
  <c r="J28" i="17"/>
  <c r="J26" i="17"/>
  <c r="J24" i="17"/>
  <c r="J20" i="17"/>
  <c r="EB83" i="17"/>
  <c r="EB82" i="17"/>
  <c r="EB58" i="17"/>
  <c r="EB40" i="17"/>
  <c r="EB39" i="17"/>
  <c r="EB37" i="17"/>
  <c r="EB35" i="17"/>
  <c r="EB34" i="17"/>
  <c r="EB33" i="17"/>
  <c r="EB32" i="17"/>
  <c r="EB31" i="17"/>
  <c r="EB29" i="17"/>
  <c r="EB28" i="17"/>
  <c r="EB26" i="17"/>
  <c r="EB25" i="17"/>
  <c r="EB20" i="17"/>
  <c r="DQ83" i="17"/>
  <c r="DQ82" i="17"/>
  <c r="DQ58" i="17"/>
  <c r="DQ40" i="17"/>
  <c r="DQ39" i="17"/>
  <c r="DQ37" i="17"/>
  <c r="DQ35" i="17"/>
  <c r="DQ34" i="17"/>
  <c r="DQ33" i="17"/>
  <c r="DQ32" i="17"/>
  <c r="DQ31" i="17"/>
  <c r="DQ29" i="17"/>
  <c r="DQ28" i="17"/>
  <c r="DQ26" i="17"/>
  <c r="DQ25" i="17"/>
  <c r="DQ20" i="17"/>
  <c r="DF83" i="17"/>
  <c r="DF82" i="17"/>
  <c r="DF58" i="17"/>
  <c r="DF40" i="17"/>
  <c r="DF39" i="17"/>
  <c r="DF37" i="17"/>
  <c r="DF35" i="17"/>
  <c r="DF34" i="17"/>
  <c r="DF33" i="17"/>
  <c r="DF32" i="17"/>
  <c r="DF31" i="17"/>
  <c r="DF29" i="17"/>
  <c r="DF28" i="17"/>
  <c r="DF26" i="17"/>
  <c r="DF25" i="17"/>
  <c r="DF20" i="17"/>
  <c r="CU83" i="17"/>
  <c r="CU82" i="17"/>
  <c r="CU58" i="17"/>
  <c r="CU40" i="17"/>
  <c r="CU39" i="17"/>
  <c r="CU37" i="17"/>
  <c r="CU35" i="17"/>
  <c r="CU34" i="17"/>
  <c r="CU33" i="17"/>
  <c r="CU32" i="17"/>
  <c r="CU31" i="17"/>
  <c r="CU29" i="17"/>
  <c r="CU28" i="17"/>
  <c r="CU26" i="17"/>
  <c r="CU25" i="17"/>
  <c r="CU20" i="17"/>
  <c r="CJ83" i="17"/>
  <c r="CJ82" i="17"/>
  <c r="CJ58" i="17"/>
  <c r="CJ40" i="17"/>
  <c r="CJ39" i="17"/>
  <c r="CJ37" i="17"/>
  <c r="CJ35" i="17"/>
  <c r="CJ34" i="17"/>
  <c r="CJ33" i="17"/>
  <c r="CJ32" i="17"/>
  <c r="CJ31" i="17"/>
  <c r="CJ29" i="17"/>
  <c r="CJ28" i="17"/>
  <c r="CJ26" i="17"/>
  <c r="CJ25" i="17"/>
  <c r="CJ20" i="17"/>
  <c r="BY83" i="17"/>
  <c r="BY82" i="17"/>
  <c r="BY58" i="17"/>
  <c r="BY40" i="17"/>
  <c r="BY39" i="17"/>
  <c r="BY37" i="17"/>
  <c r="BY35" i="17"/>
  <c r="BY34" i="17"/>
  <c r="BY33" i="17"/>
  <c r="BY32" i="17"/>
  <c r="BY31" i="17"/>
  <c r="BY29" i="17"/>
  <c r="BY28" i="17"/>
  <c r="BY26" i="17"/>
  <c r="BY25" i="17"/>
  <c r="BY20" i="17"/>
  <c r="BN83" i="17"/>
  <c r="BN82" i="17"/>
  <c r="BN58" i="17"/>
  <c r="BN40" i="17"/>
  <c r="BN39" i="17"/>
  <c r="BN37" i="17"/>
  <c r="BN35" i="17"/>
  <c r="BN34" i="17"/>
  <c r="BN33" i="17"/>
  <c r="BN32" i="17"/>
  <c r="BN31" i="17"/>
  <c r="BN29" i="17"/>
  <c r="BN28" i="17"/>
  <c r="BN26" i="17"/>
  <c r="BN25" i="17"/>
  <c r="BN20" i="17"/>
  <c r="BC83" i="17"/>
  <c r="BC82" i="17"/>
  <c r="BC58" i="17"/>
  <c r="BC40" i="17"/>
  <c r="BC39" i="17"/>
  <c r="BC37" i="17"/>
  <c r="BC35" i="17"/>
  <c r="BC34" i="17"/>
  <c r="BC33" i="17"/>
  <c r="BC32" i="17"/>
  <c r="BC31" i="17"/>
  <c r="BC29" i="17"/>
  <c r="BC28" i="17"/>
  <c r="BC26" i="17"/>
  <c r="BC25" i="17"/>
  <c r="BC20" i="17"/>
  <c r="AR83" i="17"/>
  <c r="AR82" i="17"/>
  <c r="AR58" i="17"/>
  <c r="AR40" i="17"/>
  <c r="AR39" i="17"/>
  <c r="AR37" i="17"/>
  <c r="AR35" i="17"/>
  <c r="AR34" i="17"/>
  <c r="AR33" i="17"/>
  <c r="AR32" i="17"/>
  <c r="AR31" i="17"/>
  <c r="AR29" i="17"/>
  <c r="AR28" i="17"/>
  <c r="AR26" i="17"/>
  <c r="AR25" i="17"/>
  <c r="AR20" i="17"/>
  <c r="AG83" i="17"/>
  <c r="AG82" i="17"/>
  <c r="AG58" i="17"/>
  <c r="AG40" i="17"/>
  <c r="AG39" i="17"/>
  <c r="AG37" i="17"/>
  <c r="AG35" i="17"/>
  <c r="AG34" i="17"/>
  <c r="AG33" i="17"/>
  <c r="AG32" i="17"/>
  <c r="AG31" i="17"/>
  <c r="AG29" i="17"/>
  <c r="AG28" i="17"/>
  <c r="AG26" i="17"/>
  <c r="AG25" i="17"/>
  <c r="AG20" i="17"/>
  <c r="V83" i="17"/>
  <c r="V82" i="17"/>
  <c r="V58" i="17"/>
  <c r="V40" i="17"/>
  <c r="V39" i="17"/>
  <c r="V37" i="17"/>
  <c r="V35" i="17"/>
  <c r="V34" i="17"/>
  <c r="V33" i="17"/>
  <c r="V32" i="17"/>
  <c r="V31" i="17"/>
  <c r="V29" i="17"/>
  <c r="V28" i="17"/>
  <c r="V26" i="17"/>
  <c r="V25" i="17"/>
  <c r="V20" i="17"/>
  <c r="K83" i="17"/>
  <c r="K82" i="17"/>
  <c r="K58" i="17"/>
  <c r="K40" i="17"/>
  <c r="K39" i="17"/>
  <c r="K37" i="17"/>
  <c r="K35" i="17"/>
  <c r="K34" i="17"/>
  <c r="K33" i="17"/>
  <c r="K32" i="17"/>
  <c r="K31" i="17"/>
  <c r="K29" i="17"/>
  <c r="K28" i="17"/>
  <c r="K26" i="17"/>
  <c r="K25" i="17"/>
  <c r="K20" i="17"/>
  <c r="EH40" i="17" l="1"/>
  <c r="EH28" i="17"/>
  <c r="I101" i="12"/>
  <c r="I96" i="12"/>
  <c r="I95" i="12"/>
  <c r="I94" i="12"/>
  <c r="I89" i="12"/>
  <c r="F89" i="12"/>
  <c r="I88" i="12"/>
  <c r="F88" i="12"/>
  <c r="I87" i="12"/>
  <c r="F87" i="12"/>
  <c r="I86" i="12"/>
  <c r="F86" i="12"/>
  <c r="I85" i="12"/>
  <c r="F85" i="12"/>
  <c r="B89" i="12"/>
  <c r="A89" i="12"/>
  <c r="B88" i="12"/>
  <c r="A88" i="12"/>
  <c r="B87" i="12"/>
  <c r="A87" i="12"/>
  <c r="B86" i="12"/>
  <c r="A86" i="12"/>
  <c r="B85" i="12"/>
  <c r="A85" i="12"/>
  <c r="I77" i="12"/>
  <c r="F77" i="12"/>
  <c r="I76" i="12"/>
  <c r="F76" i="12"/>
  <c r="I75" i="12"/>
  <c r="F75" i="12"/>
  <c r="I74" i="12"/>
  <c r="F74" i="12"/>
  <c r="I73" i="12"/>
  <c r="F73" i="12"/>
  <c r="I71" i="12"/>
  <c r="F71" i="12"/>
  <c r="I70" i="12"/>
  <c r="F70" i="12"/>
  <c r="I69" i="12"/>
  <c r="F69" i="12"/>
  <c r="I68" i="12"/>
  <c r="F68" i="12"/>
  <c r="I67" i="12"/>
  <c r="F67" i="12"/>
  <c r="I66" i="12"/>
  <c r="F66" i="12"/>
  <c r="I65" i="12"/>
  <c r="F65" i="12"/>
  <c r="I64" i="12"/>
  <c r="F64" i="12"/>
  <c r="I62" i="12"/>
  <c r="F62" i="12"/>
  <c r="I61" i="12"/>
  <c r="F61" i="12"/>
  <c r="I60" i="12"/>
  <c r="F60" i="12"/>
  <c r="I59" i="12"/>
  <c r="F59" i="12"/>
  <c r="I58" i="12"/>
  <c r="F58" i="12"/>
  <c r="I56" i="12"/>
  <c r="F56" i="12"/>
  <c r="I55" i="12"/>
  <c r="F55" i="12"/>
  <c r="I54" i="12"/>
  <c r="F54" i="12"/>
  <c r="I53" i="12"/>
  <c r="F53" i="12"/>
  <c r="I52" i="12"/>
  <c r="F52" i="12"/>
  <c r="I51" i="12"/>
  <c r="F51" i="12"/>
  <c r="I50" i="12"/>
  <c r="F50" i="12"/>
  <c r="I49" i="12"/>
  <c r="F49" i="12"/>
  <c r="B77" i="12"/>
  <c r="A77" i="12"/>
  <c r="B76" i="12"/>
  <c r="A76" i="12"/>
  <c r="B75" i="12"/>
  <c r="A75" i="12"/>
  <c r="B74" i="12"/>
  <c r="A74" i="12"/>
  <c r="B73" i="12"/>
  <c r="A73" i="12"/>
  <c r="B71" i="12"/>
  <c r="A71" i="12"/>
  <c r="B70" i="12"/>
  <c r="A70" i="12"/>
  <c r="B69" i="12"/>
  <c r="A69" i="12"/>
  <c r="B68" i="12"/>
  <c r="A68" i="12"/>
  <c r="B67" i="12"/>
  <c r="A67" i="12"/>
  <c r="B66" i="12"/>
  <c r="A66" i="12"/>
  <c r="B65" i="12"/>
  <c r="A65" i="12"/>
  <c r="B64" i="12"/>
  <c r="A64" i="12"/>
  <c r="B62" i="12"/>
  <c r="A62" i="12"/>
  <c r="B61" i="12"/>
  <c r="A61" i="12"/>
  <c r="B60" i="12"/>
  <c r="A60" i="12"/>
  <c r="B59" i="12"/>
  <c r="A59" i="12"/>
  <c r="B58" i="12"/>
  <c r="A58" i="12"/>
  <c r="B56" i="12"/>
  <c r="A56" i="12"/>
  <c r="B55" i="12"/>
  <c r="A55" i="12"/>
  <c r="B54" i="12"/>
  <c r="A54" i="12"/>
  <c r="B53" i="12"/>
  <c r="A53" i="12"/>
  <c r="B52" i="12"/>
  <c r="A52" i="12"/>
  <c r="B51" i="12"/>
  <c r="A51" i="12"/>
  <c r="B50" i="12"/>
  <c r="A50" i="12"/>
  <c r="B49" i="12"/>
  <c r="A49" i="12"/>
  <c r="B31" i="24"/>
  <c r="B30" i="24"/>
  <c r="B29" i="24"/>
  <c r="B28" i="24"/>
  <c r="B27" i="24"/>
  <c r="F16" i="24"/>
  <c r="E16" i="24"/>
  <c r="D16" i="24"/>
  <c r="C16" i="24"/>
  <c r="B16" i="24"/>
  <c r="F15" i="24"/>
  <c r="E15" i="24"/>
  <c r="D15" i="24"/>
  <c r="C15" i="24"/>
  <c r="B15" i="24"/>
  <c r="F14" i="24"/>
  <c r="E14" i="24"/>
  <c r="D14" i="24"/>
  <c r="C14" i="24"/>
  <c r="B14" i="24"/>
  <c r="F10" i="24"/>
  <c r="E10" i="24"/>
  <c r="D10" i="24"/>
  <c r="C10" i="24"/>
  <c r="B10" i="24"/>
  <c r="F9" i="24"/>
  <c r="E9" i="24"/>
  <c r="D9" i="24"/>
  <c r="C9" i="24"/>
  <c r="B9" i="24"/>
  <c r="F8" i="24"/>
  <c r="E8" i="24"/>
  <c r="D8" i="24"/>
  <c r="C8" i="24"/>
  <c r="B8" i="24"/>
  <c r="ED87" i="17"/>
  <c r="ED86" i="17"/>
  <c r="DS87" i="17"/>
  <c r="DS86" i="17"/>
  <c r="DH87" i="17"/>
  <c r="DH86" i="17"/>
  <c r="CW87" i="17"/>
  <c r="CW86" i="17"/>
  <c r="CL87" i="17"/>
  <c r="CL86" i="17"/>
  <c r="CA87" i="17"/>
  <c r="CA86" i="17"/>
  <c r="BP87" i="17"/>
  <c r="BP86" i="17"/>
  <c r="BE87" i="17"/>
  <c r="BE86" i="17"/>
  <c r="AT87" i="17"/>
  <c r="AT86" i="17"/>
  <c r="AI87" i="17"/>
  <c r="AI86" i="17"/>
  <c r="X87" i="17"/>
  <c r="X86" i="17"/>
  <c r="M87" i="17"/>
  <c r="M86" i="17"/>
  <c r="ED17" i="17"/>
  <c r="ED15" i="17"/>
  <c r="ED14" i="17"/>
  <c r="ED13" i="17"/>
  <c r="ED12" i="17"/>
  <c r="ED11" i="17"/>
  <c r="DS17" i="17"/>
  <c r="DS15" i="17"/>
  <c r="DS14" i="17"/>
  <c r="DS13" i="17"/>
  <c r="DS12" i="17"/>
  <c r="DS11" i="17"/>
  <c r="DH17" i="17"/>
  <c r="DH15" i="17"/>
  <c r="DH14" i="17"/>
  <c r="DH13" i="17"/>
  <c r="DH12" i="17"/>
  <c r="DH11" i="17"/>
  <c r="CW17" i="17"/>
  <c r="CW15" i="17"/>
  <c r="CW14" i="17"/>
  <c r="CW13" i="17"/>
  <c r="CW12" i="17"/>
  <c r="CW11" i="17"/>
  <c r="CL17" i="17"/>
  <c r="CL15" i="17"/>
  <c r="CL14" i="17"/>
  <c r="CL13" i="17"/>
  <c r="CL12" i="17"/>
  <c r="CL11" i="17"/>
  <c r="CA17" i="17"/>
  <c r="CA15" i="17"/>
  <c r="CA14" i="17"/>
  <c r="CA13" i="17"/>
  <c r="CA12" i="17"/>
  <c r="CA11" i="17"/>
  <c r="BP17" i="17"/>
  <c r="BP15" i="17"/>
  <c r="BP14" i="17"/>
  <c r="BP13" i="17"/>
  <c r="BP12" i="17"/>
  <c r="BP11" i="17"/>
  <c r="BE17" i="17"/>
  <c r="BE15" i="17"/>
  <c r="BE14" i="17"/>
  <c r="BE13" i="17"/>
  <c r="BE12" i="17"/>
  <c r="BE11" i="17"/>
  <c r="AT17" i="17"/>
  <c r="AT15" i="17"/>
  <c r="AT14" i="17"/>
  <c r="AT13" i="17"/>
  <c r="AT12" i="17"/>
  <c r="AT11" i="17"/>
  <c r="AI17" i="17"/>
  <c r="AI15" i="17"/>
  <c r="AI14" i="17"/>
  <c r="AI13" i="17"/>
  <c r="AI12" i="17"/>
  <c r="AI11" i="17"/>
  <c r="X17" i="17"/>
  <c r="X15" i="17"/>
  <c r="X14" i="17"/>
  <c r="X13" i="17"/>
  <c r="X12" i="17"/>
  <c r="X11" i="17"/>
  <c r="M17" i="17"/>
  <c r="M15" i="17"/>
  <c r="M14" i="17"/>
  <c r="M13" i="17"/>
  <c r="M12" i="17"/>
  <c r="M11" i="17"/>
  <c r="EH17" i="17"/>
  <c r="EH16" i="17"/>
  <c r="EH15" i="17"/>
  <c r="EH14" i="17"/>
  <c r="EH13" i="17"/>
  <c r="EH12" i="17"/>
  <c r="EH11" i="17"/>
  <c r="EH10" i="17"/>
  <c r="EH9" i="17"/>
  <c r="EH8" i="17"/>
  <c r="EH7" i="17"/>
  <c r="EH6" i="17"/>
  <c r="B50" i="28" l="1"/>
  <c r="B49" i="28" s="1"/>
  <c r="B48" i="28" l="1"/>
  <c r="B47" i="28" s="1"/>
  <c r="B46" i="28" l="1"/>
  <c r="B44" i="28" s="1"/>
  <c r="B45" i="28" l="1"/>
  <c r="B43" i="28"/>
  <c r="B42" i="28"/>
  <c r="CE1" i="17" s="1"/>
  <c r="CN1" i="17" s="1"/>
  <c r="B2" i="19"/>
  <c r="O19" i="28"/>
  <c r="EC67" i="17"/>
  <c r="DR67" i="17"/>
  <c r="CK67" i="17"/>
  <c r="BZ67" i="17"/>
  <c r="BO67" i="17"/>
  <c r="BD67" i="17"/>
  <c r="AS67" i="17"/>
  <c r="AH67" i="17"/>
  <c r="W67" i="17"/>
  <c r="L67" i="17"/>
  <c r="O67" i="17" s="1"/>
  <c r="DG67" i="17"/>
  <c r="CV67" i="17"/>
  <c r="EC30" i="17"/>
  <c r="DR30" i="17"/>
  <c r="DG30" i="17"/>
  <c r="CV30" i="17"/>
  <c r="CK30" i="17"/>
  <c r="BZ30" i="17"/>
  <c r="BO30" i="17"/>
  <c r="BD30" i="17"/>
  <c r="AS30" i="17"/>
  <c r="AH30" i="17"/>
  <c r="W30" i="17"/>
  <c r="L30" i="17"/>
  <c r="DG66" i="17"/>
  <c r="CV66" i="17"/>
  <c r="EH31" i="17"/>
  <c r="O86" i="17"/>
  <c r="O87" i="17"/>
  <c r="K102" i="12"/>
  <c r="G34" i="12"/>
  <c r="AA128" i="27" s="1"/>
  <c r="B119" i="26"/>
  <c r="E84" i="26"/>
  <c r="A78" i="26"/>
  <c r="D71" i="26"/>
  <c r="A56" i="26"/>
  <c r="I50" i="26"/>
  <c r="C50" i="26"/>
  <c r="B49" i="26"/>
  <c r="B48" i="26"/>
  <c r="B47" i="26"/>
  <c r="B46" i="26"/>
  <c r="A12" i="26"/>
  <c r="F98" i="26"/>
  <c r="A98" i="26"/>
  <c r="F97" i="26"/>
  <c r="A97" i="26"/>
  <c r="I95" i="26"/>
  <c r="D94" i="26"/>
  <c r="G119" i="26"/>
  <c r="D74" i="26"/>
  <c r="D6" i="17"/>
  <c r="O6" i="17"/>
  <c r="Z6" i="17" s="1"/>
  <c r="AK6" i="17" s="1"/>
  <c r="AV6" i="17" s="1"/>
  <c r="BG6" i="17" s="1"/>
  <c r="BR6" i="17" s="1"/>
  <c r="CC6" i="17" s="1"/>
  <c r="CN6" i="17" s="1"/>
  <c r="CY6" i="17" s="1"/>
  <c r="DJ6" i="17" s="1"/>
  <c r="DU6" i="17" s="1"/>
  <c r="EF6" i="17" s="1"/>
  <c r="D7" i="17"/>
  <c r="O7" i="17" s="1"/>
  <c r="Z7" i="17" s="1"/>
  <c r="AK7" i="17" s="1"/>
  <c r="AV7" i="17" s="1"/>
  <c r="BG7" i="17" s="1"/>
  <c r="BR7" i="17" s="1"/>
  <c r="CC7" i="17" s="1"/>
  <c r="CN7" i="17" s="1"/>
  <c r="CY7" i="17" s="1"/>
  <c r="DJ7" i="17" s="1"/>
  <c r="DU7" i="17" s="1"/>
  <c r="EF7" i="17" s="1"/>
  <c r="D8" i="17"/>
  <c r="O8" i="17" s="1"/>
  <c r="Z8" i="17" s="1"/>
  <c r="AK8" i="17" s="1"/>
  <c r="AV8" i="17" s="1"/>
  <c r="BG8" i="17" s="1"/>
  <c r="BR8" i="17" s="1"/>
  <c r="CC8" i="17" s="1"/>
  <c r="CN8" i="17" s="1"/>
  <c r="CY8" i="17" s="1"/>
  <c r="DJ8" i="17" s="1"/>
  <c r="DU8" i="17" s="1"/>
  <c r="EF8" i="17" s="1"/>
  <c r="D9" i="17"/>
  <c r="O9" i="17" s="1"/>
  <c r="Z9" i="17" s="1"/>
  <c r="AK9" i="17" s="1"/>
  <c r="AV9" i="17" s="1"/>
  <c r="BG9" i="17" s="1"/>
  <c r="BR9" i="17" s="1"/>
  <c r="CC9" i="17" s="1"/>
  <c r="CN9" i="17" s="1"/>
  <c r="CY9" i="17" s="1"/>
  <c r="DJ9" i="17" s="1"/>
  <c r="DU9" i="17" s="1"/>
  <c r="EF9" i="17" s="1"/>
  <c r="D10" i="17"/>
  <c r="D11" i="17"/>
  <c r="D12" i="17"/>
  <c r="D13" i="17"/>
  <c r="D14" i="17"/>
  <c r="D15" i="17"/>
  <c r="D19" i="17"/>
  <c r="AB6" i="25"/>
  <c r="D6" i="25"/>
  <c r="D20" i="17"/>
  <c r="D22" i="17"/>
  <c r="O22" i="17" s="1"/>
  <c r="D23" i="17"/>
  <c r="D24" i="17"/>
  <c r="O24" i="17" s="1"/>
  <c r="D25" i="17"/>
  <c r="EH25" i="17"/>
  <c r="D28" i="17"/>
  <c r="D29" i="17"/>
  <c r="D30" i="17"/>
  <c r="D31" i="17"/>
  <c r="D32" i="17"/>
  <c r="D33" i="17"/>
  <c r="D34" i="17"/>
  <c r="D35" i="17"/>
  <c r="K26" i="12"/>
  <c r="D37" i="17"/>
  <c r="B24" i="21" s="1"/>
  <c r="D39" i="17"/>
  <c r="D40" i="17"/>
  <c r="A30" i="21" s="1"/>
  <c r="D42" i="17"/>
  <c r="O42" i="17" s="1"/>
  <c r="Z42" i="17" s="1"/>
  <c r="AK42" i="17" s="1"/>
  <c r="AV42" i="17" s="1"/>
  <c r="BG42" i="17" s="1"/>
  <c r="BR42" i="17" s="1"/>
  <c r="CC42" i="17" s="1"/>
  <c r="CN42" i="17" s="1"/>
  <c r="CY42" i="17" s="1"/>
  <c r="DJ42" i="17" s="1"/>
  <c r="DU42" i="17" s="1"/>
  <c r="EF42" i="17" s="1"/>
  <c r="EH42" i="17"/>
  <c r="D43" i="17"/>
  <c r="O43" i="17" s="1"/>
  <c r="Z43" i="17" s="1"/>
  <c r="AK43" i="17" s="1"/>
  <c r="AV43" i="17" s="1"/>
  <c r="BG43" i="17" s="1"/>
  <c r="BR43" i="17" s="1"/>
  <c r="CC43" i="17" s="1"/>
  <c r="CN43" i="17" s="1"/>
  <c r="CY43" i="17" s="1"/>
  <c r="DJ43" i="17" s="1"/>
  <c r="DU43" i="17" s="1"/>
  <c r="EF43" i="17" s="1"/>
  <c r="EH48" i="17"/>
  <c r="D44" i="17"/>
  <c r="F93" i="12"/>
  <c r="F99" i="12" s="1"/>
  <c r="N7" i="28"/>
  <c r="K7" i="28" s="1"/>
  <c r="E34" i="12" s="1"/>
  <c r="C128" i="27" s="1"/>
  <c r="G33" i="12"/>
  <c r="AA126" i="27" s="1"/>
  <c r="G17" i="12"/>
  <c r="G16" i="12"/>
  <c r="G15" i="12"/>
  <c r="B2" i="12"/>
  <c r="DL1" i="17"/>
  <c r="DU1" i="17" s="1"/>
  <c r="DA1" i="17"/>
  <c r="DJ1" i="17" s="1"/>
  <c r="CP1" i="17"/>
  <c r="CY1" i="17" s="1"/>
  <c r="M1" i="19"/>
  <c r="L1" i="19"/>
  <c r="K1" i="19"/>
  <c r="B28" i="25"/>
  <c r="B26" i="25"/>
  <c r="B24" i="25"/>
  <c r="B15" i="16"/>
  <c r="B28" i="16" s="1"/>
  <c r="B14" i="16"/>
  <c r="B27" i="16" s="1"/>
  <c r="B13" i="16"/>
  <c r="B26" i="16" s="1"/>
  <c r="B12" i="16"/>
  <c r="B25" i="16" s="1"/>
  <c r="B11" i="16"/>
  <c r="B24" i="16" s="1"/>
  <c r="B274" i="27"/>
  <c r="AA179" i="27"/>
  <c r="AL177" i="27"/>
  <c r="AA177" i="27"/>
  <c r="Z72" i="27"/>
  <c r="Q206" i="27" s="1"/>
  <c r="AK26" i="27"/>
  <c r="B26" i="27"/>
  <c r="B25" i="27"/>
  <c r="B24" i="27"/>
  <c r="B23" i="27"/>
  <c r="AE21" i="27"/>
  <c r="Y21" i="27"/>
  <c r="U21" i="27"/>
  <c r="B21" i="27"/>
  <c r="B19" i="27"/>
  <c r="AJ169" i="27"/>
  <c r="F38" i="24"/>
  <c r="C56" i="21"/>
  <c r="C63" i="21"/>
  <c r="C62" i="21"/>
  <c r="C61" i="21"/>
  <c r="C60" i="21"/>
  <c r="C59" i="21"/>
  <c r="H8" i="25"/>
  <c r="H10" i="25" s="1"/>
  <c r="H12" i="25" s="1"/>
  <c r="H14" i="25" s="1"/>
  <c r="H16" i="25" s="1"/>
  <c r="H18" i="25" s="1"/>
  <c r="H20" i="25" s="1"/>
  <c r="H22" i="25" s="1"/>
  <c r="H24" i="25" s="1"/>
  <c r="H26" i="25" s="1"/>
  <c r="H28" i="25" s="1"/>
  <c r="H30" i="25" s="1"/>
  <c r="N8" i="25"/>
  <c r="N10" i="25" s="1"/>
  <c r="N12" i="25" s="1"/>
  <c r="N14" i="25" s="1"/>
  <c r="N16" i="25" s="1"/>
  <c r="N18" i="25" s="1"/>
  <c r="N20" i="25" s="1"/>
  <c r="N22" i="25" s="1"/>
  <c r="N24" i="25" s="1"/>
  <c r="N26" i="25" s="1"/>
  <c r="N28" i="25" s="1"/>
  <c r="N30" i="25" s="1"/>
  <c r="T8" i="25"/>
  <c r="T10" i="25" s="1"/>
  <c r="T12" i="25" s="1"/>
  <c r="T14" i="25" s="1"/>
  <c r="T16" i="25" s="1"/>
  <c r="T18" i="25" s="1"/>
  <c r="T20" i="25" s="1"/>
  <c r="T22" i="25" s="1"/>
  <c r="T24" i="25" s="1"/>
  <c r="T26" i="25" s="1"/>
  <c r="T28" i="25" s="1"/>
  <c r="T30" i="25" s="1"/>
  <c r="O47" i="17"/>
  <c r="Z47" i="17" s="1"/>
  <c r="AK47" i="17" s="1"/>
  <c r="AV47" i="17" s="1"/>
  <c r="BG47" i="17" s="1"/>
  <c r="BR47" i="17" s="1"/>
  <c r="CC47" i="17" s="1"/>
  <c r="CN47" i="17" s="1"/>
  <c r="CY47" i="17" s="1"/>
  <c r="DJ47" i="17" s="1"/>
  <c r="DU47" i="17" s="1"/>
  <c r="O48" i="17"/>
  <c r="Z48" i="17"/>
  <c r="AK48" i="17" s="1"/>
  <c r="AV48" i="17" s="1"/>
  <c r="BG48" i="17" s="1"/>
  <c r="BR48" i="17" s="1"/>
  <c r="CC48" i="17" s="1"/>
  <c r="CN48" i="17" s="1"/>
  <c r="CY48" i="17" s="1"/>
  <c r="DJ48" i="17" s="1"/>
  <c r="DU48" i="17" s="1"/>
  <c r="EF48" i="17" s="1"/>
  <c r="B7" i="23"/>
  <c r="B8" i="23"/>
  <c r="A11" i="21"/>
  <c r="A17" i="21"/>
  <c r="E48" i="13"/>
  <c r="G50" i="13" s="1"/>
  <c r="E37" i="13"/>
  <c r="B13" i="13"/>
  <c r="A12" i="23"/>
  <c r="A13" i="23"/>
  <c r="B15" i="23"/>
  <c r="B52" i="23"/>
  <c r="B50" i="23"/>
  <c r="B48" i="23"/>
  <c r="A22" i="23"/>
  <c r="A23" i="23"/>
  <c r="A24" i="23"/>
  <c r="A25" i="23"/>
  <c r="A26" i="23"/>
  <c r="A27" i="23"/>
  <c r="A28" i="23"/>
  <c r="A29" i="23"/>
  <c r="A30" i="23"/>
  <c r="A31" i="23"/>
  <c r="A32" i="23"/>
  <c r="A33" i="23"/>
  <c r="A34" i="23"/>
  <c r="A35" i="23"/>
  <c r="A36" i="23"/>
  <c r="A37" i="23"/>
  <c r="A38" i="23"/>
  <c r="A39" i="23"/>
  <c r="A40" i="23"/>
  <c r="A41" i="23"/>
  <c r="A42" i="23"/>
  <c r="A43" i="23"/>
  <c r="A21" i="23"/>
  <c r="G45" i="13"/>
  <c r="G77" i="13"/>
  <c r="O49" i="17"/>
  <c r="Z49" i="17" s="1"/>
  <c r="AK49" i="17" s="1"/>
  <c r="AV49" i="17" s="1"/>
  <c r="BG49" i="17" s="1"/>
  <c r="BR49" i="17" s="1"/>
  <c r="CC49" i="17" s="1"/>
  <c r="CN49" i="17" s="1"/>
  <c r="CY49" i="17" s="1"/>
  <c r="DJ49" i="17" s="1"/>
  <c r="DU49" i="17" s="1"/>
  <c r="EF49" i="17" s="1"/>
  <c r="C57" i="21"/>
  <c r="B26" i="13"/>
  <c r="B18" i="13"/>
  <c r="B22" i="25" l="1"/>
  <c r="J1" i="19"/>
  <c r="A16" i="21"/>
  <c r="B36" i="21"/>
  <c r="E11" i="24"/>
  <c r="B37" i="21"/>
  <c r="A19" i="21"/>
  <c r="B41" i="28"/>
  <c r="B40" i="28"/>
  <c r="N1" i="19"/>
  <c r="B52" i="28"/>
  <c r="B30" i="25"/>
  <c r="DW1" i="17"/>
  <c r="EF1" i="17" s="1"/>
  <c r="EJ1" i="17" s="1"/>
  <c r="D3" i="23"/>
  <c r="D2" i="21" s="1"/>
  <c r="F22" i="26" s="1"/>
  <c r="CV64" i="17"/>
  <c r="Z24" i="17"/>
  <c r="AK24" i="17" s="1"/>
  <c r="AV24" i="17" s="1"/>
  <c r="BG24" i="17" s="1"/>
  <c r="BR24" i="17" s="1"/>
  <c r="CC24" i="17" s="1"/>
  <c r="CN24" i="17" s="1"/>
  <c r="CY24" i="17" s="1"/>
  <c r="DJ24" i="17" s="1"/>
  <c r="DU24" i="17" s="1"/>
  <c r="EF24" i="17" s="1"/>
  <c r="EJ24" i="17" s="1"/>
  <c r="O39" i="17"/>
  <c r="Z39" i="17" s="1"/>
  <c r="AK39" i="17" s="1"/>
  <c r="AV39" i="17" s="1"/>
  <c r="BG39" i="17" s="1"/>
  <c r="BR39" i="17" s="1"/>
  <c r="CC39" i="17" s="1"/>
  <c r="CN39" i="17" s="1"/>
  <c r="CY39" i="17" s="1"/>
  <c r="DJ39" i="17" s="1"/>
  <c r="DU39" i="17" s="1"/>
  <c r="EF39" i="17" s="1"/>
  <c r="EJ39" i="17" s="1"/>
  <c r="E29" i="21" s="1"/>
  <c r="BD66" i="17"/>
  <c r="CV34" i="17"/>
  <c r="CR91" i="17"/>
  <c r="CI91" i="17"/>
  <c r="DG64" i="17"/>
  <c r="L64" i="17"/>
  <c r="O64" i="17" s="1"/>
  <c r="G25" i="16"/>
  <c r="A14" i="23"/>
  <c r="B14" i="23" s="1"/>
  <c r="B16" i="23" s="1"/>
  <c r="DF91" i="17"/>
  <c r="V91" i="17"/>
  <c r="EJ9" i="17"/>
  <c r="A29" i="21"/>
  <c r="CK66" i="17"/>
  <c r="Z86" i="17"/>
  <c r="AK86" i="17" s="1"/>
  <c r="G18" i="16"/>
  <c r="CG91" i="17"/>
  <c r="AO91" i="17"/>
  <c r="S91" i="17"/>
  <c r="O11" i="17"/>
  <c r="Z11" i="17" s="1"/>
  <c r="AK11" i="17" s="1"/>
  <c r="AV11" i="17" s="1"/>
  <c r="BG11" i="17" s="1"/>
  <c r="BR11" i="17" s="1"/>
  <c r="CC11" i="17" s="1"/>
  <c r="CN11" i="17" s="1"/>
  <c r="CY11" i="17" s="1"/>
  <c r="DJ11" i="17" s="1"/>
  <c r="DU11" i="17" s="1"/>
  <c r="EF11" i="17" s="1"/>
  <c r="EJ11" i="17" s="1"/>
  <c r="Z22" i="17"/>
  <c r="AK22" i="17" s="1"/>
  <c r="AV22" i="17" s="1"/>
  <c r="BG22" i="17" s="1"/>
  <c r="BR22" i="17" s="1"/>
  <c r="CC22" i="17" s="1"/>
  <c r="CN22" i="17" s="1"/>
  <c r="CY22" i="17" s="1"/>
  <c r="DJ22" i="17" s="1"/>
  <c r="DU22" i="17" s="1"/>
  <c r="EF22" i="17" s="1"/>
  <c r="EJ22" i="17" s="1"/>
  <c r="O40" i="17"/>
  <c r="Z40" i="17" s="1"/>
  <c r="AK40" i="17" s="1"/>
  <c r="AV40" i="17" s="1"/>
  <c r="BG40" i="17" s="1"/>
  <c r="BR40" i="17" s="1"/>
  <c r="CC40" i="17" s="1"/>
  <c r="CN40" i="17" s="1"/>
  <c r="CY40" i="17" s="1"/>
  <c r="DJ40" i="17" s="1"/>
  <c r="DU40" i="17" s="1"/>
  <c r="EF40" i="17" s="1"/>
  <c r="EJ40" i="17" s="1"/>
  <c r="L66" i="17"/>
  <c r="C17" i="24"/>
  <c r="T91" i="17"/>
  <c r="G26" i="16"/>
  <c r="F11" i="24"/>
  <c r="G52" i="13"/>
  <c r="G79" i="13" s="1"/>
  <c r="G81" i="13" s="1"/>
  <c r="G83" i="13" s="1"/>
  <c r="G85" i="13" s="1"/>
  <c r="B31" i="21"/>
  <c r="EA91" i="17"/>
  <c r="CS91" i="17"/>
  <c r="O15" i="17"/>
  <c r="Z15" i="17" s="1"/>
  <c r="AK15" i="17" s="1"/>
  <c r="AV15" i="17" s="1"/>
  <c r="BG15" i="17" s="1"/>
  <c r="BR15" i="17" s="1"/>
  <c r="CC15" i="17" s="1"/>
  <c r="CN15" i="17" s="1"/>
  <c r="CY15" i="17" s="1"/>
  <c r="DJ15" i="17" s="1"/>
  <c r="DU15" i="17" s="1"/>
  <c r="EF15" i="17" s="1"/>
  <c r="EJ15" i="17" s="1"/>
  <c r="O14" i="17"/>
  <c r="Z14" i="17" s="1"/>
  <c r="AK14" i="17" s="1"/>
  <c r="AV14" i="17" s="1"/>
  <c r="BG14" i="17" s="1"/>
  <c r="BR14" i="17" s="1"/>
  <c r="CC14" i="17" s="1"/>
  <c r="CN14" i="17" s="1"/>
  <c r="CY14" i="17" s="1"/>
  <c r="DJ14" i="17" s="1"/>
  <c r="DU14" i="17" s="1"/>
  <c r="EF14" i="17" s="1"/>
  <c r="EJ14" i="17" s="1"/>
  <c r="Z87" i="17"/>
  <c r="AK87" i="17" s="1"/>
  <c r="O82" i="17"/>
  <c r="C35" i="19" s="1"/>
  <c r="BL91" i="17"/>
  <c r="I79" i="12"/>
  <c r="G21" i="16"/>
  <c r="G12" i="16"/>
  <c r="DG34" i="17"/>
  <c r="G24" i="16"/>
  <c r="Z67" i="17"/>
  <c r="C20" i="19"/>
  <c r="L34" i="17"/>
  <c r="O34" i="17" s="1"/>
  <c r="W66" i="17"/>
  <c r="G17" i="16"/>
  <c r="G5" i="16"/>
  <c r="G4" i="16"/>
  <c r="W34" i="17"/>
  <c r="I18" i="12"/>
  <c r="K91" i="12"/>
  <c r="I16" i="12" s="1"/>
  <c r="G10" i="24"/>
  <c r="EJ8" i="17"/>
  <c r="G14" i="24"/>
  <c r="G9" i="24"/>
  <c r="EJ7" i="17"/>
  <c r="C40" i="19"/>
  <c r="C11" i="24"/>
  <c r="F17" i="24"/>
  <c r="F79" i="12"/>
  <c r="EJ6" i="17"/>
  <c r="C39" i="19"/>
  <c r="G15" i="24"/>
  <c r="EJ42" i="17"/>
  <c r="F36" i="21" s="1"/>
  <c r="EJ48" i="17"/>
  <c r="DO91" i="17"/>
  <c r="AE91" i="17"/>
  <c r="BW91" i="17"/>
  <c r="O88" i="17"/>
  <c r="Z88" i="17" s="1"/>
  <c r="AK88" i="17" s="1"/>
  <c r="AV88" i="17" s="1"/>
  <c r="BG88" i="17" s="1"/>
  <c r="BR88" i="17" s="1"/>
  <c r="CC88" i="17" s="1"/>
  <c r="CN88" i="17" s="1"/>
  <c r="CY88" i="17" s="1"/>
  <c r="DJ88" i="17" s="1"/>
  <c r="DU88" i="17" s="1"/>
  <c r="EF88" i="17" s="1"/>
  <c r="EJ88" i="17" s="1"/>
  <c r="DY91" i="17"/>
  <c r="O83" i="17"/>
  <c r="Z83" i="17" s="1"/>
  <c r="O35" i="17"/>
  <c r="Z35" i="17" s="1"/>
  <c r="AK35" i="17" s="1"/>
  <c r="AV35" i="17" s="1"/>
  <c r="BG35" i="17" s="1"/>
  <c r="BR35" i="17" s="1"/>
  <c r="CC35" i="17" s="1"/>
  <c r="CN35" i="17" s="1"/>
  <c r="CY35" i="17" s="1"/>
  <c r="DJ35" i="17" s="1"/>
  <c r="DU35" i="17" s="1"/>
  <c r="O28" i="17"/>
  <c r="Z28" i="17" s="1"/>
  <c r="AK28" i="17" s="1"/>
  <c r="AV28" i="17" s="1"/>
  <c r="BG28" i="17" s="1"/>
  <c r="BR28" i="17" s="1"/>
  <c r="CC28" i="17" s="1"/>
  <c r="CN28" i="17" s="1"/>
  <c r="CY28" i="17" s="1"/>
  <c r="DJ28" i="17" s="1"/>
  <c r="DU28" i="17" s="1"/>
  <c r="EF28" i="17" s="1"/>
  <c r="EJ28" i="17" s="1"/>
  <c r="O37" i="17"/>
  <c r="Z37" i="17" s="1"/>
  <c r="AK37" i="17" s="1"/>
  <c r="AV37" i="17" s="1"/>
  <c r="BG37" i="17" s="1"/>
  <c r="BR37" i="17" s="1"/>
  <c r="CC37" i="17" s="1"/>
  <c r="CN37" i="17" s="1"/>
  <c r="CY37" i="17" s="1"/>
  <c r="DJ37" i="17" s="1"/>
  <c r="DU37" i="17" s="1"/>
  <c r="EF37" i="17" s="1"/>
  <c r="EJ37" i="17" s="1"/>
  <c r="DE91" i="17"/>
  <c r="AQ91" i="17"/>
  <c r="U91" i="17"/>
  <c r="CT91" i="17"/>
  <c r="O89" i="17"/>
  <c r="Z89" i="17" s="1"/>
  <c r="AK89" i="17" s="1"/>
  <c r="AV89" i="17" s="1"/>
  <c r="BG89" i="17" s="1"/>
  <c r="BR89" i="17" s="1"/>
  <c r="CC89" i="17" s="1"/>
  <c r="CN89" i="17" s="1"/>
  <c r="CY89" i="17" s="1"/>
  <c r="DJ89" i="17" s="1"/>
  <c r="DU89" i="17" s="1"/>
  <c r="EF89" i="17" s="1"/>
  <c r="EJ89" i="17" s="1"/>
  <c r="BM91" i="17"/>
  <c r="DP91" i="17"/>
  <c r="AG91" i="17"/>
  <c r="EB91" i="17"/>
  <c r="BY91" i="17"/>
  <c r="E12" i="23"/>
  <c r="A10" i="21"/>
  <c r="O10" i="17"/>
  <c r="B6" i="21"/>
  <c r="D91" i="17"/>
  <c r="B44" i="23"/>
  <c r="B11" i="24"/>
  <c r="G8" i="24"/>
  <c r="DQ91" i="17"/>
  <c r="G23" i="16"/>
  <c r="AH34" i="17"/>
  <c r="G13" i="16"/>
  <c r="BO34" i="17"/>
  <c r="K91" i="17"/>
  <c r="BZ66" i="17"/>
  <c r="O25" i="17"/>
  <c r="Z25" i="17" s="1"/>
  <c r="AK25" i="17" s="1"/>
  <c r="AV25" i="17" s="1"/>
  <c r="BG25" i="17" s="1"/>
  <c r="BR25" i="17" s="1"/>
  <c r="CC25" i="17" s="1"/>
  <c r="CN25" i="17" s="1"/>
  <c r="CY25" i="17" s="1"/>
  <c r="DJ25" i="17" s="1"/>
  <c r="DU25" i="17" s="1"/>
  <c r="EF25" i="17" s="1"/>
  <c r="EJ25" i="17" s="1"/>
  <c r="BB91" i="17"/>
  <c r="BC91" i="17"/>
  <c r="H5" i="12"/>
  <c r="M33" i="27"/>
  <c r="D34" i="12"/>
  <c r="O44" i="17"/>
  <c r="Z44" i="17" s="1"/>
  <c r="AK44" i="17" s="1"/>
  <c r="AV44" i="17" s="1"/>
  <c r="BG44" i="17" s="1"/>
  <c r="BR44" i="17" s="1"/>
  <c r="CC44" i="17" s="1"/>
  <c r="CN44" i="17" s="1"/>
  <c r="CY44" i="17" s="1"/>
  <c r="DJ44" i="17" s="1"/>
  <c r="DU44" i="17" s="1"/>
  <c r="EF44" i="17" s="1"/>
  <c r="EJ44" i="17" s="1"/>
  <c r="F38" i="21" s="1"/>
  <c r="B38" i="21"/>
  <c r="CU91" i="17"/>
  <c r="G16" i="24"/>
  <c r="B17" i="24"/>
  <c r="BA91" i="17"/>
  <c r="DC91" i="17"/>
  <c r="BX91" i="17"/>
  <c r="AR91" i="17"/>
  <c r="I91" i="17"/>
  <c r="BZ34" i="17"/>
  <c r="EC34" i="17"/>
  <c r="D11" i="24"/>
  <c r="G19" i="16"/>
  <c r="AH66" i="17"/>
  <c r="G27" i="16"/>
  <c r="DR66" i="17"/>
  <c r="DR34" i="17"/>
  <c r="D17" i="24"/>
  <c r="DN91" i="17"/>
  <c r="O20" i="17"/>
  <c r="Z20" i="17" s="1"/>
  <c r="AK20" i="17" s="1"/>
  <c r="AV20" i="17" s="1"/>
  <c r="BG20" i="17" s="1"/>
  <c r="BR20" i="17" s="1"/>
  <c r="CC20" i="17" s="1"/>
  <c r="CN20" i="17" s="1"/>
  <c r="CY20" i="17" s="1"/>
  <c r="DJ20" i="17" s="1"/>
  <c r="DU20" i="17" s="1"/>
  <c r="EF20" i="17" s="1"/>
  <c r="EJ20" i="17" s="1"/>
  <c r="O32" i="17"/>
  <c r="Z32" i="17" s="1"/>
  <c r="AK32" i="17" s="1"/>
  <c r="AV32" i="17" s="1"/>
  <c r="BG32" i="17" s="1"/>
  <c r="BR32" i="17" s="1"/>
  <c r="CC32" i="17" s="1"/>
  <c r="CN32" i="17" s="1"/>
  <c r="CY32" i="17" s="1"/>
  <c r="DJ32" i="17" s="1"/>
  <c r="DU32" i="17" s="1"/>
  <c r="EF32" i="17" s="1"/>
  <c r="EJ32" i="17" s="1"/>
  <c r="A18" i="21"/>
  <c r="CJ91" i="17"/>
  <c r="BK91" i="17"/>
  <c r="AF91" i="17"/>
  <c r="AS66" i="17"/>
  <c r="G20" i="16"/>
  <c r="G28" i="16"/>
  <c r="EC66" i="17"/>
  <c r="BV91" i="17"/>
  <c r="AD91" i="17"/>
  <c r="O13" i="17"/>
  <c r="Z13" i="17" s="1"/>
  <c r="AK13" i="17" s="1"/>
  <c r="AV13" i="17" s="1"/>
  <c r="BG13" i="17" s="1"/>
  <c r="BR13" i="17" s="1"/>
  <c r="CC13" i="17" s="1"/>
  <c r="CN13" i="17" s="1"/>
  <c r="CY13" i="17" s="1"/>
  <c r="DJ13" i="17" s="1"/>
  <c r="DU13" i="17" s="1"/>
  <c r="EF13" i="17" s="1"/>
  <c r="EJ13" i="17" s="1"/>
  <c r="O58" i="17"/>
  <c r="E17" i="24"/>
  <c r="G22" i="16"/>
  <c r="BO66" i="17"/>
  <c r="B9" i="23"/>
  <c r="CH91" i="17"/>
  <c r="A12" i="21"/>
  <c r="O23" i="17"/>
  <c r="Z23" i="17" s="1"/>
  <c r="AK23" i="17" s="1"/>
  <c r="AV23" i="17" s="1"/>
  <c r="BG23" i="17" s="1"/>
  <c r="BR23" i="17" s="1"/>
  <c r="CC23" i="17" s="1"/>
  <c r="CN23" i="17" s="1"/>
  <c r="CY23" i="17" s="1"/>
  <c r="DJ23" i="17" s="1"/>
  <c r="DU23" i="17" s="1"/>
  <c r="EF23" i="17" s="1"/>
  <c r="EJ23" i="17" s="1"/>
  <c r="G11" i="16"/>
  <c r="CK64" i="17"/>
  <c r="G8" i="16"/>
  <c r="BD64" i="17"/>
  <c r="H91" i="17"/>
  <c r="O26" i="17"/>
  <c r="Z26" i="17" s="1"/>
  <c r="AK26" i="17" s="1"/>
  <c r="AV26" i="17" s="1"/>
  <c r="BG26" i="17" s="1"/>
  <c r="BR26" i="17" s="1"/>
  <c r="CC26" i="17" s="1"/>
  <c r="CN26" i="17" s="1"/>
  <c r="CY26" i="17" s="1"/>
  <c r="DJ26" i="17" s="1"/>
  <c r="DU26" i="17" s="1"/>
  <c r="EF26" i="17" s="1"/>
  <c r="EJ26" i="17" s="1"/>
  <c r="O30" i="17"/>
  <c r="Z30" i="17" s="1"/>
  <c r="AK30" i="17" s="1"/>
  <c r="AV30" i="17" s="1"/>
  <c r="BG30" i="17" s="1"/>
  <c r="BR30" i="17" s="1"/>
  <c r="CC30" i="17" s="1"/>
  <c r="CN30" i="17" s="1"/>
  <c r="CY30" i="17" s="1"/>
  <c r="DJ30" i="17" s="1"/>
  <c r="DU30" i="17" s="1"/>
  <c r="EF30" i="17" s="1"/>
  <c r="EJ30" i="17" s="1"/>
  <c r="BN91" i="17"/>
  <c r="O12" i="17"/>
  <c r="Z12" i="17" s="1"/>
  <c r="AK12" i="17" s="1"/>
  <c r="AV12" i="17" s="1"/>
  <c r="BG12" i="17" s="1"/>
  <c r="BR12" i="17" s="1"/>
  <c r="CC12" i="17" s="1"/>
  <c r="CN12" i="17" s="1"/>
  <c r="CY12" i="17" s="1"/>
  <c r="DJ12" i="17" s="1"/>
  <c r="DU12" i="17" s="1"/>
  <c r="EF12" i="17" s="1"/>
  <c r="EJ12" i="17" s="1"/>
  <c r="DZ91" i="17"/>
  <c r="AZ91" i="17"/>
  <c r="AP91" i="17"/>
  <c r="AS34" i="17"/>
  <c r="J91" i="17"/>
  <c r="O31" i="17"/>
  <c r="Z31" i="17" s="1"/>
  <c r="AK31" i="17" s="1"/>
  <c r="AV31" i="17" s="1"/>
  <c r="BG31" i="17" s="1"/>
  <c r="BR31" i="17" s="1"/>
  <c r="CC31" i="17" s="1"/>
  <c r="CN31" i="17" s="1"/>
  <c r="CY31" i="17" s="1"/>
  <c r="DJ31" i="17" s="1"/>
  <c r="DU31" i="17" s="1"/>
  <c r="EF31" i="17" s="1"/>
  <c r="EJ31" i="17" s="1"/>
  <c r="CK34" i="17"/>
  <c r="BD34" i="17"/>
  <c r="DD91" i="17"/>
  <c r="K79" i="12" l="1"/>
  <c r="I15" i="12" s="1"/>
  <c r="B39" i="21"/>
  <c r="E20" i="24"/>
  <c r="W29" i="17"/>
  <c r="A20" i="21"/>
  <c r="B38" i="28"/>
  <c r="B39" i="28"/>
  <c r="I1" i="19"/>
  <c r="B10" i="16"/>
  <c r="B23" i="16" s="1"/>
  <c r="B20" i="25"/>
  <c r="BT1" i="17"/>
  <c r="CC1" i="17" s="1"/>
  <c r="D38" i="24"/>
  <c r="B41" i="24"/>
  <c r="E5" i="23"/>
  <c r="H97" i="26" s="1"/>
  <c r="D14" i="23"/>
  <c r="B54" i="28"/>
  <c r="B51" i="28"/>
  <c r="A11" i="24"/>
  <c r="D20" i="19"/>
  <c r="AK67" i="17"/>
  <c r="AV67" i="17" s="1"/>
  <c r="DG29" i="17"/>
  <c r="DG91" i="17" s="1"/>
  <c r="CV29" i="17"/>
  <c r="CV91" i="17" s="1"/>
  <c r="CK29" i="17"/>
  <c r="CK91" i="17" s="1"/>
  <c r="D40" i="19"/>
  <c r="E12" i="21"/>
  <c r="Z82" i="17"/>
  <c r="AK82" i="17" s="1"/>
  <c r="D39" i="19"/>
  <c r="E39" i="19" s="1"/>
  <c r="L29" i="17"/>
  <c r="L91" i="17" s="1"/>
  <c r="F20" i="24"/>
  <c r="C20" i="24"/>
  <c r="BD29" i="17"/>
  <c r="BD91" i="17" s="1"/>
  <c r="W64" i="17"/>
  <c r="Z64" i="17" s="1"/>
  <c r="Z34" i="17"/>
  <c r="AK34" i="17" s="1"/>
  <c r="AV34" i="17" s="1"/>
  <c r="BG34" i="17" s="1"/>
  <c r="BR34" i="17" s="1"/>
  <c r="CC34" i="17" s="1"/>
  <c r="CN34" i="17" s="1"/>
  <c r="CY34" i="17" s="1"/>
  <c r="DJ34" i="17" s="1"/>
  <c r="DU34" i="17" s="1"/>
  <c r="EF34" i="17" s="1"/>
  <c r="EJ34" i="17" s="1"/>
  <c r="G11" i="24"/>
  <c r="B20" i="24"/>
  <c r="AL194" i="27"/>
  <c r="F52" i="23"/>
  <c r="E19" i="21"/>
  <c r="C36" i="19"/>
  <c r="D36" i="19" s="1"/>
  <c r="F24" i="21"/>
  <c r="E30" i="21"/>
  <c r="F31" i="21" s="1"/>
  <c r="H87" i="26"/>
  <c r="I89" i="26"/>
  <c r="B18" i="23"/>
  <c r="B46" i="23" s="1"/>
  <c r="B49" i="23" s="1"/>
  <c r="B51" i="23" s="1"/>
  <c r="B54" i="23" s="1"/>
  <c r="E11" i="21"/>
  <c r="G6" i="16"/>
  <c r="AH29" i="17" s="1"/>
  <c r="AH64" i="17"/>
  <c r="EC64" i="17"/>
  <c r="G15" i="16"/>
  <c r="EC29" i="17" s="1"/>
  <c r="AV86" i="17"/>
  <c r="D20" i="24"/>
  <c r="E40" i="19"/>
  <c r="AV87" i="17"/>
  <c r="G9" i="16"/>
  <c r="BO29" i="17" s="1"/>
  <c r="BO64" i="17"/>
  <c r="AK83" i="17"/>
  <c r="A13" i="21"/>
  <c r="B22" i="21" s="1"/>
  <c r="B26" i="21" s="1"/>
  <c r="B33" i="21" s="1"/>
  <c r="Z58" i="17"/>
  <c r="C44" i="19"/>
  <c r="G7" i="16"/>
  <c r="AS29" i="17" s="1"/>
  <c r="AS64" i="17"/>
  <c r="H113" i="26"/>
  <c r="E3" i="21"/>
  <c r="B41" i="21" s="1"/>
  <c r="G79" i="26"/>
  <c r="C82" i="26"/>
  <c r="G14" i="16"/>
  <c r="DR29" i="17" s="1"/>
  <c r="DR64" i="17"/>
  <c r="G17" i="24"/>
  <c r="G10" i="16"/>
  <c r="BZ29" i="17" s="1"/>
  <c r="BZ64" i="17"/>
  <c r="Z10" i="17"/>
  <c r="F102" i="12"/>
  <c r="F15" i="12"/>
  <c r="E84" i="12"/>
  <c r="F18" i="12"/>
  <c r="F16" i="12"/>
  <c r="E91" i="12"/>
  <c r="E63" i="12"/>
  <c r="E57" i="12"/>
  <c r="E28" i="12"/>
  <c r="E79" i="12"/>
  <c r="E48" i="12"/>
  <c r="E72" i="12"/>
  <c r="F65" i="26" l="1"/>
  <c r="H98" i="26"/>
  <c r="E20" i="19"/>
  <c r="F20" i="19" s="1"/>
  <c r="B37" i="28"/>
  <c r="B36" i="28"/>
  <c r="BI1" i="17"/>
  <c r="BR1" i="17" s="1"/>
  <c r="B18" i="25"/>
  <c r="H1" i="19"/>
  <c r="B9" i="16"/>
  <c r="B22" i="16" s="1"/>
  <c r="A17" i="24"/>
  <c r="A20" i="24"/>
  <c r="B56" i="28"/>
  <c r="B55" i="28" s="1"/>
  <c r="B53" i="28"/>
  <c r="G20" i="24"/>
  <c r="D35" i="19"/>
  <c r="E35" i="19" s="1"/>
  <c r="AK64" i="17"/>
  <c r="AV64" i="17" s="1"/>
  <c r="O29" i="17"/>
  <c r="Z29" i="17" s="1"/>
  <c r="AK29" i="17" s="1"/>
  <c r="AV29" i="17" s="1"/>
  <c r="BG29" i="17" s="1"/>
  <c r="BR29" i="17" s="1"/>
  <c r="CC29" i="17" s="1"/>
  <c r="CN29" i="17" s="1"/>
  <c r="CY29" i="17" s="1"/>
  <c r="DJ29" i="17" s="1"/>
  <c r="DU29" i="17" s="1"/>
  <c r="EF29" i="17" s="1"/>
  <c r="EJ29" i="17" s="1"/>
  <c r="W91" i="17"/>
  <c r="DR91" i="17"/>
  <c r="AH91" i="17"/>
  <c r="EC91" i="17"/>
  <c r="BG67" i="17"/>
  <c r="D44" i="19"/>
  <c r="AK58" i="17"/>
  <c r="BZ91" i="17"/>
  <c r="AK10" i="17"/>
  <c r="BG87" i="17"/>
  <c r="F40" i="19"/>
  <c r="AS91" i="17"/>
  <c r="BO91" i="17"/>
  <c r="AV82" i="17"/>
  <c r="BG86" i="17"/>
  <c r="F39" i="19"/>
  <c r="AV83" i="17"/>
  <c r="E36" i="19"/>
  <c r="B34" i="28" l="1"/>
  <c r="B35" i="28"/>
  <c r="B16" i="25"/>
  <c r="AX1" i="17"/>
  <c r="BG1" i="17" s="1"/>
  <c r="G1" i="19"/>
  <c r="B8" i="16"/>
  <c r="B21" i="16" s="1"/>
  <c r="E16" i="21"/>
  <c r="G40" i="19"/>
  <c r="BR87" i="17"/>
  <c r="BR86" i="17"/>
  <c r="G39" i="19"/>
  <c r="AV58" i="17"/>
  <c r="E44" i="19"/>
  <c r="BG82" i="17"/>
  <c r="F35" i="19"/>
  <c r="AV10" i="17"/>
  <c r="BG64" i="17"/>
  <c r="BG83" i="17"/>
  <c r="F36" i="19"/>
  <c r="BR67" i="17"/>
  <c r="G20" i="19"/>
  <c r="B32" i="28" l="1"/>
  <c r="B33" i="28"/>
  <c r="L7" i="28" s="1"/>
  <c r="C34" i="12" s="1"/>
  <c r="A34" i="12" s="1"/>
  <c r="B14" i="25"/>
  <c r="AM1" i="17"/>
  <c r="AV1" i="17" s="1"/>
  <c r="F1" i="19"/>
  <c r="B7" i="16"/>
  <c r="B20" i="16" s="1"/>
  <c r="BR64" i="17"/>
  <c r="G35" i="19"/>
  <c r="BR82" i="17"/>
  <c r="H20" i="19"/>
  <c r="CC67" i="17"/>
  <c r="BG58" i="17"/>
  <c r="F44" i="19"/>
  <c r="H39" i="19"/>
  <c r="CC86" i="17"/>
  <c r="BR83" i="17"/>
  <c r="G36" i="19"/>
  <c r="BG10" i="17"/>
  <c r="H40" i="19"/>
  <c r="CC87" i="17"/>
  <c r="B31" i="28" l="1"/>
  <c r="B30" i="28"/>
  <c r="B12" i="25"/>
  <c r="N11" i="28"/>
  <c r="AB1" i="17"/>
  <c r="AK1" i="17" s="1"/>
  <c r="N6" i="28"/>
  <c r="D33" i="12" s="1"/>
  <c r="F8" i="28"/>
  <c r="F7" i="28"/>
  <c r="E1" i="19"/>
  <c r="B6" i="16"/>
  <c r="B19" i="16" s="1"/>
  <c r="L11" i="28"/>
  <c r="CN87" i="17"/>
  <c r="I40" i="19"/>
  <c r="CC83" i="17"/>
  <c r="H36" i="19"/>
  <c r="CC82" i="17"/>
  <c r="H35" i="19"/>
  <c r="BR58" i="17"/>
  <c r="G44" i="19"/>
  <c r="CN86" i="17"/>
  <c r="I39" i="19"/>
  <c r="CN67" i="17"/>
  <c r="I20" i="19"/>
  <c r="CC64" i="17"/>
  <c r="BR10" i="17"/>
  <c r="B29" i="28" l="1"/>
  <c r="B28" i="28"/>
  <c r="D1" i="19"/>
  <c r="B5" i="16"/>
  <c r="B18" i="16" s="1"/>
  <c r="B10" i="25"/>
  <c r="Q1" i="17"/>
  <c r="Z1" i="17" s="1"/>
  <c r="CC10" i="17"/>
  <c r="CC58" i="17"/>
  <c r="H44" i="19"/>
  <c r="CN83" i="17"/>
  <c r="I36" i="19"/>
  <c r="CY87" i="17"/>
  <c r="J40" i="19"/>
  <c r="CY67" i="17"/>
  <c r="J20" i="19"/>
  <c r="I35" i="19"/>
  <c r="CN82" i="17"/>
  <c r="CN64" i="17"/>
  <c r="CY86" i="17"/>
  <c r="J39" i="19"/>
  <c r="B27" i="28" l="1"/>
  <c r="C1" i="19"/>
  <c r="B4" i="16"/>
  <c r="B17" i="16" s="1"/>
  <c r="B26" i="28"/>
  <c r="F1" i="17"/>
  <c r="O1" i="17" s="1"/>
  <c r="B8" i="25"/>
  <c r="J36" i="19"/>
  <c r="CY83" i="17"/>
  <c r="DJ86" i="17"/>
  <c r="K39" i="19"/>
  <c r="CN10" i="17"/>
  <c r="I44" i="19"/>
  <c r="CN58" i="17"/>
  <c r="CY82" i="17"/>
  <c r="J35" i="19"/>
  <c r="CY64" i="17"/>
  <c r="DJ87" i="17"/>
  <c r="K40" i="19"/>
  <c r="DJ67" i="17"/>
  <c r="K20" i="19"/>
  <c r="A5" i="23" l="1"/>
  <c r="A3" i="21" s="1"/>
  <c r="B24" i="28"/>
  <c r="B25" i="28"/>
  <c r="N21" i="28"/>
  <c r="L6" i="28"/>
  <c r="K6" i="28" s="1"/>
  <c r="A8" i="24"/>
  <c r="A14" i="24" s="1"/>
  <c r="D12" i="23"/>
  <c r="B6" i="25"/>
  <c r="N19" i="28"/>
  <c r="D1" i="17"/>
  <c r="CY10" i="17"/>
  <c r="DU67" i="17"/>
  <c r="L20" i="19"/>
  <c r="DJ82" i="17"/>
  <c r="K35" i="19"/>
  <c r="DU86" i="17"/>
  <c r="L39" i="19"/>
  <c r="DJ64" i="17"/>
  <c r="L40" i="19"/>
  <c r="DU87" i="17"/>
  <c r="CY58" i="17"/>
  <c r="J44" i="19"/>
  <c r="K36" i="19"/>
  <c r="DJ83" i="17"/>
  <c r="G3" i="28" l="1"/>
  <c r="N3" i="28" s="1"/>
  <c r="E33" i="12"/>
  <c r="C126" i="27" s="1"/>
  <c r="B33" i="27"/>
  <c r="E5" i="12"/>
  <c r="C33" i="12"/>
  <c r="B23" i="28"/>
  <c r="B22" i="28"/>
  <c r="M20" i="19"/>
  <c r="EF67" i="17"/>
  <c r="DU82" i="17"/>
  <c r="L35" i="19"/>
  <c r="EF87" i="17"/>
  <c r="M40" i="19"/>
  <c r="DJ58" i="17"/>
  <c r="K44" i="19"/>
  <c r="DU83" i="17"/>
  <c r="L36" i="19"/>
  <c r="EF86" i="17"/>
  <c r="M39" i="19"/>
  <c r="DU64" i="17"/>
  <c r="DJ10" i="17"/>
  <c r="A33" i="12" l="1"/>
  <c r="A35" i="12"/>
  <c r="E18" i="12"/>
  <c r="E93" i="12"/>
  <c r="D96" i="12"/>
  <c r="D94" i="12"/>
  <c r="E16" i="12"/>
  <c r="E17" i="12"/>
  <c r="D48" i="12"/>
  <c r="D57" i="12"/>
  <c r="D97" i="12"/>
  <c r="E102" i="12"/>
  <c r="D84" i="12"/>
  <c r="D79" i="12"/>
  <c r="D95" i="12"/>
  <c r="D63" i="12"/>
  <c r="E15" i="12"/>
  <c r="D72" i="12"/>
  <c r="E99" i="12"/>
  <c r="D91" i="12"/>
  <c r="B21" i="28"/>
  <c r="B20" i="28"/>
  <c r="EF83" i="17"/>
  <c r="M36" i="19"/>
  <c r="EF82" i="17"/>
  <c r="M35" i="19"/>
  <c r="EJ67" i="17"/>
  <c r="N20" i="19"/>
  <c r="B20" i="19" s="1"/>
  <c r="DU58" i="17"/>
  <c r="L44" i="19"/>
  <c r="DU10" i="17"/>
  <c r="EF64" i="17"/>
  <c r="N39" i="19"/>
  <c r="B39" i="19" s="1"/>
  <c r="EJ86" i="17"/>
  <c r="EJ87" i="17"/>
  <c r="N40" i="19"/>
  <c r="B40" i="19" s="1"/>
  <c r="B19" i="28" l="1"/>
  <c r="B18" i="28"/>
  <c r="E23" i="23"/>
  <c r="E42" i="23"/>
  <c r="EF10" i="17"/>
  <c r="EJ83" i="17"/>
  <c r="N36" i="19"/>
  <c r="B36" i="19" s="1"/>
  <c r="EJ82" i="17"/>
  <c r="N35" i="19"/>
  <c r="B35" i="19" s="1"/>
  <c r="E43" i="23"/>
  <c r="I8" i="12"/>
  <c r="EJ64" i="17"/>
  <c r="EF58" i="17"/>
  <c r="M44" i="19"/>
  <c r="B16" i="28" l="1"/>
  <c r="B17" i="28"/>
  <c r="E39" i="23"/>
  <c r="E38" i="23"/>
  <c r="EJ10" i="17"/>
  <c r="N44" i="19"/>
  <c r="B44" i="19" s="1"/>
  <c r="EH58" i="17"/>
  <c r="EH35" i="17" s="1"/>
  <c r="B15" i="28" l="1"/>
  <c r="B14" i="28"/>
  <c r="EJ58" i="17"/>
  <c r="K24" i="12" s="1"/>
  <c r="K37" i="12"/>
  <c r="AJ154" i="27"/>
  <c r="F48" i="23" l="1"/>
  <c r="AJ76" i="27"/>
  <c r="B13" i="28"/>
  <c r="B12" i="28"/>
  <c r="B11" i="28" l="1"/>
  <c r="B10" i="28"/>
  <c r="B8" i="28" l="1"/>
  <c r="B9" i="28"/>
  <c r="F6" i="28" l="1"/>
  <c r="N10" i="28"/>
  <c r="F5" i="28"/>
  <c r="L10" i="28"/>
  <c r="B7" i="28"/>
  <c r="B6" i="28"/>
  <c r="B5" i="28" l="1"/>
  <c r="B4" i="28"/>
  <c r="B3" i="28" l="1"/>
  <c r="B2" i="28"/>
  <c r="AM33" i="17" l="1"/>
  <c r="Q33" i="17"/>
  <c r="F33" i="17"/>
  <c r="AB33" i="17"/>
  <c r="AX57" i="17"/>
  <c r="AB57" i="17"/>
  <c r="AB17" i="17"/>
  <c r="AB81" i="17"/>
  <c r="BT57" i="17"/>
  <c r="DL56" i="17"/>
  <c r="BI81" i="17"/>
  <c r="AM17" i="17"/>
  <c r="AX17" i="17"/>
  <c r="F56" i="17"/>
  <c r="O56" i="17" s="1"/>
  <c r="DA56" i="17"/>
  <c r="F17" i="17"/>
  <c r="F81" i="17"/>
  <c r="O81" i="17" s="1"/>
  <c r="DA81" i="17"/>
  <c r="CP56" i="17"/>
  <c r="CP81" i="17"/>
  <c r="BI57" i="17"/>
  <c r="AM81" i="17"/>
  <c r="CE17" i="17"/>
  <c r="Q17" i="17"/>
  <c r="Q81" i="17"/>
  <c r="AM56" i="17"/>
  <c r="AX81" i="17"/>
  <c r="AM57" i="17"/>
  <c r="DW17" i="17"/>
  <c r="DW56" i="17"/>
  <c r="CP17" i="17"/>
  <c r="BT81" i="17"/>
  <c r="DW57" i="17"/>
  <c r="DW81" i="17"/>
  <c r="DA57" i="17"/>
  <c r="AX56" i="17"/>
  <c r="CP57" i="17"/>
  <c r="BI56" i="17"/>
  <c r="DL81" i="17"/>
  <c r="BT17" i="17"/>
  <c r="CE81" i="17"/>
  <c r="AB56" i="17"/>
  <c r="Q57" i="17"/>
  <c r="CE57" i="17"/>
  <c r="DL17" i="17"/>
  <c r="CE56" i="17"/>
  <c r="DL57" i="17"/>
  <c r="DA17" i="17"/>
  <c r="BT56" i="17"/>
  <c r="BI17" i="17"/>
  <c r="Q56" i="17"/>
  <c r="F57" i="17"/>
  <c r="O57" i="17" s="1"/>
  <c r="P12" i="25" l="1"/>
  <c r="R12" i="25" s="1"/>
  <c r="AB54" i="17"/>
  <c r="BI53" i="17"/>
  <c r="BI91" i="17" s="1"/>
  <c r="J18" i="25"/>
  <c r="L18" i="25" s="1"/>
  <c r="BI33" i="17"/>
  <c r="AM54" i="17"/>
  <c r="P14" i="25"/>
  <c r="R14" i="25" s="1"/>
  <c r="CP53" i="17"/>
  <c r="J24" i="25"/>
  <c r="L24" i="25" s="1"/>
  <c r="J22" i="25"/>
  <c r="L22" i="25" s="1"/>
  <c r="CE53" i="17"/>
  <c r="CE55" i="17"/>
  <c r="V22" i="25"/>
  <c r="X22" i="25" s="1"/>
  <c r="AX54" i="17"/>
  <c r="P16" i="25"/>
  <c r="R16" i="25" s="1"/>
  <c r="C34" i="19"/>
  <c r="Z81" i="17"/>
  <c r="P10" i="25"/>
  <c r="R10" i="25" s="1"/>
  <c r="Q54" i="17"/>
  <c r="P26" i="25"/>
  <c r="R26" i="25" s="1"/>
  <c r="DA54" i="17"/>
  <c r="AX53" i="17"/>
  <c r="J16" i="25"/>
  <c r="L16" i="25" s="1"/>
  <c r="AX33" i="17"/>
  <c r="CE54" i="17"/>
  <c r="P22" i="25"/>
  <c r="R22" i="25" s="1"/>
  <c r="V26" i="25"/>
  <c r="X26" i="25" s="1"/>
  <c r="DA55" i="17"/>
  <c r="Z56" i="17"/>
  <c r="C7" i="19"/>
  <c r="J12" i="25"/>
  <c r="L12" i="25" s="1"/>
  <c r="AB53" i="17"/>
  <c r="AB91" i="17" s="1"/>
  <c r="C8" i="19"/>
  <c r="Z57" i="17"/>
  <c r="F53" i="17"/>
  <c r="O53" i="17" s="1"/>
  <c r="J8" i="25"/>
  <c r="L8" i="25" s="1"/>
  <c r="DW55" i="17"/>
  <c r="V30" i="25"/>
  <c r="X30" i="25" s="1"/>
  <c r="J28" i="25"/>
  <c r="L28" i="25" s="1"/>
  <c r="DL53" i="17"/>
  <c r="O17" i="17"/>
  <c r="Z17" i="17" s="1"/>
  <c r="AK17" i="17" s="1"/>
  <c r="AV17" i="17" s="1"/>
  <c r="BG17" i="17" s="1"/>
  <c r="BR17" i="17" s="1"/>
  <c r="CC17" i="17" s="1"/>
  <c r="CN17" i="17" s="1"/>
  <c r="CY17" i="17" s="1"/>
  <c r="DJ17" i="17" s="1"/>
  <c r="DU17" i="17" s="1"/>
  <c r="EF17" i="17" s="1"/>
  <c r="EJ17" i="17" s="1"/>
  <c r="J14" i="25"/>
  <c r="L14" i="25" s="1"/>
  <c r="AM53" i="17"/>
  <c r="AM91" i="17" s="1"/>
  <c r="BT55" i="17"/>
  <c r="V20" i="25"/>
  <c r="X20" i="25" s="1"/>
  <c r="V18" i="25"/>
  <c r="X18" i="25" s="1"/>
  <c r="BI55" i="17"/>
  <c r="AB55" i="17"/>
  <c r="V12" i="25"/>
  <c r="X12" i="25" s="1"/>
  <c r="V8" i="25"/>
  <c r="X8" i="25" s="1"/>
  <c r="F55" i="17"/>
  <c r="O55" i="17" s="1"/>
  <c r="P20" i="25"/>
  <c r="R20" i="25" s="1"/>
  <c r="BT54" i="17"/>
  <c r="F54" i="17"/>
  <c r="O54" i="17" s="1"/>
  <c r="P8" i="25"/>
  <c r="R8" i="25" s="1"/>
  <c r="V16" i="25"/>
  <c r="X16" i="25" s="1"/>
  <c r="AX55" i="17"/>
  <c r="AX91" i="17" s="1"/>
  <c r="P28" i="25"/>
  <c r="R28" i="25" s="1"/>
  <c r="DL54" i="17"/>
  <c r="DA53" i="17"/>
  <c r="J26" i="25"/>
  <c r="L26" i="25" s="1"/>
  <c r="J30" i="25"/>
  <c r="L30" i="25" s="1"/>
  <c r="DW53" i="17"/>
  <c r="AM55" i="17"/>
  <c r="V14" i="25"/>
  <c r="X14" i="25" s="1"/>
  <c r="V24" i="25"/>
  <c r="X24" i="25" s="1"/>
  <c r="CP55" i="17"/>
  <c r="DW54" i="17"/>
  <c r="P30" i="25"/>
  <c r="R30" i="25" s="1"/>
  <c r="P18" i="25"/>
  <c r="R18" i="25" s="1"/>
  <c r="BI54" i="17"/>
  <c r="J20" i="25"/>
  <c r="L20" i="25" s="1"/>
  <c r="BT53" i="17"/>
  <c r="DL55" i="17"/>
  <c r="V28" i="25"/>
  <c r="X28" i="25" s="1"/>
  <c r="CP54" i="17"/>
  <c r="P24" i="25"/>
  <c r="R24" i="25" s="1"/>
  <c r="Q53" i="17"/>
  <c r="Q91" i="17" s="1"/>
  <c r="J10" i="25"/>
  <c r="L10" i="25" s="1"/>
  <c r="V10" i="25"/>
  <c r="X10" i="25" s="1"/>
  <c r="Q55" i="17"/>
  <c r="D34" i="19" l="1"/>
  <c r="AK81" i="17"/>
  <c r="BT33" i="17"/>
  <c r="BT91" i="17" s="1"/>
  <c r="F91" i="17"/>
  <c r="AK56" i="17"/>
  <c r="D7" i="19"/>
  <c r="D8" i="19"/>
  <c r="AK57" i="17"/>
  <c r="D8" i="25"/>
  <c r="AB8" i="25"/>
  <c r="C5" i="19"/>
  <c r="Z54" i="17"/>
  <c r="C6" i="19"/>
  <c r="Z55" i="17"/>
  <c r="C4" i="19"/>
  <c r="Z53" i="17"/>
  <c r="D6" i="19" l="1"/>
  <c r="AK55" i="17"/>
  <c r="AV56" i="17"/>
  <c r="E7" i="19"/>
  <c r="Z8" i="25"/>
  <c r="AB10" i="25"/>
  <c r="E8" i="19"/>
  <c r="AV57" i="17"/>
  <c r="E34" i="19"/>
  <c r="AV81" i="17"/>
  <c r="D4" i="19"/>
  <c r="D9" i="19" s="1"/>
  <c r="AK53" i="17"/>
  <c r="AK54" i="17"/>
  <c r="D5" i="19"/>
  <c r="CE33" i="17"/>
  <c r="CE91" i="17" s="1"/>
  <c r="C9" i="19"/>
  <c r="BG56" i="17" l="1"/>
  <c r="F7" i="19"/>
  <c r="E4" i="19"/>
  <c r="E9" i="19" s="1"/>
  <c r="AV53" i="17"/>
  <c r="BG57" i="17"/>
  <c r="F8" i="19"/>
  <c r="F34" i="19"/>
  <c r="BG81" i="17"/>
  <c r="AB12" i="25"/>
  <c r="AB14" i="25" s="1"/>
  <c r="AB16" i="25" s="1"/>
  <c r="AV55" i="17"/>
  <c r="E6" i="19"/>
  <c r="CP33" i="17"/>
  <c r="CP91" i="17" s="1"/>
  <c r="AV54" i="17"/>
  <c r="E5" i="19"/>
  <c r="D10" i="25"/>
  <c r="M19" i="17"/>
  <c r="M60" i="17"/>
  <c r="M91" i="17" l="1"/>
  <c r="O19" i="17"/>
  <c r="AB18" i="25"/>
  <c r="DA33" i="17"/>
  <c r="DA91" i="17" s="1"/>
  <c r="BG54" i="17"/>
  <c r="F5" i="19"/>
  <c r="F6" i="19"/>
  <c r="BG55" i="17"/>
  <c r="BG53" i="17"/>
  <c r="F4" i="19"/>
  <c r="Z10" i="25"/>
  <c r="G34" i="19"/>
  <c r="BR81" i="17"/>
  <c r="G8" i="19"/>
  <c r="BR57" i="17"/>
  <c r="BR56" i="17"/>
  <c r="G7" i="19"/>
  <c r="F9" i="19" l="1"/>
  <c r="H7" i="19"/>
  <c r="CC56" i="17"/>
  <c r="BR53" i="17"/>
  <c r="G4" i="19"/>
  <c r="BR54" i="17"/>
  <c r="G5" i="19"/>
  <c r="AB20" i="25"/>
  <c r="H34" i="19"/>
  <c r="CC81" i="17"/>
  <c r="CC57" i="17"/>
  <c r="H8" i="19"/>
  <c r="X19" i="17"/>
  <c r="X60" i="17"/>
  <c r="BR55" i="17"/>
  <c r="G6" i="19"/>
  <c r="Z19" i="17"/>
  <c r="DL33" i="17"/>
  <c r="DL91" i="17" s="1"/>
  <c r="D12" i="25"/>
  <c r="I34" i="19" l="1"/>
  <c r="CN81" i="17"/>
  <c r="I7" i="19"/>
  <c r="CN56" i="17"/>
  <c r="X91" i="17"/>
  <c r="CC54" i="17"/>
  <c r="H5" i="19"/>
  <c r="DW33" i="17"/>
  <c r="DW91" i="17" s="1"/>
  <c r="Z12" i="25"/>
  <c r="D14" i="25"/>
  <c r="G9" i="19"/>
  <c r="H6" i="19"/>
  <c r="CC55" i="17"/>
  <c r="I8" i="19"/>
  <c r="CN57" i="17"/>
  <c r="AB22" i="25"/>
  <c r="H4" i="19"/>
  <c r="CC53" i="17"/>
  <c r="CN55" i="17" l="1"/>
  <c r="I6" i="19"/>
  <c r="Z14" i="25"/>
  <c r="D16" i="25"/>
  <c r="Z16" i="25" s="1"/>
  <c r="CY56" i="17"/>
  <c r="J7" i="19"/>
  <c r="AB24" i="25"/>
  <c r="AB26" i="25" s="1"/>
  <c r="AB28" i="25" s="1"/>
  <c r="AI19" i="17"/>
  <c r="AI60" i="17"/>
  <c r="CN54" i="17"/>
  <c r="I5" i="19"/>
  <c r="I4" i="19"/>
  <c r="CN53" i="17"/>
  <c r="CY57" i="17"/>
  <c r="J8" i="19"/>
  <c r="J34" i="19"/>
  <c r="CY81" i="17"/>
  <c r="H9" i="19"/>
  <c r="J5" i="19" l="1"/>
  <c r="CY54" i="17"/>
  <c r="AB30" i="25"/>
  <c r="K34" i="19"/>
  <c r="DJ81" i="17"/>
  <c r="J4" i="19"/>
  <c r="CY53" i="17"/>
  <c r="D18" i="25"/>
  <c r="BE19" i="17"/>
  <c r="BE60" i="17"/>
  <c r="K8" i="19"/>
  <c r="DJ57" i="17"/>
  <c r="AT60" i="17"/>
  <c r="AT19" i="17"/>
  <c r="AT91" i="17" s="1"/>
  <c r="I9" i="19"/>
  <c r="AI91" i="17"/>
  <c r="AK19" i="17"/>
  <c r="DJ56" i="17"/>
  <c r="K7" i="19"/>
  <c r="J6" i="19"/>
  <c r="CY55" i="17"/>
  <c r="DU56" i="17" l="1"/>
  <c r="L7" i="19"/>
  <c r="K4" i="19"/>
  <c r="DJ53" i="17"/>
  <c r="DJ55" i="17"/>
  <c r="K6" i="19"/>
  <c r="AV19" i="17"/>
  <c r="BG19" i="17" s="1"/>
  <c r="J9" i="19"/>
  <c r="BE91" i="17"/>
  <c r="L34" i="19"/>
  <c r="DU81" i="17"/>
  <c r="K5" i="19"/>
  <c r="DJ54" i="17"/>
  <c r="DU57" i="17"/>
  <c r="L8" i="19"/>
  <c r="D20" i="25"/>
  <c r="Z20" i="25" s="1"/>
  <c r="Z18" i="25"/>
  <c r="D22" i="25" l="1"/>
  <c r="Z22" i="25" s="1"/>
  <c r="CA60" i="17"/>
  <c r="CA19" i="17"/>
  <c r="CA91" i="17" s="1"/>
  <c r="DU53" i="17"/>
  <c r="L4" i="19"/>
  <c r="K9" i="19"/>
  <c r="M8" i="19"/>
  <c r="EF57" i="17"/>
  <c r="EF81" i="17"/>
  <c r="M34" i="19"/>
  <c r="BP19" i="17"/>
  <c r="BP91" i="17" s="1"/>
  <c r="BP60" i="17"/>
  <c r="DU54" i="17"/>
  <c r="L5" i="19"/>
  <c r="DU55" i="17"/>
  <c r="L6" i="19"/>
  <c r="EF56" i="17"/>
  <c r="M7" i="19"/>
  <c r="EF55" i="17" l="1"/>
  <c r="M6" i="19"/>
  <c r="N7" i="19"/>
  <c r="B7" i="19" s="1"/>
  <c r="EJ56" i="17"/>
  <c r="M5" i="19"/>
  <c r="EF54" i="17"/>
  <c r="EJ81" i="17"/>
  <c r="E37" i="23" s="1"/>
  <c r="N34" i="19"/>
  <c r="B34" i="19" s="1"/>
  <c r="L9" i="19"/>
  <c r="D24" i="25"/>
  <c r="CL60" i="17"/>
  <c r="CL19" i="17"/>
  <c r="CL91" i="17" s="1"/>
  <c r="N8" i="19"/>
  <c r="B8" i="19" s="1"/>
  <c r="EJ57" i="17"/>
  <c r="F8" i="23" s="1"/>
  <c r="EF53" i="17"/>
  <c r="M4" i="19"/>
  <c r="M9" i="19" s="1"/>
  <c r="BR19" i="17"/>
  <c r="CC19" i="17" s="1"/>
  <c r="EJ53" i="17" l="1"/>
  <c r="N4" i="19"/>
  <c r="Z24" i="25"/>
  <c r="D26" i="25" s="1"/>
  <c r="EJ54" i="17"/>
  <c r="N5" i="19"/>
  <c r="B5" i="19" s="1"/>
  <c r="CN19" i="17"/>
  <c r="EJ55" i="17"/>
  <c r="N6" i="19"/>
  <c r="B6" i="19" s="1"/>
  <c r="Z26" i="25" l="1"/>
  <c r="D28" i="25" s="1"/>
  <c r="Z28" i="25" s="1"/>
  <c r="G33" i="17"/>
  <c r="O33" i="17" s="1"/>
  <c r="AC33" i="17"/>
  <c r="AN33" i="17"/>
  <c r="DB33" i="17"/>
  <c r="DX33" i="17"/>
  <c r="CW60" i="17"/>
  <c r="CW19" i="17"/>
  <c r="CW91" i="17" s="1"/>
  <c r="R33" i="17"/>
  <c r="BJ33" i="17"/>
  <c r="CQ33" i="17"/>
  <c r="BU33" i="17"/>
  <c r="AY33" i="17"/>
  <c r="N9" i="19"/>
  <c r="B4" i="19"/>
  <c r="B9" i="19" s="1"/>
  <c r="DM33" i="17"/>
  <c r="CF33" i="17"/>
  <c r="F7" i="23"/>
  <c r="F9" i="23" s="1"/>
  <c r="DX68" i="17"/>
  <c r="G72" i="17"/>
  <c r="O72" i="17" s="1"/>
  <c r="AN70" i="17"/>
  <c r="AY60" i="17"/>
  <c r="G74" i="17"/>
  <c r="O74" i="17" s="1"/>
  <c r="R84" i="17"/>
  <c r="G71" i="17"/>
  <c r="O71" i="17" s="1"/>
  <c r="DX71" i="17"/>
  <c r="DM77" i="17"/>
  <c r="CQ61" i="17"/>
  <c r="CF70" i="17"/>
  <c r="AY74" i="17"/>
  <c r="AY80" i="17"/>
  <c r="AC62" i="17"/>
  <c r="G62" i="17"/>
  <c r="O62" i="17" s="1"/>
  <c r="G69" i="17"/>
  <c r="O69" i="17" s="1"/>
  <c r="DM79" i="17"/>
  <c r="AN62" i="17"/>
  <c r="AY84" i="17"/>
  <c r="G79" i="17"/>
  <c r="O79" i="17" s="1"/>
  <c r="AC78" i="17"/>
  <c r="G73" i="17"/>
  <c r="O73" i="17" s="1"/>
  <c r="DX75" i="17"/>
  <c r="G78" i="17"/>
  <c r="O78" i="17" s="1"/>
  <c r="AC69" i="17"/>
  <c r="G70" i="17"/>
  <c r="O70" i="17" s="1"/>
  <c r="G65" i="17"/>
  <c r="O65" i="17" s="1"/>
  <c r="DX16" i="17"/>
  <c r="CQ72" i="17"/>
  <c r="G77" i="17"/>
  <c r="O77" i="17" s="1"/>
  <c r="G66" i="17"/>
  <c r="O66" i="17" s="1"/>
  <c r="G80" i="17"/>
  <c r="O80" i="17" s="1"/>
  <c r="BU61" i="17"/>
  <c r="BU73" i="17"/>
  <c r="BU62" i="17"/>
  <c r="BU80" i="17"/>
  <c r="BJ85" i="17"/>
  <c r="G16" i="17"/>
  <c r="G76" i="17"/>
  <c r="O76" i="17" s="1"/>
  <c r="R66" i="17"/>
  <c r="G61" i="17"/>
  <c r="O61" i="17" s="1"/>
  <c r="DX70" i="17"/>
  <c r="DX76" i="17"/>
  <c r="DM65" i="17"/>
  <c r="DM62" i="17"/>
  <c r="DM61" i="17"/>
  <c r="DM80" i="17"/>
  <c r="DB76" i="17"/>
  <c r="DB65" i="17"/>
  <c r="CQ76" i="17"/>
  <c r="CQ65" i="17"/>
  <c r="CF84" i="17"/>
  <c r="CF73" i="17"/>
  <c r="BU66" i="17"/>
  <c r="BU74" i="17"/>
  <c r="AY77" i="17"/>
  <c r="AN72" i="17"/>
  <c r="BJ79" i="17"/>
  <c r="BJ72" i="17"/>
  <c r="BJ61" i="17"/>
  <c r="AY72" i="17"/>
  <c r="AY61" i="17"/>
  <c r="BU78" i="17"/>
  <c r="R73" i="17"/>
  <c r="AC70" i="17"/>
  <c r="R60" i="17"/>
  <c r="R75" i="17"/>
  <c r="R65" i="17"/>
  <c r="AN79" i="17"/>
  <c r="G60" i="17"/>
  <c r="O60" i="17" s="1"/>
  <c r="DM75" i="17"/>
  <c r="DX69" i="17"/>
  <c r="DB16" i="17"/>
  <c r="DB75" i="17"/>
  <c r="DB60" i="17"/>
  <c r="CQ16" i="17"/>
  <c r="CQ75" i="17"/>
  <c r="CF80" i="17"/>
  <c r="CF71" i="17"/>
  <c r="AN71" i="17"/>
  <c r="BJ84" i="17"/>
  <c r="BJ71" i="17"/>
  <c r="BJ60" i="17"/>
  <c r="AY71" i="17"/>
  <c r="AC76" i="17"/>
  <c r="AC84" i="17"/>
  <c r="AC60" i="17"/>
  <c r="R79" i="17"/>
  <c r="R78" i="17"/>
  <c r="R74" i="17"/>
  <c r="DM74" i="17"/>
  <c r="DX62" i="17"/>
  <c r="DX74" i="17"/>
  <c r="DM78" i="17"/>
  <c r="DM66" i="17"/>
  <c r="DB66" i="17"/>
  <c r="CQ60" i="17"/>
  <c r="DB85" i="17"/>
  <c r="DB74" i="17"/>
  <c r="CQ85" i="17"/>
  <c r="CQ74" i="17"/>
  <c r="CF79" i="17"/>
  <c r="CF72" i="17"/>
  <c r="BU72" i="17"/>
  <c r="BU85" i="17"/>
  <c r="AN78" i="17"/>
  <c r="AN61" i="17"/>
  <c r="BJ78" i="17"/>
  <c r="BJ70" i="17"/>
  <c r="AY70" i="17"/>
  <c r="BU16" i="17"/>
  <c r="BU76" i="17"/>
  <c r="AC80" i="17"/>
  <c r="R62" i="17"/>
  <c r="G84" i="17"/>
  <c r="O84" i="17" s="1"/>
  <c r="DM73" i="17"/>
  <c r="DX60" i="17"/>
  <c r="DX73" i="17"/>
  <c r="DM69" i="17"/>
  <c r="DM68" i="17"/>
  <c r="DX80" i="17"/>
  <c r="DB62" i="17"/>
  <c r="CQ71" i="17"/>
  <c r="DB84" i="17"/>
  <c r="DB73" i="17"/>
  <c r="CQ84" i="17"/>
  <c r="CQ73" i="17"/>
  <c r="CF68" i="17"/>
  <c r="CF78" i="17"/>
  <c r="CF69" i="17"/>
  <c r="BU71" i="17"/>
  <c r="BU79" i="17"/>
  <c r="BJ80" i="17"/>
  <c r="BJ16" i="17"/>
  <c r="AN69" i="17"/>
  <c r="AN77" i="17"/>
  <c r="AN60" i="17"/>
  <c r="BJ77" i="17"/>
  <c r="BJ69" i="17"/>
  <c r="AY69" i="17"/>
  <c r="AC61" i="17"/>
  <c r="R68" i="17"/>
  <c r="R16" i="17"/>
  <c r="AC75" i="17"/>
  <c r="AC79" i="17"/>
  <c r="R61" i="17"/>
  <c r="DM72" i="17"/>
  <c r="DX72" i="17"/>
  <c r="DM60" i="17"/>
  <c r="DX85" i="17"/>
  <c r="DX79" i="17"/>
  <c r="DB61" i="17"/>
  <c r="CQ70" i="17"/>
  <c r="DB80" i="17"/>
  <c r="DB72" i="17"/>
  <c r="CQ80" i="17"/>
  <c r="CF77" i="17"/>
  <c r="CF65" i="17"/>
  <c r="BU70" i="17"/>
  <c r="BU77" i="17"/>
  <c r="AN68" i="17"/>
  <c r="AN76" i="17"/>
  <c r="BJ76" i="17"/>
  <c r="BJ68" i="17"/>
  <c r="AY76" i="17"/>
  <c r="AY68" i="17"/>
  <c r="AC74" i="17"/>
  <c r="AC68" i="17"/>
  <c r="R71" i="17"/>
  <c r="DM71" i="17"/>
  <c r="DM16" i="17"/>
  <c r="DX84" i="17"/>
  <c r="DX78" i="17"/>
  <c r="CQ69" i="17"/>
  <c r="DB79" i="17"/>
  <c r="DB71" i="17"/>
  <c r="CQ79" i="17"/>
  <c r="CQ68" i="17"/>
  <c r="CF61" i="17"/>
  <c r="CF66" i="17"/>
  <c r="CF76" i="17"/>
  <c r="CF62" i="17"/>
  <c r="BU69" i="17"/>
  <c r="BU84" i="17"/>
  <c r="AN65" i="17"/>
  <c r="AN75" i="17"/>
  <c r="BJ75" i="17"/>
  <c r="BJ65" i="17"/>
  <c r="AY16" i="17"/>
  <c r="AY75" i="17"/>
  <c r="AY65" i="17"/>
  <c r="AC73" i="17"/>
  <c r="AC65" i="17"/>
  <c r="R70" i="17"/>
  <c r="AN16" i="17"/>
  <c r="AN84" i="17"/>
  <c r="DM70" i="17"/>
  <c r="DX66" i="17"/>
  <c r="DX65" i="17"/>
  <c r="DM85" i="17"/>
  <c r="DB78" i="17"/>
  <c r="DB70" i="17"/>
  <c r="CQ78" i="17"/>
  <c r="CQ66" i="17"/>
  <c r="CF16" i="17"/>
  <c r="CF75" i="17"/>
  <c r="CF60" i="17"/>
  <c r="BU68" i="17"/>
  <c r="BU60" i="17"/>
  <c r="AN66" i="17"/>
  <c r="AY79" i="17"/>
  <c r="AN74" i="17"/>
  <c r="BJ74" i="17"/>
  <c r="BJ66" i="17"/>
  <c r="AY85" i="17"/>
  <c r="AY66" i="17"/>
  <c r="AC85" i="17"/>
  <c r="R85" i="17"/>
  <c r="AC72" i="17"/>
  <c r="AC66" i="17"/>
  <c r="R80" i="17"/>
  <c r="G75" i="17"/>
  <c r="O75" i="17" s="1"/>
  <c r="AN80" i="17"/>
  <c r="G68" i="17"/>
  <c r="O68" i="17" s="1"/>
  <c r="DX77" i="17"/>
  <c r="DX61" i="17"/>
  <c r="DM84" i="17"/>
  <c r="DB68" i="17"/>
  <c r="DB77" i="17"/>
  <c r="DB69" i="17"/>
  <c r="CQ77" i="17"/>
  <c r="CQ62" i="17"/>
  <c r="CF85" i="17"/>
  <c r="CF74" i="17"/>
  <c r="BU65" i="17"/>
  <c r="BU75" i="17"/>
  <c r="AY78" i="17"/>
  <c r="AN73" i="17"/>
  <c r="BJ73" i="17"/>
  <c r="BJ62" i="17"/>
  <c r="AY73" i="17"/>
  <c r="AY62" i="17"/>
  <c r="R69" i="17"/>
  <c r="G85" i="17"/>
  <c r="O85" i="17" s="1"/>
  <c r="R72" i="17"/>
  <c r="AC77" i="17"/>
  <c r="AC71" i="17"/>
  <c r="AC16" i="17"/>
  <c r="R76" i="17"/>
  <c r="AN85" i="17"/>
  <c r="R77" i="17"/>
  <c r="DM76" i="17"/>
  <c r="D30" i="25" l="1"/>
  <c r="Z30" i="25" s="1"/>
  <c r="DS60" i="17"/>
  <c r="DS19" i="17"/>
  <c r="DS91" i="17" s="1"/>
  <c r="DB91" i="17"/>
  <c r="AC91" i="17"/>
  <c r="C38" i="19"/>
  <c r="Z85" i="17"/>
  <c r="C21" i="19"/>
  <c r="Z68" i="17"/>
  <c r="CQ91" i="17"/>
  <c r="Z80" i="17"/>
  <c r="C33" i="19"/>
  <c r="DX91" i="17"/>
  <c r="Z78" i="17"/>
  <c r="C31" i="19"/>
  <c r="C32" i="19"/>
  <c r="Z79" i="17"/>
  <c r="Z69" i="17"/>
  <c r="C22" i="19"/>
  <c r="E87" i="26"/>
  <c r="D89" i="26"/>
  <c r="AK66" i="27"/>
  <c r="Z33" i="17"/>
  <c r="AK33" i="17" s="1"/>
  <c r="AV33" i="17" s="1"/>
  <c r="BG33" i="17" s="1"/>
  <c r="BR33" i="17" s="1"/>
  <c r="CC33" i="17" s="1"/>
  <c r="CN33" i="17" s="1"/>
  <c r="CY33" i="17" s="1"/>
  <c r="DJ33" i="17" s="1"/>
  <c r="DU33" i="17" s="1"/>
  <c r="EF33" i="17" s="1"/>
  <c r="EJ33" i="17" s="1"/>
  <c r="E18" i="21" s="1"/>
  <c r="Z61" i="17"/>
  <c r="C12" i="19"/>
  <c r="AN91" i="17"/>
  <c r="DM91" i="17"/>
  <c r="R91" i="17"/>
  <c r="C37" i="19"/>
  <c r="Z84" i="17"/>
  <c r="BU91" i="17"/>
  <c r="C29" i="19"/>
  <c r="Z76" i="17"/>
  <c r="Z66" i="17"/>
  <c r="C19" i="19"/>
  <c r="Z65" i="17"/>
  <c r="C18" i="19"/>
  <c r="Z62" i="17"/>
  <c r="C13" i="19"/>
  <c r="Z71" i="17"/>
  <c r="C24" i="19"/>
  <c r="CF91" i="17"/>
  <c r="AY91" i="17"/>
  <c r="C28" i="19"/>
  <c r="Z75" i="17"/>
  <c r="BJ91" i="17"/>
  <c r="Z60" i="17"/>
  <c r="C11" i="19"/>
  <c r="G91" i="17"/>
  <c r="O16" i="17"/>
  <c r="C30" i="19"/>
  <c r="Z77" i="17"/>
  <c r="C23" i="19"/>
  <c r="Z70" i="17"/>
  <c r="Z73" i="17"/>
  <c r="C26" i="19"/>
  <c r="C25" i="19"/>
  <c r="Z72" i="17"/>
  <c r="Z74" i="17"/>
  <c r="C27" i="19"/>
  <c r="CY19" i="17"/>
  <c r="DJ19" i="17" s="1"/>
  <c r="DU19" i="17" s="1"/>
  <c r="DH19" i="17"/>
  <c r="DH60" i="17"/>
  <c r="D30" i="19" l="1"/>
  <c r="AK77" i="17"/>
  <c r="D26" i="19"/>
  <c r="AK73" i="17"/>
  <c r="AK80" i="17"/>
  <c r="D33" i="19"/>
  <c r="AK85" i="17"/>
  <c r="D38" i="19"/>
  <c r="AK74" i="17"/>
  <c r="D27" i="19"/>
  <c r="D11" i="19"/>
  <c r="AK60" i="17"/>
  <c r="DH91" i="17"/>
  <c r="D25" i="19"/>
  <c r="AK72" i="17"/>
  <c r="AK70" i="17"/>
  <c r="D23" i="19"/>
  <c r="O91" i="17"/>
  <c r="Z16" i="17"/>
  <c r="D13" i="19"/>
  <c r="AK62" i="17"/>
  <c r="D19" i="19"/>
  <c r="AK66" i="17"/>
  <c r="AK84" i="17"/>
  <c r="D37" i="19"/>
  <c r="AK69" i="17"/>
  <c r="D22" i="19"/>
  <c r="AK78" i="17"/>
  <c r="D31" i="19"/>
  <c r="C14" i="19"/>
  <c r="C16" i="19" s="1"/>
  <c r="C43" i="19" s="1"/>
  <c r="C45" i="19" s="1"/>
  <c r="AK71" i="17"/>
  <c r="D24" i="19"/>
  <c r="AK65" i="17"/>
  <c r="D18" i="19"/>
  <c r="AK61" i="17"/>
  <c r="D12" i="19"/>
  <c r="D28" i="19"/>
  <c r="AK75" i="17"/>
  <c r="C41" i="19"/>
  <c r="AK76" i="17"/>
  <c r="D29" i="19"/>
  <c r="AK79" i="17"/>
  <c r="D32" i="19"/>
  <c r="AK68" i="17"/>
  <c r="D21" i="19"/>
  <c r="ED60" i="17"/>
  <c r="ED19" i="17"/>
  <c r="AV61" i="17" l="1"/>
  <c r="E12" i="19"/>
  <c r="AV60" i="17"/>
  <c r="E11" i="19"/>
  <c r="AV68" i="17"/>
  <c r="E21" i="19"/>
  <c r="E29" i="19"/>
  <c r="AV76" i="17"/>
  <c r="D41" i="19"/>
  <c r="AV66" i="17"/>
  <c r="E19" i="19"/>
  <c r="AK16" i="17"/>
  <c r="Z91" i="17"/>
  <c r="E25" i="19"/>
  <c r="AV72" i="17"/>
  <c r="D14" i="19"/>
  <c r="D16" i="19" s="1"/>
  <c r="D43" i="19" s="1"/>
  <c r="D45" i="19" s="1"/>
  <c r="E38" i="19"/>
  <c r="AV85" i="17"/>
  <c r="E28" i="19"/>
  <c r="AV75" i="17"/>
  <c r="AV78" i="17"/>
  <c r="E31" i="19"/>
  <c r="EF19" i="17"/>
  <c r="EJ19" i="17" s="1"/>
  <c r="E18" i="19"/>
  <c r="AV65" i="17"/>
  <c r="E22" i="19"/>
  <c r="AV69" i="17"/>
  <c r="E30" i="19"/>
  <c r="AV77" i="17"/>
  <c r="AV71" i="17"/>
  <c r="E24" i="19"/>
  <c r="AV84" i="17"/>
  <c r="E37" i="19"/>
  <c r="E23" i="19"/>
  <c r="AV70" i="17"/>
  <c r="AV73" i="17"/>
  <c r="E26" i="19"/>
  <c r="E32" i="19"/>
  <c r="AV79" i="17"/>
  <c r="AV62" i="17"/>
  <c r="E13" i="19"/>
  <c r="E27" i="19"/>
  <c r="AV74" i="17"/>
  <c r="AV80" i="17"/>
  <c r="E33" i="19"/>
  <c r="BG76" i="17" l="1"/>
  <c r="F29" i="19"/>
  <c r="BG77" i="17"/>
  <c r="F30" i="19"/>
  <c r="F18" i="19"/>
  <c r="BG65" i="17"/>
  <c r="F25" i="19"/>
  <c r="BG72" i="17"/>
  <c r="BG60" i="17"/>
  <c r="F11" i="19"/>
  <c r="F28" i="19"/>
  <c r="BG75" i="17"/>
  <c r="E14" i="19"/>
  <c r="E16" i="19" s="1"/>
  <c r="BG80" i="17"/>
  <c r="F33" i="19"/>
  <c r="F13" i="19"/>
  <c r="BG62" i="17"/>
  <c r="F26" i="19"/>
  <c r="BG73" i="17"/>
  <c r="BG84" i="17"/>
  <c r="F37" i="19"/>
  <c r="E41" i="19"/>
  <c r="E43" i="19" s="1"/>
  <c r="E45" i="19" s="1"/>
  <c r="BG85" i="17"/>
  <c r="F38" i="19"/>
  <c r="BG66" i="17"/>
  <c r="F19" i="19"/>
  <c r="F24" i="19"/>
  <c r="BG71" i="17"/>
  <c r="AK91" i="17"/>
  <c r="AV16" i="17"/>
  <c r="BG74" i="17"/>
  <c r="F27" i="19"/>
  <c r="BG79" i="17"/>
  <c r="F32" i="19"/>
  <c r="BG70" i="17"/>
  <c r="F23" i="19"/>
  <c r="F22" i="19"/>
  <c r="BG69" i="17"/>
  <c r="E14" i="23"/>
  <c r="E10" i="21"/>
  <c r="E13" i="21" s="1"/>
  <c r="BG78" i="17"/>
  <c r="F31" i="19"/>
  <c r="BG68" i="17"/>
  <c r="F21" i="19"/>
  <c r="BG61" i="17"/>
  <c r="F12" i="19"/>
  <c r="G22" i="19" l="1"/>
  <c r="BR69" i="17"/>
  <c r="BG16" i="17"/>
  <c r="AV91" i="17"/>
  <c r="BR80" i="17"/>
  <c r="G33" i="19"/>
  <c r="G30" i="19"/>
  <c r="BR77" i="17"/>
  <c r="G21" i="19"/>
  <c r="BR68" i="17"/>
  <c r="BR70" i="17"/>
  <c r="G23" i="19"/>
  <c r="G27" i="19"/>
  <c r="BR74" i="17"/>
  <c r="G38" i="19"/>
  <c r="BR85" i="17"/>
  <c r="G28" i="19"/>
  <c r="BR75" i="17"/>
  <c r="BR72" i="17"/>
  <c r="G25" i="19"/>
  <c r="G12" i="19"/>
  <c r="BR61" i="17"/>
  <c r="G31" i="19"/>
  <c r="BR78" i="17"/>
  <c r="BR79" i="17"/>
  <c r="G32" i="19"/>
  <c r="BR66" i="17"/>
  <c r="G19" i="19"/>
  <c r="BR62" i="17"/>
  <c r="G13" i="19"/>
  <c r="F14" i="19"/>
  <c r="F16" i="19" s="1"/>
  <c r="F43" i="19" s="1"/>
  <c r="F45" i="19" s="1"/>
  <c r="G18" i="19"/>
  <c r="BR65" i="17"/>
  <c r="BR73" i="17"/>
  <c r="G26" i="19"/>
  <c r="G24" i="19"/>
  <c r="BR71" i="17"/>
  <c r="BR84" i="17"/>
  <c r="G37" i="19"/>
  <c r="BR60" i="17"/>
  <c r="G11" i="19"/>
  <c r="F41" i="19"/>
  <c r="G29" i="19"/>
  <c r="BR76" i="17"/>
  <c r="G41" i="19" l="1"/>
  <c r="CC78" i="17"/>
  <c r="H31" i="19"/>
  <c r="H19" i="19"/>
  <c r="CC66" i="17"/>
  <c r="H23" i="19"/>
  <c r="CC70" i="17"/>
  <c r="BG91" i="17"/>
  <c r="BR16" i="17"/>
  <c r="CC60" i="17"/>
  <c r="H11" i="19"/>
  <c r="H38" i="19"/>
  <c r="CC85" i="17"/>
  <c r="H30" i="19"/>
  <c r="CC77" i="17"/>
  <c r="H25" i="19"/>
  <c r="CC72" i="17"/>
  <c r="H37" i="19"/>
  <c r="CC84" i="17"/>
  <c r="H26" i="19"/>
  <c r="CC73" i="17"/>
  <c r="CC61" i="17"/>
  <c r="H12" i="19"/>
  <c r="CC75" i="17"/>
  <c r="H28" i="19"/>
  <c r="CC74" i="17"/>
  <c r="H27" i="19"/>
  <c r="CC68" i="17"/>
  <c r="H21" i="19"/>
  <c r="H22" i="19"/>
  <c r="CC69" i="17"/>
  <c r="H29" i="19"/>
  <c r="CC76" i="17"/>
  <c r="G14" i="19"/>
  <c r="G16" i="19" s="1"/>
  <c r="CC71" i="17"/>
  <c r="H24" i="19"/>
  <c r="H18" i="19"/>
  <c r="CC65" i="17"/>
  <c r="H13" i="19"/>
  <c r="CC62" i="17"/>
  <c r="H32" i="19"/>
  <c r="CC79" i="17"/>
  <c r="CC80" i="17"/>
  <c r="H33" i="19"/>
  <c r="I18" i="19" l="1"/>
  <c r="CN65" i="17"/>
  <c r="I21" i="19"/>
  <c r="CN68" i="17"/>
  <c r="CN75" i="17"/>
  <c r="I28" i="19"/>
  <c r="H41" i="19"/>
  <c r="I22" i="19"/>
  <c r="CN69" i="17"/>
  <c r="I37" i="19"/>
  <c r="CN84" i="17"/>
  <c r="I30" i="19"/>
  <c r="CN77" i="17"/>
  <c r="H14" i="19"/>
  <c r="H16" i="19" s="1"/>
  <c r="CN70" i="17"/>
  <c r="I23" i="19"/>
  <c r="CN62" i="17"/>
  <c r="I13" i="19"/>
  <c r="I29" i="19"/>
  <c r="CN76" i="17"/>
  <c r="I27" i="19"/>
  <c r="CN74" i="17"/>
  <c r="I12" i="19"/>
  <c r="CN61" i="17"/>
  <c r="CN60" i="17"/>
  <c r="I11" i="19"/>
  <c r="CN78" i="17"/>
  <c r="I31" i="19"/>
  <c r="I32" i="19"/>
  <c r="CN79" i="17"/>
  <c r="I33" i="19"/>
  <c r="CN80" i="17"/>
  <c r="CN71" i="17"/>
  <c r="I24" i="19"/>
  <c r="I26" i="19"/>
  <c r="CN73" i="17"/>
  <c r="I25" i="19"/>
  <c r="CN72" i="17"/>
  <c r="I38" i="19"/>
  <c r="CN85" i="17"/>
  <c r="CC16" i="17"/>
  <c r="BR91" i="17"/>
  <c r="I19" i="19"/>
  <c r="CN66" i="17"/>
  <c r="G43" i="19"/>
  <c r="G45" i="19" s="1"/>
  <c r="CY80" i="17" l="1"/>
  <c r="J33" i="19"/>
  <c r="J31" i="19"/>
  <c r="CY78" i="17"/>
  <c r="CY70" i="17"/>
  <c r="J23" i="19"/>
  <c r="J38" i="19"/>
  <c r="CY85" i="17"/>
  <c r="J29" i="19"/>
  <c r="CY76" i="17"/>
  <c r="J25" i="19"/>
  <c r="CY72" i="17"/>
  <c r="CY79" i="17"/>
  <c r="J32" i="19"/>
  <c r="I14" i="19"/>
  <c r="I16" i="19" s="1"/>
  <c r="CY74" i="17"/>
  <c r="J27" i="19"/>
  <c r="H43" i="19"/>
  <c r="H45" i="19" s="1"/>
  <c r="CY65" i="17"/>
  <c r="J18" i="19"/>
  <c r="CY66" i="17"/>
  <c r="J19" i="19"/>
  <c r="CY73" i="17"/>
  <c r="J26" i="19"/>
  <c r="CY61" i="17"/>
  <c r="J12" i="19"/>
  <c r="CY68" i="17"/>
  <c r="J21" i="19"/>
  <c r="J37" i="19"/>
  <c r="CY84" i="17"/>
  <c r="CN16" i="17"/>
  <c r="CC91" i="17"/>
  <c r="CY71" i="17"/>
  <c r="J24" i="19"/>
  <c r="CY60" i="17"/>
  <c r="J11" i="19"/>
  <c r="J14" i="19" s="1"/>
  <c r="J16" i="19" s="1"/>
  <c r="CY62" i="17"/>
  <c r="J13" i="19"/>
  <c r="J30" i="19"/>
  <c r="CY77" i="17"/>
  <c r="J22" i="19"/>
  <c r="CY69" i="17"/>
  <c r="J28" i="19"/>
  <c r="CY75" i="17"/>
  <c r="I41" i="19"/>
  <c r="K11" i="19" l="1"/>
  <c r="DJ60" i="17"/>
  <c r="CY16" i="17"/>
  <c r="CN91" i="17"/>
  <c r="DJ68" i="17"/>
  <c r="K21" i="19"/>
  <c r="DJ73" i="17"/>
  <c r="K26" i="19"/>
  <c r="K18" i="19"/>
  <c r="DJ65" i="17"/>
  <c r="K25" i="19"/>
  <c r="DJ72" i="17"/>
  <c r="K38" i="19"/>
  <c r="DJ85" i="17"/>
  <c r="DJ78" i="17"/>
  <c r="K31" i="19"/>
  <c r="DJ84" i="17"/>
  <c r="K37" i="19"/>
  <c r="I43" i="19"/>
  <c r="I45" i="19" s="1"/>
  <c r="K22" i="19"/>
  <c r="DJ69" i="17"/>
  <c r="DJ62" i="17"/>
  <c r="K13" i="19"/>
  <c r="DJ71" i="17"/>
  <c r="K24" i="19"/>
  <c r="DJ61" i="17"/>
  <c r="K12" i="19"/>
  <c r="K19" i="19"/>
  <c r="DJ66" i="17"/>
  <c r="DJ76" i="17"/>
  <c r="K29" i="19"/>
  <c r="K28" i="19"/>
  <c r="DJ75" i="17"/>
  <c r="K30" i="19"/>
  <c r="DJ77" i="17"/>
  <c r="J43" i="19"/>
  <c r="J45" i="19" s="1"/>
  <c r="J41" i="19"/>
  <c r="K27" i="19"/>
  <c r="DJ74" i="17"/>
  <c r="DJ79" i="17"/>
  <c r="K32" i="19"/>
  <c r="K23" i="19"/>
  <c r="DJ70" i="17"/>
  <c r="DJ80" i="17"/>
  <c r="K33" i="19"/>
  <c r="DU72" i="17" l="1"/>
  <c r="L25" i="19"/>
  <c r="L23" i="19"/>
  <c r="DU70" i="17"/>
  <c r="L31" i="19"/>
  <c r="DU78" i="17"/>
  <c r="L26" i="19"/>
  <c r="DU73" i="17"/>
  <c r="DJ16" i="17"/>
  <c r="CY91" i="17"/>
  <c r="DU80" i="17"/>
  <c r="L33" i="19"/>
  <c r="DU79" i="17"/>
  <c r="L32" i="19"/>
  <c r="L27" i="19"/>
  <c r="DU74" i="17"/>
  <c r="DU77" i="17"/>
  <c r="L30" i="19"/>
  <c r="DU76" i="17"/>
  <c r="L29" i="19"/>
  <c r="L12" i="19"/>
  <c r="DU61" i="17"/>
  <c r="L13" i="19"/>
  <c r="DU62" i="17"/>
  <c r="DU85" i="17"/>
  <c r="L38" i="19"/>
  <c r="L18" i="19"/>
  <c r="DU65" i="17"/>
  <c r="DU60" i="17"/>
  <c r="L11" i="19"/>
  <c r="L14" i="19" s="1"/>
  <c r="L16" i="19" s="1"/>
  <c r="L24" i="19"/>
  <c r="DU71" i="17"/>
  <c r="L28" i="19"/>
  <c r="DU75" i="17"/>
  <c r="L19" i="19"/>
  <c r="DU66" i="17"/>
  <c r="DU69" i="17"/>
  <c r="L22" i="19"/>
  <c r="L37" i="19"/>
  <c r="DU84" i="17"/>
  <c r="K41" i="19"/>
  <c r="L21" i="19"/>
  <c r="DU68" i="17"/>
  <c r="K14" i="19"/>
  <c r="K16" i="19" s="1"/>
  <c r="M37" i="19" l="1"/>
  <c r="EF84" i="17"/>
  <c r="M24" i="19"/>
  <c r="EF71" i="17"/>
  <c r="EF62" i="17"/>
  <c r="M13" i="19"/>
  <c r="EF74" i="17"/>
  <c r="M27" i="19"/>
  <c r="M23" i="19"/>
  <c r="EF70" i="17"/>
  <c r="EF68" i="17"/>
  <c r="M21" i="19"/>
  <c r="L41" i="19"/>
  <c r="L43" i="19" s="1"/>
  <c r="L45" i="19" s="1"/>
  <c r="EF76" i="17"/>
  <c r="M29" i="19"/>
  <c r="EF80" i="17"/>
  <c r="M33" i="19"/>
  <c r="EF65" i="17"/>
  <c r="M18" i="19"/>
  <c r="M26" i="19"/>
  <c r="EF73" i="17"/>
  <c r="M28" i="19"/>
  <c r="EF75" i="17"/>
  <c r="M12" i="19"/>
  <c r="EF61" i="17"/>
  <c r="EF78" i="17"/>
  <c r="M31" i="19"/>
  <c r="EF66" i="17"/>
  <c r="M19" i="19"/>
  <c r="K43" i="19"/>
  <c r="K45" i="19" s="1"/>
  <c r="EF69" i="17"/>
  <c r="M22" i="19"/>
  <c r="EF60" i="17"/>
  <c r="M11" i="19"/>
  <c r="EF85" i="17"/>
  <c r="M38" i="19"/>
  <c r="M30" i="19"/>
  <c r="EF77" i="17"/>
  <c r="M32" i="19"/>
  <c r="EF79" i="17"/>
  <c r="DJ91" i="17"/>
  <c r="DU16" i="17"/>
  <c r="M25" i="19"/>
  <c r="EF72" i="17"/>
  <c r="EJ72" i="17" l="1"/>
  <c r="E28" i="23" s="1"/>
  <c r="N25" i="19"/>
  <c r="B25" i="19" s="1"/>
  <c r="EJ66" i="17"/>
  <c r="N19" i="19"/>
  <c r="B19" i="19" s="1"/>
  <c r="N24" i="19"/>
  <c r="B24" i="19" s="1"/>
  <c r="EJ71" i="17"/>
  <c r="E27" i="23" s="1"/>
  <c r="EJ85" i="17"/>
  <c r="N38" i="19"/>
  <c r="B38" i="19" s="1"/>
  <c r="N22" i="19"/>
  <c r="B22" i="19" s="1"/>
  <c r="EJ69" i="17"/>
  <c r="E25" i="23" s="1"/>
  <c r="EJ75" i="17"/>
  <c r="E31" i="23" s="1"/>
  <c r="N28" i="19"/>
  <c r="B28" i="19" s="1"/>
  <c r="M41" i="19"/>
  <c r="N21" i="19"/>
  <c r="B21" i="19" s="1"/>
  <c r="EJ68" i="17"/>
  <c r="E24" i="23" s="1"/>
  <c r="N27" i="19"/>
  <c r="B27" i="19" s="1"/>
  <c r="EJ74" i="17"/>
  <c r="E30" i="23" s="1"/>
  <c r="N32" i="19"/>
  <c r="B32" i="19" s="1"/>
  <c r="EJ79" i="17"/>
  <c r="E35" i="23" s="1"/>
  <c r="EJ80" i="17"/>
  <c r="E36" i="23" s="1"/>
  <c r="N33" i="19"/>
  <c r="B33" i="19" s="1"/>
  <c r="EF16" i="17"/>
  <c r="DU91" i="17"/>
  <c r="N30" i="19"/>
  <c r="B30" i="19" s="1"/>
  <c r="EJ77" i="17"/>
  <c r="E33" i="23" s="1"/>
  <c r="M14" i="19"/>
  <c r="M16" i="19" s="1"/>
  <c r="M43" i="19" s="1"/>
  <c r="M45" i="19" s="1"/>
  <c r="EJ78" i="17"/>
  <c r="E34" i="23" s="1"/>
  <c r="N31" i="19"/>
  <c r="B31" i="19" s="1"/>
  <c r="EJ65" i="17"/>
  <c r="E21" i="23" s="1"/>
  <c r="N18" i="19"/>
  <c r="N29" i="19"/>
  <c r="B29" i="19" s="1"/>
  <c r="EJ76" i="17"/>
  <c r="E32" i="23" s="1"/>
  <c r="EJ70" i="17"/>
  <c r="E26" i="23" s="1"/>
  <c r="N23" i="19"/>
  <c r="B23" i="19" s="1"/>
  <c r="N37" i="19"/>
  <c r="B37" i="19" s="1"/>
  <c r="EJ84" i="17"/>
  <c r="E40" i="23" s="1"/>
  <c r="N11" i="19"/>
  <c r="EJ60" i="17"/>
  <c r="N12" i="19"/>
  <c r="B12" i="19" s="1"/>
  <c r="EJ61" i="17"/>
  <c r="F15" i="23" s="1"/>
  <c r="EJ73" i="17"/>
  <c r="E29" i="23" s="1"/>
  <c r="N26" i="19"/>
  <c r="B26" i="19" s="1"/>
  <c r="N13" i="19"/>
  <c r="B13" i="19" s="1"/>
  <c r="EJ62" i="17"/>
  <c r="E41" i="23" l="1"/>
  <c r="I7" i="12"/>
  <c r="K10" i="12" s="1"/>
  <c r="D35" i="24"/>
  <c r="E22" i="23"/>
  <c r="F44" i="23" s="1"/>
  <c r="F14" i="23"/>
  <c r="N41" i="19"/>
  <c r="B18" i="19"/>
  <c r="B41" i="19" s="1"/>
  <c r="EJ16" i="17"/>
  <c r="N14" i="19"/>
  <c r="N16" i="19" s="1"/>
  <c r="N43" i="19" s="1"/>
  <c r="N45" i="19" s="1"/>
  <c r="B11" i="19"/>
  <c r="B14" i="19" s="1"/>
  <c r="B16" i="19" s="1"/>
  <c r="B43" i="19" s="1"/>
  <c r="B45" i="19" s="1"/>
  <c r="F6" i="21" l="1"/>
  <c r="E13" i="23"/>
  <c r="F16" i="23"/>
  <c r="F18" i="23" s="1"/>
  <c r="F46" i="23" s="1"/>
  <c r="K5" i="12" l="1"/>
  <c r="K12" i="12" s="1"/>
  <c r="F49" i="23"/>
  <c r="I97" i="12" l="1"/>
  <c r="K99" i="12" s="1"/>
  <c r="I17" i="12" l="1"/>
  <c r="K20" i="12" s="1"/>
  <c r="K22" i="12" s="1"/>
  <c r="K104" i="12"/>
  <c r="Z70" i="27" l="1"/>
  <c r="AJ74" i="27" s="1"/>
  <c r="AJ92" i="27" s="1"/>
  <c r="AJ110" i="27" s="1"/>
  <c r="K28" i="12"/>
  <c r="F34" i="12" l="1"/>
  <c r="F33" i="12"/>
  <c r="N126" i="27" l="1"/>
  <c r="I33" i="12"/>
  <c r="N128" i="27"/>
  <c r="I34" i="12"/>
  <c r="AJ128" i="27" s="1"/>
  <c r="K35" i="12" l="1"/>
  <c r="AJ126" i="27"/>
  <c r="AJ131" i="27" s="1"/>
  <c r="AJ145" i="27" l="1"/>
  <c r="AJ159" i="27" s="1"/>
  <c r="AJ166" i="27" s="1"/>
  <c r="W137" i="27"/>
  <c r="ED47" i="17"/>
  <c r="EF47" i="17" s="1"/>
  <c r="EJ47" i="17" s="1"/>
  <c r="F50" i="23" s="1"/>
  <c r="F51" i="23" s="1"/>
  <c r="F54" i="23" s="1"/>
  <c r="ED35" i="17"/>
  <c r="D41" i="24"/>
  <c r="K39" i="12"/>
  <c r="EF35" i="17" l="1"/>
  <c r="ED91" i="17"/>
  <c r="EH49" i="17"/>
  <c r="EJ49" i="17" s="1"/>
  <c r="EH43" i="17"/>
  <c r="EH91" i="17" l="1"/>
  <c r="EJ43" i="17"/>
  <c r="F37" i="21" s="1"/>
  <c r="F39" i="21" s="1"/>
  <c r="EJ35" i="17"/>
  <c r="EF91" i="17"/>
  <c r="E17" i="21" l="1"/>
  <c r="E20" i="21" s="1"/>
  <c r="F22" i="21" s="1"/>
  <c r="F26" i="21" s="1"/>
  <c r="F33" i="21" s="1"/>
  <c r="EJ91" i="17"/>
</calcChain>
</file>

<file path=xl/sharedStrings.xml><?xml version="1.0" encoding="utf-8"?>
<sst xmlns="http://schemas.openxmlformats.org/spreadsheetml/2006/main" count="1026" uniqueCount="623">
  <si>
    <t>Depreciation</t>
  </si>
  <si>
    <t>Sales</t>
  </si>
  <si>
    <t>Dividends</t>
  </si>
  <si>
    <t>Stock</t>
  </si>
  <si>
    <t>Wages</t>
  </si>
  <si>
    <t>Fixed Assets</t>
  </si>
  <si>
    <t>Purchases</t>
  </si>
  <si>
    <t>Credit Card</t>
  </si>
  <si>
    <t>Tangible assets (note 1)</t>
  </si>
  <si>
    <t>Current Assets</t>
  </si>
  <si>
    <t>Stock at cost</t>
  </si>
  <si>
    <t>Trade Debtors</t>
  </si>
  <si>
    <t>Cash at bank and in hand</t>
  </si>
  <si>
    <t>Trade Creditors</t>
  </si>
  <si>
    <t>Corporation Tax</t>
  </si>
  <si>
    <t>Taxation and Social Security</t>
  </si>
  <si>
    <t>Current Liabilities</t>
  </si>
  <si>
    <t>Other Creditors</t>
  </si>
  <si>
    <t>Directors Loan Account</t>
  </si>
  <si>
    <t>Capital and Reserves</t>
  </si>
  <si>
    <t>Retained Profit and Loss account</t>
  </si>
  <si>
    <t>Capital Reserves</t>
  </si>
  <si>
    <t>OPENING BALANCE SHEET</t>
  </si>
  <si>
    <t>Called up share capital</t>
  </si>
  <si>
    <t>FIXED ASSETS</t>
  </si>
  <si>
    <t>Fixed Asset Land &amp; Property</t>
  </si>
  <si>
    <t>FL</t>
  </si>
  <si>
    <t>Fixed Asset Plant &amp; Machinery</t>
  </si>
  <si>
    <t>FP</t>
  </si>
  <si>
    <t>Fixed Asset Fixtures &amp; Fittings</t>
  </si>
  <si>
    <t>FF</t>
  </si>
  <si>
    <t>Fixed Asset Computers</t>
  </si>
  <si>
    <t>FC</t>
  </si>
  <si>
    <t>Fixed Asset Motor Vehicles</t>
  </si>
  <si>
    <t>FM</t>
  </si>
  <si>
    <t>Accumulated Depreciation Land &amp; Property</t>
  </si>
  <si>
    <t>Accumulated Depreciation Plant &amp; Machinery</t>
  </si>
  <si>
    <t>Accumulated Depreciation Fixtures &amp; Fittings</t>
  </si>
  <si>
    <t>Accumulated Depreciation Computers</t>
  </si>
  <si>
    <t>Accumulated Depreciation Motor Vehicles</t>
  </si>
  <si>
    <t>CURRENT ASSETS</t>
  </si>
  <si>
    <t>DR</t>
  </si>
  <si>
    <t>BB</t>
  </si>
  <si>
    <t>BS</t>
  </si>
  <si>
    <t>Credit Card Account</t>
  </si>
  <si>
    <t>BD</t>
  </si>
  <si>
    <t>Cash Account</t>
  </si>
  <si>
    <t>BC</t>
  </si>
  <si>
    <t>CURRENT LIABILITIES</t>
  </si>
  <si>
    <t>CR</t>
  </si>
  <si>
    <t>RC</t>
  </si>
  <si>
    <t>RV</t>
  </si>
  <si>
    <t>RP</t>
  </si>
  <si>
    <t>RT</t>
  </si>
  <si>
    <t>OTHER ASSETS</t>
  </si>
  <si>
    <t>Debtor Long Term (repayable 3 - 5 years)</t>
  </si>
  <si>
    <t>DL</t>
  </si>
  <si>
    <t>OTHER CREDITORS</t>
  </si>
  <si>
    <t>CAPITAL &amp; RESERVES</t>
  </si>
  <si>
    <t>Share Capital</t>
  </si>
  <si>
    <t>Revenue Reserve Profit &amp; Loss Account</t>
  </si>
  <si>
    <t>Capital Reserve</t>
  </si>
  <si>
    <t>PROFIT DISTRIBUTION</t>
  </si>
  <si>
    <t>Corporation Tax Payable</t>
  </si>
  <si>
    <t>DV</t>
  </si>
  <si>
    <t>Profit &amp; Loss Retained</t>
  </si>
  <si>
    <t>PROFIT &amp; LOSS ACCOUNT</t>
  </si>
  <si>
    <t>INCOME</t>
  </si>
  <si>
    <t>Interest Received</t>
  </si>
  <si>
    <t>K</t>
  </si>
  <si>
    <t>Other Income</t>
  </si>
  <si>
    <t>Investment Grants Received</t>
  </si>
  <si>
    <t>COST OF SALES</t>
  </si>
  <si>
    <t>Purchases Stock Materials</t>
  </si>
  <si>
    <t>S</t>
  </si>
  <si>
    <t>Purchases Sub Contractors</t>
  </si>
  <si>
    <t>C</t>
  </si>
  <si>
    <t>Purchases Other Direct Costs</t>
  </si>
  <si>
    <t>O</t>
  </si>
  <si>
    <t>EXPENSES</t>
  </si>
  <si>
    <t>Paye Net Wages</t>
  </si>
  <si>
    <t>W</t>
  </si>
  <si>
    <t>Non Paye Casual Employee Wages</t>
  </si>
  <si>
    <t>E</t>
  </si>
  <si>
    <t>Directors Wages</t>
  </si>
  <si>
    <t>D</t>
  </si>
  <si>
    <t>Employers National Insurance</t>
  </si>
  <si>
    <t>Premises Rent &amp; Rates</t>
  </si>
  <si>
    <t>R</t>
  </si>
  <si>
    <t>Premises Light &amp; Heating</t>
  </si>
  <si>
    <t>P</t>
  </si>
  <si>
    <t>Distribution Transport Costs</t>
  </si>
  <si>
    <t>T</t>
  </si>
  <si>
    <t>Equipment Tools &amp; Plant Hire</t>
  </si>
  <si>
    <t>Q</t>
  </si>
  <si>
    <t>Repairs &amp; Maintenance</t>
  </si>
  <si>
    <t>F</t>
  </si>
  <si>
    <t>Consumable Materials</t>
  </si>
  <si>
    <t>U</t>
  </si>
  <si>
    <t>Advertising &amp; Promotion</t>
  </si>
  <si>
    <t>A</t>
  </si>
  <si>
    <t>Telephone Postage &amp; Stationery</t>
  </si>
  <si>
    <t>G</t>
  </si>
  <si>
    <t>Travel &amp; Hotel Expenses</t>
  </si>
  <si>
    <t>H</t>
  </si>
  <si>
    <t>Motor Vehicle Expenses</t>
  </si>
  <si>
    <t>M</t>
  </si>
  <si>
    <t>Insurance Costs</t>
  </si>
  <si>
    <t>Leasing Charges</t>
  </si>
  <si>
    <t>N</t>
  </si>
  <si>
    <t>Legal &amp; Professional Fees</t>
  </si>
  <si>
    <t>L</t>
  </si>
  <si>
    <t>Bad Debts written off</t>
  </si>
  <si>
    <t>Charitable Donations</t>
  </si>
  <si>
    <t>Z</t>
  </si>
  <si>
    <t>Bank Interest Paid</t>
  </si>
  <si>
    <t>J</t>
  </si>
  <si>
    <t>Bank Charges</t>
  </si>
  <si>
    <t>B</t>
  </si>
  <si>
    <t>X</t>
  </si>
  <si>
    <t>Cash &amp; Bank Receipts</t>
  </si>
  <si>
    <t>BALANCE SHEET ITEMS</t>
  </si>
  <si>
    <t>Bank Contra Items Received</t>
  </si>
  <si>
    <t>Bank Contra Items Paid</t>
  </si>
  <si>
    <t>Land &amp; Buildings</t>
  </si>
  <si>
    <t>Plant &amp; Machinery</t>
  </si>
  <si>
    <t>Fixtures &amp; Fittings</t>
  </si>
  <si>
    <t>Computer Technology</t>
  </si>
  <si>
    <t>Motor Vehicles</t>
  </si>
  <si>
    <t>Cash and Bank Balances</t>
  </si>
  <si>
    <t>Current Account</t>
  </si>
  <si>
    <t>Savings Account</t>
  </si>
  <si>
    <t>Long Term Debtors (3-5 years)</t>
  </si>
  <si>
    <t>Long Term Creditors (over 1 year)</t>
  </si>
  <si>
    <t>ACCURACY CHECK</t>
  </si>
  <si>
    <t>Bank Current</t>
  </si>
  <si>
    <t>Bank Savings</t>
  </si>
  <si>
    <t>AUDIT ACCURACY CHECK</t>
  </si>
  <si>
    <t>Gross Wages paid</t>
  </si>
  <si>
    <t>Income Tax deducted</t>
  </si>
  <si>
    <t>Employees National Insurance deducted</t>
  </si>
  <si>
    <t>Net Wages Paid</t>
  </si>
  <si>
    <t>Recoverable Statutory Payments</t>
  </si>
  <si>
    <t>Other Deductions</t>
  </si>
  <si>
    <t>1. If you are using a DIY Accounting payroll package then no action is required for the pay periods during which that payroll package is relevant April to March each year.</t>
  </si>
  <si>
    <t>2. For Pay periods outside the financial tax year and non DIY Accounting Payroll users enter monthly figures manually</t>
  </si>
  <si>
    <t>WAGES INTERFACE</t>
  </si>
  <si>
    <t>Month</t>
  </si>
  <si>
    <t>3. Non DIY Accounting Payroll employers should overwrite the formulae with the actual monthly payroll totals</t>
  </si>
  <si>
    <t>Balance Sheet</t>
  </si>
  <si>
    <t>£</t>
  </si>
  <si>
    <t>Current Liabilities (due within one year)</t>
  </si>
  <si>
    <t>Net Current Assets</t>
  </si>
  <si>
    <t>Long Term Debtor (repayable within 3 - 5 years)</t>
  </si>
  <si>
    <t>Total assets less current liabilities</t>
  </si>
  <si>
    <t>Creditors (falling due after more than one year)</t>
  </si>
  <si>
    <t>Net Assets</t>
  </si>
  <si>
    <t>Shareholders' Funds</t>
  </si>
  <si>
    <t>Registered Office</t>
  </si>
  <si>
    <t>Profit and Loss Account</t>
  </si>
  <si>
    <t>Investment Grants received</t>
  </si>
  <si>
    <t>Sales Turnover</t>
  </si>
  <si>
    <t>Cost of Sales</t>
  </si>
  <si>
    <t>Sub contractors</t>
  </si>
  <si>
    <t>Gross Profit</t>
  </si>
  <si>
    <t>Administrative Expenses</t>
  </si>
  <si>
    <t>Wages and Salaries</t>
  </si>
  <si>
    <t>National Insurance</t>
  </si>
  <si>
    <t>Loss on disposal of assets</t>
  </si>
  <si>
    <t>Operating Profit</t>
  </si>
  <si>
    <t>Profit (Loss) before Tax</t>
  </si>
  <si>
    <t>Corporation tax</t>
  </si>
  <si>
    <t>Profit (Loss) after Tax</t>
  </si>
  <si>
    <t>Retained Profit (Loss) for the year</t>
  </si>
  <si>
    <t>Corporation Tax Computation</t>
  </si>
  <si>
    <t>Add back goodwill written off</t>
  </si>
  <si>
    <t>Add back depreciation charged during the year</t>
  </si>
  <si>
    <t>Operational profit chargeable to corporation tax</t>
  </si>
  <si>
    <t>1. Tangible Assets</t>
  </si>
  <si>
    <t>Additions</t>
  </si>
  <si>
    <t>Disposals</t>
  </si>
  <si>
    <t>On Disposals</t>
  </si>
  <si>
    <t>Charge for the year</t>
  </si>
  <si>
    <t>Fixed assets are included at purchase cost</t>
  </si>
  <si>
    <t>Plant &amp; Equipment</t>
  </si>
  <si>
    <t>Computer Software</t>
  </si>
  <si>
    <t>2. Directors emoluments</t>
  </si>
  <si>
    <t>Bank Overdraft</t>
  </si>
  <si>
    <t>Interest received</t>
  </si>
  <si>
    <t>Other Direct Cost of Sales</t>
  </si>
  <si>
    <t>Monthly Management Accounts Profit and Loss Account</t>
  </si>
  <si>
    <t>Net Wages Creditor</t>
  </si>
  <si>
    <t>Dividends Creditor</t>
  </si>
  <si>
    <t>Net wages due</t>
  </si>
  <si>
    <t>Dividends due</t>
  </si>
  <si>
    <t>Bank Savings Account</t>
  </si>
  <si>
    <t>EMPLOYEES</t>
  </si>
  <si>
    <t>DIRECTORS</t>
  </si>
  <si>
    <t>4.. Enter wages payments to directors in this section to separately identify payments in the profit and loss account</t>
  </si>
  <si>
    <t>Creditor Long Term (falling due after 1 year)</t>
  </si>
  <si>
    <t>Acct Code Letter</t>
  </si>
  <si>
    <t>Goodwill written off</t>
  </si>
  <si>
    <t>per annum</t>
  </si>
  <si>
    <t>3. Dividends Declared</t>
  </si>
  <si>
    <t>Notes to the accounts</t>
  </si>
  <si>
    <t>4. Corporation Tax</t>
  </si>
  <si>
    <t>Registered Office Address</t>
  </si>
  <si>
    <t>Director's Signature</t>
  </si>
  <si>
    <t>Name of Director</t>
  </si>
  <si>
    <t>Date Signed</t>
  </si>
  <si>
    <t>Company Number</t>
  </si>
  <si>
    <t>Wage deductions due</t>
  </si>
  <si>
    <t>Other Deductions from wages</t>
  </si>
  <si>
    <t>Fixed Asset Additions accrued</t>
  </si>
  <si>
    <t>Monthly Accrual</t>
  </si>
  <si>
    <t>Fixed Asset Disposal Value accrued</t>
  </si>
  <si>
    <t xml:space="preserve">Corporation tax for the year to </t>
  </si>
  <si>
    <t>Original Cost</t>
  </si>
  <si>
    <t>Net Book Value</t>
  </si>
  <si>
    <t>Land and Buildings</t>
  </si>
  <si>
    <t>Plant and Machinery</t>
  </si>
  <si>
    <t>Computer Equipment</t>
  </si>
  <si>
    <t>Total Tangible Assets</t>
  </si>
  <si>
    <t>PREVIOUS YEAR BALANCE SHEET</t>
  </si>
  <si>
    <t>PREVIOUS YEAR PROFIT &amp; LOSS ACCOUNT</t>
  </si>
  <si>
    <t>Aggregate emoluments paid to the company directors</t>
  </si>
  <si>
    <t>Motor    Vehicles</t>
  </si>
  <si>
    <t>over their estimated useful lives at the following rates:</t>
  </si>
  <si>
    <t>Year End Accounting</t>
  </si>
  <si>
    <t>Sales Product A</t>
  </si>
  <si>
    <t>Sales Product B</t>
  </si>
  <si>
    <t>Sales Product C</t>
  </si>
  <si>
    <t>Called up share capital 2 ordinary shares of £1.00 each</t>
  </si>
  <si>
    <t xml:space="preserve"> </t>
  </si>
  <si>
    <r>
      <t xml:space="preserve">6. If the % of stock sold in net sales is correct then Column Z should be zero unless stock has been lost..                                    </t>
    </r>
    <r>
      <rPr>
        <b/>
        <sz val="9"/>
        <color indexed="56"/>
        <rFont val="Times New Roman"/>
        <family val="1"/>
      </rPr>
      <t>Investigate significant Stock Loss Adjustments</t>
    </r>
  </si>
  <si>
    <t>5. Optional: At the end of each month conduct a physical stock check and value the items counted at cost price. Enter this actual physical value in column P at the appropriate month end date</t>
  </si>
  <si>
    <t>4. Column L automatically calculates the value of direct materials sold by applying the stock sales % to the net sales value from the sales worksheet</t>
  </si>
  <si>
    <t>2. Optional: manually calculate the % of direct materials included in net sales value and enter this percentage in Column H against each month</t>
  </si>
  <si>
    <t xml:space="preserve">Enter % to change % materials sold </t>
  </si>
  <si>
    <t>Stock Control User Notes</t>
  </si>
  <si>
    <t>ACTUAL STOCK VALUE</t>
  </si>
  <si>
    <t>Stock Loss Adjustment</t>
  </si>
  <si>
    <t>Direct Material SOLD</t>
  </si>
  <si>
    <t>Net Sales Product C</t>
  </si>
  <si>
    <t>Stock % Prod C</t>
  </si>
  <si>
    <t>Net Sales Product B</t>
  </si>
  <si>
    <t>Stock % Prod B</t>
  </si>
  <si>
    <t>Net Sales Product A</t>
  </si>
  <si>
    <t>Stock % Prod A</t>
  </si>
  <si>
    <t>Direct Material BOUGHT</t>
  </si>
  <si>
    <t>Calculated Stock value</t>
  </si>
  <si>
    <t>Date</t>
  </si>
  <si>
    <t>Calculation Of Stock Sold</t>
  </si>
  <si>
    <t>Intra Cash &amp; Bank Transfers</t>
  </si>
  <si>
    <t>ANNUAL FINANCIAL REPORT</t>
  </si>
  <si>
    <t>For the year ended</t>
  </si>
  <si>
    <t>Company registration number</t>
  </si>
  <si>
    <t>Tel No.</t>
  </si>
  <si>
    <t>Company Name (including Limited)</t>
  </si>
  <si>
    <t>Telephone number (including STD Code)</t>
  </si>
  <si>
    <t>First Director's Name</t>
  </si>
  <si>
    <t>Second Director's Name</t>
  </si>
  <si>
    <t>LDR</t>
  </si>
  <si>
    <t>LCR</t>
  </si>
  <si>
    <t>Y</t>
  </si>
  <si>
    <t>V</t>
  </si>
  <si>
    <t>FS</t>
  </si>
  <si>
    <t>www.DIYaccounting.co.uk</t>
  </si>
  <si>
    <t>WRITING DOWN ALLOWANCES</t>
  </si>
  <si>
    <t>%</t>
  </si>
  <si>
    <t>Taxable</t>
  </si>
  <si>
    <t>Corp Tax</t>
  </si>
  <si>
    <t>AUTOMATED TRIAL BALANCE</t>
  </si>
  <si>
    <t>Tax Reference per CT603 Notice</t>
  </si>
  <si>
    <t>AUDIT CHECK</t>
  </si>
  <si>
    <t>CLIENT CERTIFICATE</t>
  </si>
  <si>
    <t>I/We certify that to the best of my/our knowledge and belief, the</t>
  </si>
  <si>
    <t>accounts produced together with explanations given to my/our</t>
  </si>
  <si>
    <t>and confirm that the attached accounts have my/our approval</t>
  </si>
  <si>
    <t>Signature</t>
  </si>
  <si>
    <t>DIRECTOR</t>
  </si>
  <si>
    <t>Dated</t>
  </si>
  <si>
    <t>Print and Copy figures to official HM Revenue &amp; Customs CT600 form</t>
  </si>
  <si>
    <t>Page 1</t>
  </si>
  <si>
    <t>HM Revenue &amp; Customs</t>
  </si>
  <si>
    <t>Company - Short Tax Return form</t>
  </si>
  <si>
    <t>for accounting periods ending on or after 1 July 1999</t>
  </si>
  <si>
    <t>Your company tax return</t>
  </si>
  <si>
    <t>If the revenue send the company a Notice to deliver a company tax return (form CT603) it has to comply by the filing</t>
  </si>
  <si>
    <t>date, or the revenue charge a penalty, even if there is no tax to pay. A return includes a company tax return form, any</t>
  </si>
  <si>
    <t>Supplementary Pages, accounts, computations and any relevant information.</t>
  </si>
  <si>
    <t>In this the right form for the company? Read the advice on pages 3 to 6 of the Company tax return guide before you start.</t>
  </si>
  <si>
    <t>The forms in the CT600 series set out the information we need and provide a standard format for calculations.</t>
  </si>
  <si>
    <t>Use the Guide which contains general information you may need and box by box advice to help complete the return form.</t>
  </si>
  <si>
    <t>Company information</t>
  </si>
  <si>
    <t>Company name</t>
  </si>
  <si>
    <t>Tax Reference as shown on the CT603</t>
  </si>
  <si>
    <t>Type of company</t>
  </si>
  <si>
    <t>Registered office address</t>
  </si>
  <si>
    <t>Postcode</t>
  </si>
  <si>
    <t>About this return</t>
  </si>
  <si>
    <t>This is the above company's return for the period</t>
  </si>
  <si>
    <t>Accounts</t>
  </si>
  <si>
    <r>
      <t xml:space="preserve">from </t>
    </r>
    <r>
      <rPr>
        <i/>
        <sz val="9"/>
        <rFont val="Arial"/>
        <family val="2"/>
      </rPr>
      <t>(dd / mm / yyyy)</t>
    </r>
  </si>
  <si>
    <r>
      <t>to</t>
    </r>
    <r>
      <rPr>
        <i/>
        <sz val="9"/>
        <rFont val="Arial"/>
        <family val="2"/>
      </rPr>
      <t xml:space="preserve"> (dd / mm / yyyy)</t>
    </r>
  </si>
  <si>
    <t>I attach accounts and computations</t>
  </si>
  <si>
    <t>for the period to which this return relates</t>
  </si>
  <si>
    <t>Put an 'X' in the appropriate box(es) below</t>
  </si>
  <si>
    <t>for a different period</t>
  </si>
  <si>
    <t>A repayment is due for this return period</t>
  </si>
  <si>
    <t>A repayment is due for an earlier period</t>
  </si>
  <si>
    <t>If you are not attaching accounts and</t>
  </si>
  <si>
    <t>computations, say why not</t>
  </si>
  <si>
    <t>Making more than one return for the</t>
  </si>
  <si>
    <t>company now</t>
  </si>
  <si>
    <t>This return contains estimated figures</t>
  </si>
  <si>
    <t>Company part of a group that is not small</t>
  </si>
  <si>
    <t>Supplementary Pages</t>
  </si>
  <si>
    <t>Disclosure of tax avoidance schemes</t>
  </si>
  <si>
    <t>If you are enclosing any Supplementary Pages put</t>
  </si>
  <si>
    <t>an 'X' in the appropriate box(es)</t>
  </si>
  <si>
    <t>Notice of disclosure avoidance schemes</t>
  </si>
  <si>
    <t>Loans to participation by close companies,</t>
  </si>
  <si>
    <r>
      <t xml:space="preserve">form </t>
    </r>
    <r>
      <rPr>
        <i/>
        <sz val="9"/>
        <rFont val="Arial"/>
        <family val="2"/>
      </rPr>
      <t>CT600A</t>
    </r>
  </si>
  <si>
    <t>Transfer pricing</t>
  </si>
  <si>
    <t>Charities and Community Amateur Sports</t>
  </si>
  <si>
    <t>Compensating adjustment claimed</t>
  </si>
  <si>
    <r>
      <t xml:space="preserve">Clubs (CASCs) form </t>
    </r>
    <r>
      <rPr>
        <i/>
        <sz val="9"/>
        <rFont val="Arial"/>
        <family val="2"/>
      </rPr>
      <t>CT600E</t>
    </r>
  </si>
  <si>
    <t>Company qualifies for SME exemption</t>
  </si>
  <si>
    <t>Disclosure of tax avoidance schemes,</t>
  </si>
  <si>
    <r>
      <t xml:space="preserve">form </t>
    </r>
    <r>
      <rPr>
        <i/>
        <sz val="9"/>
        <rFont val="Arial"/>
        <family val="2"/>
      </rPr>
      <t>CT600J</t>
    </r>
  </si>
  <si>
    <t>Page 2</t>
  </si>
  <si>
    <t>Company tax calculation</t>
  </si>
  <si>
    <t>Turnover</t>
  </si>
  <si>
    <t>Total turnover from trade or profession</t>
  </si>
  <si>
    <t>Income</t>
  </si>
  <si>
    <t>Trading and professional profits</t>
  </si>
  <si>
    <t>Trading losses brought forward claimed against profits</t>
  </si>
  <si>
    <t>box 3 minus box 4</t>
  </si>
  <si>
    <t>Net trading and professional profits</t>
  </si>
  <si>
    <t>Bank, building society or other interest, and profits and</t>
  </si>
  <si>
    <t>gains from ono-trading loan relationships</t>
  </si>
  <si>
    <t>Income from UK land and buildings</t>
  </si>
  <si>
    <t>Annual profits and gains not falling under any other heading</t>
  </si>
  <si>
    <t>Chargeable gains</t>
  </si>
  <si>
    <t>Gross chargeable gains</t>
  </si>
  <si>
    <t>Allowable losses including losses brought forward</t>
  </si>
  <si>
    <t>box 16 minus box 17</t>
  </si>
  <si>
    <t>Net chargeable gains</t>
  </si>
  <si>
    <t>sum of boxes 5.6.11.14.&amp; 18</t>
  </si>
  <si>
    <t>Profits before other deductions and reliefs</t>
  </si>
  <si>
    <t>Deductions and Reliefs</t>
  </si>
  <si>
    <t>Management expenses under S75 ICTA 1988</t>
  </si>
  <si>
    <t>Trading losses of this or a later accounting period</t>
  </si>
  <si>
    <t>under S383A ICTA 1988</t>
  </si>
  <si>
    <t>Put an 'X' in box 31 if amounts carried back from later</t>
  </si>
  <si>
    <t>accounting periods are included in box 30</t>
  </si>
  <si>
    <t>Non-trade capital allowances</t>
  </si>
  <si>
    <t>Charges paid</t>
  </si>
  <si>
    <t>box 21 minus boxes 24,30.32 and 35</t>
  </si>
  <si>
    <t>Profits chargeable to corporation tax</t>
  </si>
  <si>
    <t>Tax calculation</t>
  </si>
  <si>
    <t>Franked investment income</t>
  </si>
  <si>
    <t>Number or associated companies in this period</t>
  </si>
  <si>
    <t>or</t>
  </si>
  <si>
    <t>Associated companies in the first financial year</t>
  </si>
  <si>
    <t>Associated companies in the second financial year</t>
  </si>
  <si>
    <t>Put an 'X' in box 22 if the company claims to be charged at the starting rate or the</t>
  </si>
  <si>
    <t>small companies' rate on any part of its profits, or is claiming marginal rate relief</t>
  </si>
  <si>
    <t>Enter how much profits has to be charged and at what rate of tax</t>
  </si>
  <si>
    <r>
      <t xml:space="preserve">Financial year </t>
    </r>
    <r>
      <rPr>
        <i/>
        <sz val="9"/>
        <rFont val="Arial"/>
        <family val="2"/>
      </rPr>
      <t>(yyyy)</t>
    </r>
  </si>
  <si>
    <t>Amount of profit</t>
  </si>
  <si>
    <t>Rate of tax</t>
  </si>
  <si>
    <t>Tax</t>
  </si>
  <si>
    <t>p</t>
  </si>
  <si>
    <t>total of boxes 46 &amp; 56</t>
  </si>
  <si>
    <t>Marginal rate relief</t>
  </si>
  <si>
    <t>Corporation tax net of marginal rate relief</t>
  </si>
  <si>
    <t>Underlying rate of corporation tax</t>
  </si>
  <si>
    <t>Profits matched with non-corporate distribution</t>
  </si>
  <si>
    <t>Tax at non-corporate distribution rate</t>
  </si>
  <si>
    <t>Tax at underlying rate on remaining profits</t>
  </si>
  <si>
    <t>see note for box 70 in CT600 Guide</t>
  </si>
  <si>
    <t>Corporation tax chargeable</t>
  </si>
  <si>
    <t>Page 3</t>
  </si>
  <si>
    <t>Tax payable under S419 ICTA 1988</t>
  </si>
  <si>
    <t>Put an 'X' in box 80 if you completed box A11 in the</t>
  </si>
  <si>
    <t>Supplementary Pages CT600A</t>
  </si>
  <si>
    <t>Income tax deducted from gross income included in profits</t>
  </si>
  <si>
    <t>Income tax repayable to the company</t>
  </si>
  <si>
    <t>total of boxes 70 &amp; 79 minus box 84</t>
  </si>
  <si>
    <t>Tax payable - this is your self-assessment of tax payable</t>
  </si>
  <si>
    <t>Tax reconciliation</t>
  </si>
  <si>
    <t>Tax already paid (and not already repaid)</t>
  </si>
  <si>
    <t>Tax outstanding</t>
  </si>
  <si>
    <t>box 86 minus box 91</t>
  </si>
  <si>
    <t>Tax overpaid</t>
  </si>
  <si>
    <t>box 91 minus box 86</t>
  </si>
  <si>
    <t>Information about capital allowances and balancing charges</t>
  </si>
  <si>
    <t>Charges and allowances included in calculation of trading profits or losses</t>
  </si>
  <si>
    <t>Capital allowances</t>
  </si>
  <si>
    <t>Balancing charges</t>
  </si>
  <si>
    <t>105 - 106</t>
  </si>
  <si>
    <t>Machinery and plant - long life assets</t>
  </si>
  <si>
    <t>107 - 108</t>
  </si>
  <si>
    <t>Machinery and plant - other (general pool)</t>
  </si>
  <si>
    <t>109 - 110</t>
  </si>
  <si>
    <t>Cars outside general pool</t>
  </si>
  <si>
    <t>111 - 112</t>
  </si>
  <si>
    <t>Industrial buildings and structures</t>
  </si>
  <si>
    <t>113 - 114</t>
  </si>
  <si>
    <t>Other charges and allowances</t>
  </si>
  <si>
    <t>Charges and allowances not included in calculation of trading profits or losses</t>
  </si>
  <si>
    <t>115 - 116</t>
  </si>
  <si>
    <t>Non-trading charges and allowances</t>
  </si>
  <si>
    <t>Put an 'X' in box 117 if box 115</t>
  </si>
  <si>
    <t>includes flat conversion allowances</t>
  </si>
  <si>
    <t>Expenditure</t>
  </si>
  <si>
    <t>Expenditure on machinery and plant on which first year allowance is claimed</t>
  </si>
  <si>
    <t>Put an 'X' in box 119 if claim includes enhanced capital</t>
  </si>
  <si>
    <t>allowances for designated energy-saving investments</t>
  </si>
  <si>
    <t>Qualifying expenditure on machinery and plant on long life assets</t>
  </si>
  <si>
    <t>Qualifying expenditure on machinery and plant on other assets</t>
  </si>
  <si>
    <t>Losses, deficits and excess amounts</t>
  </si>
  <si>
    <t>Trading losses Case 1</t>
  </si>
  <si>
    <t>calculated under S383 ICTA 1988</t>
  </si>
  <si>
    <t>124 Trading losses</t>
  </si>
  <si>
    <t>calculated under S393 ICTA 1988</t>
  </si>
  <si>
    <t>Case V</t>
  </si>
  <si>
    <t>Non-trade deficits on</t>
  </si>
  <si>
    <t>calculated under S82 FA 1996</t>
  </si>
  <si>
    <t>127 Schedule A losses</t>
  </si>
  <si>
    <t>calculated under S392A ICTA 1988</t>
  </si>
  <si>
    <t>loan relationships and</t>
  </si>
  <si>
    <t>derivative contracts</t>
  </si>
  <si>
    <t>Overseas property</t>
  </si>
  <si>
    <t>calculated under S3928 ICTA 1988</t>
  </si>
  <si>
    <t>130  Losses Case VI</t>
  </si>
  <si>
    <t>calculated under S396 ICTA 1988</t>
  </si>
  <si>
    <t>business loss Case V</t>
  </si>
  <si>
    <t>Capital losses</t>
  </si>
  <si>
    <t>calculated under S16 TCGA 1992</t>
  </si>
  <si>
    <t>136 Excess</t>
  </si>
  <si>
    <t>calculated under S75 ICTA 1988</t>
  </si>
  <si>
    <t>management expenses</t>
  </si>
  <si>
    <t>Page 4</t>
  </si>
  <si>
    <t>Overpayments and repayments</t>
  </si>
  <si>
    <t>Small repayments</t>
  </si>
  <si>
    <t>If you do not want us to make small repayments please either put an 'X' in box 139 or complete box 140 below.</t>
  </si>
  <si>
    <t>Repayments' here include tax, interest, and late filing penalties or any combination of them.</t>
  </si>
  <si>
    <t>Do not repay £20 or less</t>
  </si>
  <si>
    <t xml:space="preserve">Do not repay sums of </t>
  </si>
  <si>
    <r>
      <t xml:space="preserve"> or less,</t>
    </r>
    <r>
      <rPr>
        <sz val="9"/>
        <rFont val="Arial"/>
        <family val="2"/>
      </rPr>
      <t xml:space="preserve"> Enter whole figure only</t>
    </r>
  </si>
  <si>
    <t>Bank details (for person to whom the repayment is to be made)</t>
  </si>
  <si>
    <t>Repayment is made quickly and safely by direct credit to a bank or building society account.</t>
  </si>
  <si>
    <t>Please complete the following details</t>
  </si>
  <si>
    <t>Name of bank or building society</t>
  </si>
  <si>
    <t>Branch sort code</t>
  </si>
  <si>
    <t>Account number</t>
  </si>
  <si>
    <t>Name of account</t>
  </si>
  <si>
    <t>Building society reference</t>
  </si>
  <si>
    <t>Payments to a person other than the company</t>
  </si>
  <si>
    <t>Complete the authority below if you want the repayment to be made to a person other than the company.</t>
  </si>
  <si>
    <r>
      <t>1, as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(enter status - company secretary, treasurer, liquidator or authorised agent, etc..)</t>
    </r>
  </si>
  <si>
    <r>
      <t>of</t>
    </r>
    <r>
      <rPr>
        <i/>
        <sz val="9"/>
        <rFont val="Arial"/>
        <family val="2"/>
      </rPr>
      <t xml:space="preserve"> (enter name of company)</t>
    </r>
  </si>
  <si>
    <r>
      <t>authorise</t>
    </r>
    <r>
      <rPr>
        <i/>
        <sz val="9"/>
        <rFont val="Arial"/>
        <family val="2"/>
      </rPr>
      <t xml:space="preserve"> (enter name)</t>
    </r>
  </si>
  <si>
    <t>(enter address)</t>
  </si>
  <si>
    <t>Nominee reference</t>
  </si>
  <si>
    <t>to receive payment on the company's behalf.</t>
  </si>
  <si>
    <r>
      <t>Name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(in capitals)</t>
    </r>
  </si>
  <si>
    <t>Declaration</t>
  </si>
  <si>
    <t>Warning - Giving false information in the return, or exceeding any part of the company's profits or tax</t>
  </si>
  <si>
    <t>payable, can lead to both the company and yourself being prosecuted.</t>
  </si>
  <si>
    <t>The information I have given in this company tax return is correct and complete to the best of my</t>
  </si>
  <si>
    <t>knowledge and belief.</t>
  </si>
  <si>
    <r>
      <t>Date</t>
    </r>
    <r>
      <rPr>
        <sz val="9"/>
        <rFont val="Arial"/>
        <family val="2"/>
      </rPr>
      <t xml:space="preserve"> </t>
    </r>
    <r>
      <rPr>
        <i/>
        <sz val="9"/>
        <rFont val="Arial"/>
        <family val="2"/>
      </rPr>
      <t>(dd / mm / yyyy)</t>
    </r>
  </si>
  <si>
    <t>Status</t>
  </si>
  <si>
    <t>Tax Calculation</t>
  </si>
  <si>
    <t>Add Depreciation and Goodwill</t>
  </si>
  <si>
    <t>Deduct Capital Allowances</t>
  </si>
  <si>
    <t>Note 1</t>
  </si>
  <si>
    <t>Note 2</t>
  </si>
  <si>
    <t>Note 3</t>
  </si>
  <si>
    <t>Note 4</t>
  </si>
  <si>
    <t>Trading and professional profit after deducting capital allowances</t>
  </si>
  <si>
    <t>Add gross bank interest received</t>
  </si>
  <si>
    <t>Deduct losses brought forward from previous years</t>
  </si>
  <si>
    <t>Tax Year</t>
  </si>
  <si>
    <t>Corporation Tax chargeable</t>
  </si>
  <si>
    <t>Deduct Income tax deducted from gross bank interest</t>
  </si>
  <si>
    <t>TAX OUTSTANDING</t>
  </si>
  <si>
    <t xml:space="preserve"> CAPITAL ALLOWANCES DEDUCTED </t>
  </si>
  <si>
    <t>Capital Expenditure</t>
  </si>
  <si>
    <t>TOTAL CAPITAL ALLOWANCES DEDUCTED FROM OPERATING PROFIT</t>
  </si>
  <si>
    <t>Loss brought forward</t>
  </si>
  <si>
    <t>Annual Investment Allowances</t>
  </si>
  <si>
    <t>the company was entitled to exemption from audit under section 477 of the</t>
  </si>
  <si>
    <t xml:space="preserve">Companies Act 2006 relating to small companies.  </t>
  </si>
  <si>
    <t xml:space="preserve">a)  The members have not required the company to obtain an audit of its accounts for the year in question in accordance </t>
  </si>
  <si>
    <t>with section 476, of the Companies Act 2006</t>
  </si>
  <si>
    <t xml:space="preserve">b) The directors acknowledge their responsibilities for complying with the requirements of the Act with respect to </t>
  </si>
  <si>
    <t xml:space="preserve">c)  The company directors acknowledge their responsibility for preparing accounts which give a "true and fair view" of </t>
  </si>
  <si>
    <t xml:space="preserve">the state of affairs of the company and of its profit or loss for the year </t>
  </si>
  <si>
    <t xml:space="preserve">d) The accounts have been delivered in accordance with the provisions applicable to companies subject to the </t>
  </si>
  <si>
    <t>small companies regime.</t>
  </si>
  <si>
    <r>
      <t>e)  T</t>
    </r>
    <r>
      <rPr>
        <sz val="9"/>
        <color indexed="8"/>
        <rFont val="Arial"/>
        <family val="2"/>
      </rPr>
      <t xml:space="preserve">he accounts have been prepared in accordance with the special provisions of the Companies Act relating to small </t>
    </r>
  </si>
  <si>
    <t xml:space="preserve">companies </t>
  </si>
  <si>
    <t>Dates</t>
  </si>
  <si>
    <t xml:space="preserve">Capital Tax Allowances </t>
  </si>
  <si>
    <t>Corporation Tax Rates</t>
  </si>
  <si>
    <t>Annual Investment Allowance</t>
  </si>
  <si>
    <t>Writing down allowance</t>
  </si>
  <si>
    <t>Allowances restricted on Motor vehicles</t>
  </si>
  <si>
    <t xml:space="preserve">Costing over </t>
  </si>
  <si>
    <t>Restricted to</t>
  </si>
  <si>
    <t>Depreciation Rates Applied</t>
  </si>
  <si>
    <t>Land &amp; Property</t>
  </si>
  <si>
    <t>Mileage Allowances</t>
  </si>
  <si>
    <t>Miles</t>
  </si>
  <si>
    <t>p per mile</t>
  </si>
  <si>
    <t>Higher rate allowance up to</t>
  </si>
  <si>
    <t>Lower rate allowance over</t>
  </si>
  <si>
    <t>Opening Balances</t>
  </si>
  <si>
    <t>Closing Balances</t>
  </si>
  <si>
    <t>FINAL Balances</t>
  </si>
  <si>
    <t>Total Year to</t>
  </si>
  <si>
    <t>Opening Stock</t>
  </si>
  <si>
    <t>Less Closing Stock</t>
  </si>
  <si>
    <t xml:space="preserve">for the year ended </t>
  </si>
  <si>
    <t xml:space="preserve">Opening Stock at </t>
  </si>
  <si>
    <t xml:space="preserve">Less Closing Stock at </t>
  </si>
  <si>
    <t xml:space="preserve">as at </t>
  </si>
  <si>
    <t>Year to</t>
  </si>
  <si>
    <t>Number</t>
  </si>
  <si>
    <t>=</t>
  </si>
  <si>
    <t>Annual Investment Allowances plant &amp; equipment bought</t>
  </si>
  <si>
    <t>See Note 1</t>
  </si>
  <si>
    <t>Writing Down Allowance cars bought between</t>
  </si>
  <si>
    <t>See Note 2</t>
  </si>
  <si>
    <t>Writing Down Allowance assets purchased prior to</t>
  </si>
  <si>
    <t>See Note 3</t>
  </si>
  <si>
    <t>Balancing charges on assets disposed of between</t>
  </si>
  <si>
    <t>See Note 4</t>
  </si>
  <si>
    <t>Amount chargeable to Corporation Tax for the year to</t>
  </si>
  <si>
    <t>Days</t>
  </si>
  <si>
    <t>From</t>
  </si>
  <si>
    <t>To</t>
  </si>
  <si>
    <t xml:space="preserve">Expenditure on Plant &amp; Machinery between </t>
  </si>
  <si>
    <t>Expenditure on Fixtures &amp; Fittings between</t>
  </si>
  <si>
    <t xml:space="preserve">Expenditure on Computer Equipment between </t>
  </si>
  <si>
    <t>Expenditure on Vans &amp; Lorries between</t>
  </si>
  <si>
    <t>Total Capital Expenditure between</t>
  </si>
  <si>
    <t>Writing Down Allowances</t>
  </si>
  <si>
    <t>Expenditure on Cars between</t>
  </si>
  <si>
    <t>Writing Down Allowance on Cars bought</t>
  </si>
  <si>
    <t>at 20% restricted to £3,000</t>
  </si>
  <si>
    <t xml:space="preserve">Writing Down Allowance on Assets purchased prior to </t>
  </si>
  <si>
    <t>Plant &amp; Machinery purchased prior to</t>
  </si>
  <si>
    <t>Fixtures &amp; Fittings purchased prior to</t>
  </si>
  <si>
    <t>Computer Equipment purchased prior to</t>
  </si>
  <si>
    <t>Motor Vehicles purchased prior to</t>
  </si>
  <si>
    <t xml:space="preserve">Operating profit before tax for the 12 months </t>
  </si>
  <si>
    <t>to</t>
  </si>
  <si>
    <t>Standard Vat Rate</t>
  </si>
  <si>
    <t>The principal activity of the company is</t>
  </si>
  <si>
    <t xml:space="preserve">transactions of my/our business for the year ended </t>
  </si>
  <si>
    <t xml:space="preserve">Directors’ Report for the 12 months to </t>
  </si>
  <si>
    <t xml:space="preserve">The directors submit their annual report and the financial accounts of the company for the </t>
  </si>
  <si>
    <t>12 months ended</t>
  </si>
  <si>
    <t>Business Review</t>
  </si>
  <si>
    <t>Sales turnover in the year under review was</t>
  </si>
  <si>
    <t>compared with</t>
  </si>
  <si>
    <t>last year.</t>
  </si>
  <si>
    <t>Sales turnover reflected the continued demand for the company's products and services</t>
  </si>
  <si>
    <t xml:space="preserve">Trading margins were </t>
  </si>
  <si>
    <t>compared with the previous year</t>
  </si>
  <si>
    <t>reflecting market conditions experienced during the financial year.</t>
  </si>
  <si>
    <t>Dividends Declared</t>
  </si>
  <si>
    <t>Based upon retained earnings and the current years' financial result the board of directors</t>
  </si>
  <si>
    <t xml:space="preserve">declared a dividend payment of </t>
  </si>
  <si>
    <t>ensuring sufficient funds being retained for next year</t>
  </si>
  <si>
    <t>The total number of £1 ordinary shares issued at the end of the financial year was</t>
  </si>
  <si>
    <t>Shareholders entitled to dividend payment in proportion to number of ordinary shares issued were</t>
  </si>
  <si>
    <t>Number of shares held</t>
  </si>
  <si>
    <t>as at</t>
  </si>
  <si>
    <t>Financial Control</t>
  </si>
  <si>
    <t>The directors acknowledge responsibility for the company’s system of internal financial control</t>
  </si>
  <si>
    <t>and believe the established systems including the computerization of the company’s financial</t>
  </si>
  <si>
    <t xml:space="preserve">accounts are appropriate to the business. No material losses or contingencies have arisen </t>
  </si>
  <si>
    <t>during the 12 months trading period that would require disclosure by the directors.</t>
  </si>
  <si>
    <t>Having formed an opinion at the time of approving these accounts it is the directors intention</t>
  </si>
  <si>
    <t xml:space="preserve">to continue to support the company financially, the profits earned and retained within the </t>
  </si>
  <si>
    <t>company being sufficient to ensure the company has adequate resources to continue</t>
  </si>
  <si>
    <t>existing trading policies and the directors have adopted a going concern basis in preparing the</t>
  </si>
  <si>
    <t>accounts.</t>
  </si>
  <si>
    <t xml:space="preserve">It is the view of the directors that the accounts presented represent a true and fair view </t>
  </si>
  <si>
    <t xml:space="preserve">of the state of affairs of the company and result for the 12 months to </t>
  </si>
  <si>
    <t>Suitable accounting policies have been established and applied consistently and disclose</t>
  </si>
  <si>
    <t>with reasonable accuracy the financial position of the company.</t>
  </si>
  <si>
    <t>Signed by</t>
  </si>
  <si>
    <t>Director</t>
  </si>
  <si>
    <t>Date:</t>
  </si>
  <si>
    <t>If bank interest received Gross e.g. Co-op Enter X</t>
  </si>
  <si>
    <t>accounting records and the preparation of accounts under the Companies Act 2006.</t>
  </si>
  <si>
    <t>HMRC Paye</t>
  </si>
  <si>
    <t>HMRC Vat</t>
  </si>
  <si>
    <t>HMRC CIS</t>
  </si>
  <si>
    <t>Creditor HMRC CIS</t>
  </si>
  <si>
    <t>Creditor HMRC Vat</t>
  </si>
  <si>
    <t>Creditor HMRC Paye</t>
  </si>
  <si>
    <t>Creditor HMRC Corporation Tax</t>
  </si>
  <si>
    <t>Directors' responsibilities:</t>
  </si>
  <si>
    <t>For year end</t>
  </si>
  <si>
    <t>Enter all bank balances on this row. Enter accounts overdrawn as negative amounts.</t>
  </si>
  <si>
    <t>CT600 (Short)  (2008)  Version 2</t>
  </si>
  <si>
    <t>Fixed Asset Original Cost</t>
  </si>
  <si>
    <t>Fixed Asset Accumulated Depreciation</t>
  </si>
  <si>
    <t>Bank Current Account</t>
  </si>
  <si>
    <t xml:space="preserve">Depreciation is calculated to write off the cost of tangible assets by equal instalments </t>
  </si>
  <si>
    <t xml:space="preserve">Gross dividend declared  for the year ended </t>
  </si>
  <si>
    <t>accountant constitute a true and correct record of all the</t>
  </si>
  <si>
    <t>1. Enter the average percentage stock value in cell H4. This is the average % of direct materials included in the net sales value of each product type. The table will repeat this same % for each month unless a new percentage is entered in a specific month which will then overwrite the originally % entered for that and the remaining months</t>
  </si>
  <si>
    <t>3. Column F automatically collects the value of direct material purchased from the monthly purchases worksheet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</si>
</sst>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#,##0.00_ ;[Red]\-#,##0.00\ "/>
    <numFmt numFmtId="165" formatCode="#,##0_ ;[Red]\-#,##0\ "/>
    <numFmt numFmtId="166" formatCode="0.0"/>
    <numFmt numFmtId="167" formatCode="dd/mm/yy;@"/>
    <numFmt numFmtId="168" formatCode="[$-F800]dddd\,\ mmmm\ dd\,\ yyyy"/>
    <numFmt numFmtId="169" formatCode="&quot;£&quot;#,##0"/>
    <numFmt numFmtId="170" formatCode="dd/mm/yyyy;@"/>
    <numFmt numFmtId="171" formatCode="0.0%"/>
  </numFmts>
  <fonts count="61" x14ac:knownFonts="1">
    <font>
      <sz val="10"/>
      <name val="Arial"/>
    </font>
    <font>
      <u/>
      <sz val="10"/>
      <color indexed="12"/>
      <name val="Arial"/>
    </font>
    <font>
      <sz val="8"/>
      <name val="Arial"/>
    </font>
    <font>
      <sz val="9"/>
      <name val="Times New Roman"/>
      <family val="1"/>
    </font>
    <font>
      <sz val="10"/>
      <name val="Arial"/>
      <family val="2"/>
    </font>
    <font>
      <b/>
      <sz val="9"/>
      <name val="Times New Roman"/>
      <family val="1"/>
    </font>
    <font>
      <b/>
      <i/>
      <sz val="9"/>
      <name val="Times New Roman"/>
      <family val="1"/>
    </font>
    <font>
      <sz val="9"/>
      <name val="Arial"/>
    </font>
    <font>
      <i/>
      <sz val="9"/>
      <name val="Times New Roman"/>
      <family val="1"/>
    </font>
    <font>
      <sz val="8"/>
      <name val="Arial"/>
      <family val="2"/>
    </font>
    <font>
      <b/>
      <sz val="8"/>
      <name val="Arial"/>
      <family val="2"/>
    </font>
    <font>
      <b/>
      <i/>
      <sz val="10"/>
      <name val="Arial"/>
    </font>
    <font>
      <sz val="9"/>
      <name val="Arial"/>
      <family val="2"/>
    </font>
    <font>
      <b/>
      <sz val="9"/>
      <name val="Arial"/>
      <family val="2"/>
    </font>
    <font>
      <sz val="9"/>
      <color indexed="10"/>
      <name val="Arial"/>
      <family val="2"/>
    </font>
    <font>
      <b/>
      <i/>
      <sz val="9"/>
      <name val="Arial"/>
      <family val="2"/>
    </font>
    <font>
      <sz val="9"/>
      <color indexed="56"/>
      <name val="Times New Roman"/>
      <family val="1"/>
    </font>
    <font>
      <sz val="10"/>
      <color indexed="56"/>
      <name val="Arial"/>
    </font>
    <font>
      <b/>
      <sz val="9"/>
      <color indexed="56"/>
      <name val="Times New Roman"/>
      <family val="1"/>
    </font>
    <font>
      <b/>
      <sz val="10"/>
      <color indexed="56"/>
      <name val="Arial"/>
    </font>
    <font>
      <sz val="10"/>
      <name val="Verdana"/>
      <family val="2"/>
    </font>
    <font>
      <sz val="16"/>
      <name val="Verdana"/>
      <family val="2"/>
    </font>
    <font>
      <sz val="18"/>
      <name val="Verdana"/>
      <family val="2"/>
    </font>
    <font>
      <sz val="18"/>
      <name val="Arial"/>
    </font>
    <font>
      <i/>
      <sz val="9"/>
      <name val="Arial"/>
      <family val="2"/>
    </font>
    <font>
      <b/>
      <sz val="10"/>
      <name val="Arial"/>
      <family val="2"/>
    </font>
    <font>
      <b/>
      <sz val="10"/>
      <color indexed="18"/>
      <name val="Arial"/>
      <family val="2"/>
    </font>
    <font>
      <b/>
      <sz val="16"/>
      <name val="Arial"/>
      <family val="2"/>
    </font>
    <font>
      <sz val="16"/>
      <name val="Arial"/>
      <family val="2"/>
    </font>
    <font>
      <b/>
      <sz val="12"/>
      <name val="Arial"/>
      <family val="2"/>
    </font>
    <font>
      <b/>
      <i/>
      <sz val="8"/>
      <name val="Arial"/>
      <family val="2"/>
    </font>
    <font>
      <b/>
      <sz val="11"/>
      <color indexed="9"/>
      <name val="Arial"/>
      <family val="2"/>
    </font>
    <font>
      <sz val="11"/>
      <name val="Arial"/>
      <family val="2"/>
    </font>
    <font>
      <b/>
      <sz val="11"/>
      <color indexed="10"/>
      <name val="Arial"/>
      <family val="2"/>
    </font>
    <font>
      <b/>
      <sz val="13"/>
      <name val="Arial"/>
      <family val="2"/>
    </font>
    <font>
      <sz val="13"/>
      <name val="Arial"/>
      <family val="2"/>
    </font>
    <font>
      <b/>
      <sz val="10"/>
      <color indexed="9"/>
      <name val="Arial"/>
      <family val="2"/>
    </font>
    <font>
      <sz val="8"/>
      <color indexed="9"/>
      <name val="Arial"/>
      <family val="2"/>
    </font>
    <font>
      <b/>
      <sz val="9"/>
      <color indexed="9"/>
      <name val="Arial"/>
      <family val="2"/>
    </font>
    <font>
      <sz val="12"/>
      <name val="Arial"/>
      <family val="2"/>
    </font>
    <font>
      <b/>
      <sz val="11"/>
      <name val="Arial"/>
      <family val="2"/>
    </font>
    <font>
      <sz val="11"/>
      <color indexed="10"/>
      <name val="Arial"/>
      <family val="2"/>
    </font>
    <font>
      <i/>
      <sz val="8"/>
      <name val="Arial"/>
      <family val="2"/>
    </font>
    <font>
      <b/>
      <sz val="9"/>
      <color indexed="18"/>
      <name val="Arial"/>
      <family val="2"/>
    </font>
    <font>
      <sz val="10"/>
      <color indexed="18"/>
      <name val="Arial"/>
      <family val="2"/>
    </font>
    <font>
      <sz val="10"/>
      <color indexed="9"/>
      <name val="Arial"/>
      <family val="2"/>
    </font>
    <font>
      <b/>
      <sz val="9"/>
      <color indexed="56"/>
      <name val="Arial"/>
      <family val="2"/>
    </font>
    <font>
      <sz val="9"/>
      <color indexed="8"/>
      <name val="Arial"/>
      <family val="2"/>
    </font>
    <font>
      <b/>
      <sz val="9"/>
      <color indexed="8"/>
      <name val="Arial"/>
      <family val="2"/>
    </font>
    <font>
      <sz val="9"/>
      <color indexed="8"/>
      <name val="Symbol"/>
      <family val="1"/>
      <charset val="2"/>
    </font>
    <font>
      <b/>
      <sz val="9"/>
      <name val="Arial"/>
    </font>
    <font>
      <sz val="10"/>
      <name val="Times New Roman"/>
      <family val="1"/>
    </font>
    <font>
      <b/>
      <i/>
      <sz val="10"/>
      <name val="Arial"/>
      <family val="2"/>
    </font>
    <font>
      <b/>
      <sz val="11"/>
      <name val="Verdana"/>
      <family val="2"/>
    </font>
    <font>
      <b/>
      <sz val="11"/>
      <name val="Arial"/>
    </font>
    <font>
      <b/>
      <sz val="10"/>
      <name val="Arial"/>
    </font>
    <font>
      <b/>
      <sz val="12"/>
      <name val="Verdana"/>
      <family val="2"/>
    </font>
    <font>
      <b/>
      <sz val="11"/>
      <color indexed="8"/>
      <name val="Verdana"/>
      <family val="2"/>
    </font>
    <font>
      <sz val="10"/>
      <color indexed="8"/>
      <name val="Verdana"/>
      <family val="2"/>
    </font>
    <font>
      <b/>
      <sz val="10"/>
      <name val="Verdana"/>
      <family val="2"/>
    </font>
    <font>
      <b/>
      <sz val="9"/>
      <color rgb="FFFF0000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indexed="26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15"/>
        <bgColor indexed="64"/>
      </patternFill>
    </fill>
    <fill>
      <patternFill patternType="solid">
        <fgColor indexed="54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21"/>
      </left>
      <right style="hair">
        <color indexed="21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 style="hair">
        <color indexed="21"/>
      </top>
      <bottom style="hair">
        <color indexed="21"/>
      </bottom>
      <diagonal/>
    </border>
    <border>
      <left/>
      <right style="hair">
        <color indexed="21"/>
      </right>
      <top style="hair">
        <color indexed="21"/>
      </top>
      <bottom style="hair">
        <color indexed="21"/>
      </bottom>
      <diagonal/>
    </border>
    <border>
      <left/>
      <right/>
      <top style="hair">
        <color indexed="21"/>
      </top>
      <bottom style="hair">
        <color indexed="21"/>
      </bottom>
      <diagonal/>
    </border>
    <border>
      <left style="hair">
        <color indexed="21"/>
      </left>
      <right style="thick">
        <color indexed="49"/>
      </right>
      <top style="hair">
        <color indexed="21"/>
      </top>
      <bottom style="hair">
        <color indexed="21"/>
      </bottom>
      <diagonal/>
    </border>
    <border>
      <left style="hair">
        <color indexed="21"/>
      </left>
      <right/>
      <top/>
      <bottom/>
      <diagonal/>
    </border>
    <border>
      <left style="hair">
        <color indexed="17"/>
      </left>
      <right style="hair">
        <color indexed="17"/>
      </right>
      <top style="hair">
        <color indexed="17"/>
      </top>
      <bottom style="hair">
        <color indexed="17"/>
      </bottom>
      <diagonal/>
    </border>
    <border>
      <left/>
      <right style="hair">
        <color indexed="17"/>
      </right>
      <top style="hair">
        <color indexed="17"/>
      </top>
      <bottom style="hair">
        <color indexed="17"/>
      </bottom>
      <diagonal/>
    </border>
    <border>
      <left style="hair">
        <color indexed="17"/>
      </left>
      <right style="thick">
        <color indexed="49"/>
      </right>
      <top style="hair">
        <color indexed="17"/>
      </top>
      <bottom style="hair">
        <color indexed="17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hair">
        <color indexed="21"/>
      </top>
      <bottom/>
      <diagonal/>
    </border>
    <border>
      <left/>
      <right style="hair">
        <color indexed="21"/>
      </right>
      <top style="hair">
        <color indexed="21"/>
      </top>
      <bottom/>
      <diagonal/>
    </border>
    <border>
      <left/>
      <right style="hair">
        <color indexed="21"/>
      </right>
      <top/>
      <bottom/>
      <diagonal/>
    </border>
    <border>
      <left style="hair">
        <color indexed="21"/>
      </left>
      <right/>
      <top/>
      <bottom style="hair">
        <color indexed="21"/>
      </bottom>
      <diagonal/>
    </border>
    <border>
      <left/>
      <right/>
      <top/>
      <bottom style="hair">
        <color indexed="21"/>
      </bottom>
      <diagonal/>
    </border>
    <border>
      <left/>
      <right style="hair">
        <color indexed="21"/>
      </right>
      <top/>
      <bottom style="hair">
        <color indexed="21"/>
      </bottom>
      <diagonal/>
    </border>
    <border>
      <left style="thin">
        <color indexed="21"/>
      </left>
      <right/>
      <top style="thin">
        <color indexed="21"/>
      </top>
      <bottom style="thin">
        <color indexed="21"/>
      </bottom>
      <diagonal/>
    </border>
    <border>
      <left/>
      <right/>
      <top style="thin">
        <color indexed="21"/>
      </top>
      <bottom style="thin">
        <color indexed="21"/>
      </bottom>
      <diagonal/>
    </border>
    <border>
      <left style="hair">
        <color indexed="21"/>
      </left>
      <right/>
      <top style="hair">
        <color indexed="21"/>
      </top>
      <bottom/>
      <diagonal/>
    </border>
    <border>
      <left/>
      <right style="thin">
        <color indexed="21"/>
      </right>
      <top style="thin">
        <color indexed="21"/>
      </top>
      <bottom style="thin">
        <color indexed="21"/>
      </bottom>
      <diagonal/>
    </border>
    <border>
      <left style="thin">
        <color indexed="21"/>
      </left>
      <right/>
      <top style="hair">
        <color indexed="21"/>
      </top>
      <bottom style="hair">
        <color indexed="21"/>
      </bottom>
      <diagonal/>
    </border>
    <border>
      <left style="hair">
        <color indexed="56"/>
      </left>
      <right/>
      <top style="hair">
        <color indexed="56"/>
      </top>
      <bottom/>
      <diagonal/>
    </border>
    <border>
      <left/>
      <right style="hair">
        <color indexed="56"/>
      </right>
      <top style="hair">
        <color indexed="56"/>
      </top>
      <bottom/>
      <diagonal/>
    </border>
    <border>
      <left style="hair">
        <color indexed="56"/>
      </left>
      <right/>
      <top/>
      <bottom style="hair">
        <color indexed="56"/>
      </bottom>
      <diagonal/>
    </border>
    <border>
      <left/>
      <right style="hair">
        <color indexed="56"/>
      </right>
      <top/>
      <bottom style="hair">
        <color indexed="56"/>
      </bottom>
      <diagonal/>
    </border>
    <border>
      <left style="medium">
        <color indexed="12"/>
      </left>
      <right/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 style="medium">
        <color indexed="12"/>
      </bottom>
      <diagonal/>
    </border>
    <border>
      <left/>
      <right style="medium">
        <color indexed="12"/>
      </right>
      <top style="medium">
        <color indexed="12"/>
      </top>
      <bottom style="medium">
        <color indexed="12"/>
      </bottom>
      <diagonal/>
    </border>
    <border>
      <left/>
      <right/>
      <top style="medium">
        <color indexed="12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 applyNumberFormat="0" applyFill="0" applyBorder="0" applyAlignment="0" applyProtection="0">
      <alignment vertical="top"/>
      <protection locked="0"/>
    </xf>
  </cellStyleXfs>
  <cellXfs count="646">
    <xf numFmtId="0" fontId="0" fillId="0" borderId="0" xfId="0"/>
    <xf numFmtId="0" fontId="3" fillId="0" borderId="0" xfId="0" applyFont="1" applyAlignment="1">
      <alignment wrapText="1"/>
    </xf>
    <xf numFmtId="0" fontId="3" fillId="0" borderId="0" xfId="0" applyFont="1"/>
    <xf numFmtId="164" fontId="9" fillId="2" borderId="0" xfId="0" applyNumberFormat="1" applyFont="1" applyFill="1"/>
    <xf numFmtId="164" fontId="9" fillId="2" borderId="0" xfId="0" applyNumberFormat="1" applyFont="1" applyFill="1" applyAlignment="1">
      <alignment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0" xfId="0" applyNumberFormat="1" applyFont="1"/>
    <xf numFmtId="164" fontId="4" fillId="2" borderId="0" xfId="0" applyNumberFormat="1" applyFont="1" applyFill="1" applyAlignment="1">
      <alignment wrapText="1"/>
    </xf>
    <xf numFmtId="164" fontId="9" fillId="0" borderId="0" xfId="0" applyNumberFormat="1" applyFont="1" applyAlignment="1">
      <alignment wrapText="1"/>
    </xf>
    <xf numFmtId="164" fontId="10" fillId="2" borderId="0" xfId="0" applyNumberFormat="1" applyFont="1" applyFill="1"/>
    <xf numFmtId="164" fontId="9" fillId="2" borderId="1" xfId="0" applyNumberFormat="1" applyFont="1" applyFill="1" applyBorder="1"/>
    <xf numFmtId="164" fontId="9" fillId="0" borderId="1" xfId="0" applyNumberFormat="1" applyFont="1" applyBorder="1"/>
    <xf numFmtId="164" fontId="9" fillId="2" borderId="0" xfId="0" applyNumberFormat="1" applyFont="1" applyFill="1" applyAlignment="1">
      <alignment horizontal="center"/>
    </xf>
    <xf numFmtId="0" fontId="3" fillId="2" borderId="0" xfId="0" applyFont="1" applyFill="1"/>
    <xf numFmtId="0" fontId="3" fillId="2" borderId="1" xfId="0" applyFont="1" applyFill="1" applyBorder="1" applyAlignment="1">
      <alignment horizontal="center" vertical="center" wrapText="1"/>
    </xf>
    <xf numFmtId="0" fontId="6" fillId="2" borderId="0" xfId="0" applyFont="1" applyFill="1"/>
    <xf numFmtId="0" fontId="8" fillId="2" borderId="0" xfId="0" applyFont="1" applyFill="1"/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0" xfId="0" applyFont="1" applyFill="1" applyAlignment="1">
      <alignment horizontal="center"/>
    </xf>
    <xf numFmtId="0" fontId="3" fillId="0" borderId="0" xfId="0" applyFont="1" applyAlignment="1">
      <alignment horizontal="center"/>
    </xf>
    <xf numFmtId="164" fontId="3" fillId="2" borderId="0" xfId="0" applyNumberFormat="1" applyFont="1" applyFill="1"/>
    <xf numFmtId="164" fontId="3" fillId="0" borderId="0" xfId="0" applyNumberFormat="1" applyFont="1"/>
    <xf numFmtId="0" fontId="3" fillId="2" borderId="4" xfId="0" applyFont="1" applyFill="1" applyBorder="1"/>
    <xf numFmtId="0" fontId="3" fillId="2" borderId="5" xfId="0" applyFont="1" applyFill="1" applyBorder="1"/>
    <xf numFmtId="0" fontId="3" fillId="2" borderId="6" xfId="0" applyFont="1" applyFill="1" applyBorder="1"/>
    <xf numFmtId="0" fontId="3" fillId="2" borderId="7" xfId="0" applyFont="1" applyFill="1" applyBorder="1"/>
    <xf numFmtId="0" fontId="3" fillId="2" borderId="8" xfId="0" applyFont="1" applyFill="1" applyBorder="1"/>
    <xf numFmtId="0" fontId="3" fillId="2" borderId="0" xfId="0" applyFont="1" applyFill="1" applyAlignment="1">
      <alignment horizontal="center" vertical="center" wrapText="1"/>
    </xf>
    <xf numFmtId="0" fontId="3" fillId="2" borderId="9" xfId="0" applyFont="1" applyFill="1" applyBorder="1"/>
    <xf numFmtId="0" fontId="3" fillId="2" borderId="10" xfId="0" applyFont="1" applyFill="1" applyBorder="1"/>
    <xf numFmtId="0" fontId="3" fillId="2" borderId="11" xfId="0" applyFont="1" applyFill="1" applyBorder="1"/>
    <xf numFmtId="164" fontId="3" fillId="2" borderId="1" xfId="0" applyNumberFormat="1" applyFont="1" applyFill="1" applyBorder="1" applyAlignment="1">
      <alignment horizontal="center" vertical="center" wrapText="1"/>
    </xf>
    <xf numFmtId="0" fontId="3" fillId="2" borderId="0" xfId="0" applyFont="1" applyFill="1" applyAlignment="1">
      <alignment wrapText="1"/>
    </xf>
    <xf numFmtId="164" fontId="3" fillId="2" borderId="0" xfId="0" applyNumberFormat="1" applyFont="1" applyFill="1" applyAlignment="1">
      <alignment horizontal="center" vertical="center" wrapText="1"/>
    </xf>
    <xf numFmtId="3" fontId="3" fillId="0" borderId="0" xfId="0" applyNumberFormat="1" applyFont="1"/>
    <xf numFmtId="0" fontId="5" fillId="0" borderId="0" xfId="0" applyFont="1"/>
    <xf numFmtId="0" fontId="12" fillId="0" borderId="0" xfId="0" applyFont="1"/>
    <xf numFmtId="0" fontId="12" fillId="2" borderId="0" xfId="0" applyFont="1" applyFill="1"/>
    <xf numFmtId="0" fontId="13" fillId="2" borderId="0" xfId="0" applyFont="1" applyFill="1"/>
    <xf numFmtId="0" fontId="13" fillId="0" borderId="0" xfId="0" applyFont="1"/>
    <xf numFmtId="0" fontId="3" fillId="2" borderId="10" xfId="0" applyFont="1" applyFill="1" applyBorder="1" applyAlignment="1">
      <alignment horizontal="center"/>
    </xf>
    <xf numFmtId="164" fontId="3" fillId="2" borderId="10" xfId="0" applyNumberFormat="1" applyFont="1" applyFill="1" applyBorder="1"/>
    <xf numFmtId="0" fontId="3" fillId="2" borderId="8" xfId="0" applyFont="1" applyFill="1" applyBorder="1" applyAlignment="1">
      <alignment wrapText="1"/>
    </xf>
    <xf numFmtId="0" fontId="3" fillId="2" borderId="7" xfId="0" applyFont="1" applyFill="1" applyBorder="1" applyAlignment="1">
      <alignment wrapText="1"/>
    </xf>
    <xf numFmtId="17" fontId="3" fillId="2" borderId="0" xfId="0" applyNumberFormat="1" applyFont="1" applyFill="1" applyAlignment="1">
      <alignment horizontal="center"/>
    </xf>
    <xf numFmtId="0" fontId="3" fillId="2" borderId="5" xfId="0" applyFont="1" applyFill="1" applyBorder="1" applyAlignment="1">
      <alignment horizontal="center"/>
    </xf>
    <xf numFmtId="164" fontId="3" fillId="2" borderId="5" xfId="0" applyNumberFormat="1" applyFont="1" applyFill="1" applyBorder="1"/>
    <xf numFmtId="0" fontId="13" fillId="2" borderId="0" xfId="0" applyFont="1" applyFill="1" applyAlignment="1">
      <alignment horizontal="right" indent="1"/>
    </xf>
    <xf numFmtId="3" fontId="3" fillId="2" borderId="1" xfId="0" applyNumberFormat="1" applyFont="1" applyFill="1" applyBorder="1" applyAlignment="1">
      <alignment horizontal="center"/>
    </xf>
    <xf numFmtId="3" fontId="3" fillId="2" borderId="8" xfId="0" applyNumberFormat="1" applyFont="1" applyFill="1" applyBorder="1" applyAlignment="1">
      <alignment horizontal="left" indent="1"/>
    </xf>
    <xf numFmtId="3" fontId="5" fillId="2" borderId="8" xfId="0" applyNumberFormat="1" applyFont="1" applyFill="1" applyBorder="1" applyAlignment="1">
      <alignment horizontal="right" indent="1"/>
    </xf>
    <xf numFmtId="0" fontId="5" fillId="2" borderId="7" xfId="0" applyFont="1" applyFill="1" applyBorder="1"/>
    <xf numFmtId="3" fontId="5" fillId="2" borderId="8" xfId="0" applyNumberFormat="1" applyFont="1" applyFill="1" applyBorder="1" applyAlignment="1">
      <alignment horizontal="left" indent="1"/>
    </xf>
    <xf numFmtId="0" fontId="3" fillId="2" borderId="8" xfId="0" applyFont="1" applyFill="1" applyBorder="1" applyAlignment="1">
      <alignment horizontal="left" indent="1"/>
    </xf>
    <xf numFmtId="3" fontId="3" fillId="2" borderId="8" xfId="0" applyNumberFormat="1" applyFont="1" applyFill="1" applyBorder="1" applyAlignment="1">
      <alignment horizontal="right"/>
    </xf>
    <xf numFmtId="3" fontId="3" fillId="2" borderId="6" xfId="0" applyNumberFormat="1" applyFont="1" applyFill="1" applyBorder="1"/>
    <xf numFmtId="164" fontId="9" fillId="2" borderId="0" xfId="0" applyNumberFormat="1" applyFont="1" applyFill="1" applyAlignment="1">
      <alignment vertical="center" wrapText="1"/>
    </xf>
    <xf numFmtId="165" fontId="12" fillId="0" borderId="0" xfId="0" applyNumberFormat="1" applyFont="1"/>
    <xf numFmtId="164" fontId="9" fillId="3" borderId="0" xfId="0" applyNumberFormat="1" applyFont="1" applyFill="1"/>
    <xf numFmtId="164" fontId="13" fillId="2" borderId="12" xfId="0" applyNumberFormat="1" applyFont="1" applyFill="1" applyBorder="1" applyAlignment="1">
      <alignment horizontal="center"/>
    </xf>
    <xf numFmtId="3" fontId="9" fillId="2" borderId="0" xfId="0" applyNumberFormat="1" applyFont="1" applyFill="1" applyAlignment="1">
      <alignment horizontal="left" indent="1"/>
    </xf>
    <xf numFmtId="3" fontId="10" fillId="2" borderId="0" xfId="0" applyNumberFormat="1" applyFont="1" applyFill="1" applyAlignment="1">
      <alignment horizontal="right" indent="1"/>
    </xf>
    <xf numFmtId="3" fontId="10" fillId="2" borderId="0" xfId="0" applyNumberFormat="1" applyFont="1" applyFill="1" applyAlignment="1">
      <alignment horizontal="left" indent="1"/>
    </xf>
    <xf numFmtId="0" fontId="9" fillId="2" borderId="0" xfId="0" applyFont="1" applyFill="1" applyAlignment="1">
      <alignment horizontal="left" indent="1"/>
    </xf>
    <xf numFmtId="164" fontId="13" fillId="2" borderId="0" xfId="0" applyNumberFormat="1" applyFont="1" applyFill="1" applyAlignment="1">
      <alignment horizontal="center" wrapText="1"/>
    </xf>
    <xf numFmtId="0" fontId="0" fillId="2" borderId="13" xfId="0" applyFill="1" applyBorder="1" applyAlignment="1">
      <alignment vertical="center" wrapText="1"/>
    </xf>
    <xf numFmtId="0" fontId="12" fillId="0" borderId="0" xfId="0" applyFont="1" applyAlignment="1">
      <alignment horizontal="left" indent="1"/>
    </xf>
    <xf numFmtId="0" fontId="12" fillId="0" borderId="0" xfId="0" applyFont="1" applyAlignment="1">
      <alignment horizontal="center"/>
    </xf>
    <xf numFmtId="3" fontId="12" fillId="0" borderId="0" xfId="0" applyNumberFormat="1" applyFont="1"/>
    <xf numFmtId="3" fontId="12" fillId="0" borderId="0" xfId="0" applyNumberFormat="1" applyFont="1" applyAlignment="1">
      <alignment horizontal="right" indent="1"/>
    </xf>
    <xf numFmtId="0" fontId="13" fillId="0" borderId="0" xfId="0" applyFont="1" applyAlignment="1">
      <alignment horizontal="left" indent="1"/>
    </xf>
    <xf numFmtId="3" fontId="13" fillId="0" borderId="0" xfId="0" applyNumberFormat="1" applyFont="1" applyAlignment="1">
      <alignment horizontal="right" indent="1"/>
    </xf>
    <xf numFmtId="3" fontId="12" fillId="0" borderId="0" xfId="0" applyNumberFormat="1" applyFont="1" applyAlignment="1">
      <alignment horizontal="left" indent="1"/>
    </xf>
    <xf numFmtId="0" fontId="12" fillId="0" borderId="0" xfId="0" applyFont="1" applyAlignment="1">
      <alignment horizontal="left" indent="2"/>
    </xf>
    <xf numFmtId="168" fontId="12" fillId="0" borderId="0" xfId="0" applyNumberFormat="1" applyFont="1" applyAlignment="1">
      <alignment horizontal="left" indent="2"/>
    </xf>
    <xf numFmtId="165" fontId="14" fillId="0" borderId="0" xfId="0" applyNumberFormat="1" applyFont="1"/>
    <xf numFmtId="3" fontId="13" fillId="0" borderId="0" xfId="0" applyNumberFormat="1" applyFont="1" applyAlignment="1">
      <alignment horizontal="center"/>
    </xf>
    <xf numFmtId="165" fontId="13" fillId="0" borderId="0" xfId="0" applyNumberFormat="1" applyFont="1" applyAlignment="1">
      <alignment horizontal="center"/>
    </xf>
    <xf numFmtId="165" fontId="12" fillId="0" borderId="5" xfId="0" applyNumberFormat="1" applyFont="1" applyBorder="1"/>
    <xf numFmtId="165" fontId="13" fillId="0" borderId="0" xfId="0" applyNumberFormat="1" applyFont="1"/>
    <xf numFmtId="165" fontId="13" fillId="0" borderId="12" xfId="0" applyNumberFormat="1" applyFont="1" applyBorder="1"/>
    <xf numFmtId="3" fontId="13" fillId="0" borderId="0" xfId="0" applyNumberFormat="1" applyFont="1" applyAlignment="1">
      <alignment horizontal="left" indent="1"/>
    </xf>
    <xf numFmtId="165" fontId="13" fillId="0" borderId="0" xfId="0" applyNumberFormat="1" applyFont="1" applyAlignment="1">
      <alignment horizontal="right"/>
    </xf>
    <xf numFmtId="3" fontId="12" fillId="0" borderId="0" xfId="0" applyNumberFormat="1" applyFont="1" applyAlignment="1">
      <alignment horizontal="center"/>
    </xf>
    <xf numFmtId="3" fontId="13" fillId="0" borderId="14" xfId="0" applyNumberFormat="1" applyFont="1" applyBorder="1" applyAlignment="1">
      <alignment horizontal="right" indent="1"/>
    </xf>
    <xf numFmtId="9" fontId="12" fillId="0" borderId="0" xfId="0" applyNumberFormat="1" applyFont="1"/>
    <xf numFmtId="169" fontId="12" fillId="0" borderId="0" xfId="0" applyNumberFormat="1" applyFont="1" applyAlignment="1">
      <alignment horizontal="left"/>
    </xf>
    <xf numFmtId="168" fontId="12" fillId="0" borderId="0" xfId="0" applyNumberFormat="1" applyFont="1" applyAlignment="1">
      <alignment horizontal="left" wrapText="1"/>
    </xf>
    <xf numFmtId="165" fontId="3" fillId="0" borderId="1" xfId="0" applyNumberFormat="1" applyFont="1" applyBorder="1"/>
    <xf numFmtId="165" fontId="3" fillId="0" borderId="0" xfId="0" applyNumberFormat="1" applyFont="1"/>
    <xf numFmtId="165" fontId="3" fillId="0" borderId="13" xfId="0" applyNumberFormat="1" applyFont="1" applyBorder="1"/>
    <xf numFmtId="165" fontId="3" fillId="0" borderId="15" xfId="0" applyNumberFormat="1" applyFont="1" applyBorder="1"/>
    <xf numFmtId="165" fontId="3" fillId="2" borderId="0" xfId="0" applyNumberFormat="1" applyFont="1" applyFill="1"/>
    <xf numFmtId="165" fontId="5" fillId="2" borderId="0" xfId="0" applyNumberFormat="1" applyFont="1" applyFill="1"/>
    <xf numFmtId="165" fontId="3" fillId="2" borderId="5" xfId="0" applyNumberFormat="1" applyFont="1" applyFill="1" applyBorder="1"/>
    <xf numFmtId="0" fontId="7" fillId="2" borderId="2" xfId="0" applyFont="1" applyFill="1" applyBorder="1" applyAlignment="1">
      <alignment horizontal="center" vertical="center" wrapText="1"/>
    </xf>
    <xf numFmtId="0" fontId="7" fillId="2" borderId="0" xfId="0" applyFont="1" applyFill="1" applyAlignment="1">
      <alignment horizontal="center" vertical="center" wrapText="1"/>
    </xf>
    <xf numFmtId="164" fontId="7" fillId="2" borderId="0" xfId="0" applyNumberFormat="1" applyFont="1" applyFill="1" applyAlignment="1">
      <alignment horizontal="center" vertical="center" wrapText="1"/>
    </xf>
    <xf numFmtId="0" fontId="16" fillId="0" borderId="0" xfId="0" applyFont="1"/>
    <xf numFmtId="165" fontId="3" fillId="0" borderId="16" xfId="0" applyNumberFormat="1" applyFont="1" applyBorder="1"/>
    <xf numFmtId="9" fontId="3" fillId="0" borderId="17" xfId="0" applyNumberFormat="1" applyFont="1" applyBorder="1" applyAlignment="1">
      <alignment horizontal="center"/>
    </xf>
    <xf numFmtId="9" fontId="3" fillId="0" borderId="0" xfId="0" applyNumberFormat="1" applyFont="1" applyAlignment="1">
      <alignment horizontal="center"/>
    </xf>
    <xf numFmtId="15" fontId="3" fillId="0" borderId="0" xfId="0" applyNumberFormat="1" applyFont="1"/>
    <xf numFmtId="0" fontId="16" fillId="2" borderId="5" xfId="0" applyFont="1" applyFill="1" applyBorder="1"/>
    <xf numFmtId="0" fontId="16" fillId="2" borderId="6" xfId="0" applyFont="1" applyFill="1" applyBorder="1"/>
    <xf numFmtId="165" fontId="3" fillId="2" borderId="6" xfId="0" applyNumberFormat="1" applyFont="1" applyFill="1" applyBorder="1"/>
    <xf numFmtId="9" fontId="3" fillId="2" borderId="18" xfId="0" applyNumberFormat="1" applyFont="1" applyFill="1" applyBorder="1" applyAlignment="1">
      <alignment horizontal="center"/>
    </xf>
    <xf numFmtId="165" fontId="3" fillId="2" borderId="19" xfId="0" applyNumberFormat="1" applyFont="1" applyFill="1" applyBorder="1"/>
    <xf numFmtId="15" fontId="3" fillId="2" borderId="5" xfId="0" applyNumberFormat="1" applyFont="1" applyFill="1" applyBorder="1"/>
    <xf numFmtId="165" fontId="3" fillId="2" borderId="8" xfId="0" applyNumberFormat="1" applyFont="1" applyFill="1" applyBorder="1"/>
    <xf numFmtId="9" fontId="3" fillId="2" borderId="1" xfId="0" applyNumberFormat="1" applyFont="1" applyFill="1" applyBorder="1" applyAlignment="1">
      <alignment horizontal="center"/>
    </xf>
    <xf numFmtId="165" fontId="3" fillId="2" borderId="16" xfId="0" applyNumberFormat="1" applyFont="1" applyFill="1" applyBorder="1"/>
    <xf numFmtId="165" fontId="3" fillId="2" borderId="1" xfId="0" applyNumberFormat="1" applyFont="1" applyFill="1" applyBorder="1"/>
    <xf numFmtId="15" fontId="3" fillId="2" borderId="0" xfId="0" applyNumberFormat="1" applyFont="1" applyFill="1" applyAlignment="1">
      <alignment horizontal="left" indent="1"/>
    </xf>
    <xf numFmtId="15" fontId="3" fillId="2" borderId="1" xfId="0" applyNumberFormat="1" applyFont="1" applyFill="1" applyBorder="1" applyAlignment="1">
      <alignment horizontal="left" indent="1"/>
    </xf>
    <xf numFmtId="9" fontId="3" fillId="2" borderId="17" xfId="0" applyNumberFormat="1" applyFont="1" applyFill="1" applyBorder="1" applyAlignment="1">
      <alignment horizontal="center"/>
    </xf>
    <xf numFmtId="0" fontId="16" fillId="2" borderId="0" xfId="0" applyFont="1" applyFill="1"/>
    <xf numFmtId="0" fontId="16" fillId="2" borderId="8" xfId="0" applyFont="1" applyFill="1" applyBorder="1"/>
    <xf numFmtId="0" fontId="17" fillId="2" borderId="0" xfId="0" applyFont="1" applyFill="1" applyAlignment="1">
      <alignment horizontal="left" vertical="center" wrapText="1" indent="1"/>
    </xf>
    <xf numFmtId="0" fontId="17" fillId="2" borderId="8" xfId="0" applyFont="1" applyFill="1" applyBorder="1" applyAlignment="1">
      <alignment horizontal="left" vertical="center" wrapText="1" indent="1"/>
    </xf>
    <xf numFmtId="15" fontId="3" fillId="2" borderId="0" xfId="0" applyNumberFormat="1" applyFont="1" applyFill="1"/>
    <xf numFmtId="165" fontId="3" fillId="2" borderId="0" xfId="0" applyNumberFormat="1" applyFont="1" applyFill="1" applyAlignment="1">
      <alignment wrapText="1"/>
    </xf>
    <xf numFmtId="165" fontId="3" fillId="2" borderId="8" xfId="0" applyNumberFormat="1" applyFont="1" applyFill="1" applyBorder="1" applyAlignment="1">
      <alignment wrapText="1"/>
    </xf>
    <xf numFmtId="9" fontId="3" fillId="0" borderId="1" xfId="0" applyNumberFormat="1" applyFont="1" applyBorder="1" applyAlignment="1">
      <alignment horizontal="center" wrapText="1"/>
    </xf>
    <xf numFmtId="165" fontId="3" fillId="2" borderId="16" xfId="0" applyNumberFormat="1" applyFont="1" applyFill="1" applyBorder="1" applyAlignment="1">
      <alignment wrapText="1"/>
    </xf>
    <xf numFmtId="9" fontId="3" fillId="2" borderId="17" xfId="0" applyNumberFormat="1" applyFont="1" applyFill="1" applyBorder="1" applyAlignment="1">
      <alignment horizontal="center" wrapText="1"/>
    </xf>
    <xf numFmtId="165" fontId="3" fillId="2" borderId="0" xfId="0" applyNumberFormat="1" applyFont="1" applyFill="1" applyAlignment="1">
      <alignment horizontal="center" wrapText="1"/>
    </xf>
    <xf numFmtId="15" fontId="3" fillId="2" borderId="0" xfId="0" applyNumberFormat="1" applyFont="1" applyFill="1" applyAlignment="1">
      <alignment horizontal="center" wrapText="1"/>
    </xf>
    <xf numFmtId="0" fontId="3" fillId="0" borderId="0" xfId="0" applyFont="1" applyAlignment="1">
      <alignment horizontal="center" vertical="center" wrapText="1"/>
    </xf>
    <xf numFmtId="0" fontId="3" fillId="2" borderId="7" xfId="0" applyFont="1" applyFill="1" applyBorder="1" applyAlignment="1">
      <alignment horizontal="center" vertical="center" wrapText="1"/>
    </xf>
    <xf numFmtId="165" fontId="3" fillId="2" borderId="1" xfId="0" applyNumberFormat="1" applyFont="1" applyFill="1" applyBorder="1" applyAlignment="1">
      <alignment horizontal="center" vertical="center" wrapText="1"/>
    </xf>
    <xf numFmtId="165" fontId="3" fillId="2" borderId="0" xfId="0" applyNumberFormat="1" applyFont="1" applyFill="1" applyAlignment="1">
      <alignment horizontal="center" vertical="center" wrapText="1"/>
    </xf>
    <xf numFmtId="165" fontId="3" fillId="2" borderId="8" xfId="0" applyNumberFormat="1" applyFont="1" applyFill="1" applyBorder="1" applyAlignment="1">
      <alignment horizontal="center" vertical="center" wrapText="1"/>
    </xf>
    <xf numFmtId="165" fontId="3" fillId="2" borderId="20" xfId="0" applyNumberFormat="1" applyFont="1" applyFill="1" applyBorder="1" applyAlignment="1">
      <alignment horizontal="center" vertical="center" wrapText="1"/>
    </xf>
    <xf numFmtId="9" fontId="3" fillId="2" borderId="1" xfId="0" applyNumberFormat="1" applyFont="1" applyFill="1" applyBorder="1" applyAlignment="1">
      <alignment horizontal="center" vertical="center" wrapText="1"/>
    </xf>
    <xf numFmtId="15" fontId="3" fillId="2" borderId="0" xfId="0" applyNumberFormat="1" applyFont="1" applyFill="1" applyAlignment="1">
      <alignment horizontal="center" vertical="center" wrapText="1"/>
    </xf>
    <xf numFmtId="15" fontId="3" fillId="2" borderId="1" xfId="0" applyNumberFormat="1" applyFont="1" applyFill="1" applyBorder="1" applyAlignment="1">
      <alignment horizontal="center" vertical="center" wrapText="1"/>
    </xf>
    <xf numFmtId="0" fontId="3" fillId="2" borderId="8" xfId="0" applyFont="1" applyFill="1" applyBorder="1" applyAlignment="1">
      <alignment horizontal="center" vertical="center" wrapText="1"/>
    </xf>
    <xf numFmtId="0" fontId="16" fillId="2" borderId="10" xfId="0" applyFont="1" applyFill="1" applyBorder="1"/>
    <xf numFmtId="0" fontId="16" fillId="2" borderId="11" xfId="0" applyFont="1" applyFill="1" applyBorder="1"/>
    <xf numFmtId="165" fontId="3" fillId="2" borderId="10" xfId="0" applyNumberFormat="1" applyFont="1" applyFill="1" applyBorder="1"/>
    <xf numFmtId="165" fontId="3" fillId="2" borderId="11" xfId="0" applyNumberFormat="1" applyFont="1" applyFill="1" applyBorder="1"/>
    <xf numFmtId="15" fontId="3" fillId="2" borderId="10" xfId="0" applyNumberFormat="1" applyFont="1" applyFill="1" applyBorder="1"/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4" fontId="9" fillId="2" borderId="0" xfId="0" applyNumberFormat="1" applyFont="1" applyFill="1" applyAlignment="1">
      <alignment horizontal="right"/>
    </xf>
    <xf numFmtId="165" fontId="12" fillId="0" borderId="0" xfId="0" applyNumberFormat="1" applyFont="1" applyAlignment="1">
      <alignment horizontal="right" indent="1"/>
    </xf>
    <xf numFmtId="165" fontId="13" fillId="0" borderId="12" xfId="0" applyNumberFormat="1" applyFont="1" applyBorder="1" applyAlignment="1">
      <alignment horizontal="right" indent="1"/>
    </xf>
    <xf numFmtId="165" fontId="13" fillId="0" borderId="0" xfId="0" applyNumberFormat="1" applyFont="1" applyAlignment="1">
      <alignment horizontal="right" indent="1"/>
    </xf>
    <xf numFmtId="165" fontId="12" fillId="0" borderId="5" xfId="0" applyNumberFormat="1" applyFont="1" applyBorder="1" applyAlignment="1">
      <alignment horizontal="right" indent="1"/>
    </xf>
    <xf numFmtId="165" fontId="12" fillId="0" borderId="0" xfId="0" applyNumberFormat="1" applyFont="1" applyAlignment="1">
      <alignment horizontal="left" indent="2"/>
    </xf>
    <xf numFmtId="0" fontId="13" fillId="2" borderId="0" xfId="0" applyFont="1" applyFill="1" applyAlignment="1">
      <alignment horizontal="right"/>
    </xf>
    <xf numFmtId="167" fontId="12" fillId="2" borderId="0" xfId="0" applyNumberFormat="1" applyFont="1" applyFill="1"/>
    <xf numFmtId="167" fontId="13" fillId="2" borderId="0" xfId="0" applyNumberFormat="1" applyFont="1" applyFill="1"/>
    <xf numFmtId="167" fontId="12" fillId="0" borderId="0" xfId="0" applyNumberFormat="1" applyFont="1"/>
    <xf numFmtId="3" fontId="12" fillId="2" borderId="0" xfId="0" applyNumberFormat="1" applyFont="1" applyFill="1"/>
    <xf numFmtId="3" fontId="12" fillId="2" borderId="0" xfId="0" applyNumberFormat="1" applyFont="1" applyFill="1" applyAlignment="1">
      <alignment horizontal="center"/>
    </xf>
    <xf numFmtId="3" fontId="12" fillId="0" borderId="1" xfId="0" applyNumberFormat="1" applyFont="1" applyBorder="1"/>
    <xf numFmtId="3" fontId="13" fillId="2" borderId="0" xfId="0" applyNumberFormat="1" applyFont="1" applyFill="1" applyAlignment="1">
      <alignment horizontal="center"/>
    </xf>
    <xf numFmtId="167" fontId="12" fillId="2" borderId="0" xfId="0" applyNumberFormat="1" applyFont="1" applyFill="1" applyAlignment="1">
      <alignment horizontal="center"/>
    </xf>
    <xf numFmtId="167" fontId="13" fillId="2" borderId="0" xfId="0" applyNumberFormat="1" applyFont="1" applyFill="1" applyAlignment="1">
      <alignment horizontal="left"/>
    </xf>
    <xf numFmtId="0" fontId="24" fillId="2" borderId="0" xfId="0" applyFont="1" applyFill="1" applyAlignment="1">
      <alignment horizontal="left" indent="1"/>
    </xf>
    <xf numFmtId="3" fontId="12" fillId="2" borderId="0" xfId="0" applyNumberFormat="1" applyFont="1" applyFill="1" applyAlignment="1">
      <alignment horizontal="right" indent="1"/>
    </xf>
    <xf numFmtId="1" fontId="9" fillId="4" borderId="1" xfId="0" applyNumberFormat="1" applyFont="1" applyFill="1" applyBorder="1" applyAlignment="1">
      <alignment horizontal="center" vertical="center"/>
    </xf>
    <xf numFmtId="0" fontId="25" fillId="0" borderId="0" xfId="0" applyFont="1"/>
    <xf numFmtId="0" fontId="4" fillId="0" borderId="0" xfId="0" applyFont="1"/>
    <xf numFmtId="0" fontId="12" fillId="5" borderId="0" xfId="0" applyFont="1" applyFill="1"/>
    <xf numFmtId="0" fontId="13" fillId="5" borderId="0" xfId="0" applyFont="1" applyFill="1"/>
    <xf numFmtId="0" fontId="13" fillId="6" borderId="0" xfId="0" applyFont="1" applyFill="1"/>
    <xf numFmtId="0" fontId="33" fillId="7" borderId="21" xfId="0" applyFont="1" applyFill="1" applyBorder="1" applyAlignment="1">
      <alignment horizontal="center"/>
    </xf>
    <xf numFmtId="0" fontId="12" fillId="6" borderId="0" xfId="0" applyFont="1" applyFill="1"/>
    <xf numFmtId="0" fontId="4" fillId="5" borderId="0" xfId="0" applyFont="1" applyFill="1"/>
    <xf numFmtId="0" fontId="33" fillId="0" borderId="21" xfId="0" applyFont="1" applyBorder="1" applyAlignment="1">
      <alignment horizontal="center" vertical="center"/>
    </xf>
    <xf numFmtId="0" fontId="24" fillId="5" borderId="0" xfId="0" applyFont="1" applyFill="1"/>
    <xf numFmtId="0" fontId="12" fillId="0" borderId="21" xfId="0" applyFont="1" applyBorder="1"/>
    <xf numFmtId="0" fontId="31" fillId="6" borderId="0" xfId="0" applyFont="1" applyFill="1" applyAlignment="1">
      <alignment horizontal="right" vertical="center" indent="1"/>
    </xf>
    <xf numFmtId="0" fontId="4" fillId="6" borderId="0" xfId="0" applyFont="1" applyFill="1"/>
    <xf numFmtId="0" fontId="36" fillId="8" borderId="0" xfId="0" applyFont="1" applyFill="1" applyAlignment="1">
      <alignment horizontal="center" vertical="center"/>
    </xf>
    <xf numFmtId="0" fontId="12" fillId="4" borderId="22" xfId="0" applyFont="1" applyFill="1" applyBorder="1" applyAlignment="1">
      <alignment horizontal="center"/>
    </xf>
    <xf numFmtId="0" fontId="13" fillId="5" borderId="0" xfId="0" applyFont="1" applyFill="1" applyAlignment="1">
      <alignment vertical="top"/>
    </xf>
    <xf numFmtId="0" fontId="12" fillId="0" borderId="22" xfId="0" applyFont="1" applyBorder="1" applyAlignment="1">
      <alignment horizontal="center"/>
    </xf>
    <xf numFmtId="0" fontId="38" fillId="8" borderId="0" xfId="0" applyFont="1" applyFill="1" applyAlignment="1">
      <alignment horizontal="center"/>
    </xf>
    <xf numFmtId="0" fontId="13" fillId="5" borderId="0" xfId="0" applyFont="1" applyFill="1" applyAlignment="1">
      <alignment vertical="center"/>
    </xf>
    <xf numFmtId="0" fontId="25" fillId="5" borderId="0" xfId="0" applyFont="1" applyFill="1" applyAlignment="1">
      <alignment vertical="top"/>
    </xf>
    <xf numFmtId="0" fontId="12" fillId="4" borderId="0" xfId="0" applyFont="1" applyFill="1"/>
    <xf numFmtId="0" fontId="0" fillId="6" borderId="0" xfId="0" applyFill="1"/>
    <xf numFmtId="0" fontId="25" fillId="5" borderId="0" xfId="0" applyFont="1" applyFill="1" applyAlignment="1">
      <alignment vertical="center"/>
    </xf>
    <xf numFmtId="0" fontId="29" fillId="5" borderId="0" xfId="0" applyFont="1" applyFill="1" applyAlignment="1">
      <alignment vertical="top"/>
    </xf>
    <xf numFmtId="0" fontId="39" fillId="5" borderId="0" xfId="0" applyFont="1" applyFill="1" applyAlignment="1">
      <alignment vertical="top"/>
    </xf>
    <xf numFmtId="0" fontId="12" fillId="5" borderId="0" xfId="0" applyFont="1" applyFill="1" applyAlignment="1">
      <alignment vertical="top"/>
    </xf>
    <xf numFmtId="0" fontId="24" fillId="5" borderId="0" xfId="0" applyFont="1" applyFill="1" applyAlignment="1">
      <alignment vertical="center"/>
    </xf>
    <xf numFmtId="0" fontId="12" fillId="5" borderId="0" xfId="0" applyFont="1" applyFill="1" applyAlignment="1">
      <alignment vertical="center"/>
    </xf>
    <xf numFmtId="0" fontId="12" fillId="4" borderId="23" xfId="0" applyFont="1" applyFill="1" applyBorder="1" applyAlignment="1">
      <alignment horizontal="center" vertical="center"/>
    </xf>
    <xf numFmtId="0" fontId="12" fillId="4" borderId="24" xfId="0" applyFont="1" applyFill="1" applyBorder="1"/>
    <xf numFmtId="0" fontId="40" fillId="5" borderId="0" xfId="0" applyFont="1" applyFill="1" applyAlignment="1">
      <alignment vertical="top"/>
    </xf>
    <xf numFmtId="0" fontId="40" fillId="5" borderId="0" xfId="0" applyFont="1" applyFill="1" applyAlignment="1">
      <alignment vertical="center"/>
    </xf>
    <xf numFmtId="0" fontId="12" fillId="4" borderId="22" xfId="0" applyFont="1" applyFill="1" applyBorder="1" applyAlignment="1">
      <alignment horizontal="center" vertical="center"/>
    </xf>
    <xf numFmtId="0" fontId="33" fillId="5" borderId="0" xfId="0" applyFont="1" applyFill="1"/>
    <xf numFmtId="0" fontId="41" fillId="5" borderId="0" xfId="0" applyFont="1" applyFill="1"/>
    <xf numFmtId="0" fontId="13" fillId="5" borderId="0" xfId="0" applyFont="1" applyFill="1" applyAlignment="1">
      <alignment horizontal="left"/>
    </xf>
    <xf numFmtId="0" fontId="42" fillId="5" borderId="0" xfId="0" applyFont="1" applyFill="1" applyAlignment="1">
      <alignment horizontal="left"/>
    </xf>
    <xf numFmtId="0" fontId="42" fillId="5" borderId="0" xfId="0" applyFont="1" applyFill="1"/>
    <xf numFmtId="0" fontId="13" fillId="6" borderId="0" xfId="0" applyFont="1" applyFill="1" applyAlignment="1">
      <alignment vertical="top"/>
    </xf>
    <xf numFmtId="0" fontId="13" fillId="0" borderId="0" xfId="0" applyFont="1" applyAlignment="1">
      <alignment vertical="top"/>
    </xf>
    <xf numFmtId="0" fontId="12" fillId="4" borderId="21" xfId="0" applyFont="1" applyFill="1" applyBorder="1"/>
    <xf numFmtId="0" fontId="12" fillId="4" borderId="25" xfId="0" applyFont="1" applyFill="1" applyBorder="1"/>
    <xf numFmtId="0" fontId="12" fillId="4" borderId="23" xfId="0" applyFont="1" applyFill="1" applyBorder="1"/>
    <xf numFmtId="0" fontId="0" fillId="6" borderId="26" xfId="0" applyFill="1" applyBorder="1"/>
    <xf numFmtId="0" fontId="12" fillId="0" borderId="0" xfId="0" applyFont="1" applyAlignment="1">
      <alignment vertical="top"/>
    </xf>
    <xf numFmtId="0" fontId="25" fillId="5" borderId="0" xfId="0" applyFont="1" applyFill="1"/>
    <xf numFmtId="0" fontId="25" fillId="0" borderId="0" xfId="0" applyFont="1" applyAlignment="1">
      <alignment vertical="center"/>
    </xf>
    <xf numFmtId="0" fontId="25" fillId="0" borderId="0" xfId="0" applyFont="1" applyAlignment="1">
      <alignment vertical="top"/>
    </xf>
    <xf numFmtId="0" fontId="12" fillId="0" borderId="27" xfId="0" applyFont="1" applyBorder="1"/>
    <xf numFmtId="0" fontId="12" fillId="0" borderId="28" xfId="0" applyFont="1" applyBorder="1"/>
    <xf numFmtId="0" fontId="12" fillId="0" borderId="29" xfId="0" applyFont="1" applyBorder="1"/>
    <xf numFmtId="3" fontId="12" fillId="2" borderId="0" xfId="0" applyNumberFormat="1" applyFont="1" applyFill="1" applyAlignment="1">
      <alignment horizontal="center" wrapText="1"/>
    </xf>
    <xf numFmtId="3" fontId="13" fillId="2" borderId="1" xfId="0" applyNumberFormat="1" applyFont="1" applyFill="1" applyBorder="1" applyAlignment="1">
      <alignment horizontal="center" wrapText="1"/>
    </xf>
    <xf numFmtId="3" fontId="12" fillId="4" borderId="1" xfId="0" applyNumberFormat="1" applyFont="1" applyFill="1" applyBorder="1"/>
    <xf numFmtId="165" fontId="12" fillId="4" borderId="1" xfId="0" applyNumberFormat="1" applyFont="1" applyFill="1" applyBorder="1"/>
    <xf numFmtId="3" fontId="13" fillId="0" borderId="1" xfId="0" applyNumberFormat="1" applyFont="1" applyBorder="1"/>
    <xf numFmtId="3" fontId="13" fillId="2" borderId="0" xfId="0" applyNumberFormat="1" applyFont="1" applyFill="1"/>
    <xf numFmtId="0" fontId="13" fillId="2" borderId="1" xfId="0" applyFont="1" applyFill="1" applyBorder="1" applyAlignment="1">
      <alignment horizontal="left" indent="1"/>
    </xf>
    <xf numFmtId="0" fontId="12" fillId="2" borderId="1" xfId="0" applyFont="1" applyFill="1" applyBorder="1" applyAlignment="1">
      <alignment horizontal="center"/>
    </xf>
    <xf numFmtId="3" fontId="12" fillId="2" borderId="1" xfId="0" applyNumberFormat="1" applyFont="1" applyFill="1" applyBorder="1" applyAlignment="1">
      <alignment horizontal="center"/>
    </xf>
    <xf numFmtId="0" fontId="13" fillId="2" borderId="0" xfId="0" applyFont="1" applyFill="1" applyAlignment="1">
      <alignment horizontal="left" indent="1"/>
    </xf>
    <xf numFmtId="0" fontId="12" fillId="2" borderId="0" xfId="0" applyFont="1" applyFill="1" applyAlignment="1">
      <alignment horizontal="center"/>
    </xf>
    <xf numFmtId="0" fontId="0" fillId="2" borderId="0" xfId="0" applyFill="1"/>
    <xf numFmtId="1" fontId="12" fillId="2" borderId="0" xfId="0" applyNumberFormat="1" applyFont="1" applyFill="1" applyAlignment="1">
      <alignment horizontal="center"/>
    </xf>
    <xf numFmtId="0" fontId="13" fillId="2" borderId="0" xfId="0" applyFont="1" applyFill="1" applyAlignment="1">
      <alignment horizontal="center"/>
    </xf>
    <xf numFmtId="4" fontId="13" fillId="2" borderId="0" xfId="0" applyNumberFormat="1" applyFont="1" applyFill="1" applyAlignment="1">
      <alignment horizontal="right" vertical="center" indent="1"/>
    </xf>
    <xf numFmtId="3" fontId="13" fillId="2" borderId="0" xfId="0" applyNumberFormat="1" applyFont="1" applyFill="1" applyAlignment="1">
      <alignment horizontal="right"/>
    </xf>
    <xf numFmtId="4" fontId="25" fillId="0" borderId="12" xfId="0" applyNumberFormat="1" applyFont="1" applyBorder="1"/>
    <xf numFmtId="4" fontId="13" fillId="4" borderId="1" xfId="0" applyNumberFormat="1" applyFont="1" applyFill="1" applyBorder="1"/>
    <xf numFmtId="0" fontId="13" fillId="2" borderId="0" xfId="0" applyFont="1" applyFill="1" applyAlignment="1">
      <alignment horizontal="left" vertical="center" indent="1"/>
    </xf>
    <xf numFmtId="0" fontId="13" fillId="2" borderId="0" xfId="0" applyFont="1" applyFill="1" applyAlignment="1">
      <alignment horizontal="center" vertical="center" wrapText="1"/>
    </xf>
    <xf numFmtId="0" fontId="25" fillId="2" borderId="0" xfId="0" applyFont="1" applyFill="1" applyAlignment="1">
      <alignment horizontal="center" vertical="center" wrapText="1"/>
    </xf>
    <xf numFmtId="15" fontId="12" fillId="0" borderId="0" xfId="0" applyNumberFormat="1" applyFont="1"/>
    <xf numFmtId="15" fontId="13" fillId="2" borderId="0" xfId="0" applyNumberFormat="1" applyFont="1" applyFill="1"/>
    <xf numFmtId="3" fontId="25" fillId="0" borderId="12" xfId="0" applyNumberFormat="1" applyFont="1" applyBorder="1" applyAlignment="1">
      <alignment vertical="center"/>
    </xf>
    <xf numFmtId="164" fontId="9" fillId="0" borderId="1" xfId="0" applyNumberFormat="1" applyFont="1" applyBorder="1" applyAlignment="1">
      <alignment horizontal="center" wrapText="1"/>
    </xf>
    <xf numFmtId="1" fontId="12" fillId="5" borderId="0" xfId="0" applyNumberFormat="1" applyFont="1" applyFill="1"/>
    <xf numFmtId="164" fontId="25" fillId="4" borderId="12" xfId="0" applyNumberFormat="1" applyFont="1" applyFill="1" applyBorder="1"/>
    <xf numFmtId="165" fontId="12" fillId="0" borderId="1" xfId="0" applyNumberFormat="1" applyFont="1" applyBorder="1"/>
    <xf numFmtId="165" fontId="12" fillId="2" borderId="0" xfId="0" applyNumberFormat="1" applyFont="1" applyFill="1"/>
    <xf numFmtId="165" fontId="13" fillId="0" borderId="1" xfId="0" applyNumberFormat="1" applyFont="1" applyBorder="1"/>
    <xf numFmtId="165" fontId="13" fillId="4" borderId="1" xfId="0" applyNumberFormat="1" applyFont="1" applyFill="1" applyBorder="1"/>
    <xf numFmtId="0" fontId="47" fillId="0" borderId="0" xfId="0" applyFont="1" applyAlignment="1">
      <alignment horizontal="left" indent="1"/>
    </xf>
    <xf numFmtId="14" fontId="12" fillId="0" borderId="0" xfId="0" applyNumberFormat="1" applyFont="1" applyAlignment="1">
      <alignment horizontal="center" wrapText="1"/>
    </xf>
    <xf numFmtId="0" fontId="7" fillId="2" borderId="0" xfId="0" applyFont="1" applyFill="1" applyProtection="1">
      <protection hidden="1"/>
    </xf>
    <xf numFmtId="15" fontId="2" fillId="2" borderId="0" xfId="0" applyNumberFormat="1" applyFont="1" applyFill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/>
      <protection hidden="1"/>
    </xf>
    <xf numFmtId="0" fontId="7" fillId="0" borderId="0" xfId="0" applyFont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15" fontId="50" fillId="0" borderId="1" xfId="0" applyNumberFormat="1" applyFont="1" applyBorder="1" applyAlignment="1" applyProtection="1">
      <alignment horizontal="center"/>
      <protection hidden="1"/>
    </xf>
    <xf numFmtId="0" fontId="50" fillId="2" borderId="0" xfId="0" applyFont="1" applyFill="1" applyAlignment="1" applyProtection="1">
      <alignment horizontal="center" vertical="center"/>
      <protection hidden="1"/>
    </xf>
    <xf numFmtId="9" fontId="7" fillId="0" borderId="1" xfId="0" applyNumberFormat="1" applyFont="1" applyBorder="1" applyAlignment="1" applyProtection="1">
      <alignment horizontal="center"/>
      <protection hidden="1"/>
    </xf>
    <xf numFmtId="0" fontId="12" fillId="2" borderId="0" xfId="0" applyFont="1" applyFill="1" applyAlignment="1">
      <alignment horizontal="left" indent="1"/>
    </xf>
    <xf numFmtId="0" fontId="7" fillId="0" borderId="1" xfId="0" applyFont="1" applyBorder="1" applyAlignment="1" applyProtection="1">
      <alignment horizontal="center"/>
      <protection hidden="1"/>
    </xf>
    <xf numFmtId="0" fontId="7" fillId="2" borderId="0" xfId="0" applyFont="1" applyFill="1" applyAlignment="1" applyProtection="1">
      <alignment horizontal="center" vertical="center" wrapText="1"/>
      <protection hidden="1"/>
    </xf>
    <xf numFmtId="0" fontId="7" fillId="2" borderId="0" xfId="0" applyFont="1" applyFill="1" applyAlignment="1" applyProtection="1">
      <alignment horizontal="center" wrapText="1"/>
      <protection hidden="1"/>
    </xf>
    <xf numFmtId="9" fontId="7" fillId="2" borderId="0" xfId="0" applyNumberFormat="1" applyFont="1" applyFill="1" applyAlignment="1" applyProtection="1">
      <alignment horizontal="center"/>
      <protection hidden="1"/>
    </xf>
    <xf numFmtId="2" fontId="7" fillId="0" borderId="1" xfId="0" applyNumberFormat="1" applyFont="1" applyBorder="1" applyAlignment="1" applyProtection="1">
      <alignment horizontal="center"/>
      <protection hidden="1"/>
    </xf>
    <xf numFmtId="0" fontId="7" fillId="0" borderId="0" xfId="0" applyFont="1" applyAlignment="1" applyProtection="1">
      <alignment horizontal="center"/>
      <protection hidden="1"/>
    </xf>
    <xf numFmtId="2" fontId="7" fillId="0" borderId="0" xfId="0" applyNumberFormat="1" applyFont="1" applyAlignment="1" applyProtection="1">
      <alignment horizontal="center"/>
      <protection hidden="1"/>
    </xf>
    <xf numFmtId="15" fontId="2" fillId="0" borderId="0" xfId="0" applyNumberFormat="1" applyFont="1" applyAlignment="1" applyProtection="1">
      <alignment horizontal="center"/>
      <protection hidden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3" fillId="2" borderId="0" xfId="0" applyNumberFormat="1" applyFont="1" applyFill="1"/>
    <xf numFmtId="168" fontId="1" fillId="2" borderId="1" xfId="1" applyNumberFormat="1" applyFill="1" applyBorder="1" applyAlignment="1" applyProtection="1">
      <alignment horizontal="center" vertical="center" wrapText="1"/>
    </xf>
    <xf numFmtId="15" fontId="12" fillId="2" borderId="15" xfId="0" applyNumberFormat="1" applyFont="1" applyFill="1" applyBorder="1" applyAlignment="1">
      <alignment horizontal="center" vertical="center" wrapText="1"/>
    </xf>
    <xf numFmtId="168" fontId="3" fillId="0" borderId="0" xfId="0" applyNumberFormat="1" applyFont="1"/>
    <xf numFmtId="168" fontId="3" fillId="2" borderId="0" xfId="0" applyNumberFormat="1" applyFont="1" applyFill="1" applyAlignment="1">
      <alignment wrapText="1"/>
    </xf>
    <xf numFmtId="168" fontId="12" fillId="2" borderId="3" xfId="0" applyNumberFormat="1" applyFont="1" applyFill="1" applyBorder="1" applyAlignment="1">
      <alignment horizontal="center" wrapText="1"/>
    </xf>
    <xf numFmtId="168" fontId="3" fillId="0" borderId="0" xfId="0" applyNumberFormat="1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15" fontId="3" fillId="2" borderId="2" xfId="0" applyNumberFormat="1" applyFont="1" applyFill="1" applyBorder="1" applyAlignment="1">
      <alignment horizontal="center" vertical="center" wrapText="1"/>
    </xf>
    <xf numFmtId="168" fontId="12" fillId="0" borderId="0" xfId="0" applyNumberFormat="1" applyFont="1" applyAlignment="1">
      <alignment horizontal="center" wrapText="1"/>
    </xf>
    <xf numFmtId="168" fontId="15" fillId="0" borderId="0" xfId="0" applyNumberFormat="1" applyFont="1" applyAlignment="1">
      <alignment horizontal="left" wrapText="1"/>
    </xf>
    <xf numFmtId="168" fontId="12" fillId="0" borderId="0" xfId="0" applyNumberFormat="1" applyFont="1" applyAlignment="1">
      <alignment horizontal="left" indent="1"/>
    </xf>
    <xf numFmtId="168" fontId="12" fillId="0" borderId="0" xfId="0" applyNumberFormat="1" applyFont="1" applyAlignment="1">
      <alignment horizontal="left"/>
    </xf>
    <xf numFmtId="168" fontId="12" fillId="0" borderId="0" xfId="0" applyNumberFormat="1" applyFont="1"/>
    <xf numFmtId="168" fontId="15" fillId="0" borderId="0" xfId="0" applyNumberFormat="1" applyFont="1" applyAlignment="1">
      <alignment horizontal="right" wrapText="1"/>
    </xf>
    <xf numFmtId="168" fontId="12" fillId="0" borderId="0" xfId="0" applyNumberFormat="1" applyFont="1" applyAlignment="1">
      <alignment horizontal="right" wrapText="1"/>
    </xf>
    <xf numFmtId="168" fontId="15" fillId="0" borderId="0" xfId="0" applyNumberFormat="1" applyFont="1" applyAlignment="1">
      <alignment horizontal="center" wrapText="1"/>
    </xf>
    <xf numFmtId="168" fontId="13" fillId="0" borderId="0" xfId="0" applyNumberFormat="1" applyFont="1"/>
    <xf numFmtId="0" fontId="15" fillId="0" borderId="0" xfId="0" applyFont="1" applyAlignment="1">
      <alignment horizontal="right"/>
    </xf>
    <xf numFmtId="168" fontId="15" fillId="0" borderId="0" xfId="0" applyNumberFormat="1" applyFont="1" applyAlignment="1">
      <alignment horizontal="left"/>
    </xf>
    <xf numFmtId="168" fontId="13" fillId="0" borderId="0" xfId="0" applyNumberFormat="1" applyFont="1" applyAlignment="1">
      <alignment horizontal="left" indent="1"/>
    </xf>
    <xf numFmtId="0" fontId="25" fillId="2" borderId="0" xfId="0" applyFont="1" applyFill="1" applyAlignment="1">
      <alignment horizontal="center" vertical="center"/>
    </xf>
    <xf numFmtId="0" fontId="12" fillId="0" borderId="16" xfId="0" applyFont="1" applyBorder="1"/>
    <xf numFmtId="0" fontId="13" fillId="2" borderId="0" xfId="0" applyFont="1" applyFill="1" applyAlignment="1">
      <alignment horizontal="left" vertical="center" indent="12"/>
    </xf>
    <xf numFmtId="15" fontId="7" fillId="2" borderId="0" xfId="0" applyNumberFormat="1" applyFont="1" applyFill="1" applyAlignment="1" applyProtection="1">
      <alignment horizontal="center"/>
      <protection hidden="1"/>
    </xf>
    <xf numFmtId="0" fontId="7" fillId="0" borderId="1" xfId="0" applyFont="1" applyBorder="1" applyAlignment="1" applyProtection="1">
      <alignment horizontal="center" vertical="center" wrapText="1"/>
      <protection hidden="1"/>
    </xf>
    <xf numFmtId="1" fontId="7" fillId="2" borderId="0" xfId="0" applyNumberFormat="1" applyFont="1" applyFill="1" applyAlignment="1" applyProtection="1">
      <alignment horizontal="center"/>
      <protection hidden="1"/>
    </xf>
    <xf numFmtId="14" fontId="7" fillId="0" borderId="0" xfId="0" applyNumberFormat="1" applyFont="1" applyProtection="1">
      <protection hidden="1"/>
    </xf>
    <xf numFmtId="15" fontId="7" fillId="2" borderId="0" xfId="0" applyNumberFormat="1" applyFont="1" applyFill="1" applyAlignment="1">
      <alignment horizontal="center" vertical="center"/>
    </xf>
    <xf numFmtId="0" fontId="12" fillId="2" borderId="16" xfId="0" applyFont="1" applyFill="1" applyBorder="1" applyAlignment="1">
      <alignment horizontal="center"/>
    </xf>
    <xf numFmtId="3" fontId="24" fillId="2" borderId="0" xfId="0" applyNumberFormat="1" applyFont="1" applyFill="1" applyAlignment="1">
      <alignment vertical="center"/>
    </xf>
    <xf numFmtId="0" fontId="25" fillId="2" borderId="0" xfId="0" applyFont="1" applyFill="1" applyAlignment="1">
      <alignment vertical="center"/>
    </xf>
    <xf numFmtId="0" fontId="4" fillId="2" borderId="0" xfId="0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 vertical="center"/>
    </xf>
    <xf numFmtId="15" fontId="12" fillId="2" borderId="0" xfId="0" applyNumberFormat="1" applyFont="1" applyFill="1"/>
    <xf numFmtId="15" fontId="13" fillId="2" borderId="16" xfId="0" applyNumberFormat="1" applyFont="1" applyFill="1" applyBorder="1" applyAlignment="1">
      <alignment horizontal="left" vertical="center" indent="1"/>
    </xf>
    <xf numFmtId="0" fontId="52" fillId="2" borderId="0" xfId="0" applyFont="1" applyFill="1" applyAlignment="1">
      <alignment horizontal="center"/>
    </xf>
    <xf numFmtId="15" fontId="13" fillId="2" borderId="0" xfId="0" applyNumberFormat="1" applyFont="1" applyFill="1" applyAlignment="1">
      <alignment horizontal="center"/>
    </xf>
    <xf numFmtId="15" fontId="13" fillId="2" borderId="0" xfId="0" applyNumberFormat="1" applyFont="1" applyFill="1" applyAlignment="1">
      <alignment horizontal="center" vertical="center"/>
    </xf>
    <xf numFmtId="167" fontId="15" fillId="2" borderId="0" xfId="0" applyNumberFormat="1" applyFont="1" applyFill="1" applyAlignment="1">
      <alignment horizontal="center"/>
    </xf>
    <xf numFmtId="0" fontId="12" fillId="2" borderId="0" xfId="0" applyFont="1" applyFill="1" applyAlignment="1">
      <alignment horizontal="left" indent="2"/>
    </xf>
    <xf numFmtId="15" fontId="12" fillId="2" borderId="0" xfId="0" applyNumberFormat="1" applyFont="1" applyFill="1" applyAlignment="1">
      <alignment horizontal="left"/>
    </xf>
    <xf numFmtId="0" fontId="0" fillId="2" borderId="0" xfId="0" applyFill="1" applyAlignment="1">
      <alignment horizontal="left" vertical="center" indent="1"/>
    </xf>
    <xf numFmtId="15" fontId="12" fillId="2" borderId="0" xfId="0" applyNumberFormat="1" applyFont="1" applyFill="1" applyAlignment="1">
      <alignment horizontal="center"/>
    </xf>
    <xf numFmtId="1" fontId="7" fillId="0" borderId="1" xfId="0" applyNumberFormat="1" applyFont="1" applyBorder="1" applyAlignment="1" applyProtection="1">
      <alignment horizontal="center"/>
      <protection hidden="1"/>
    </xf>
    <xf numFmtId="9" fontId="13" fillId="2" borderId="0" xfId="0" applyNumberFormat="1" applyFont="1" applyFill="1" applyAlignment="1">
      <alignment horizontal="center"/>
    </xf>
    <xf numFmtId="0" fontId="13" fillId="0" borderId="1" xfId="0" applyFont="1" applyBorder="1" applyAlignment="1" applyProtection="1">
      <alignment horizontal="center"/>
      <protection hidden="1"/>
    </xf>
    <xf numFmtId="9" fontId="2" fillId="2" borderId="0" xfId="0" applyNumberFormat="1" applyFont="1" applyFill="1" applyAlignment="1" applyProtection="1">
      <alignment horizontal="center"/>
      <protection hidden="1"/>
    </xf>
    <xf numFmtId="0" fontId="2" fillId="2" borderId="0" xfId="0" applyFont="1" applyFill="1" applyProtection="1">
      <protection hidden="1"/>
    </xf>
    <xf numFmtId="166" fontId="13" fillId="0" borderId="1" xfId="0" applyNumberFormat="1" applyFont="1" applyBorder="1" applyAlignment="1" applyProtection="1">
      <alignment horizontal="center"/>
      <protection hidden="1"/>
    </xf>
    <xf numFmtId="0" fontId="55" fillId="0" borderId="0" xfId="0" applyFont="1"/>
    <xf numFmtId="0" fontId="56" fillId="0" borderId="0" xfId="0" applyFont="1"/>
    <xf numFmtId="0" fontId="59" fillId="0" borderId="0" xfId="0" applyFont="1"/>
    <xf numFmtId="169" fontId="20" fillId="0" borderId="0" xfId="0" applyNumberFormat="1" applyFont="1" applyAlignment="1">
      <alignment horizontal="left"/>
    </xf>
    <xf numFmtId="171" fontId="20" fillId="0" borderId="0" xfId="0" applyNumberFormat="1" applyFont="1" applyAlignment="1">
      <alignment horizontal="left"/>
    </xf>
    <xf numFmtId="0" fontId="20" fillId="0" borderId="0" xfId="0" applyFont="1" applyAlignment="1">
      <alignment horizontal="center"/>
    </xf>
    <xf numFmtId="3" fontId="20" fillId="0" borderId="0" xfId="0" applyNumberFormat="1" applyFont="1" applyAlignment="1">
      <alignment horizontal="left"/>
    </xf>
    <xf numFmtId="3" fontId="20" fillId="0" borderId="0" xfId="0" applyNumberFormat="1" applyFont="1"/>
    <xf numFmtId="164" fontId="10" fillId="0" borderId="1" xfId="0" applyNumberFormat="1" applyFont="1" applyBorder="1" applyAlignment="1">
      <alignment horizontal="center"/>
    </xf>
    <xf numFmtId="15" fontId="2" fillId="2" borderId="0" xfId="0" applyNumberFormat="1" applyFont="1" applyFill="1" applyProtection="1">
      <protection hidden="1"/>
    </xf>
    <xf numFmtId="14" fontId="13" fillId="10" borderId="1" xfId="0" applyNumberFormat="1" applyFont="1" applyFill="1" applyBorder="1" applyProtection="1">
      <protection hidden="1"/>
    </xf>
    <xf numFmtId="15" fontId="9" fillId="0" borderId="32" xfId="0" applyNumberFormat="1" applyFont="1" applyBorder="1" applyAlignment="1" applyProtection="1">
      <alignment horizontal="center"/>
      <protection hidden="1"/>
    </xf>
    <xf numFmtId="15" fontId="9" fillId="0" borderId="30" xfId="0" applyNumberFormat="1" applyFont="1" applyBorder="1" applyAlignment="1" applyProtection="1">
      <alignment horizontal="center"/>
      <protection hidden="1"/>
    </xf>
    <xf numFmtId="15" fontId="10" fillId="0" borderId="30" xfId="0" applyNumberFormat="1" applyFont="1" applyBorder="1" applyAlignment="1" applyProtection="1">
      <alignment horizontal="center"/>
      <protection hidden="1"/>
    </xf>
    <xf numFmtId="15" fontId="9" fillId="0" borderId="31" xfId="0" applyNumberFormat="1" applyFont="1" applyBorder="1" applyAlignment="1" applyProtection="1">
      <alignment horizontal="center"/>
      <protection hidden="1"/>
    </xf>
    <xf numFmtId="0" fontId="60" fillId="0" borderId="0" xfId="0" applyFont="1"/>
    <xf numFmtId="164" fontId="13" fillId="2" borderId="33" xfId="0" applyNumberFormat="1" applyFont="1" applyFill="1" applyBorder="1" applyAlignment="1">
      <alignment horizontal="center" wrapText="1"/>
    </xf>
    <xf numFmtId="164" fontId="13" fillId="2" borderId="34" xfId="0" applyNumberFormat="1" applyFont="1" applyFill="1" applyBorder="1" applyAlignment="1">
      <alignment horizontal="center" wrapText="1"/>
    </xf>
    <xf numFmtId="164" fontId="13" fillId="2" borderId="35" xfId="0" applyNumberFormat="1" applyFont="1" applyFill="1" applyBorder="1" applyAlignment="1">
      <alignment horizontal="center" wrapText="1"/>
    </xf>
    <xf numFmtId="164" fontId="9" fillId="2" borderId="0" xfId="0" applyNumberFormat="1" applyFont="1" applyFill="1" applyAlignment="1">
      <alignment horizontal="center" wrapText="1"/>
    </xf>
    <xf numFmtId="164" fontId="9" fillId="0" borderId="1" xfId="0" applyNumberFormat="1" applyFont="1" applyBorder="1" applyAlignment="1">
      <alignment wrapText="1"/>
    </xf>
    <xf numFmtId="1" fontId="9" fillId="0" borderId="1" xfId="0" applyNumberFormat="1" applyFont="1" applyBorder="1" applyAlignment="1">
      <alignment wrapText="1"/>
    </xf>
    <xf numFmtId="164" fontId="9" fillId="2" borderId="0" xfId="0" applyNumberFormat="1" applyFont="1" applyFill="1" applyAlignment="1">
      <alignment horizontal="left" wrapText="1" indent="1"/>
    </xf>
    <xf numFmtId="164" fontId="9" fillId="0" borderId="20" xfId="0" applyNumberFormat="1" applyFont="1" applyBorder="1" applyAlignment="1">
      <alignment horizontal="center"/>
    </xf>
    <xf numFmtId="164" fontId="9" fillId="0" borderId="15" xfId="0" applyNumberFormat="1" applyFont="1" applyBorder="1" applyAlignment="1">
      <alignment horizontal="center"/>
    </xf>
    <xf numFmtId="0" fontId="0" fillId="0" borderId="1" xfId="0" applyBorder="1" applyAlignment="1">
      <alignment wrapText="1"/>
    </xf>
    <xf numFmtId="164" fontId="9" fillId="2" borderId="0" xfId="0" applyNumberFormat="1" applyFont="1" applyFill="1"/>
    <xf numFmtId="0" fontId="0" fillId="0" borderId="0" xfId="0"/>
    <xf numFmtId="0" fontId="0" fillId="0" borderId="16" xfId="0" applyBorder="1"/>
    <xf numFmtId="164" fontId="9" fillId="2" borderId="0" xfId="0" applyNumberFormat="1" applyFont="1" applyFill="1" applyAlignment="1">
      <alignment wrapText="1"/>
    </xf>
    <xf numFmtId="164" fontId="4" fillId="0" borderId="0" xfId="0" applyNumberFormat="1" applyFont="1" applyAlignment="1">
      <alignment wrapText="1"/>
    </xf>
    <xf numFmtId="164" fontId="9" fillId="4" borderId="1" xfId="0" applyNumberFormat="1" applyFont="1" applyFill="1" applyBorder="1" applyAlignment="1">
      <alignment horizontal="left" vertical="center" indent="1"/>
    </xf>
    <xf numFmtId="164" fontId="9" fillId="2" borderId="17" xfId="0" applyNumberFormat="1" applyFont="1" applyFill="1" applyBorder="1" applyAlignment="1">
      <alignment horizontal="left" vertical="center" indent="1"/>
    </xf>
    <xf numFmtId="164" fontId="9" fillId="2" borderId="16" xfId="0" applyNumberFormat="1" applyFont="1" applyFill="1" applyBorder="1" applyAlignment="1">
      <alignment horizontal="left" vertical="center" indent="1"/>
    </xf>
    <xf numFmtId="164" fontId="9" fillId="0" borderId="20" xfId="0" applyNumberFormat="1" applyFont="1" applyBorder="1"/>
    <xf numFmtId="164" fontId="9" fillId="0" borderId="15" xfId="0" applyNumberFormat="1" applyFont="1" applyBorder="1"/>
    <xf numFmtId="168" fontId="3" fillId="2" borderId="36" xfId="0" applyNumberFormat="1" applyFont="1" applyFill="1" applyBorder="1" applyAlignment="1">
      <alignment horizontal="center" vertical="center" wrapText="1"/>
    </xf>
    <xf numFmtId="168" fontId="7" fillId="0" borderId="3" xfId="0" applyNumberFormat="1" applyFont="1" applyBorder="1" applyAlignment="1">
      <alignment horizontal="center" vertical="center" wrapText="1"/>
    </xf>
    <xf numFmtId="168" fontId="3" fillId="2" borderId="1" xfId="0" applyNumberFormat="1" applyFont="1" applyFill="1" applyBorder="1" applyAlignment="1">
      <alignment horizontal="center" vertical="center" wrapText="1"/>
    </xf>
    <xf numFmtId="168" fontId="7" fillId="0" borderId="1" xfId="0" applyNumberFormat="1" applyFont="1" applyBorder="1" applyAlignment="1">
      <alignment horizontal="center" vertical="center" wrapText="1"/>
    </xf>
    <xf numFmtId="168" fontId="7" fillId="2" borderId="1" xfId="0" applyNumberFormat="1" applyFont="1" applyFill="1" applyBorder="1" applyAlignment="1">
      <alignment horizontal="center" vertical="center" wrapText="1"/>
    </xf>
    <xf numFmtId="168" fontId="51" fillId="2" borderId="1" xfId="0" applyNumberFormat="1" applyFont="1" applyFill="1" applyBorder="1" applyAlignment="1">
      <alignment horizontal="center" vertical="center" wrapText="1"/>
    </xf>
    <xf numFmtId="17" fontId="3" fillId="2" borderId="37" xfId="0" applyNumberFormat="1" applyFont="1" applyFill="1" applyBorder="1" applyAlignment="1">
      <alignment horizontal="center" vertical="center" wrapText="1"/>
    </xf>
    <xf numFmtId="17" fontId="3" fillId="2" borderId="3" xfId="0" applyNumberFormat="1" applyFont="1" applyFill="1" applyBorder="1" applyAlignment="1">
      <alignment horizontal="center" vertical="center" wrapText="1"/>
    </xf>
    <xf numFmtId="3" fontId="5" fillId="2" borderId="38" xfId="0" applyNumberFormat="1" applyFont="1" applyFill="1" applyBorder="1" applyAlignment="1">
      <alignment horizontal="center" vertical="center" wrapText="1"/>
    </xf>
    <xf numFmtId="0" fontId="7" fillId="0" borderId="39" xfId="0" applyFont="1" applyBorder="1" applyAlignment="1">
      <alignment horizontal="center" vertical="center" wrapText="1"/>
    </xf>
    <xf numFmtId="0" fontId="7" fillId="0" borderId="40" xfId="0" applyFont="1" applyBorder="1" applyAlignment="1">
      <alignment horizontal="center" vertical="center" wrapText="1"/>
    </xf>
    <xf numFmtId="17" fontId="3" fillId="2" borderId="41" xfId="0" applyNumberFormat="1" applyFont="1" applyFill="1" applyBorder="1" applyAlignment="1">
      <alignment horizontal="center" vertical="center" wrapText="1"/>
    </xf>
    <xf numFmtId="0" fontId="7" fillId="2" borderId="15" xfId="0" applyFont="1" applyFill="1" applyBorder="1" applyAlignment="1">
      <alignment horizontal="center" vertical="center" wrapText="1"/>
    </xf>
    <xf numFmtId="3" fontId="13" fillId="0" borderId="8" xfId="0" applyNumberFormat="1" applyFont="1" applyBorder="1" applyAlignment="1">
      <alignment horizontal="right" indent="1"/>
    </xf>
    <xf numFmtId="3" fontId="13" fillId="0" borderId="0" xfId="0" applyNumberFormat="1" applyFont="1" applyAlignment="1">
      <alignment horizontal="right" indent="1"/>
    </xf>
    <xf numFmtId="168" fontId="13" fillId="0" borderId="0" xfId="0" quotePrefix="1" applyNumberFormat="1" applyFont="1" applyAlignment="1">
      <alignment horizontal="center" wrapText="1"/>
    </xf>
    <xf numFmtId="168" fontId="12" fillId="0" borderId="0" xfId="0" applyNumberFormat="1" applyFont="1" applyAlignment="1">
      <alignment horizontal="center" wrapText="1"/>
    </xf>
    <xf numFmtId="3" fontId="13" fillId="0" borderId="0" xfId="0" applyNumberFormat="1" applyFont="1" applyAlignment="1">
      <alignment horizontal="center"/>
    </xf>
    <xf numFmtId="0" fontId="13" fillId="0" borderId="0" xfId="0" applyFont="1" applyAlignment="1">
      <alignment horizontal="center"/>
    </xf>
    <xf numFmtId="0" fontId="48" fillId="0" borderId="0" xfId="0" applyFont="1" applyAlignment="1">
      <alignment horizontal="left" wrapText="1" indent="1"/>
    </xf>
    <xf numFmtId="0" fontId="13" fillId="0" borderId="0" xfId="0" applyFont="1" applyAlignment="1">
      <alignment horizontal="left" wrapText="1" indent="1"/>
    </xf>
    <xf numFmtId="0" fontId="47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 indent="1"/>
    </xf>
    <xf numFmtId="0" fontId="12" fillId="0" borderId="0" xfId="0" applyFont="1" applyAlignment="1">
      <alignment horizontal="left" wrapText="1"/>
    </xf>
    <xf numFmtId="0" fontId="7" fillId="0" borderId="0" xfId="0" applyFont="1" applyAlignment="1">
      <alignment horizontal="left" wrapText="1"/>
    </xf>
    <xf numFmtId="168" fontId="13" fillId="0" borderId="0" xfId="0" applyNumberFormat="1" applyFont="1" applyAlignment="1">
      <alignment horizontal="center" wrapText="1"/>
    </xf>
    <xf numFmtId="0" fontId="7" fillId="0" borderId="0" xfId="0" applyFont="1" applyAlignment="1">
      <alignment horizontal="left" wrapText="1" indent="1"/>
    </xf>
    <xf numFmtId="165" fontId="12" fillId="0" borderId="0" xfId="0" applyNumberFormat="1" applyFont="1" applyAlignment="1">
      <alignment horizontal="right" wrapText="1" indent="1"/>
    </xf>
    <xf numFmtId="0" fontId="0" fillId="0" borderId="0" xfId="0" applyAlignment="1">
      <alignment horizontal="left" wrapText="1" indent="1"/>
    </xf>
    <xf numFmtId="0" fontId="49" fillId="0" borderId="0" xfId="0" applyFont="1" applyAlignment="1">
      <alignment horizontal="left" wrapText="1" indent="1"/>
    </xf>
    <xf numFmtId="3" fontId="12" fillId="0" borderId="0" xfId="0" applyNumberFormat="1" applyFont="1" applyAlignment="1">
      <alignment horizontal="center" vertical="center" wrapText="1"/>
    </xf>
    <xf numFmtId="168" fontId="12" fillId="0" borderId="0" xfId="0" applyNumberFormat="1" applyFont="1" applyAlignment="1">
      <alignment horizontal="left" wrapText="1"/>
    </xf>
    <xf numFmtId="0" fontId="21" fillId="0" borderId="0" xfId="0" applyFont="1" applyAlignment="1">
      <alignment horizontal="center"/>
    </xf>
    <xf numFmtId="0" fontId="0" fillId="0" borderId="0" xfId="0" applyAlignment="1">
      <alignment horizontal="center"/>
    </xf>
    <xf numFmtId="168" fontId="0" fillId="0" borderId="0" xfId="0" applyNumberFormat="1" applyAlignment="1">
      <alignment horizontal="left"/>
    </xf>
    <xf numFmtId="0" fontId="22" fillId="0" borderId="0" xfId="0" applyFont="1" applyAlignment="1">
      <alignment horizontal="center"/>
    </xf>
    <xf numFmtId="0" fontId="23" fillId="0" borderId="0" xfId="0" applyFont="1" applyAlignment="1">
      <alignment horizontal="center"/>
    </xf>
    <xf numFmtId="0" fontId="20" fillId="0" borderId="0" xfId="0" applyFont="1"/>
    <xf numFmtId="1" fontId="20" fillId="0" borderId="0" xfId="0" applyNumberFormat="1" applyFont="1" applyAlignment="1">
      <alignment horizontal="left" indent="1"/>
    </xf>
    <xf numFmtId="0" fontId="20" fillId="0" borderId="0" xfId="0" applyFont="1" applyAlignment="1">
      <alignment horizontal="right"/>
    </xf>
    <xf numFmtId="168" fontId="21" fillId="0" borderId="0" xfId="0" applyNumberFormat="1" applyFont="1" applyAlignment="1">
      <alignment horizontal="left"/>
    </xf>
    <xf numFmtId="0" fontId="20" fillId="0" borderId="0" xfId="0" applyFont="1" applyAlignment="1">
      <alignment wrapText="1"/>
    </xf>
    <xf numFmtId="0" fontId="21" fillId="0" borderId="0" xfId="0" applyFont="1" applyAlignment="1">
      <alignment horizontal="right"/>
    </xf>
    <xf numFmtId="0" fontId="53" fillId="0" borderId="0" xfId="0" applyFont="1" applyAlignment="1">
      <alignment horizontal="center"/>
    </xf>
    <xf numFmtId="0" fontId="54" fillId="0" borderId="0" xfId="0" applyFont="1" applyAlignment="1">
      <alignment horizontal="center"/>
    </xf>
    <xf numFmtId="0" fontId="57" fillId="0" borderId="0" xfId="0" applyFont="1" applyAlignment="1">
      <alignment horizontal="right" wrapText="1"/>
    </xf>
    <xf numFmtId="0" fontId="0" fillId="0" borderId="0" xfId="0" applyAlignment="1">
      <alignment horizontal="right" wrapText="1"/>
    </xf>
    <xf numFmtId="168" fontId="53" fillId="0" borderId="0" xfId="0" applyNumberFormat="1" applyFont="1" applyAlignment="1">
      <alignment horizontal="left"/>
    </xf>
    <xf numFmtId="168" fontId="0" fillId="0" borderId="0" xfId="0" applyNumberFormat="1"/>
    <xf numFmtId="0" fontId="0" fillId="0" borderId="0" xfId="0" applyAlignment="1">
      <alignment horizontal="left" vertical="center" indent="1"/>
    </xf>
    <xf numFmtId="168" fontId="0" fillId="0" borderId="0" xfId="0" quotePrefix="1" applyNumberFormat="1" applyAlignment="1">
      <alignment horizontal="left" vertical="center" indent="1"/>
    </xf>
    <xf numFmtId="168" fontId="0" fillId="0" borderId="0" xfId="0" applyNumberFormat="1" applyAlignment="1">
      <alignment horizontal="left" vertical="center" indent="1"/>
    </xf>
    <xf numFmtId="0" fontId="58" fillId="0" borderId="0" xfId="0" applyFont="1" applyAlignment="1">
      <alignment horizontal="left" wrapText="1" indent="2"/>
    </xf>
    <xf numFmtId="0" fontId="20" fillId="0" borderId="0" xfId="0" applyFont="1" applyAlignment="1">
      <alignment horizontal="left" wrapText="1" indent="2"/>
    </xf>
    <xf numFmtId="0" fontId="20" fillId="0" borderId="0" xfId="0" applyFont="1" applyAlignment="1">
      <alignment horizontal="left" indent="2"/>
    </xf>
    <xf numFmtId="168" fontId="20" fillId="0" borderId="0" xfId="0" applyNumberFormat="1" applyFont="1" applyAlignment="1">
      <alignment horizontal="left"/>
    </xf>
    <xf numFmtId="0" fontId="20" fillId="0" borderId="0" xfId="0" applyFont="1" applyAlignment="1">
      <alignment horizontal="left" wrapText="1" indent="1"/>
    </xf>
    <xf numFmtId="0" fontId="20" fillId="0" borderId="0" xfId="0" applyFont="1" applyAlignment="1">
      <alignment horizontal="left" wrapText="1"/>
    </xf>
    <xf numFmtId="0" fontId="59" fillId="0" borderId="0" xfId="0" applyFont="1" applyAlignment="1">
      <alignment horizontal="left" wrapText="1" indent="1"/>
    </xf>
    <xf numFmtId="0" fontId="20" fillId="0" borderId="0" xfId="0" applyFont="1" applyAlignment="1">
      <alignment horizontal="right" wrapText="1"/>
    </xf>
    <xf numFmtId="0" fontId="20" fillId="0" borderId="0" xfId="0" applyFont="1" applyAlignment="1">
      <alignment horizontal="left" indent="1"/>
    </xf>
    <xf numFmtId="0" fontId="20" fillId="0" borderId="0" xfId="0" applyFont="1" applyAlignment="1">
      <alignment horizontal="center"/>
    </xf>
    <xf numFmtId="0" fontId="0" fillId="0" borderId="0" xfId="0" applyAlignment="1">
      <alignment horizontal="left"/>
    </xf>
    <xf numFmtId="0" fontId="0" fillId="0" borderId="0" xfId="0" applyAlignment="1">
      <alignment horizontal="left" indent="1"/>
    </xf>
    <xf numFmtId="3" fontId="13" fillId="2" borderId="1" xfId="0" applyNumberFormat="1" applyFont="1" applyFill="1" applyBorder="1" applyAlignment="1">
      <alignment horizontal="center" vertical="center" wrapText="1"/>
    </xf>
    <xf numFmtId="0" fontId="0" fillId="0" borderId="1" xfId="0" applyBorder="1"/>
    <xf numFmtId="1" fontId="12" fillId="2" borderId="0" xfId="0" applyNumberFormat="1" applyFont="1" applyFill="1" applyAlignment="1">
      <alignment horizontal="center"/>
    </xf>
    <xf numFmtId="1" fontId="0" fillId="0" borderId="16" xfId="0" applyNumberFormat="1" applyBorder="1" applyAlignment="1">
      <alignment horizontal="center"/>
    </xf>
    <xf numFmtId="3" fontId="13" fillId="2" borderId="36" xfId="0" applyNumberFormat="1" applyFont="1" applyFill="1" applyBorder="1" applyAlignment="1">
      <alignment horizontal="center" vertical="center" wrapText="1"/>
    </xf>
    <xf numFmtId="0" fontId="0" fillId="0" borderId="3" xfId="0" applyBorder="1" applyAlignment="1">
      <alignment horizontal="center" vertical="center" wrapText="1"/>
    </xf>
    <xf numFmtId="3" fontId="12" fillId="2" borderId="20" xfId="0" applyNumberFormat="1" applyFont="1" applyFill="1" applyBorder="1" applyAlignment="1">
      <alignment horizontal="center"/>
    </xf>
    <xf numFmtId="0" fontId="0" fillId="2" borderId="15" xfId="0" applyFill="1" applyBorder="1"/>
    <xf numFmtId="1" fontId="13" fillId="2" borderId="0" xfId="0" applyNumberFormat="1" applyFont="1" applyFill="1" applyAlignment="1">
      <alignment horizontal="center"/>
    </xf>
    <xf numFmtId="1" fontId="0" fillId="0" borderId="0" xfId="0" applyNumberFormat="1" applyAlignment="1">
      <alignment horizontal="center"/>
    </xf>
    <xf numFmtId="0" fontId="13" fillId="2" borderId="0" xfId="0" applyFont="1" applyFill="1"/>
    <xf numFmtId="0" fontId="0" fillId="2" borderId="0" xfId="0" applyFill="1"/>
    <xf numFmtId="0" fontId="13" fillId="2" borderId="0" xfId="0" applyFont="1" applyFill="1" applyAlignment="1">
      <alignment horizontal="right"/>
    </xf>
    <xf numFmtId="0" fontId="0" fillId="2" borderId="0" xfId="0" applyFill="1" applyAlignment="1">
      <alignment horizontal="right"/>
    </xf>
    <xf numFmtId="168" fontId="13" fillId="2" borderId="0" xfId="0" applyNumberFormat="1" applyFont="1" applyFill="1" applyAlignment="1">
      <alignment horizontal="left"/>
    </xf>
    <xf numFmtId="0" fontId="13" fillId="2" borderId="33" xfId="0" applyFont="1" applyFill="1" applyBorder="1" applyAlignment="1">
      <alignment horizontal="center" vertical="center"/>
    </xf>
    <xf numFmtId="0" fontId="0" fillId="0" borderId="35" xfId="0" applyBorder="1" applyAlignment="1">
      <alignment horizontal="center"/>
    </xf>
    <xf numFmtId="0" fontId="12" fillId="2" borderId="0" xfId="0" applyFont="1" applyFill="1"/>
    <xf numFmtId="0" fontId="12" fillId="2" borderId="0" xfId="0" applyFont="1" applyFill="1" applyAlignment="1">
      <alignment horizontal="left" indent="2"/>
    </xf>
    <xf numFmtId="0" fontId="12" fillId="2" borderId="0" xfId="0" applyFont="1" applyFill="1" applyAlignment="1">
      <alignment horizontal="center"/>
    </xf>
    <xf numFmtId="0" fontId="0" fillId="2" borderId="0" xfId="0" applyFill="1" applyAlignment="1">
      <alignment horizontal="center"/>
    </xf>
    <xf numFmtId="0" fontId="12" fillId="2" borderId="0" xfId="0" applyFont="1" applyFill="1" applyAlignment="1">
      <alignment horizontal="right"/>
    </xf>
    <xf numFmtId="0" fontId="0" fillId="0" borderId="0" xfId="0" applyAlignment="1">
      <alignment horizontal="right"/>
    </xf>
    <xf numFmtId="0" fontId="13" fillId="2" borderId="0" xfId="0" applyFont="1" applyFill="1" applyAlignment="1">
      <alignment horizontal="center" vertical="center"/>
    </xf>
    <xf numFmtId="15" fontId="7" fillId="2" borderId="0" xfId="0" applyNumberFormat="1" applyFont="1" applyFill="1" applyAlignment="1">
      <alignment horizontal="center"/>
    </xf>
    <xf numFmtId="0" fontId="29" fillId="2" borderId="0" xfId="0" applyFont="1" applyFill="1" applyAlignment="1">
      <alignment horizontal="left" vertical="center" wrapText="1"/>
    </xf>
    <xf numFmtId="0" fontId="39" fillId="0" borderId="0" xfId="0" applyFont="1"/>
    <xf numFmtId="0" fontId="29" fillId="2" borderId="0" xfId="0" applyFont="1" applyFill="1" applyAlignment="1">
      <alignment vertical="center"/>
    </xf>
    <xf numFmtId="0" fontId="39" fillId="0" borderId="0" xfId="0" applyFont="1" applyAlignment="1">
      <alignment vertical="center"/>
    </xf>
    <xf numFmtId="168" fontId="13" fillId="2" borderId="0" xfId="0" applyNumberFormat="1" applyFont="1" applyFill="1" applyAlignment="1">
      <alignment horizontal="center"/>
    </xf>
    <xf numFmtId="168" fontId="10" fillId="2" borderId="0" xfId="0" applyNumberFormat="1" applyFont="1" applyFill="1" applyAlignment="1">
      <alignment horizontal="center"/>
    </xf>
    <xf numFmtId="168" fontId="10" fillId="0" borderId="0" xfId="0" applyNumberFormat="1" applyFont="1"/>
    <xf numFmtId="0" fontId="25" fillId="2" borderId="0" xfId="0" applyFont="1" applyFill="1" applyAlignment="1">
      <alignment horizontal="center" vertical="center"/>
    </xf>
    <xf numFmtId="0" fontId="4" fillId="0" borderId="0" xfId="0" applyFont="1" applyAlignment="1">
      <alignment horizontal="right"/>
    </xf>
    <xf numFmtId="0" fontId="13" fillId="2" borderId="0" xfId="0" applyFont="1" applyFill="1" applyAlignment="1">
      <alignment horizontal="right" vertical="center"/>
    </xf>
    <xf numFmtId="0" fontId="25" fillId="2" borderId="0" xfId="0" applyFont="1" applyFill="1" applyAlignment="1">
      <alignment vertical="center"/>
    </xf>
    <xf numFmtId="0" fontId="25" fillId="0" borderId="0" xfId="0" applyFont="1"/>
    <xf numFmtId="0" fontId="12" fillId="2" borderId="0" xfId="0" applyFont="1" applyFill="1" applyAlignment="1">
      <alignment vertical="center"/>
    </xf>
    <xf numFmtId="0" fontId="13" fillId="2" borderId="0" xfId="0" applyFont="1" applyFill="1" applyAlignment="1">
      <alignment horizontal="left" indent="1"/>
    </xf>
    <xf numFmtId="0" fontId="29" fillId="0" borderId="0" xfId="0" applyFont="1" applyAlignment="1">
      <alignment horizontal="right" vertical="center" indent="1"/>
    </xf>
    <xf numFmtId="0" fontId="30" fillId="0" borderId="0" xfId="0" applyFont="1" applyAlignment="1">
      <alignment horizontal="right" vertical="center" indent="1"/>
    </xf>
    <xf numFmtId="0" fontId="4" fillId="0" borderId="0" xfId="0" applyFont="1"/>
    <xf numFmtId="0" fontId="31" fillId="9" borderId="0" xfId="0" applyFont="1" applyFill="1" applyAlignment="1">
      <alignment horizontal="left" vertical="center" indent="1"/>
    </xf>
    <xf numFmtId="0" fontId="31" fillId="8" borderId="0" xfId="0" applyFont="1" applyFill="1" applyAlignment="1">
      <alignment horizontal="left" vertical="center" indent="1"/>
    </xf>
    <xf numFmtId="0" fontId="32" fillId="8" borderId="0" xfId="0" applyFont="1" applyFill="1" applyAlignment="1">
      <alignment horizontal="left" vertical="center" indent="1"/>
    </xf>
    <xf numFmtId="0" fontId="26" fillId="0" borderId="57" xfId="0" applyFont="1" applyBorder="1" applyAlignment="1">
      <alignment horizontal="center" vertical="center"/>
    </xf>
    <xf numFmtId="0" fontId="26" fillId="0" borderId="58" xfId="0" applyFont="1" applyBorder="1"/>
    <xf numFmtId="0" fontId="26" fillId="0" borderId="59" xfId="0" applyFont="1" applyBorder="1"/>
    <xf numFmtId="0" fontId="0" fillId="0" borderId="60" xfId="0" applyBorder="1"/>
    <xf numFmtId="0" fontId="26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25" fillId="0" borderId="0" xfId="0" applyFont="1" applyAlignment="1">
      <alignment vertical="center"/>
    </xf>
    <xf numFmtId="0" fontId="27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8" fillId="0" borderId="0" xfId="0" applyFont="1" applyAlignment="1">
      <alignment horizontal="right" vertical="center" indent="1"/>
    </xf>
    <xf numFmtId="0" fontId="33" fillId="0" borderId="50" xfId="0" applyFont="1" applyBorder="1" applyAlignment="1">
      <alignment horizontal="left" vertical="center" indent="2"/>
    </xf>
    <xf numFmtId="0" fontId="33" fillId="0" borderId="42" xfId="0" applyFont="1" applyBorder="1" applyAlignment="1">
      <alignment horizontal="left" vertical="center" indent="2"/>
    </xf>
    <xf numFmtId="0" fontId="33" fillId="0" borderId="43" xfId="0" applyFont="1" applyBorder="1" applyAlignment="1">
      <alignment horizontal="left" vertical="center" indent="2"/>
    </xf>
    <xf numFmtId="0" fontId="33" fillId="0" borderId="45" xfId="0" applyFont="1" applyBorder="1" applyAlignment="1">
      <alignment horizontal="left" vertical="center" indent="2"/>
    </xf>
    <xf numFmtId="0" fontId="33" fillId="0" borderId="46" xfId="0" applyFont="1" applyBorder="1" applyAlignment="1">
      <alignment horizontal="left" vertical="center" indent="2"/>
    </xf>
    <xf numFmtId="0" fontId="13" fillId="0" borderId="46" xfId="0" applyFont="1" applyBorder="1" applyAlignment="1">
      <alignment horizontal="left" vertical="center" indent="1"/>
    </xf>
    <xf numFmtId="0" fontId="33" fillId="0" borderId="47" xfId="0" applyFont="1" applyBorder="1" applyAlignment="1">
      <alignment horizontal="left" vertical="center" indent="2"/>
    </xf>
    <xf numFmtId="0" fontId="13" fillId="5" borderId="0" xfId="0" applyFont="1" applyFill="1"/>
    <xf numFmtId="0" fontId="12" fillId="0" borderId="0" xfId="0" applyFont="1"/>
    <xf numFmtId="0" fontId="33" fillId="0" borderId="22" xfId="0" applyFont="1" applyBorder="1" applyAlignment="1">
      <alignment horizontal="left" vertical="center" indent="2"/>
    </xf>
    <xf numFmtId="0" fontId="33" fillId="0" borderId="24" xfId="0" applyFont="1" applyBorder="1" applyAlignment="1">
      <alignment horizontal="left" vertical="center" indent="2"/>
    </xf>
    <xf numFmtId="0" fontId="33" fillId="0" borderId="23" xfId="0" applyFont="1" applyBorder="1" applyAlignment="1">
      <alignment horizontal="left" vertical="center" indent="2"/>
    </xf>
    <xf numFmtId="1" fontId="33" fillId="0" borderId="22" xfId="0" applyNumberFormat="1" applyFont="1" applyBorder="1" applyAlignment="1">
      <alignment horizontal="right" vertical="center" indent="2"/>
    </xf>
    <xf numFmtId="0" fontId="33" fillId="0" borderId="24" xfId="0" applyFont="1" applyBorder="1" applyAlignment="1">
      <alignment horizontal="right" vertical="center" indent="2"/>
    </xf>
    <xf numFmtId="0" fontId="33" fillId="0" borderId="23" xfId="0" applyFont="1" applyBorder="1" applyAlignment="1">
      <alignment horizontal="right" vertical="center" indent="2"/>
    </xf>
    <xf numFmtId="1" fontId="33" fillId="0" borderId="22" xfId="0" applyNumberFormat="1" applyFont="1" applyBorder="1" applyAlignment="1">
      <alignment horizontal="center"/>
    </xf>
    <xf numFmtId="0" fontId="33" fillId="0" borderId="24" xfId="0" applyFont="1" applyBorder="1" applyAlignment="1">
      <alignment horizontal="center"/>
    </xf>
    <xf numFmtId="0" fontId="33" fillId="0" borderId="23" xfId="0" applyFont="1" applyBorder="1" applyAlignment="1">
      <alignment horizontal="center"/>
    </xf>
    <xf numFmtId="0" fontId="12" fillId="0" borderId="22" xfId="0" applyFont="1" applyBorder="1"/>
    <xf numFmtId="0" fontId="12" fillId="0" borderId="23" xfId="0" applyFont="1" applyBorder="1"/>
    <xf numFmtId="170" fontId="33" fillId="0" borderId="22" xfId="0" applyNumberFormat="1" applyFont="1" applyBorder="1" applyAlignment="1">
      <alignment horizontal="center" vertical="center"/>
    </xf>
    <xf numFmtId="170" fontId="33" fillId="0" borderId="24" xfId="0" applyNumberFormat="1" applyFont="1" applyBorder="1" applyAlignment="1">
      <alignment horizontal="center" vertical="center"/>
    </xf>
    <xf numFmtId="170" fontId="0" fillId="0" borderId="24" xfId="0" applyNumberFormat="1" applyBorder="1"/>
    <xf numFmtId="170" fontId="0" fillId="0" borderId="23" xfId="0" applyNumberFormat="1" applyBorder="1"/>
    <xf numFmtId="0" fontId="13" fillId="0" borderId="0" xfId="0" applyFont="1" applyAlignment="1">
      <alignment horizontal="left" vertical="center" indent="1"/>
    </xf>
    <xf numFmtId="0" fontId="12" fillId="0" borderId="0" xfId="0" applyFont="1" applyAlignment="1">
      <alignment horizontal="left" vertical="center" indent="1"/>
    </xf>
    <xf numFmtId="0" fontId="34" fillId="0" borderId="0" xfId="0" applyFont="1" applyAlignment="1">
      <alignment vertical="center"/>
    </xf>
    <xf numFmtId="0" fontId="35" fillId="0" borderId="0" xfId="0" applyFont="1" applyAlignment="1">
      <alignment vertical="center"/>
    </xf>
    <xf numFmtId="0" fontId="32" fillId="0" borderId="0" xfId="0" applyFont="1"/>
    <xf numFmtId="0" fontId="4" fillId="4" borderId="0" xfId="0" applyFont="1" applyFill="1"/>
    <xf numFmtId="0" fontId="0" fillId="4" borderId="0" xfId="0" applyFill="1"/>
    <xf numFmtId="0" fontId="0" fillId="8" borderId="0" xfId="0" applyFill="1" applyAlignment="1">
      <alignment horizontal="left" vertical="center" indent="1"/>
    </xf>
    <xf numFmtId="0" fontId="31" fillId="6" borderId="0" xfId="0" applyFont="1" applyFill="1" applyAlignment="1">
      <alignment horizontal="left" vertical="center"/>
    </xf>
    <xf numFmtId="0" fontId="0" fillId="6" borderId="0" xfId="0" applyFill="1"/>
    <xf numFmtId="0" fontId="12" fillId="0" borderId="50" xfId="0" applyFont="1" applyBorder="1"/>
    <xf numFmtId="0" fontId="12" fillId="0" borderId="42" xfId="0" applyFont="1" applyBorder="1"/>
    <xf numFmtId="0" fontId="12" fillId="0" borderId="43" xfId="0" applyFont="1" applyBorder="1"/>
    <xf numFmtId="0" fontId="12" fillId="0" borderId="26" xfId="0" applyFont="1" applyBorder="1"/>
    <xf numFmtId="0" fontId="12" fillId="0" borderId="44" xfId="0" applyFont="1" applyBorder="1"/>
    <xf numFmtId="0" fontId="0" fillId="0" borderId="45" xfId="0" applyBorder="1"/>
    <xf numFmtId="0" fontId="0" fillId="0" borderId="46" xfId="0" applyBorder="1"/>
    <xf numFmtId="0" fontId="0" fillId="0" borderId="47" xfId="0" applyBorder="1"/>
    <xf numFmtId="0" fontId="36" fillId="8" borderId="0" xfId="0" applyFont="1" applyFill="1" applyAlignment="1">
      <alignment horizontal="center" vertical="center"/>
    </xf>
    <xf numFmtId="0" fontId="0" fillId="8" borderId="44" xfId="0" applyFill="1" applyBorder="1" applyAlignment="1">
      <alignment horizontal="center"/>
    </xf>
    <xf numFmtId="3" fontId="33" fillId="4" borderId="24" xfId="0" applyNumberFormat="1" applyFont="1" applyFill="1" applyBorder="1" applyAlignment="1">
      <alignment horizontal="right" vertical="center" indent="1"/>
    </xf>
    <xf numFmtId="3" fontId="33" fillId="4" borderId="23" xfId="0" applyNumberFormat="1" applyFont="1" applyFill="1" applyBorder="1" applyAlignment="1">
      <alignment horizontal="right" vertical="center" indent="1"/>
    </xf>
    <xf numFmtId="0" fontId="37" fillId="8" borderId="0" xfId="0" applyFont="1" applyFill="1" applyAlignment="1">
      <alignment horizontal="center"/>
    </xf>
    <xf numFmtId="3" fontId="33" fillId="0" borderId="24" xfId="0" applyNumberFormat="1" applyFont="1" applyBorder="1" applyAlignment="1">
      <alignment horizontal="right" vertical="center" indent="1"/>
    </xf>
    <xf numFmtId="3" fontId="33" fillId="0" borderId="23" xfId="0" applyNumberFormat="1" applyFont="1" applyBorder="1" applyAlignment="1">
      <alignment horizontal="right" vertical="center" indent="1"/>
    </xf>
    <xf numFmtId="0" fontId="31" fillId="8" borderId="0" xfId="0" applyFont="1" applyFill="1" applyAlignment="1">
      <alignment horizontal="right" vertical="center" indent="1"/>
    </xf>
    <xf numFmtId="0" fontId="12" fillId="4" borderId="24" xfId="0" applyFont="1" applyFill="1" applyBorder="1"/>
    <xf numFmtId="0" fontId="0" fillId="0" borderId="24" xfId="0" applyBorder="1"/>
    <xf numFmtId="0" fontId="0" fillId="0" borderId="23" xfId="0" applyBorder="1"/>
    <xf numFmtId="0" fontId="12" fillId="6" borderId="0" xfId="0" applyFont="1" applyFill="1"/>
    <xf numFmtId="0" fontId="36" fillId="8" borderId="0" xfId="0" applyFont="1" applyFill="1" applyAlignment="1">
      <alignment horizontal="left" vertical="center" indent="1"/>
    </xf>
    <xf numFmtId="0" fontId="25" fillId="0" borderId="0" xfId="0" applyFont="1" applyAlignment="1">
      <alignment horizontal="left" vertical="center"/>
    </xf>
    <xf numFmtId="0" fontId="12" fillId="4" borderId="23" xfId="0" applyFont="1" applyFill="1" applyBorder="1"/>
    <xf numFmtId="0" fontId="0" fillId="8" borderId="0" xfId="0" applyFill="1" applyAlignment="1">
      <alignment horizontal="center"/>
    </xf>
    <xf numFmtId="0" fontId="0" fillId="8" borderId="0" xfId="0" applyFill="1"/>
    <xf numFmtId="0" fontId="12" fillId="4" borderId="50" xfId="0" applyFont="1" applyFill="1" applyBorder="1"/>
    <xf numFmtId="0" fontId="0" fillId="0" borderId="43" xfId="0" applyBorder="1"/>
    <xf numFmtId="0" fontId="12" fillId="4" borderId="50" xfId="0" applyFont="1" applyFill="1" applyBorder="1" applyAlignment="1">
      <alignment horizontal="center"/>
    </xf>
    <xf numFmtId="0" fontId="12" fillId="4" borderId="42" xfId="0" applyFont="1" applyFill="1" applyBorder="1"/>
    <xf numFmtId="0" fontId="12" fillId="4" borderId="43" xfId="0" applyFont="1" applyFill="1" applyBorder="1"/>
    <xf numFmtId="0" fontId="12" fillId="4" borderId="0" xfId="0" applyFont="1" applyFill="1"/>
    <xf numFmtId="0" fontId="33" fillId="0" borderId="22" xfId="0" applyFont="1" applyBorder="1" applyAlignment="1">
      <alignment horizontal="center"/>
    </xf>
    <xf numFmtId="0" fontId="12" fillId="0" borderId="24" xfId="0" applyFont="1" applyBorder="1"/>
    <xf numFmtId="0" fontId="36" fillId="4" borderId="0" xfId="0" applyFont="1" applyFill="1" applyAlignment="1">
      <alignment horizontal="left" vertical="center"/>
    </xf>
    <xf numFmtId="1" fontId="33" fillId="0" borderId="24" xfId="0" applyNumberFormat="1" applyFont="1" applyBorder="1" applyAlignment="1">
      <alignment horizontal="center"/>
    </xf>
    <xf numFmtId="1" fontId="33" fillId="0" borderId="23" xfId="0" applyNumberFormat="1" applyFont="1" applyBorder="1" applyAlignment="1">
      <alignment horizontal="center"/>
    </xf>
    <xf numFmtId="3" fontId="33" fillId="4" borderId="24" xfId="0" applyNumberFormat="1" applyFont="1" applyFill="1" applyBorder="1"/>
    <xf numFmtId="0" fontId="33" fillId="4" borderId="24" xfId="0" applyFont="1" applyFill="1" applyBorder="1"/>
    <xf numFmtId="0" fontId="33" fillId="4" borderId="23" xfId="0" applyFont="1" applyFill="1" applyBorder="1"/>
    <xf numFmtId="1" fontId="33" fillId="4" borderId="24" xfId="0" applyNumberFormat="1" applyFont="1" applyFill="1" applyBorder="1" applyAlignment="1">
      <alignment horizontal="center"/>
    </xf>
    <xf numFmtId="4" fontId="33" fillId="4" borderId="24" xfId="0" applyNumberFormat="1" applyFont="1" applyFill="1" applyBorder="1"/>
    <xf numFmtId="0" fontId="38" fillId="8" borderId="0" xfId="0" applyFont="1" applyFill="1" applyAlignment="1">
      <alignment horizontal="center" vertical="center"/>
    </xf>
    <xf numFmtId="0" fontId="33" fillId="4" borderId="53" xfId="0" applyFont="1" applyFill="1" applyBorder="1" applyAlignment="1">
      <alignment horizontal="center" vertical="center"/>
    </xf>
    <xf numFmtId="0" fontId="33" fillId="4" borderId="54" xfId="0" applyFont="1" applyFill="1" applyBorder="1" applyAlignment="1">
      <alignment horizontal="center" vertical="center"/>
    </xf>
    <xf numFmtId="0" fontId="33" fillId="4" borderId="55" xfId="0" applyFont="1" applyFill="1" applyBorder="1" applyAlignment="1">
      <alignment horizontal="center" vertical="center"/>
    </xf>
    <xf numFmtId="0" fontId="33" fillId="4" borderId="56" xfId="0" applyFont="1" applyFill="1" applyBorder="1" applyAlignment="1">
      <alignment horizontal="center" vertical="center"/>
    </xf>
    <xf numFmtId="2" fontId="33" fillId="4" borderId="22" xfId="0" applyNumberFormat="1" applyFont="1" applyFill="1" applyBorder="1" applyAlignment="1">
      <alignment horizontal="center"/>
    </xf>
    <xf numFmtId="2" fontId="33" fillId="0" borderId="24" xfId="0" applyNumberFormat="1" applyFont="1" applyBorder="1" applyAlignment="1">
      <alignment horizontal="center"/>
    </xf>
    <xf numFmtId="0" fontId="12" fillId="4" borderId="22" xfId="0" applyFont="1" applyFill="1" applyBorder="1"/>
    <xf numFmtId="0" fontId="0" fillId="8" borderId="0" xfId="0" applyFill="1" applyAlignment="1">
      <alignment horizontal="center" vertical="center"/>
    </xf>
    <xf numFmtId="0" fontId="12" fillId="0" borderId="45" xfId="0" applyFont="1" applyBorder="1"/>
    <xf numFmtId="0" fontId="12" fillId="0" borderId="46" xfId="0" applyFont="1" applyBorder="1"/>
    <xf numFmtId="0" fontId="12" fillId="0" borderId="47" xfId="0" applyFont="1" applyBorder="1"/>
    <xf numFmtId="0" fontId="41" fillId="4" borderId="24" xfId="0" applyFont="1" applyFill="1" applyBorder="1"/>
    <xf numFmtId="0" fontId="41" fillId="4" borderId="23" xfId="0" applyFont="1" applyFill="1" applyBorder="1"/>
    <xf numFmtId="3" fontId="33" fillId="4" borderId="23" xfId="0" applyNumberFormat="1" applyFont="1" applyFill="1" applyBorder="1"/>
    <xf numFmtId="0" fontId="34" fillId="0" borderId="0" xfId="0" applyFont="1" applyAlignment="1">
      <alignment horizontal="left" vertical="center" indent="1"/>
    </xf>
    <xf numFmtId="0" fontId="13" fillId="5" borderId="0" xfId="0" applyFont="1" applyFill="1" applyAlignment="1">
      <alignment vertical="center"/>
    </xf>
    <xf numFmtId="0" fontId="0" fillId="0" borderId="0" xfId="0" applyAlignment="1">
      <alignment vertical="center"/>
    </xf>
    <xf numFmtId="0" fontId="13" fillId="5" borderId="0" xfId="0" applyFont="1" applyFill="1" applyAlignment="1">
      <alignment horizontal="left" vertical="center"/>
    </xf>
    <xf numFmtId="0" fontId="12" fillId="4" borderId="45" xfId="0" applyFont="1" applyFill="1" applyBorder="1"/>
    <xf numFmtId="0" fontId="12" fillId="4" borderId="47" xfId="0" applyFont="1" applyFill="1" applyBorder="1"/>
    <xf numFmtId="0" fontId="13" fillId="5" borderId="0" xfId="0" applyFont="1" applyFill="1" applyAlignment="1">
      <alignment horizontal="left"/>
    </xf>
    <xf numFmtId="0" fontId="37" fillId="8" borderId="0" xfId="0" applyFont="1" applyFill="1" applyAlignment="1">
      <alignment horizontal="center" vertical="center"/>
    </xf>
    <xf numFmtId="0" fontId="9" fillId="8" borderId="0" xfId="0" applyFont="1" applyFill="1"/>
    <xf numFmtId="0" fontId="37" fillId="8" borderId="0" xfId="0" applyFont="1" applyFill="1"/>
    <xf numFmtId="0" fontId="0" fillId="4" borderId="24" xfId="0" applyFill="1" applyBorder="1"/>
    <xf numFmtId="0" fontId="0" fillId="4" borderId="23" xfId="0" applyFill="1" applyBorder="1"/>
    <xf numFmtId="0" fontId="38" fillId="8" borderId="0" xfId="0" applyFont="1" applyFill="1" applyAlignment="1">
      <alignment horizontal="left" vertical="center" indent="1"/>
    </xf>
    <xf numFmtId="0" fontId="38" fillId="4" borderId="0" xfId="0" applyFont="1" applyFill="1" applyAlignment="1">
      <alignment horizontal="left" vertical="center"/>
    </xf>
    <xf numFmtId="0" fontId="12" fillId="4" borderId="22" xfId="0" applyFont="1" applyFill="1" applyBorder="1" applyAlignment="1">
      <alignment horizontal="center" vertical="center"/>
    </xf>
    <xf numFmtId="0" fontId="12" fillId="4" borderId="24" xfId="0" applyFont="1" applyFill="1" applyBorder="1" applyAlignment="1">
      <alignment horizontal="center" vertical="center"/>
    </xf>
    <xf numFmtId="0" fontId="12" fillId="4" borderId="23" xfId="0" applyFont="1" applyFill="1" applyBorder="1" applyAlignment="1">
      <alignment horizontal="center" vertical="center"/>
    </xf>
    <xf numFmtId="0" fontId="13" fillId="0" borderId="0" xfId="0" applyFont="1" applyAlignment="1">
      <alignment vertical="center"/>
    </xf>
    <xf numFmtId="0" fontId="43" fillId="5" borderId="48" xfId="0" applyFont="1" applyFill="1" applyBorder="1" applyAlignment="1">
      <alignment horizontal="center" vertical="center"/>
    </xf>
    <xf numFmtId="0" fontId="44" fillId="0" borderId="51" xfId="0" applyFont="1" applyBorder="1" applyAlignment="1">
      <alignment horizontal="center" vertical="center"/>
    </xf>
    <xf numFmtId="0" fontId="12" fillId="4" borderId="52" xfId="0" applyFont="1" applyFill="1" applyBorder="1"/>
    <xf numFmtId="0" fontId="38" fillId="8" borderId="48" xfId="0" applyFont="1" applyFill="1" applyBorder="1" applyAlignment="1">
      <alignment horizontal="center" vertical="center"/>
    </xf>
    <xf numFmtId="0" fontId="45" fillId="8" borderId="49" xfId="0" applyFont="1" applyFill="1" applyBorder="1" applyAlignment="1">
      <alignment horizontal="center" vertical="center"/>
    </xf>
    <xf numFmtId="0" fontId="0" fillId="8" borderId="49" xfId="0" applyFill="1" applyBorder="1"/>
    <xf numFmtId="0" fontId="12" fillId="0" borderId="21" xfId="0" applyFont="1" applyBorder="1"/>
    <xf numFmtId="0" fontId="0" fillId="0" borderId="21" xfId="0" applyBorder="1"/>
    <xf numFmtId="0" fontId="12" fillId="4" borderId="21" xfId="0" applyFont="1" applyFill="1" applyBorder="1"/>
    <xf numFmtId="0" fontId="44" fillId="0" borderId="49" xfId="0" applyFont="1" applyBorder="1" applyAlignment="1">
      <alignment horizontal="center" vertical="center"/>
    </xf>
    <xf numFmtId="0" fontId="13" fillId="0" borderId="46" xfId="0" applyFont="1" applyBorder="1" applyAlignment="1">
      <alignment horizontal="center" vertical="center"/>
    </xf>
    <xf numFmtId="0" fontId="0" fillId="0" borderId="46" xfId="0" applyBorder="1" applyAlignment="1">
      <alignment horizontal="center" vertical="center"/>
    </xf>
    <xf numFmtId="0" fontId="38" fillId="8" borderId="50" xfId="0" applyFont="1" applyFill="1" applyBorder="1" applyAlignment="1">
      <alignment horizontal="center" vertical="center"/>
    </xf>
    <xf numFmtId="0" fontId="45" fillId="8" borderId="42" xfId="0" applyFont="1" applyFill="1" applyBorder="1" applyAlignment="1">
      <alignment horizontal="center" vertical="center"/>
    </xf>
    <xf numFmtId="0" fontId="43" fillId="5" borderId="22" xfId="0" applyFont="1" applyFill="1" applyBorder="1" applyAlignment="1">
      <alignment horizontal="center" vertical="center"/>
    </xf>
    <xf numFmtId="0" fontId="44" fillId="0" borderId="23" xfId="0" applyFont="1" applyBorder="1" applyAlignment="1">
      <alignment horizontal="center" vertical="center"/>
    </xf>
    <xf numFmtId="0" fontId="46" fillId="4" borderId="26" xfId="0" applyFont="1" applyFill="1" applyBorder="1" applyAlignment="1">
      <alignment horizontal="center" vertical="center"/>
    </xf>
    <xf numFmtId="0" fontId="0" fillId="4" borderId="44" xfId="0" applyFill="1" applyBorder="1"/>
    <xf numFmtId="0" fontId="0" fillId="4" borderId="45" xfId="0" applyFill="1" applyBorder="1"/>
    <xf numFmtId="0" fontId="0" fillId="4" borderId="46" xfId="0" applyFill="1" applyBorder="1"/>
    <xf numFmtId="0" fontId="0" fillId="4" borderId="47" xfId="0" applyFill="1" applyBorder="1"/>
    <xf numFmtId="0" fontId="33" fillId="4" borderId="22" xfId="0" applyFont="1" applyFill="1" applyBorder="1"/>
    <xf numFmtId="0" fontId="33" fillId="0" borderId="24" xfId="0" applyFont="1" applyBorder="1"/>
    <xf numFmtId="0" fontId="33" fillId="0" borderId="23" xfId="0" applyFont="1" applyBorder="1"/>
    <xf numFmtId="0" fontId="33" fillId="0" borderId="22" xfId="0" applyFont="1" applyBorder="1" applyAlignment="1">
      <alignment horizontal="left" vertical="center" indent="1"/>
    </xf>
    <xf numFmtId="0" fontId="33" fillId="0" borderId="24" xfId="0" applyFont="1" applyBorder="1" applyAlignment="1">
      <alignment horizontal="left" vertical="center" indent="1"/>
    </xf>
    <xf numFmtId="0" fontId="33" fillId="0" borderId="23" xfId="0" applyFont="1" applyBorder="1" applyAlignment="1">
      <alignment horizontal="left" vertical="center" indent="1"/>
    </xf>
    <xf numFmtId="0" fontId="35" fillId="0" borderId="0" xfId="0" applyFont="1" applyAlignment="1">
      <alignment horizontal="left" vertical="center" indent="1"/>
    </xf>
    <xf numFmtId="0" fontId="13" fillId="4" borderId="50" xfId="0" applyFont="1" applyFill="1" applyBorder="1"/>
    <xf numFmtId="0" fontId="0" fillId="4" borderId="42" xfId="0" applyFill="1" applyBorder="1"/>
    <xf numFmtId="0" fontId="0" fillId="4" borderId="43" xfId="0" applyFill="1" applyBorder="1"/>
    <xf numFmtId="0" fontId="0" fillId="4" borderId="26" xfId="0" applyFill="1" applyBorder="1"/>
    <xf numFmtId="0" fontId="12" fillId="0" borderId="27" xfId="0" applyFont="1" applyBorder="1"/>
    <xf numFmtId="0" fontId="0" fillId="0" borderId="29" xfId="0" applyBorder="1"/>
    <xf numFmtId="0" fontId="3" fillId="2" borderId="0" xfId="0" applyFont="1" applyFill="1" applyAlignment="1">
      <alignment horizontal="left" vertical="center" wrapText="1" indent="1"/>
    </xf>
    <xf numFmtId="0" fontId="3" fillId="0" borderId="0" xfId="0" applyFont="1" applyAlignment="1">
      <alignment horizontal="left" vertical="center" wrapText="1" indent="1"/>
    </xf>
    <xf numFmtId="0" fontId="6" fillId="2" borderId="61" xfId="0" applyFont="1" applyFill="1" applyBorder="1" applyAlignment="1">
      <alignment horizontal="left" vertical="center" wrapText="1" indent="1"/>
    </xf>
    <xf numFmtId="0" fontId="11" fillId="0" borderId="61" xfId="0" applyFont="1" applyBorder="1" applyAlignment="1">
      <alignment horizontal="left" vertical="center" wrapText="1" indent="1"/>
    </xf>
    <xf numFmtId="0" fontId="6" fillId="2" borderId="0" xfId="0" applyFont="1" applyFill="1" applyAlignment="1">
      <alignment horizontal="left" vertical="center" wrapText="1" indent="1"/>
    </xf>
    <xf numFmtId="0" fontId="11" fillId="0" borderId="0" xfId="0" applyFont="1" applyAlignment="1">
      <alignment horizontal="left" vertical="center" wrapText="1" indent="1"/>
    </xf>
    <xf numFmtId="0" fontId="16" fillId="2" borderId="40" xfId="0" applyFont="1" applyFill="1" applyBorder="1" applyAlignment="1">
      <alignment horizontal="left" vertical="center" wrapText="1" indent="1"/>
    </xf>
    <xf numFmtId="0" fontId="16" fillId="2" borderId="1" xfId="0" applyFont="1" applyFill="1" applyBorder="1" applyAlignment="1">
      <alignment horizontal="left" vertical="center" wrapText="1" indent="1"/>
    </xf>
    <xf numFmtId="0" fontId="17" fillId="2" borderId="40" xfId="0" applyFont="1" applyFill="1" applyBorder="1" applyAlignment="1">
      <alignment horizontal="left" vertical="center" wrapText="1" indent="1"/>
    </xf>
    <xf numFmtId="0" fontId="17" fillId="2" borderId="1" xfId="0" applyFont="1" applyFill="1" applyBorder="1" applyAlignment="1">
      <alignment horizontal="left" vertical="center" wrapText="1" indent="1"/>
    </xf>
    <xf numFmtId="15" fontId="3" fillId="2" borderId="0" xfId="0" applyNumberFormat="1" applyFont="1" applyFill="1" applyAlignment="1">
      <alignment horizontal="left" wrapText="1" indent="1"/>
    </xf>
    <xf numFmtId="0" fontId="0" fillId="2" borderId="0" xfId="0" applyFill="1" applyAlignment="1">
      <alignment horizontal="left" wrapText="1" indent="1"/>
    </xf>
    <xf numFmtId="0" fontId="18" fillId="2" borderId="8" xfId="0" applyFont="1" applyFill="1" applyBorder="1" applyAlignment="1">
      <alignment horizontal="center" vertical="center" wrapText="1"/>
    </xf>
    <xf numFmtId="0" fontId="18" fillId="2" borderId="0" xfId="0" applyFont="1" applyFill="1" applyAlignment="1">
      <alignment horizontal="center" vertical="center" wrapText="1"/>
    </xf>
    <xf numFmtId="0" fontId="19" fillId="2" borderId="0" xfId="0" applyFont="1" applyFill="1" applyAlignment="1">
      <alignment horizontal="center" vertical="center" wrapText="1"/>
    </xf>
    <xf numFmtId="9" fontId="3" fillId="2" borderId="62" xfId="0" applyNumberFormat="1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 wrapText="1"/>
    </xf>
    <xf numFmtId="0" fontId="0" fillId="0" borderId="63" xfId="0" applyBorder="1" applyAlignment="1">
      <alignment horizontal="center" vertical="center" wrapText="1"/>
    </xf>
    <xf numFmtId="0" fontId="7" fillId="2" borderId="0" xfId="0" applyFont="1" applyFill="1" applyProtection="1">
      <protection hidden="1"/>
    </xf>
    <xf numFmtId="0" fontId="50" fillId="2" borderId="0" xfId="0" applyFont="1" applyFill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/>
      <protection hidden="1"/>
    </xf>
    <xf numFmtId="0" fontId="50" fillId="0" borderId="1" xfId="0" applyFont="1" applyBorder="1" applyAlignment="1" applyProtection="1">
      <alignment horizontal="center" vertical="center"/>
      <protection hidden="1"/>
    </xf>
    <xf numFmtId="168" fontId="12" fillId="2" borderId="0" xfId="0" applyNumberFormat="1" applyFont="1" applyFill="1" applyAlignment="1">
      <alignment horizontal="left" indent="1"/>
    </xf>
    <xf numFmtId="168" fontId="0" fillId="0" borderId="0" xfId="0" applyNumberFormat="1" applyAlignment="1">
      <alignment horizontal="left" indent="1"/>
    </xf>
    <xf numFmtId="168" fontId="12" fillId="2" borderId="16" xfId="0" applyNumberFormat="1" applyFont="1" applyFill="1" applyBorder="1" applyAlignment="1">
      <alignment horizontal="left" indent="1"/>
    </xf>
    <xf numFmtId="0" fontId="13" fillId="0" borderId="20" xfId="0" applyFont="1" applyBorder="1" applyAlignment="1" applyProtection="1">
      <alignment horizontal="center"/>
      <protection hidden="1"/>
    </xf>
    <xf numFmtId="0" fontId="13" fillId="0" borderId="64" xfId="0" applyFont="1" applyBorder="1" applyAlignment="1" applyProtection="1">
      <alignment horizontal="center"/>
      <protection hidden="1"/>
    </xf>
    <xf numFmtId="0" fontId="13" fillId="0" borderId="15" xfId="0" applyFont="1" applyBorder="1" applyAlignment="1" applyProtection="1">
      <alignment horizontal="center"/>
      <protection hidden="1"/>
    </xf>
    <xf numFmtId="0" fontId="7" fillId="2" borderId="16" xfId="0" applyFont="1" applyFill="1" applyBorder="1" applyProtection="1">
      <protection hidden="1"/>
    </xf>
  </cellXfs>
  <cellStyles count="2">
    <cellStyle name="Hyperlink" xfId="1" builtinId="8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externalLink" Target="externalLinks/externalLink1.xml"/><Relationship Id="rId18" Type="http://schemas.openxmlformats.org/officeDocument/2006/relationships/externalLink" Target="externalLinks/externalLink6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9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externalLink" Target="externalLinks/externalLink5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4.xml"/><Relationship Id="rId20" Type="http://schemas.openxmlformats.org/officeDocument/2006/relationships/externalLink" Target="externalLinks/externalLink8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3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externalLink" Target="externalLinks/externalLink7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externalLink" Target="externalLinks/externalLink2.xml"/><Relationship Id="rId22" Type="http://schemas.openxmlformats.org/officeDocument/2006/relationships/externalLink" Target="externalLinks/externalLink10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xedassets.xlsx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4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Purchases.xlsx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Sales.xlsx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Currentaccount.xlsx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Savingaccount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Creditcardaccount.xlsx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Cashaccount.xlsx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Companysecretary.xlsx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Payrollyearto0504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chedule"/>
      <sheetName val="FAreconciliation"/>
      <sheetName val="HPfinance"/>
    </sheetNames>
    <sheetDataSet>
      <sheetData sheetId="0">
        <row r="1">
          <cell r="I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</row>
        <row r="7">
          <cell r="H7">
            <v>0</v>
          </cell>
        </row>
        <row r="11">
          <cell r="E11">
            <v>0</v>
          </cell>
          <cell r="F11">
            <v>0</v>
          </cell>
          <cell r="I11">
            <v>0</v>
          </cell>
          <cell r="W11">
            <v>0</v>
          </cell>
          <cell r="X11">
            <v>0</v>
          </cell>
        </row>
        <row r="13">
          <cell r="H13">
            <v>0.1</v>
          </cell>
        </row>
        <row r="22">
          <cell r="E22">
            <v>0</v>
          </cell>
          <cell r="F22">
            <v>0</v>
          </cell>
          <cell r="I22">
            <v>0</v>
          </cell>
          <cell r="R22">
            <v>0</v>
          </cell>
          <cell r="W22">
            <v>0</v>
          </cell>
          <cell r="X22">
            <v>0</v>
          </cell>
        </row>
        <row r="24">
          <cell r="H24">
            <v>0.2</v>
          </cell>
        </row>
        <row r="30">
          <cell r="E30">
            <v>0</v>
          </cell>
          <cell r="F30">
            <v>0</v>
          </cell>
          <cell r="I30">
            <v>0</v>
          </cell>
          <cell r="R30">
            <v>0</v>
          </cell>
          <cell r="W30">
            <v>0</v>
          </cell>
          <cell r="X30">
            <v>0</v>
          </cell>
        </row>
        <row r="32">
          <cell r="H32">
            <v>0.33</v>
          </cell>
        </row>
        <row r="41">
          <cell r="E41">
            <v>0</v>
          </cell>
          <cell r="F41">
            <v>0</v>
          </cell>
          <cell r="I41">
            <v>0</v>
          </cell>
          <cell r="R41">
            <v>0</v>
          </cell>
          <cell r="W41">
            <v>0</v>
          </cell>
          <cell r="X41">
            <v>0</v>
          </cell>
        </row>
        <row r="43">
          <cell r="H43">
            <v>0.25</v>
          </cell>
        </row>
        <row r="55">
          <cell r="E55">
            <v>0</v>
          </cell>
          <cell r="F55">
            <v>0</v>
          </cell>
          <cell r="I55">
            <v>0</v>
          </cell>
          <cell r="R55">
            <v>0</v>
          </cell>
          <cell r="W55">
            <v>0</v>
          </cell>
          <cell r="X55">
            <v>0</v>
          </cell>
        </row>
        <row r="64">
          <cell r="E64">
            <v>0</v>
          </cell>
          <cell r="I64">
            <v>0</v>
          </cell>
          <cell r="W64">
            <v>0</v>
          </cell>
          <cell r="X64">
            <v>0</v>
          </cell>
        </row>
        <row r="67">
          <cell r="Q67" t="str">
            <v xml:space="preserve"> </v>
          </cell>
        </row>
        <row r="68">
          <cell r="Q68" t="str">
            <v xml:space="preserve"> </v>
          </cell>
        </row>
        <row r="69">
          <cell r="Q69" t="str">
            <v xml:space="preserve"> </v>
          </cell>
        </row>
        <row r="70">
          <cell r="Q70" t="str">
            <v xml:space="preserve"> </v>
          </cell>
        </row>
        <row r="71">
          <cell r="Q71" t="str">
            <v xml:space="preserve"> </v>
          </cell>
        </row>
        <row r="72">
          <cell r="Q72" t="str">
            <v xml:space="preserve"> </v>
          </cell>
        </row>
        <row r="73">
          <cell r="Q73" t="str">
            <v xml:space="preserve"> </v>
          </cell>
        </row>
        <row r="74">
          <cell r="Q74" t="str">
            <v xml:space="preserve"> </v>
          </cell>
        </row>
        <row r="75">
          <cell r="E75">
            <v>0</v>
          </cell>
          <cell r="I75">
            <v>0</v>
          </cell>
          <cell r="W75">
            <v>0</v>
          </cell>
          <cell r="X75">
            <v>0</v>
          </cell>
        </row>
        <row r="78">
          <cell r="Q78" t="str">
            <v xml:space="preserve"> </v>
          </cell>
        </row>
        <row r="79">
          <cell r="Q79" t="str">
            <v xml:space="preserve"> </v>
          </cell>
        </row>
        <row r="80">
          <cell r="Q80" t="str">
            <v xml:space="preserve"> </v>
          </cell>
        </row>
        <row r="81">
          <cell r="Q81" t="str">
            <v xml:space="preserve"> </v>
          </cell>
        </row>
        <row r="82">
          <cell r="Q82" t="str">
            <v xml:space="preserve"> </v>
          </cell>
        </row>
        <row r="83">
          <cell r="E83">
            <v>0</v>
          </cell>
          <cell r="I83">
            <v>0</v>
          </cell>
          <cell r="W83">
            <v>0</v>
          </cell>
          <cell r="X83">
            <v>0</v>
          </cell>
        </row>
        <row r="86">
          <cell r="Q86" t="str">
            <v xml:space="preserve"> </v>
          </cell>
        </row>
        <row r="87">
          <cell r="Q87" t="str">
            <v xml:space="preserve"> </v>
          </cell>
        </row>
        <row r="88">
          <cell r="Q88" t="str">
            <v xml:space="preserve"> </v>
          </cell>
        </row>
        <row r="89">
          <cell r="Q89" t="str">
            <v xml:space="preserve"> </v>
          </cell>
        </row>
        <row r="90">
          <cell r="Q90" t="str">
            <v xml:space="preserve"> </v>
          </cell>
        </row>
        <row r="91">
          <cell r="Q91" t="str">
            <v xml:space="preserve"> </v>
          </cell>
        </row>
        <row r="92">
          <cell r="Q92" t="str">
            <v xml:space="preserve"> </v>
          </cell>
        </row>
        <row r="93">
          <cell r="Q93" t="str">
            <v xml:space="preserve"> </v>
          </cell>
        </row>
        <row r="94">
          <cell r="E94">
            <v>0</v>
          </cell>
          <cell r="I94">
            <v>0</v>
          </cell>
          <cell r="W94">
            <v>0</v>
          </cell>
          <cell r="X94">
            <v>0</v>
          </cell>
        </row>
        <row r="97">
          <cell r="R97" t="str">
            <v xml:space="preserve"> </v>
          </cell>
        </row>
        <row r="98">
          <cell r="R98" t="str">
            <v xml:space="preserve"> </v>
          </cell>
        </row>
        <row r="99">
          <cell r="R99" t="str">
            <v xml:space="preserve"> </v>
          </cell>
        </row>
        <row r="100">
          <cell r="R100" t="str">
            <v xml:space="preserve"> </v>
          </cell>
        </row>
        <row r="101">
          <cell r="R101" t="str">
            <v xml:space="preserve"> </v>
          </cell>
        </row>
        <row r="103">
          <cell r="Q103" t="str">
            <v xml:space="preserve"> </v>
          </cell>
        </row>
        <row r="104">
          <cell r="Q104" t="str">
            <v xml:space="preserve"> </v>
          </cell>
        </row>
        <row r="105">
          <cell r="Q105" t="str">
            <v xml:space="preserve"> </v>
          </cell>
        </row>
        <row r="106">
          <cell r="Q106" t="str">
            <v xml:space="preserve"> </v>
          </cell>
        </row>
        <row r="107">
          <cell r="Q107" t="str">
            <v xml:space="preserve"> </v>
          </cell>
        </row>
        <row r="108">
          <cell r="E108">
            <v>0</v>
          </cell>
          <cell r="I108">
            <v>0</v>
          </cell>
          <cell r="W108">
            <v>0</v>
          </cell>
          <cell r="X108">
            <v>0</v>
          </cell>
        </row>
        <row r="110">
          <cell r="E110">
            <v>0</v>
          </cell>
        </row>
      </sheetData>
      <sheetData sheetId="1"/>
      <sheetData sheetId="2">
        <row r="2">
          <cell r="E2">
            <v>0</v>
          </cell>
        </row>
      </sheetData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Jan24"/>
      <sheetName val="Feb24"/>
      <sheetName val="Mar24"/>
      <sheetName val="Payslips"/>
      <sheetName val="Payment"/>
      <sheetName val="Admin"/>
    </sheetNames>
    <sheetDataSet>
      <sheetData sheetId="0"/>
      <sheetData sheetId="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3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4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5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6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7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8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9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0"/>
      <sheetData sheetId="11"/>
      <sheetData sheetId="12"/>
      <sheetData sheetId="13"/>
      <sheetData sheetId="14"/>
      <sheetData sheetId="15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Creditors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ClosingCredi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K1">
            <v>0</v>
          </cell>
        </row>
      </sheetData>
      <sheetData sheetId="13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OpeningDebtors"/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  <sheetName val="ClosingDebtors"/>
    </sheetNames>
    <sheetDataSet>
      <sheetData sheetId="0"/>
      <sheetData sheetId="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3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4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5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6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7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8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9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0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1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2">
        <row r="1">
          <cell r="F1">
            <v>0</v>
          </cell>
          <cell r="G1">
            <v>0</v>
          </cell>
          <cell r="O1">
            <v>0</v>
          </cell>
          <cell r="P1">
            <v>0</v>
          </cell>
          <cell r="Q1">
            <v>0</v>
          </cell>
          <cell r="R1">
            <v>0</v>
          </cell>
          <cell r="S1">
            <v>0</v>
          </cell>
          <cell r="T1">
            <v>0</v>
          </cell>
          <cell r="U1">
            <v>0</v>
          </cell>
          <cell r="V1">
            <v>0</v>
          </cell>
        </row>
      </sheetData>
      <sheetData sheetId="13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  <cell r="AK1">
            <v>0</v>
          </cell>
          <cell r="AL1">
            <v>0</v>
          </cell>
          <cell r="AM1">
            <v>0</v>
          </cell>
          <cell r="AN1">
            <v>0</v>
          </cell>
        </row>
      </sheetData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Jan23"/>
      <sheetName val="Feb23"/>
      <sheetName val="Mar23"/>
      <sheetName val="Apr23"/>
      <sheetName val="May23"/>
      <sheetName val="Jun23"/>
      <sheetName val="Jul23"/>
      <sheetName val="Aug23"/>
      <sheetName val="Sep23"/>
      <sheetName val="Oct23"/>
      <sheetName val="Nov23"/>
      <sheetName val="Dec23"/>
    </sheetNames>
    <sheetDataSet>
      <sheetData sheetId="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2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3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4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5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6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7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8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9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0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  <sheetData sheetId="11">
        <row r="1">
          <cell r="F1">
            <v>0</v>
          </cell>
          <cell r="G1">
            <v>0</v>
          </cell>
          <cell r="H1">
            <v>0</v>
          </cell>
          <cell r="I1">
            <v>0</v>
          </cell>
          <cell r="J1">
            <v>0</v>
          </cell>
          <cell r="K1">
            <v>0</v>
          </cell>
          <cell r="L1">
            <v>0</v>
          </cell>
          <cell r="M1">
            <v>0</v>
          </cell>
          <cell r="N1">
            <v>0</v>
          </cell>
          <cell r="U1">
            <v>0</v>
          </cell>
          <cell r="V1">
            <v>0</v>
          </cell>
          <cell r="W1">
            <v>0</v>
          </cell>
          <cell r="X1">
            <v>0</v>
          </cell>
          <cell r="Y1">
            <v>0</v>
          </cell>
          <cell r="Z1">
            <v>0</v>
          </cell>
          <cell r="AA1">
            <v>0</v>
          </cell>
          <cell r="AB1">
            <v>0</v>
          </cell>
          <cell r="AC1">
            <v>0</v>
          </cell>
          <cell r="AD1">
            <v>0</v>
          </cell>
          <cell r="AE1">
            <v>0</v>
          </cell>
          <cell r="AF1">
            <v>0</v>
          </cell>
          <cell r="AG1">
            <v>0</v>
          </cell>
          <cell r="AH1">
            <v>0</v>
          </cell>
          <cell r="AI1">
            <v>0</v>
          </cell>
          <cell r="AJ1">
            <v>0</v>
          </cell>
        </row>
      </sheetData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Boardmeeting"/>
      <sheetName val="Directors&amp;Secretary"/>
      <sheetName val="RegisterofMembers"/>
      <sheetName val="DirectorsInterests"/>
      <sheetName val="Charges&amp;Debentures"/>
    </sheetNames>
    <sheetDataSet>
      <sheetData sheetId="0"/>
      <sheetData sheetId="1"/>
      <sheetData sheetId="2">
        <row r="1">
          <cell r="G1">
            <v>0</v>
          </cell>
        </row>
        <row r="3">
          <cell r="G3">
            <v>0</v>
          </cell>
        </row>
        <row r="4">
          <cell r="G4">
            <v>0</v>
          </cell>
        </row>
      </sheetData>
      <sheetData sheetId="3"/>
      <sheetData sheetId="4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Employee"/>
      <sheetName val="Apr22"/>
      <sheetName val="May22"/>
      <sheetName val="Jun22"/>
      <sheetName val="Jul22"/>
      <sheetName val="Aug22"/>
      <sheetName val="Sep22"/>
      <sheetName val="Oct22"/>
      <sheetName val="Nov22"/>
      <sheetName val="Dec22"/>
      <sheetName val="Jan23"/>
      <sheetName val="Feb23"/>
      <sheetName val="Mar23"/>
      <sheetName val="Payslips"/>
      <sheetName val="Payment"/>
      <sheetName val="Admi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1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2">
        <row r="1">
          <cell r="G1">
            <v>0</v>
          </cell>
          <cell r="M1">
            <v>0</v>
          </cell>
          <cell r="N1">
            <v>0</v>
          </cell>
          <cell r="O1">
            <v>0</v>
          </cell>
          <cell r="P1">
            <v>0</v>
          </cell>
          <cell r="Q1">
            <v>0</v>
          </cell>
          <cell r="T1">
            <v>0</v>
          </cell>
        </row>
        <row r="2">
          <cell r="M2">
            <v>0</v>
          </cell>
          <cell r="N2">
            <v>0</v>
          </cell>
          <cell r="O2">
            <v>0</v>
          </cell>
          <cell r="P2">
            <v>0</v>
          </cell>
          <cell r="Q2">
            <v>0</v>
          </cell>
          <cell r="T2">
            <v>0</v>
          </cell>
        </row>
      </sheetData>
      <sheetData sheetId="13"/>
      <sheetData sheetId="14"/>
      <sheetData sheetId="15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diyaccounting.co.uk/" TargetMode="Externa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R86"/>
  <sheetViews>
    <sheetView tabSelected="1" workbookViewId="0">
      <selection activeCell="E2" sqref="E2:H2"/>
    </sheetView>
  </sheetViews>
  <sheetFormatPr defaultColWidth="9.140625" defaultRowHeight="11.25" x14ac:dyDescent="0.2"/>
  <cols>
    <col min="1" max="1" width="0.85546875" style="6" customWidth="1"/>
    <col min="2" max="2" width="9.5703125" style="6" customWidth="1"/>
    <col min="3" max="3" width="28.5703125" style="6" bestFit="1" customWidth="1"/>
    <col min="4" max="4" width="0.85546875" style="6" customWidth="1"/>
    <col min="5" max="5" width="9" style="6" customWidth="1"/>
    <col min="6" max="6" width="0.85546875" style="6" customWidth="1"/>
    <col min="7" max="11" width="9" style="6" customWidth="1"/>
    <col min="12" max="12" width="0.85546875" style="6" customWidth="1"/>
    <col min="13" max="17" width="9" style="6" customWidth="1"/>
    <col min="18" max="18" width="0.85546875" style="6" customWidth="1"/>
    <col min="19" max="16384" width="9.140625" style="6"/>
  </cols>
  <sheetData>
    <row r="1" spans="1:18" x14ac:dyDescent="0.2">
      <c r="A1" s="3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  <c r="P1" s="3"/>
      <c r="Q1" s="3"/>
      <c r="R1" s="3"/>
    </row>
    <row r="2" spans="1:18" x14ac:dyDescent="0.2">
      <c r="A2" s="3"/>
      <c r="B2" s="3"/>
      <c r="C2" s="3" t="s">
        <v>258</v>
      </c>
      <c r="D2" s="3"/>
      <c r="E2" s="340"/>
      <c r="F2" s="340"/>
      <c r="G2" s="340"/>
      <c r="H2" s="340"/>
      <c r="I2" s="3"/>
      <c r="J2" s="3" t="s">
        <v>206</v>
      </c>
      <c r="K2" s="3"/>
      <c r="L2" s="3"/>
      <c r="M2" s="3"/>
      <c r="N2" s="3"/>
      <c r="O2" s="351" t="s">
        <v>273</v>
      </c>
      <c r="P2" s="351"/>
      <c r="Q2" s="351"/>
      <c r="R2" s="3"/>
    </row>
    <row r="3" spans="1:18" x14ac:dyDescent="0.2">
      <c r="A3" s="3"/>
      <c r="B3" s="3"/>
      <c r="C3" s="3" t="s">
        <v>256</v>
      </c>
      <c r="D3" s="3"/>
      <c r="E3" s="341"/>
      <c r="F3" s="341"/>
      <c r="G3" s="341"/>
      <c r="H3" s="341"/>
      <c r="I3" s="3"/>
      <c r="J3" s="340"/>
      <c r="K3" s="340"/>
      <c r="L3" s="340"/>
      <c r="M3" s="340"/>
      <c r="N3" s="340"/>
      <c r="O3" s="165"/>
      <c r="P3" s="165"/>
      <c r="Q3" s="165"/>
      <c r="R3" s="3"/>
    </row>
    <row r="4" spans="1:18" x14ac:dyDescent="0.2">
      <c r="A4" s="3"/>
      <c r="B4" s="3"/>
      <c r="C4" s="3" t="s">
        <v>259</v>
      </c>
      <c r="D4" s="3"/>
      <c r="E4" s="340"/>
      <c r="F4" s="340"/>
      <c r="G4" s="340"/>
      <c r="H4" s="340"/>
      <c r="I4" s="3"/>
      <c r="J4" s="340"/>
      <c r="K4" s="340"/>
      <c r="L4" s="340"/>
      <c r="M4" s="340"/>
      <c r="N4" s="340"/>
      <c r="O4" s="3"/>
      <c r="P4" s="3"/>
      <c r="Q4" s="3"/>
      <c r="R4" s="3"/>
    </row>
    <row r="5" spans="1:18" x14ac:dyDescent="0.2">
      <c r="A5" s="3"/>
      <c r="B5" s="3"/>
      <c r="C5" s="3" t="s">
        <v>260</v>
      </c>
      <c r="D5" s="3"/>
      <c r="E5" s="340"/>
      <c r="F5" s="340"/>
      <c r="G5" s="340"/>
      <c r="H5" s="340"/>
      <c r="I5" s="3"/>
      <c r="J5" s="340"/>
      <c r="K5" s="340"/>
      <c r="L5" s="340"/>
      <c r="M5" s="340"/>
      <c r="N5" s="340"/>
      <c r="O5" s="352" t="s">
        <v>494</v>
      </c>
      <c r="P5" s="353"/>
      <c r="Q5" s="11"/>
      <c r="R5" s="3"/>
    </row>
    <row r="6" spans="1:18" x14ac:dyDescent="0.2">
      <c r="A6" s="3"/>
      <c r="B6" s="3"/>
      <c r="C6" s="3" t="s">
        <v>261</v>
      </c>
      <c r="D6" s="3"/>
      <c r="E6" s="340"/>
      <c r="F6" s="340"/>
      <c r="G6" s="340"/>
      <c r="H6" s="340"/>
      <c r="I6" s="3"/>
      <c r="J6" s="354"/>
      <c r="K6" s="355"/>
      <c r="L6" s="343" t="s">
        <v>299</v>
      </c>
      <c r="M6" s="344"/>
      <c r="N6" s="241"/>
      <c r="O6" s="147"/>
      <c r="P6" s="3"/>
      <c r="Q6" s="3"/>
      <c r="R6" s="3"/>
    </row>
    <row r="7" spans="1:18" x14ac:dyDescent="0.2">
      <c r="A7" s="3"/>
      <c r="B7" s="3"/>
      <c r="C7" s="3"/>
      <c r="D7" s="3"/>
      <c r="E7" s="4"/>
      <c r="F7" s="4"/>
      <c r="G7" s="4"/>
      <c r="H7" s="4"/>
      <c r="I7" s="3"/>
      <c r="J7" s="4"/>
      <c r="K7" s="4"/>
      <c r="L7" s="4"/>
      <c r="M7" s="4"/>
      <c r="N7" s="4"/>
      <c r="O7" s="3"/>
      <c r="P7" s="3"/>
      <c r="Q7" s="3"/>
      <c r="R7" s="3"/>
    </row>
    <row r="8" spans="1:18" ht="12.75" x14ac:dyDescent="0.2">
      <c r="A8" s="3"/>
      <c r="B8" s="3"/>
      <c r="C8" s="3" t="s">
        <v>564</v>
      </c>
      <c r="D8" s="3"/>
      <c r="E8" s="340"/>
      <c r="F8" s="345"/>
      <c r="G8" s="345"/>
      <c r="H8" s="345"/>
      <c r="I8" s="345"/>
      <c r="J8" s="3"/>
      <c r="K8" s="346" t="s">
        <v>602</v>
      </c>
      <c r="L8" s="347"/>
      <c r="M8" s="347"/>
      <c r="N8" s="347"/>
      <c r="O8" s="348"/>
      <c r="P8" s="328"/>
      <c r="Q8" s="3"/>
      <c r="R8" s="3"/>
    </row>
    <row r="9" spans="1:18" ht="12" thickBot="1" x14ac:dyDescent="0.25">
      <c r="A9" s="3"/>
      <c r="B9" s="3"/>
      <c r="C9" s="3"/>
      <c r="D9" s="3"/>
      <c r="E9" s="4"/>
      <c r="F9" s="4"/>
      <c r="G9" s="4"/>
      <c r="H9" s="4"/>
      <c r="I9" s="3"/>
      <c r="J9" s="4"/>
      <c r="K9" s="4"/>
      <c r="L9" s="4"/>
      <c r="M9" s="4"/>
      <c r="N9" s="4"/>
      <c r="O9" s="3"/>
      <c r="P9" s="3"/>
      <c r="Q9" s="3"/>
      <c r="R9" s="3"/>
    </row>
    <row r="10" spans="1:18" ht="14.25" customHeight="1" thickBot="1" x14ac:dyDescent="0.25">
      <c r="A10" s="3"/>
      <c r="B10" s="3"/>
      <c r="C10" s="60" t="s">
        <v>223</v>
      </c>
      <c r="D10" s="3"/>
      <c r="E10" s="349" t="s">
        <v>22</v>
      </c>
      <c r="F10" s="4"/>
      <c r="G10" s="339" t="s">
        <v>615</v>
      </c>
      <c r="H10" s="339"/>
      <c r="I10" s="339"/>
      <c r="J10" s="339"/>
      <c r="K10" s="339"/>
      <c r="L10" s="5"/>
      <c r="M10" s="339" t="s">
        <v>616</v>
      </c>
      <c r="N10" s="339"/>
      <c r="O10" s="339"/>
      <c r="P10" s="339"/>
      <c r="Q10" s="339"/>
      <c r="R10" s="3"/>
    </row>
    <row r="11" spans="1:18" s="8" customFormat="1" ht="22.5" x14ac:dyDescent="0.2">
      <c r="A11" s="4"/>
      <c r="B11" s="4" t="s">
        <v>274</v>
      </c>
      <c r="C11" s="4"/>
      <c r="D11" s="4"/>
      <c r="E11" s="350"/>
      <c r="F11" s="7"/>
      <c r="G11" s="57" t="s">
        <v>124</v>
      </c>
      <c r="H11" s="4" t="s">
        <v>125</v>
      </c>
      <c r="I11" s="4" t="s">
        <v>126</v>
      </c>
      <c r="J11" s="4" t="s">
        <v>127</v>
      </c>
      <c r="K11" s="4" t="s">
        <v>128</v>
      </c>
      <c r="L11" s="4"/>
      <c r="M11" s="4" t="s">
        <v>124</v>
      </c>
      <c r="N11" s="4" t="s">
        <v>125</v>
      </c>
      <c r="O11" s="4" t="s">
        <v>126</v>
      </c>
      <c r="P11" s="4" t="s">
        <v>127</v>
      </c>
      <c r="Q11" s="4" t="s">
        <v>128</v>
      </c>
      <c r="R11" s="4"/>
    </row>
    <row r="12" spans="1:18" ht="12.75" x14ac:dyDescent="0.2">
      <c r="A12" s="3"/>
      <c r="B12" s="3"/>
      <c r="C12" s="9" t="s">
        <v>5</v>
      </c>
      <c r="D12" s="9"/>
      <c r="E12" s="3"/>
      <c r="F12" s="3"/>
      <c r="G12" s="66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</row>
    <row r="13" spans="1:18" x14ac:dyDescent="0.2">
      <c r="A13" s="3"/>
      <c r="B13" s="10">
        <f>E13-G13-H13-I13-J13-K13+M13+N13+O13+P13+Q13</f>
        <v>0</v>
      </c>
      <c r="C13" s="3" t="s">
        <v>8</v>
      </c>
      <c r="D13" s="3"/>
      <c r="E13" s="11"/>
      <c r="F13" s="3"/>
      <c r="G13" s="11"/>
      <c r="H13" s="11"/>
      <c r="I13" s="11"/>
      <c r="J13" s="11"/>
      <c r="K13" s="11"/>
      <c r="L13" s="3"/>
      <c r="M13" s="11"/>
      <c r="N13" s="11"/>
      <c r="O13" s="11"/>
      <c r="P13" s="11"/>
      <c r="Q13" s="11"/>
      <c r="R13" s="3"/>
    </row>
    <row r="14" spans="1:18" x14ac:dyDescent="0.2">
      <c r="A14" s="3"/>
      <c r="B14" s="3"/>
      <c r="C14" s="9" t="s">
        <v>9</v>
      </c>
      <c r="D14" s="9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</row>
    <row r="15" spans="1:18" x14ac:dyDescent="0.2">
      <c r="A15" s="3"/>
      <c r="B15" s="3"/>
      <c r="C15" s="3" t="s">
        <v>10</v>
      </c>
      <c r="D15" s="3"/>
      <c r="E15" s="11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</row>
    <row r="16" spans="1:18" ht="11.25" customHeight="1" x14ac:dyDescent="0.2">
      <c r="A16" s="3"/>
      <c r="B16" s="3"/>
      <c r="C16" s="3" t="s">
        <v>11</v>
      </c>
      <c r="D16" s="3"/>
      <c r="E16" s="11"/>
      <c r="F16" s="3"/>
      <c r="G16" s="5"/>
      <c r="H16" s="5"/>
      <c r="I16" s="5"/>
      <c r="J16" s="5"/>
      <c r="K16" s="3"/>
      <c r="L16" s="3"/>
      <c r="M16" s="3"/>
      <c r="N16" s="3"/>
      <c r="O16" s="3"/>
      <c r="P16" s="3"/>
      <c r="Q16" s="3"/>
      <c r="R16" s="3"/>
    </row>
    <row r="17" spans="1:18" ht="22.5" x14ac:dyDescent="0.2">
      <c r="A17" s="3"/>
      <c r="B17" s="3"/>
      <c r="C17" s="3"/>
      <c r="D17" s="3"/>
      <c r="E17" s="3"/>
      <c r="F17" s="3"/>
      <c r="G17" s="5" t="s">
        <v>130</v>
      </c>
      <c r="H17" s="5" t="s">
        <v>131</v>
      </c>
      <c r="I17" s="5" t="s">
        <v>44</v>
      </c>
      <c r="J17" s="5" t="s">
        <v>46</v>
      </c>
      <c r="K17" s="3"/>
      <c r="L17" s="3"/>
      <c r="M17" s="3"/>
      <c r="N17" s="3"/>
      <c r="O17" s="3"/>
      <c r="P17" s="3"/>
      <c r="Q17" s="3"/>
      <c r="R17" s="3"/>
    </row>
    <row r="18" spans="1:18" x14ac:dyDescent="0.2">
      <c r="A18" s="3"/>
      <c r="B18" s="10">
        <f>E18-G18-H18-I18-J18</f>
        <v>0</v>
      </c>
      <c r="C18" s="3" t="s">
        <v>129</v>
      </c>
      <c r="D18" s="3"/>
      <c r="E18" s="11"/>
      <c r="F18" s="3"/>
      <c r="G18" s="11"/>
      <c r="H18" s="11"/>
      <c r="I18" s="11"/>
      <c r="J18" s="11"/>
      <c r="K18" s="342" t="s">
        <v>613</v>
      </c>
      <c r="L18" s="342"/>
      <c r="M18" s="342"/>
      <c r="N18" s="342"/>
      <c r="O18" s="342"/>
      <c r="P18" s="3"/>
      <c r="Q18" s="3"/>
      <c r="R18" s="3"/>
    </row>
    <row r="19" spans="1:18" x14ac:dyDescent="0.2">
      <c r="A19" s="3"/>
      <c r="B19" s="3"/>
      <c r="C19" s="9" t="s">
        <v>16</v>
      </c>
      <c r="D19" s="9"/>
      <c r="E19" s="3"/>
      <c r="F19" s="3"/>
      <c r="G19" s="3"/>
      <c r="H19" s="3"/>
      <c r="I19" s="3"/>
      <c r="J19" s="3"/>
      <c r="K19" s="342"/>
      <c r="L19" s="342"/>
      <c r="M19" s="342"/>
      <c r="N19" s="342"/>
      <c r="O19" s="342"/>
      <c r="P19" s="3"/>
      <c r="Q19" s="3"/>
      <c r="R19" s="3"/>
    </row>
    <row r="20" spans="1:18" x14ac:dyDescent="0.2">
      <c r="A20" s="3"/>
      <c r="B20" s="3"/>
      <c r="C20" s="3" t="s">
        <v>13</v>
      </c>
      <c r="D20" s="3"/>
      <c r="E20" s="11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</row>
    <row r="21" spans="1:18" x14ac:dyDescent="0.2">
      <c r="A21" s="3"/>
      <c r="B21" s="3"/>
      <c r="C21" s="3" t="s">
        <v>193</v>
      </c>
      <c r="D21" s="3"/>
      <c r="E21" s="11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</row>
    <row r="22" spans="1:18" x14ac:dyDescent="0.2">
      <c r="A22" s="3"/>
      <c r="B22" s="3"/>
      <c r="C22" s="3" t="s">
        <v>211</v>
      </c>
      <c r="D22" s="3"/>
      <c r="E22" s="11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</row>
    <row r="23" spans="1:18" x14ac:dyDescent="0.2">
      <c r="A23" s="3"/>
      <c r="B23" s="3"/>
      <c r="C23" s="3" t="s">
        <v>194</v>
      </c>
      <c r="D23" s="3"/>
      <c r="E23" s="11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</row>
    <row r="24" spans="1:18" x14ac:dyDescent="0.2">
      <c r="A24" s="3"/>
      <c r="B24" s="3"/>
      <c r="C24" s="3" t="s">
        <v>14</v>
      </c>
      <c r="D24" s="3"/>
      <c r="E24" s="11"/>
      <c r="F24" s="3"/>
      <c r="G24" s="5"/>
      <c r="H24" s="5"/>
      <c r="I24" s="5"/>
      <c r="J24" s="3"/>
      <c r="K24" s="3"/>
      <c r="L24" s="3"/>
      <c r="M24" s="3"/>
      <c r="N24" s="3"/>
      <c r="O24" s="3"/>
      <c r="P24" s="3"/>
      <c r="Q24" s="3"/>
      <c r="R24" s="3"/>
    </row>
    <row r="25" spans="1:18" x14ac:dyDescent="0.2">
      <c r="A25" s="3"/>
      <c r="B25" s="3"/>
      <c r="C25" s="3"/>
      <c r="D25" s="3"/>
      <c r="E25" s="3"/>
      <c r="F25" s="3"/>
      <c r="G25" s="3" t="s">
        <v>604</v>
      </c>
      <c r="H25" s="3" t="s">
        <v>605</v>
      </c>
      <c r="I25" s="3" t="s">
        <v>606</v>
      </c>
      <c r="J25" s="3"/>
      <c r="K25" s="3"/>
      <c r="L25" s="3"/>
      <c r="M25" s="3"/>
      <c r="N25" s="3"/>
      <c r="O25" s="3"/>
      <c r="P25" s="3"/>
      <c r="Q25" s="3"/>
      <c r="R25" s="3"/>
    </row>
    <row r="26" spans="1:18" x14ac:dyDescent="0.2">
      <c r="A26" s="3"/>
      <c r="B26" s="10">
        <f>E26-G26-H26-I26</f>
        <v>0</v>
      </c>
      <c r="C26" s="3" t="s">
        <v>15</v>
      </c>
      <c r="D26" s="3"/>
      <c r="E26" s="11"/>
      <c r="F26" s="3"/>
      <c r="G26" s="11"/>
      <c r="H26" s="11"/>
      <c r="I26" s="11"/>
      <c r="J26" s="3"/>
      <c r="K26" s="3"/>
      <c r="L26" s="3"/>
      <c r="M26" s="3"/>
      <c r="N26" s="3"/>
      <c r="O26" s="3"/>
      <c r="P26" s="3"/>
      <c r="Q26" s="3"/>
      <c r="R26" s="3"/>
    </row>
    <row r="27" spans="1:18" x14ac:dyDescent="0.2">
      <c r="A27" s="3"/>
      <c r="B27" s="3"/>
      <c r="C27" s="3"/>
      <c r="D27" s="3"/>
      <c r="E27" s="3"/>
      <c r="F27" s="3"/>
      <c r="G27" s="3"/>
      <c r="H27" s="3"/>
      <c r="I27" s="3"/>
      <c r="J27" s="3"/>
      <c r="K27" s="3"/>
      <c r="L27" s="3"/>
      <c r="M27" s="3"/>
      <c r="N27" s="3"/>
      <c r="O27" s="3"/>
      <c r="P27" s="3"/>
      <c r="Q27" s="3"/>
      <c r="R27" s="3"/>
    </row>
    <row r="28" spans="1:18" x14ac:dyDescent="0.2">
      <c r="A28" s="3"/>
      <c r="B28" s="3"/>
      <c r="C28" s="9" t="s">
        <v>132</v>
      </c>
      <c r="D28" s="9"/>
      <c r="E28" s="11"/>
      <c r="F28" s="3"/>
      <c r="G28" s="3"/>
      <c r="H28" s="3"/>
      <c r="I28" s="3"/>
      <c r="J28" s="3"/>
      <c r="K28" s="3"/>
      <c r="L28" s="3"/>
      <c r="M28" s="3"/>
      <c r="N28" s="3"/>
      <c r="O28" s="3"/>
      <c r="P28" s="3"/>
      <c r="Q28" s="3"/>
      <c r="R28" s="3"/>
    </row>
    <row r="29" spans="1:18" x14ac:dyDescent="0.2">
      <c r="A29" s="3"/>
      <c r="B29" s="3"/>
      <c r="C29" s="9" t="s">
        <v>17</v>
      </c>
      <c r="D29" s="9"/>
      <c r="E29" s="3"/>
      <c r="F29" s="3"/>
      <c r="G29" s="3"/>
      <c r="H29" s="3"/>
      <c r="I29" s="3"/>
      <c r="J29" s="3"/>
      <c r="K29" s="3"/>
      <c r="L29" s="3"/>
      <c r="M29" s="3"/>
      <c r="N29" s="3"/>
      <c r="O29" s="3"/>
      <c r="P29" s="3"/>
      <c r="Q29" s="3"/>
      <c r="R29" s="3"/>
    </row>
    <row r="30" spans="1:18" x14ac:dyDescent="0.2">
      <c r="A30" s="3"/>
      <c r="B30" s="3"/>
      <c r="C30" s="3" t="s">
        <v>18</v>
      </c>
      <c r="D30" s="3"/>
      <c r="E30" s="11"/>
      <c r="F30" s="3"/>
      <c r="G30" s="3"/>
      <c r="H30" s="3"/>
      <c r="I30" s="3"/>
      <c r="J30" s="3"/>
      <c r="K30" s="3"/>
      <c r="L30" s="3"/>
      <c r="M30" s="3"/>
      <c r="N30" s="3"/>
      <c r="O30" s="3"/>
      <c r="P30" s="3"/>
      <c r="Q30" s="3"/>
      <c r="R30" s="3"/>
    </row>
    <row r="31" spans="1:18" x14ac:dyDescent="0.2">
      <c r="A31" s="3"/>
      <c r="B31" s="3"/>
      <c r="C31" s="9" t="s">
        <v>133</v>
      </c>
      <c r="D31" s="9"/>
      <c r="E31" s="11"/>
      <c r="F31" s="3"/>
      <c r="G31" s="3"/>
      <c r="H31" s="3"/>
      <c r="I31" s="3"/>
      <c r="J31" s="3"/>
      <c r="K31" s="3"/>
      <c r="L31" s="3"/>
      <c r="M31" s="3"/>
      <c r="N31" s="3"/>
      <c r="O31" s="3"/>
      <c r="P31" s="3"/>
      <c r="Q31" s="3"/>
      <c r="R31" s="3"/>
    </row>
    <row r="32" spans="1:18" x14ac:dyDescent="0.2">
      <c r="A32" s="3"/>
      <c r="B32" s="3"/>
      <c r="C32" s="9" t="s">
        <v>19</v>
      </c>
      <c r="D32" s="9"/>
      <c r="E32" s="3"/>
      <c r="F32" s="3"/>
      <c r="G32" s="3"/>
      <c r="H32" s="3"/>
      <c r="I32" s="3"/>
      <c r="J32" s="3"/>
      <c r="K32" s="3"/>
      <c r="L32" s="3"/>
      <c r="M32" s="3"/>
      <c r="N32" s="3"/>
      <c r="O32" s="3"/>
      <c r="P32" s="3"/>
      <c r="Q32" s="3"/>
      <c r="R32" s="3"/>
    </row>
    <row r="33" spans="1:18" x14ac:dyDescent="0.2">
      <c r="A33" s="3"/>
      <c r="B33" s="3"/>
      <c r="C33" s="3" t="s">
        <v>23</v>
      </c>
      <c r="D33" s="3"/>
      <c r="E33" s="11"/>
      <c r="F33" s="3"/>
      <c r="G33" s="3"/>
      <c r="H33" s="3"/>
      <c r="I33" s="3"/>
      <c r="J33" s="3"/>
      <c r="K33" s="3"/>
      <c r="L33" s="3"/>
      <c r="M33" s="3"/>
      <c r="N33" s="3"/>
      <c r="O33" s="3"/>
      <c r="P33" s="3"/>
      <c r="Q33" s="3"/>
      <c r="R33" s="3"/>
    </row>
    <row r="34" spans="1:18" x14ac:dyDescent="0.2">
      <c r="A34" s="3"/>
      <c r="B34" s="3"/>
      <c r="C34" s="3" t="s">
        <v>20</v>
      </c>
      <c r="D34" s="3"/>
      <c r="E34" s="11"/>
      <c r="F34" s="3"/>
      <c r="G34" s="3"/>
      <c r="H34" s="3"/>
      <c r="I34" s="3"/>
      <c r="J34" s="3"/>
      <c r="K34" s="3"/>
      <c r="L34" s="3"/>
      <c r="M34" s="3"/>
      <c r="N34" s="3"/>
      <c r="O34" s="3"/>
      <c r="P34" s="3"/>
      <c r="Q34" s="3"/>
      <c r="R34" s="3"/>
    </row>
    <row r="35" spans="1:18" x14ac:dyDescent="0.2">
      <c r="A35" s="3"/>
      <c r="B35" s="3"/>
      <c r="C35" s="3" t="s">
        <v>21</v>
      </c>
      <c r="D35" s="3"/>
      <c r="E35" s="11"/>
      <c r="F35" s="3"/>
      <c r="G35" s="3"/>
      <c r="H35" s="3"/>
      <c r="I35" s="3"/>
      <c r="J35" s="3"/>
      <c r="K35" s="3"/>
      <c r="L35" s="3"/>
      <c r="M35" s="3"/>
      <c r="N35" s="3"/>
      <c r="O35" s="3"/>
      <c r="P35" s="3"/>
      <c r="Q35" s="3"/>
      <c r="R35" s="3"/>
    </row>
    <row r="36" spans="1:18" x14ac:dyDescent="0.2">
      <c r="A36" s="3"/>
      <c r="B36" s="3"/>
      <c r="C36" s="3"/>
      <c r="D36" s="3"/>
      <c r="E36" s="3"/>
      <c r="F36" s="3"/>
      <c r="G36" s="3"/>
      <c r="H36" s="3"/>
      <c r="I36" s="3"/>
      <c r="J36" s="3"/>
      <c r="K36" s="3"/>
      <c r="L36" s="3"/>
      <c r="M36" s="3"/>
      <c r="N36" s="3"/>
      <c r="O36" s="3"/>
      <c r="P36" s="3"/>
      <c r="Q36" s="3"/>
      <c r="R36" s="3"/>
    </row>
    <row r="37" spans="1:18" x14ac:dyDescent="0.2">
      <c r="A37" s="3"/>
      <c r="B37" s="3"/>
      <c r="C37" s="12" t="s">
        <v>134</v>
      </c>
      <c r="D37" s="12"/>
      <c r="E37" s="10">
        <f>E13+E15+E16+E18-E20-E21-E22-E23-E24-E26+E28-E30-E31-E33-E34-E35</f>
        <v>0</v>
      </c>
      <c r="F37" s="3"/>
      <c r="G37" s="3"/>
      <c r="H37" s="3"/>
      <c r="I37" s="3"/>
      <c r="J37" s="3"/>
      <c r="K37" s="3"/>
      <c r="L37" s="3"/>
      <c r="M37" s="3"/>
      <c r="N37" s="3"/>
      <c r="O37" s="3"/>
      <c r="P37" s="3"/>
      <c r="Q37" s="3"/>
      <c r="R37" s="3"/>
    </row>
    <row r="38" spans="1:18" x14ac:dyDescent="0.2">
      <c r="A38" s="3"/>
      <c r="B38" s="3"/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N38" s="3"/>
      <c r="O38" s="3"/>
      <c r="P38" s="3"/>
      <c r="Q38" s="3"/>
      <c r="R38" s="3"/>
    </row>
    <row r="39" spans="1:18" ht="6" customHeight="1" x14ac:dyDescent="0.2">
      <c r="B39" s="59"/>
      <c r="C39" s="59"/>
      <c r="D39" s="59"/>
      <c r="E39" s="59"/>
      <c r="F39" s="59"/>
      <c r="G39" s="59"/>
      <c r="H39" s="59"/>
      <c r="I39" s="59"/>
      <c r="J39" s="59"/>
      <c r="K39" s="59"/>
      <c r="L39" s="59"/>
      <c r="M39" s="59"/>
      <c r="N39" s="59"/>
      <c r="O39" s="59"/>
      <c r="P39" s="59"/>
      <c r="Q39" s="59"/>
      <c r="R39" s="59"/>
    </row>
    <row r="40" spans="1:18" ht="6" customHeight="1" thickBot="1" x14ac:dyDescent="0.25">
      <c r="A40" s="3"/>
      <c r="B40" s="3"/>
      <c r="C40" s="3"/>
      <c r="D40" s="3"/>
      <c r="E40" s="3"/>
      <c r="F40" s="3"/>
      <c r="G40" s="3"/>
      <c r="H40" s="3"/>
    </row>
    <row r="41" spans="1:18" ht="14.25" customHeight="1" thickBot="1" x14ac:dyDescent="0.25">
      <c r="A41" s="3"/>
      <c r="B41" s="3"/>
      <c r="C41" s="336" t="s">
        <v>224</v>
      </c>
      <c r="D41" s="337"/>
      <c r="E41" s="338"/>
      <c r="F41" s="3"/>
      <c r="G41" s="3"/>
      <c r="H41" s="3"/>
    </row>
    <row r="42" spans="1:18" ht="6" customHeight="1" x14ac:dyDescent="0.2">
      <c r="A42" s="3"/>
      <c r="B42" s="3"/>
      <c r="C42" s="65"/>
      <c r="D42" s="65"/>
      <c r="E42" s="65"/>
      <c r="F42" s="3"/>
      <c r="G42" s="3"/>
      <c r="H42" s="3"/>
    </row>
    <row r="43" spans="1:18" x14ac:dyDescent="0.2">
      <c r="A43" s="3"/>
      <c r="B43" s="3"/>
      <c r="C43" s="61" t="s">
        <v>161</v>
      </c>
      <c r="D43" s="3"/>
      <c r="E43" s="11"/>
      <c r="F43" s="3"/>
      <c r="G43" s="3"/>
      <c r="H43" s="3"/>
    </row>
    <row r="44" spans="1:18" x14ac:dyDescent="0.2">
      <c r="A44" s="3"/>
      <c r="B44" s="3"/>
      <c r="C44" s="61" t="s">
        <v>160</v>
      </c>
      <c r="D44" s="3"/>
      <c r="E44" s="11"/>
      <c r="F44" s="3"/>
      <c r="G44" s="3"/>
      <c r="H44" s="3"/>
    </row>
    <row r="45" spans="1:18" x14ac:dyDescent="0.2">
      <c r="A45" s="3"/>
      <c r="B45" s="3"/>
      <c r="C45" s="62" t="s">
        <v>161</v>
      </c>
      <c r="D45" s="3"/>
      <c r="E45" s="3"/>
      <c r="F45" s="3"/>
      <c r="G45" s="10">
        <f>SUM(E43:E44)</f>
        <v>0</v>
      </c>
      <c r="H45" s="3"/>
    </row>
    <row r="46" spans="1:18" x14ac:dyDescent="0.2">
      <c r="A46" s="3"/>
      <c r="B46" s="3"/>
      <c r="C46" s="61" t="s">
        <v>526</v>
      </c>
      <c r="D46" s="3"/>
      <c r="E46" s="11"/>
      <c r="F46" s="3"/>
      <c r="G46" s="3"/>
      <c r="H46" s="3"/>
    </row>
    <row r="47" spans="1:18" x14ac:dyDescent="0.2">
      <c r="A47" s="3"/>
      <c r="B47" s="3"/>
      <c r="C47" s="61" t="s">
        <v>6</v>
      </c>
      <c r="D47" s="3"/>
      <c r="E47" s="11"/>
      <c r="F47" s="3"/>
      <c r="G47" s="3"/>
      <c r="H47" s="3"/>
    </row>
    <row r="48" spans="1:18" x14ac:dyDescent="0.2">
      <c r="A48" s="3"/>
      <c r="B48" s="3"/>
      <c r="C48" s="61" t="s">
        <v>527</v>
      </c>
      <c r="D48" s="3"/>
      <c r="E48" s="11">
        <f>E15</f>
        <v>0</v>
      </c>
      <c r="F48" s="3"/>
      <c r="G48" s="3"/>
      <c r="H48" s="3"/>
    </row>
    <row r="49" spans="1:8" x14ac:dyDescent="0.2">
      <c r="A49" s="3"/>
      <c r="B49" s="3"/>
      <c r="C49" s="61" t="s">
        <v>163</v>
      </c>
      <c r="D49" s="3"/>
      <c r="E49" s="11"/>
      <c r="F49" s="3"/>
      <c r="G49" s="3"/>
      <c r="H49" s="3"/>
    </row>
    <row r="50" spans="1:8" x14ac:dyDescent="0.2">
      <c r="A50" s="3"/>
      <c r="B50" s="3"/>
      <c r="C50" s="62" t="s">
        <v>162</v>
      </c>
      <c r="D50" s="3"/>
      <c r="E50" s="3"/>
      <c r="F50" s="3"/>
      <c r="G50" s="10">
        <f>E46+E47-E48+E49</f>
        <v>0</v>
      </c>
      <c r="H50" s="3"/>
    </row>
    <row r="51" spans="1:8" x14ac:dyDescent="0.2">
      <c r="A51" s="3"/>
      <c r="B51" s="3"/>
      <c r="C51" s="62"/>
      <c r="D51" s="3"/>
      <c r="E51" s="3"/>
      <c r="F51" s="3"/>
      <c r="G51" s="3"/>
      <c r="H51" s="3"/>
    </row>
    <row r="52" spans="1:8" x14ac:dyDescent="0.2">
      <c r="A52" s="3"/>
      <c r="B52" s="3"/>
      <c r="C52" s="62" t="s">
        <v>164</v>
      </c>
      <c r="D52" s="3"/>
      <c r="E52" s="3"/>
      <c r="F52" s="3"/>
      <c r="G52" s="10">
        <f>G45-G50</f>
        <v>0</v>
      </c>
      <c r="H52" s="3"/>
    </row>
    <row r="53" spans="1:8" x14ac:dyDescent="0.2">
      <c r="A53" s="3"/>
      <c r="B53" s="3"/>
      <c r="C53" s="63" t="s">
        <v>165</v>
      </c>
      <c r="D53" s="3"/>
      <c r="E53" s="3"/>
      <c r="F53" s="3"/>
      <c r="G53" s="3"/>
      <c r="H53" s="3"/>
    </row>
    <row r="54" spans="1:8" x14ac:dyDescent="0.2">
      <c r="A54" s="3"/>
      <c r="B54" s="3"/>
      <c r="C54" s="61" t="s">
        <v>166</v>
      </c>
      <c r="D54" s="3"/>
      <c r="E54" s="11"/>
      <c r="F54" s="3"/>
      <c r="G54" s="3"/>
      <c r="H54" s="3"/>
    </row>
    <row r="55" spans="1:8" x14ac:dyDescent="0.2">
      <c r="A55" s="3"/>
      <c r="B55" s="3"/>
      <c r="C55" s="61" t="s">
        <v>84</v>
      </c>
      <c r="D55" s="3"/>
      <c r="E55" s="11"/>
      <c r="F55" s="3"/>
      <c r="G55" s="3"/>
      <c r="H55" s="3"/>
    </row>
    <row r="56" spans="1:8" x14ac:dyDescent="0.2">
      <c r="A56" s="3"/>
      <c r="B56" s="3"/>
      <c r="C56" s="61" t="s">
        <v>167</v>
      </c>
      <c r="D56" s="3"/>
      <c r="E56" s="11"/>
      <c r="F56" s="3"/>
      <c r="G56" s="3"/>
      <c r="H56" s="3"/>
    </row>
    <row r="57" spans="1:8" x14ac:dyDescent="0.2">
      <c r="A57" s="3"/>
      <c r="B57" s="3"/>
      <c r="C57" s="64" t="s">
        <v>87</v>
      </c>
      <c r="D57" s="3"/>
      <c r="E57" s="11"/>
      <c r="F57" s="3"/>
      <c r="G57" s="3"/>
      <c r="H57" s="3"/>
    </row>
    <row r="58" spans="1:8" x14ac:dyDescent="0.2">
      <c r="A58" s="3"/>
      <c r="B58" s="3"/>
      <c r="C58" s="64" t="s">
        <v>89</v>
      </c>
      <c r="D58" s="3"/>
      <c r="E58" s="11"/>
      <c r="F58" s="3"/>
      <c r="G58" s="3"/>
      <c r="H58" s="3"/>
    </row>
    <row r="59" spans="1:8" x14ac:dyDescent="0.2">
      <c r="A59" s="3"/>
      <c r="B59" s="3"/>
      <c r="C59" s="64" t="s">
        <v>91</v>
      </c>
      <c r="D59" s="3"/>
      <c r="E59" s="11"/>
      <c r="F59" s="3"/>
      <c r="G59" s="3"/>
      <c r="H59" s="3"/>
    </row>
    <row r="60" spans="1:8" x14ac:dyDescent="0.2">
      <c r="A60" s="3"/>
      <c r="B60" s="3"/>
      <c r="C60" s="64" t="s">
        <v>93</v>
      </c>
      <c r="D60" s="3"/>
      <c r="E60" s="11"/>
      <c r="F60" s="3"/>
      <c r="G60" s="3"/>
      <c r="H60" s="3"/>
    </row>
    <row r="61" spans="1:8" x14ac:dyDescent="0.2">
      <c r="A61" s="3"/>
      <c r="B61" s="3"/>
      <c r="C61" s="64" t="s">
        <v>95</v>
      </c>
      <c r="D61" s="3"/>
      <c r="E61" s="11"/>
      <c r="F61" s="3"/>
      <c r="G61" s="3"/>
      <c r="H61" s="3"/>
    </row>
    <row r="62" spans="1:8" x14ac:dyDescent="0.2">
      <c r="A62" s="3"/>
      <c r="B62" s="3"/>
      <c r="C62" s="64" t="s">
        <v>97</v>
      </c>
      <c r="D62" s="3"/>
      <c r="E62" s="11"/>
      <c r="F62" s="3"/>
      <c r="G62" s="3"/>
      <c r="H62" s="3"/>
    </row>
    <row r="63" spans="1:8" x14ac:dyDescent="0.2">
      <c r="A63" s="3"/>
      <c r="B63" s="3"/>
      <c r="C63" s="64" t="s">
        <v>99</v>
      </c>
      <c r="D63" s="3"/>
      <c r="E63" s="11"/>
      <c r="F63" s="3"/>
      <c r="G63" s="3"/>
      <c r="H63" s="3"/>
    </row>
    <row r="64" spans="1:8" x14ac:dyDescent="0.2">
      <c r="A64" s="3"/>
      <c r="B64" s="3"/>
      <c r="C64" s="64" t="s">
        <v>101</v>
      </c>
      <c r="D64" s="3"/>
      <c r="E64" s="11"/>
      <c r="F64" s="3"/>
      <c r="G64" s="3"/>
      <c r="H64" s="3"/>
    </row>
    <row r="65" spans="1:8" x14ac:dyDescent="0.2">
      <c r="A65" s="3"/>
      <c r="B65" s="3"/>
      <c r="C65" s="64" t="s">
        <v>103</v>
      </c>
      <c r="D65" s="3"/>
      <c r="E65" s="11"/>
      <c r="F65" s="3"/>
      <c r="G65" s="3"/>
      <c r="H65" s="3"/>
    </row>
    <row r="66" spans="1:8" x14ac:dyDescent="0.2">
      <c r="A66" s="3"/>
      <c r="B66" s="3"/>
      <c r="C66" s="64" t="s">
        <v>105</v>
      </c>
      <c r="D66" s="3"/>
      <c r="E66" s="11"/>
      <c r="F66" s="3"/>
      <c r="G66" s="3"/>
      <c r="H66" s="3"/>
    </row>
    <row r="67" spans="1:8" x14ac:dyDescent="0.2">
      <c r="A67" s="3"/>
      <c r="B67" s="3"/>
      <c r="C67" s="64" t="s">
        <v>107</v>
      </c>
      <c r="D67" s="3"/>
      <c r="E67" s="11"/>
      <c r="F67" s="3"/>
      <c r="G67" s="3"/>
      <c r="H67" s="3"/>
    </row>
    <row r="68" spans="1:8" x14ac:dyDescent="0.2">
      <c r="A68" s="3"/>
      <c r="B68" s="3"/>
      <c r="C68" s="64" t="s">
        <v>108</v>
      </c>
      <c r="D68" s="3"/>
      <c r="E68" s="11"/>
      <c r="F68" s="3"/>
      <c r="G68" s="3"/>
      <c r="H68" s="3"/>
    </row>
    <row r="69" spans="1:8" x14ac:dyDescent="0.2">
      <c r="A69" s="3"/>
      <c r="B69" s="3"/>
      <c r="C69" s="64" t="s">
        <v>110</v>
      </c>
      <c r="D69" s="3"/>
      <c r="E69" s="11"/>
      <c r="F69" s="3"/>
      <c r="G69" s="3"/>
      <c r="H69" s="3"/>
    </row>
    <row r="70" spans="1:8" x14ac:dyDescent="0.2">
      <c r="A70" s="3"/>
      <c r="B70" s="3"/>
      <c r="C70" s="64" t="s">
        <v>112</v>
      </c>
      <c r="D70" s="3"/>
      <c r="E70" s="11"/>
      <c r="F70" s="3"/>
      <c r="G70" s="3"/>
      <c r="H70" s="3"/>
    </row>
    <row r="71" spans="1:8" x14ac:dyDescent="0.2">
      <c r="A71" s="3"/>
      <c r="B71" s="3"/>
      <c r="C71" s="64" t="s">
        <v>115</v>
      </c>
      <c r="D71" s="3"/>
      <c r="E71" s="11"/>
      <c r="F71" s="3"/>
      <c r="G71" s="3"/>
      <c r="H71" s="3"/>
    </row>
    <row r="72" spans="1:8" x14ac:dyDescent="0.2">
      <c r="A72" s="3"/>
      <c r="B72" s="3"/>
      <c r="C72" s="64" t="s">
        <v>117</v>
      </c>
      <c r="D72" s="3"/>
      <c r="E72" s="11"/>
      <c r="F72" s="3"/>
      <c r="G72" s="3"/>
      <c r="H72" s="3"/>
    </row>
    <row r="73" spans="1:8" x14ac:dyDescent="0.2">
      <c r="A73" s="3"/>
      <c r="B73" s="3"/>
      <c r="C73" s="64" t="s">
        <v>113</v>
      </c>
      <c r="D73" s="3"/>
      <c r="E73" s="11"/>
      <c r="F73" s="3"/>
      <c r="G73" s="3"/>
      <c r="H73" s="3"/>
    </row>
    <row r="74" spans="1:8" x14ac:dyDescent="0.2">
      <c r="A74" s="3"/>
      <c r="B74" s="3"/>
      <c r="C74" s="64" t="s">
        <v>201</v>
      </c>
      <c r="D74" s="3"/>
      <c r="E74" s="11"/>
      <c r="F74" s="3"/>
      <c r="G74" s="3"/>
      <c r="H74" s="3"/>
    </row>
    <row r="75" spans="1:8" x14ac:dyDescent="0.2">
      <c r="A75" s="3"/>
      <c r="B75" s="3"/>
      <c r="C75" s="61" t="s">
        <v>168</v>
      </c>
      <c r="D75" s="3"/>
      <c r="E75" s="11"/>
      <c r="F75" s="3"/>
      <c r="G75" s="3"/>
      <c r="H75" s="3"/>
    </row>
    <row r="76" spans="1:8" x14ac:dyDescent="0.2">
      <c r="A76" s="3"/>
      <c r="B76" s="3"/>
      <c r="C76" s="61" t="s">
        <v>0</v>
      </c>
      <c r="D76" s="3"/>
      <c r="E76" s="11"/>
      <c r="F76" s="3"/>
      <c r="G76" s="3"/>
      <c r="H76" s="3"/>
    </row>
    <row r="77" spans="1:8" x14ac:dyDescent="0.2">
      <c r="A77" s="3"/>
      <c r="B77" s="3"/>
      <c r="C77" s="62" t="s">
        <v>165</v>
      </c>
      <c r="D77" s="3"/>
      <c r="E77" s="3"/>
      <c r="F77" s="3"/>
      <c r="G77" s="10">
        <f>SUM(E54:E76)</f>
        <v>0</v>
      </c>
      <c r="H77" s="3"/>
    </row>
    <row r="78" spans="1:8" x14ac:dyDescent="0.2">
      <c r="A78" s="3"/>
      <c r="B78" s="3"/>
      <c r="C78" s="62"/>
      <c r="D78" s="3"/>
      <c r="E78" s="3"/>
      <c r="F78" s="3"/>
      <c r="G78" s="3"/>
      <c r="H78" s="3"/>
    </row>
    <row r="79" spans="1:8" x14ac:dyDescent="0.2">
      <c r="B79" s="3"/>
      <c r="C79" s="62" t="s">
        <v>169</v>
      </c>
      <c r="D79" s="3"/>
      <c r="E79" s="3"/>
      <c r="F79" s="3"/>
      <c r="G79" s="10">
        <f>G52-G77</f>
        <v>0</v>
      </c>
      <c r="H79" s="3"/>
    </row>
    <row r="80" spans="1:8" x14ac:dyDescent="0.2">
      <c r="B80" s="3"/>
      <c r="C80" s="61" t="s">
        <v>70</v>
      </c>
      <c r="D80" s="3"/>
      <c r="E80" s="11"/>
      <c r="F80" s="3"/>
      <c r="G80" s="3"/>
      <c r="H80" s="3"/>
    </row>
    <row r="81" spans="2:8" x14ac:dyDescent="0.2">
      <c r="B81" s="3"/>
      <c r="C81" s="63" t="s">
        <v>170</v>
      </c>
      <c r="D81" s="3"/>
      <c r="E81" s="3"/>
      <c r="F81" s="3"/>
      <c r="G81" s="10">
        <f>G79+E80</f>
        <v>0</v>
      </c>
      <c r="H81" s="3"/>
    </row>
    <row r="82" spans="2:8" x14ac:dyDescent="0.2">
      <c r="B82" s="3"/>
      <c r="C82" s="61" t="s">
        <v>171</v>
      </c>
      <c r="D82" s="3"/>
      <c r="E82" s="11"/>
      <c r="F82" s="3"/>
      <c r="G82" s="3"/>
      <c r="H82" s="3"/>
    </row>
    <row r="83" spans="2:8" x14ac:dyDescent="0.2">
      <c r="B83" s="3"/>
      <c r="C83" s="63" t="s">
        <v>172</v>
      </c>
      <c r="D83" s="3"/>
      <c r="E83" s="3"/>
      <c r="F83" s="3"/>
      <c r="G83" s="10">
        <f>G81-E82</f>
        <v>0</v>
      </c>
      <c r="H83" s="3"/>
    </row>
    <row r="84" spans="2:8" x14ac:dyDescent="0.2">
      <c r="B84" s="3"/>
      <c r="C84" s="61" t="s">
        <v>2</v>
      </c>
      <c r="D84" s="3"/>
      <c r="E84" s="11"/>
      <c r="F84" s="3"/>
      <c r="G84" s="3"/>
      <c r="H84" s="3"/>
    </row>
    <row r="85" spans="2:8" x14ac:dyDescent="0.2">
      <c r="B85" s="3"/>
      <c r="C85" s="63" t="s">
        <v>173</v>
      </c>
      <c r="D85" s="3"/>
      <c r="E85" s="3"/>
      <c r="F85" s="3"/>
      <c r="G85" s="10">
        <f>G83-E84</f>
        <v>0</v>
      </c>
      <c r="H85" s="3"/>
    </row>
    <row r="86" spans="2:8" x14ac:dyDescent="0.2">
      <c r="B86" s="3"/>
      <c r="C86" s="3"/>
      <c r="D86" s="3"/>
      <c r="E86" s="3"/>
      <c r="F86" s="3"/>
      <c r="G86" s="3"/>
      <c r="H86" s="3"/>
    </row>
  </sheetData>
  <mergeCells count="19">
    <mergeCell ref="E2:H2"/>
    <mergeCell ref="M10:Q10"/>
    <mergeCell ref="E10:E11"/>
    <mergeCell ref="J3:N3"/>
    <mergeCell ref="J4:N4"/>
    <mergeCell ref="J5:N5"/>
    <mergeCell ref="E4:H4"/>
    <mergeCell ref="O2:Q2"/>
    <mergeCell ref="O5:P5"/>
    <mergeCell ref="J6:K6"/>
    <mergeCell ref="C41:E41"/>
    <mergeCell ref="G10:K10"/>
    <mergeCell ref="E5:H5"/>
    <mergeCell ref="E3:H3"/>
    <mergeCell ref="K18:O19"/>
    <mergeCell ref="E6:H6"/>
    <mergeCell ref="L6:M6"/>
    <mergeCell ref="E8:I8"/>
    <mergeCell ref="K8:O8"/>
  </mergeCells>
  <phoneticPr fontId="2" type="noConversion"/>
  <dataValidations count="1">
    <dataValidation allowBlank="1" showInputMessage="1" showErrorMessage="1" promptTitle="Bank interest" prompt="Bank interest is normally received net of tax._x000a_If bank interest is received after deducting tax leave this box BLANK_x000a__x000a_Co-operative Bank interest may be paid gross._x000a_If bank interest received gross ENTER  X in this cell" sqref="P8" xr:uid="{00000000-0002-0000-0000-000000000000}"/>
  </dataValidations>
  <printOptions horizontalCentered="1" verticalCentered="1"/>
  <pageMargins left="0.11811023622047245" right="0.15748031496062992" top="0.39370078740157483" bottom="0.39370078740157483" header="0.11811023622047245" footer="0.11811023622047245"/>
  <pageSetup paperSize="9" scale="99" orientation="landscape" horizontalDpi="0" verticalDpi="0" r:id="rId1"/>
  <headerFooter alignWithMargins="0">
    <oddHeader>&amp;C&amp;"Arial,Bold"&amp;11OPENING FINANCIAL ACCOUNTS FROM PREVIOUS YEAR</oddHeader>
    <oddFooter>&amp;L&amp;D  &amp;T&amp;C&amp;P  of  &amp;N&amp;R&amp;F  &amp;A</oddFooter>
  </headerFooter>
  <rowBreaks count="1" manualBreakCount="1">
    <brk id="39" max="16383" man="1"/>
  </rowBreaks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1"/>
  <dimension ref="A1:N29"/>
  <sheetViews>
    <sheetView topLeftCell="A3" workbookViewId="0">
      <selection activeCell="H28" sqref="H28"/>
    </sheetView>
  </sheetViews>
  <sheetFormatPr defaultColWidth="9.140625" defaultRowHeight="12" x14ac:dyDescent="0.2"/>
  <cols>
    <col min="1" max="1" width="1.7109375" style="2" customWidth="1"/>
    <col min="2" max="2" width="9.140625" style="20"/>
    <col min="3" max="9" width="10.7109375" style="22" customWidth="1"/>
    <col min="10" max="10" width="1.7109375" style="2" customWidth="1"/>
    <col min="11" max="11" width="36.85546875" style="2" customWidth="1"/>
    <col min="12" max="12" width="1.7109375" style="2" customWidth="1"/>
    <col min="13" max="16384" width="9.140625" style="2"/>
  </cols>
  <sheetData>
    <row r="1" spans="1:14" ht="7.5" customHeight="1" x14ac:dyDescent="0.2">
      <c r="A1" s="31"/>
      <c r="B1" s="41"/>
      <c r="C1" s="42"/>
      <c r="D1" s="42"/>
      <c r="E1" s="42"/>
      <c r="F1" s="42"/>
      <c r="G1" s="42"/>
      <c r="H1" s="42"/>
      <c r="I1" s="42"/>
      <c r="J1" s="30"/>
      <c r="K1" s="30"/>
      <c r="L1" s="29"/>
    </row>
    <row r="2" spans="1:14" s="1" customFormat="1" ht="48" x14ac:dyDescent="0.2">
      <c r="A2" s="43"/>
      <c r="B2" s="14" t="s">
        <v>147</v>
      </c>
      <c r="C2" s="32" t="s">
        <v>138</v>
      </c>
      <c r="D2" s="32" t="s">
        <v>139</v>
      </c>
      <c r="E2" s="32" t="s">
        <v>140</v>
      </c>
      <c r="F2" s="32" t="s">
        <v>143</v>
      </c>
      <c r="G2" s="32" t="s">
        <v>141</v>
      </c>
      <c r="H2" s="32" t="s">
        <v>86</v>
      </c>
      <c r="I2" s="32" t="s">
        <v>142</v>
      </c>
      <c r="J2" s="33"/>
      <c r="K2" s="14" t="s">
        <v>146</v>
      </c>
      <c r="L2" s="44"/>
    </row>
    <row r="3" spans="1:14" s="1" customFormat="1" ht="15" customHeight="1" x14ac:dyDescent="0.2">
      <c r="A3" s="43"/>
      <c r="B3" s="619" t="s">
        <v>196</v>
      </c>
      <c r="C3" s="620"/>
      <c r="D3" s="34"/>
      <c r="E3" s="34"/>
      <c r="F3" s="34"/>
      <c r="G3" s="34"/>
      <c r="H3" s="34"/>
      <c r="I3" s="34"/>
      <c r="J3" s="33"/>
      <c r="K3" s="28"/>
      <c r="L3" s="44"/>
    </row>
    <row r="4" spans="1:14" x14ac:dyDescent="0.2">
      <c r="A4" s="27"/>
      <c r="B4" s="45">
        <f>Admin!B28</f>
        <v>44957</v>
      </c>
      <c r="C4" s="22">
        <f>[9]Jan23!$M$1-C17</f>
        <v>0</v>
      </c>
      <c r="D4" s="22">
        <f>[9]Jan23!$N$1-D17</f>
        <v>0</v>
      </c>
      <c r="E4" s="22">
        <f>[9]Jan23!$O$1-E17</f>
        <v>0</v>
      </c>
      <c r="F4" s="22">
        <f>[9]Jan23!$P$1+[9]Jan23!$Q$1-F17</f>
        <v>0</v>
      </c>
      <c r="G4" s="22">
        <f>C4-SUM(D4:F4)</f>
        <v>0</v>
      </c>
      <c r="H4" s="22">
        <f>[9]Jan23!$T$1-H17</f>
        <v>0</v>
      </c>
      <c r="I4" s="22">
        <f>[9]Jan23!$G$1</f>
        <v>0</v>
      </c>
      <c r="J4" s="13"/>
      <c r="K4" s="617" t="s">
        <v>144</v>
      </c>
      <c r="L4" s="26"/>
    </row>
    <row r="5" spans="1:14" ht="12" customHeight="1" x14ac:dyDescent="0.2">
      <c r="A5" s="27"/>
      <c r="B5" s="45">
        <f>Admin!B30</f>
        <v>44985</v>
      </c>
      <c r="C5" s="22">
        <f>[9]Feb23!$M$1-C18</f>
        <v>0</v>
      </c>
      <c r="D5" s="22">
        <f>[9]Feb23!$N$1-D18</f>
        <v>0</v>
      </c>
      <c r="E5" s="22">
        <f>[9]Feb23!$O$1-E18</f>
        <v>0</v>
      </c>
      <c r="F5" s="22">
        <f>[9]Feb23!$P$1+[9]Feb23!$Q$1-F18</f>
        <v>0</v>
      </c>
      <c r="G5" s="22">
        <f>C5-SUM(D5:F5)</f>
        <v>0</v>
      </c>
      <c r="H5" s="22">
        <f>[9]Feb23!$T$1-H18</f>
        <v>0</v>
      </c>
      <c r="I5" s="22">
        <f>[9]Feb23!$G$1</f>
        <v>0</v>
      </c>
      <c r="J5" s="13"/>
      <c r="K5" s="618"/>
      <c r="L5" s="26"/>
    </row>
    <row r="6" spans="1:14" x14ac:dyDescent="0.2">
      <c r="A6" s="27"/>
      <c r="B6" s="45">
        <f>Admin!B32</f>
        <v>45016</v>
      </c>
      <c r="C6" s="22">
        <f>[9]Mar23!$M$1-C19</f>
        <v>0</v>
      </c>
      <c r="D6" s="22">
        <f>[9]Mar23!$N$1-D19</f>
        <v>0</v>
      </c>
      <c r="E6" s="22">
        <f>[9]Mar23!$O$1-E19</f>
        <v>0</v>
      </c>
      <c r="F6" s="22">
        <f>[9]Mar23!$P$1+[9]Mar23!$Q$1-F19</f>
        <v>0</v>
      </c>
      <c r="G6" s="22">
        <f>C6-SUM(D6:F6)</f>
        <v>0</v>
      </c>
      <c r="H6" s="22">
        <f>[9]Mar23!$T$1-H19</f>
        <v>0</v>
      </c>
      <c r="I6" s="22">
        <f>[9]Mar23!$G$1</f>
        <v>0</v>
      </c>
      <c r="J6" s="13"/>
      <c r="K6" s="618"/>
      <c r="L6" s="26"/>
    </row>
    <row r="7" spans="1:14" x14ac:dyDescent="0.2">
      <c r="A7" s="27"/>
      <c r="B7" s="45">
        <f>Admin!B34</f>
        <v>45046</v>
      </c>
      <c r="C7" s="22">
        <f>[10]Apr23!$M$1-C20</f>
        <v>0</v>
      </c>
      <c r="D7" s="22">
        <f>[10]Apr23!$N$1-D20</f>
        <v>0</v>
      </c>
      <c r="E7" s="22">
        <f>[10]Apr23!$O$1-E20</f>
        <v>0</v>
      </c>
      <c r="F7" s="22">
        <f>[10]Apr23!$P$1+[10]Apr23!$Q$1-F20</f>
        <v>0</v>
      </c>
      <c r="G7" s="22">
        <f>C7-SUM(D7:F7)</f>
        <v>0</v>
      </c>
      <c r="H7" s="22">
        <f>[10]Apr23!$T$1-H20</f>
        <v>0</v>
      </c>
      <c r="I7" s="22">
        <f>[10]Apr23!$G$1</f>
        <v>0</v>
      </c>
      <c r="J7" s="13"/>
      <c r="K7" s="618"/>
      <c r="L7" s="26"/>
    </row>
    <row r="8" spans="1:14" ht="12" customHeight="1" x14ac:dyDescent="0.2">
      <c r="A8" s="27"/>
      <c r="B8" s="45">
        <f>Admin!B36</f>
        <v>45077</v>
      </c>
      <c r="C8" s="22">
        <f>[10]May23!$M$1-C21</f>
        <v>0</v>
      </c>
      <c r="D8" s="22">
        <f>[10]May23!$N$1-D21</f>
        <v>0</v>
      </c>
      <c r="E8" s="22">
        <f>[10]May23!$O$1-E21</f>
        <v>0</v>
      </c>
      <c r="F8" s="22">
        <f>[10]May23!$P$1+[10]May23!$Q$1-F21</f>
        <v>0</v>
      </c>
      <c r="G8" s="22">
        <f t="shared" ref="G8:G15" si="0">C8-SUM(D8:F8)</f>
        <v>0</v>
      </c>
      <c r="H8" s="22">
        <f>[10]May23!$T$1-H21</f>
        <v>0</v>
      </c>
      <c r="I8" s="22">
        <f>[10]May23!$G$1</f>
        <v>0</v>
      </c>
      <c r="J8" s="13"/>
      <c r="K8" s="617" t="s">
        <v>145</v>
      </c>
      <c r="L8" s="26"/>
    </row>
    <row r="9" spans="1:14" ht="12" customHeight="1" x14ac:dyDescent="0.2">
      <c r="A9" s="27"/>
      <c r="B9" s="45">
        <f>Admin!B38</f>
        <v>45107</v>
      </c>
      <c r="C9" s="22">
        <f>[10]Jun23!$M$1-C22</f>
        <v>0</v>
      </c>
      <c r="D9" s="22">
        <f>[10]Jun23!$N$1-D22</f>
        <v>0</v>
      </c>
      <c r="E9" s="22">
        <f>[10]Jun23!$O$1-E22</f>
        <v>0</v>
      </c>
      <c r="F9" s="22">
        <f>[10]Jun23!$P$1+[10]Jun23!$Q$1-F22</f>
        <v>0</v>
      </c>
      <c r="G9" s="22">
        <f t="shared" si="0"/>
        <v>0</v>
      </c>
      <c r="H9" s="22">
        <f>[10]Jun23!$T$1-H22</f>
        <v>0</v>
      </c>
      <c r="I9" s="22">
        <f>[10]Jun23!$G$1</f>
        <v>0</v>
      </c>
      <c r="J9" s="13"/>
      <c r="K9" s="618"/>
      <c r="L9" s="26"/>
    </row>
    <row r="10" spans="1:14" ht="12" customHeight="1" x14ac:dyDescent="0.2">
      <c r="A10" s="27"/>
      <c r="B10" s="45">
        <f>Admin!B40</f>
        <v>45138</v>
      </c>
      <c r="C10" s="22">
        <f>[10]Jul23!$M$1-C23</f>
        <v>0</v>
      </c>
      <c r="D10" s="22">
        <f>[10]Jul23!$N$1-D23</f>
        <v>0</v>
      </c>
      <c r="E10" s="22">
        <f>[10]Jul23!$O$1-E23</f>
        <v>0</v>
      </c>
      <c r="F10" s="22">
        <f>[10]Jul23!$P$1+[10]Jul23!$Q$1-F23</f>
        <v>0</v>
      </c>
      <c r="G10" s="22">
        <f t="shared" si="0"/>
        <v>0</v>
      </c>
      <c r="H10" s="22">
        <f>[10]Jul23!$T$1-H23</f>
        <v>0</v>
      </c>
      <c r="I10" s="22">
        <f>[10]Jul23!$G$1</f>
        <v>0</v>
      </c>
      <c r="J10" s="13"/>
      <c r="K10" s="618"/>
      <c r="L10" s="26"/>
    </row>
    <row r="11" spans="1:14" ht="12" customHeight="1" x14ac:dyDescent="0.2">
      <c r="A11" s="27"/>
      <c r="B11" s="45">
        <f>Admin!B42</f>
        <v>45169</v>
      </c>
      <c r="C11" s="22">
        <f>[10]Aug23!$M$1-C24</f>
        <v>0</v>
      </c>
      <c r="D11" s="22">
        <f>[10]Aug23!$N$1-D24</f>
        <v>0</v>
      </c>
      <c r="E11" s="22">
        <f>[10]Aug23!$O$1-E24</f>
        <v>0</v>
      </c>
      <c r="F11" s="22">
        <f>[10]Aug23!$P$1+[10]Aug23!$Q$1-F24</f>
        <v>0</v>
      </c>
      <c r="G11" s="22">
        <f t="shared" si="0"/>
        <v>0</v>
      </c>
      <c r="H11" s="22">
        <f>[10]Aug23!$T$1-H24</f>
        <v>0</v>
      </c>
      <c r="I11" s="22">
        <f>[10]Aug23!$G$1</f>
        <v>0</v>
      </c>
      <c r="J11" s="13"/>
      <c r="K11" s="618"/>
      <c r="L11" s="26"/>
    </row>
    <row r="12" spans="1:14" ht="12" customHeight="1" x14ac:dyDescent="0.2">
      <c r="A12" s="27"/>
      <c r="B12" s="45">
        <f>Admin!B44</f>
        <v>45199</v>
      </c>
      <c r="C12" s="22">
        <f>[10]Sep23!$M$1-C25</f>
        <v>0</v>
      </c>
      <c r="D12" s="22">
        <f>[10]Sep23!$N$1-D25</f>
        <v>0</v>
      </c>
      <c r="E12" s="22">
        <f>[10]Sep23!$O$1-E25</f>
        <v>0</v>
      </c>
      <c r="F12" s="22">
        <f>[10]Sep23!$P$1+[10]Sep23!$Q$1-F25</f>
        <v>0</v>
      </c>
      <c r="G12" s="22">
        <f t="shared" si="0"/>
        <v>0</v>
      </c>
      <c r="H12" s="22">
        <f>[10]Sep23!$T$1-H25</f>
        <v>0</v>
      </c>
      <c r="I12" s="22">
        <f>[10]Sep23!$G$1</f>
        <v>0</v>
      </c>
      <c r="J12" s="13"/>
      <c r="K12" s="617" t="s">
        <v>148</v>
      </c>
      <c r="L12" s="26"/>
      <c r="N12" s="335"/>
    </row>
    <row r="13" spans="1:14" x14ac:dyDescent="0.2">
      <c r="A13" s="27"/>
      <c r="B13" s="45">
        <f>Admin!B46</f>
        <v>45230</v>
      </c>
      <c r="C13" s="22">
        <f>[10]Oct23!$M$1-C26</f>
        <v>0</v>
      </c>
      <c r="D13" s="22">
        <f>[10]Oct23!$N$1-D26</f>
        <v>0</v>
      </c>
      <c r="E13" s="22">
        <f>[10]Oct23!$O$1-E26</f>
        <v>0</v>
      </c>
      <c r="F13" s="22">
        <f>[10]Oct23!$P$1+[10]Oct23!$Q$1-F26</f>
        <v>0</v>
      </c>
      <c r="G13" s="22">
        <f t="shared" si="0"/>
        <v>0</v>
      </c>
      <c r="H13" s="22">
        <f>[10]Oct23!$T$1-H26</f>
        <v>0</v>
      </c>
      <c r="I13" s="22">
        <f>[10]Oct23!$G$1</f>
        <v>0</v>
      </c>
      <c r="J13" s="13"/>
      <c r="K13" s="618"/>
      <c r="L13" s="26"/>
    </row>
    <row r="14" spans="1:14" x14ac:dyDescent="0.2">
      <c r="A14" s="27"/>
      <c r="B14" s="45">
        <f>Admin!B48</f>
        <v>45260</v>
      </c>
      <c r="C14" s="22">
        <f>[10]Nov23!$M$1-C27</f>
        <v>0</v>
      </c>
      <c r="D14" s="22">
        <f>[10]Nov23!$N$1-D27</f>
        <v>0</v>
      </c>
      <c r="E14" s="22">
        <f>[10]Nov23!$O$1-E27</f>
        <v>0</v>
      </c>
      <c r="F14" s="22">
        <f>[10]Nov23!$P$1+[10]Nov23!$Q$1-F27</f>
        <v>0</v>
      </c>
      <c r="G14" s="22">
        <f t="shared" si="0"/>
        <v>0</v>
      </c>
      <c r="H14" s="22">
        <f>[10]Nov23!$T$1-H27</f>
        <v>0</v>
      </c>
      <c r="I14" s="22">
        <f>[10]Nov23!$G$1</f>
        <v>0</v>
      </c>
      <c r="J14" s="13"/>
      <c r="K14" s="618"/>
      <c r="L14" s="26"/>
    </row>
    <row r="15" spans="1:14" x14ac:dyDescent="0.2">
      <c r="A15" s="27"/>
      <c r="B15" s="45">
        <f>Admin!B50</f>
        <v>45291</v>
      </c>
      <c r="C15" s="22">
        <f>[10]Dec23!$M$1-C28</f>
        <v>0</v>
      </c>
      <c r="D15" s="22">
        <f>[10]Dec23!$N$1-D28</f>
        <v>0</v>
      </c>
      <c r="E15" s="22">
        <f>[10]Dec23!$O$1-E28</f>
        <v>0</v>
      </c>
      <c r="F15" s="22">
        <f>[10]Dec23!$P$1+[10]Dec23!$Q$1-F28</f>
        <v>0</v>
      </c>
      <c r="G15" s="22">
        <f t="shared" si="0"/>
        <v>0</v>
      </c>
      <c r="H15" s="22">
        <f>[10]Dec23!$T$1-H28</f>
        <v>0</v>
      </c>
      <c r="I15" s="22">
        <f>[10]Dec23!$G$1</f>
        <v>0</v>
      </c>
      <c r="J15" s="13"/>
      <c r="K15" s="13"/>
      <c r="L15" s="26"/>
    </row>
    <row r="16" spans="1:14" ht="15" customHeight="1" x14ac:dyDescent="0.2">
      <c r="A16" s="27"/>
      <c r="B16" s="621" t="s">
        <v>197</v>
      </c>
      <c r="C16" s="622"/>
      <c r="D16" s="21"/>
      <c r="E16" s="21"/>
      <c r="F16" s="21"/>
      <c r="G16" s="21"/>
      <c r="H16" s="21"/>
      <c r="I16" s="21"/>
      <c r="J16" s="13"/>
      <c r="K16" s="13"/>
      <c r="L16" s="26"/>
    </row>
    <row r="17" spans="1:12" x14ac:dyDescent="0.2">
      <c r="A17" s="27"/>
      <c r="B17" s="45">
        <f>B4</f>
        <v>44957</v>
      </c>
      <c r="C17" s="22">
        <f>[9]Jan23!$M$2</f>
        <v>0</v>
      </c>
      <c r="D17" s="22">
        <f>[9]Jan23!$N$2</f>
        <v>0</v>
      </c>
      <c r="E17" s="22">
        <f>[9]Jan23!$O$2</f>
        <v>0</v>
      </c>
      <c r="F17" s="22">
        <f>[9]Jan23!$P$2+[9]Jan23!$Q$2</f>
        <v>0</v>
      </c>
      <c r="G17" s="22">
        <f>C17-SUM(D17:F17)</f>
        <v>0</v>
      </c>
      <c r="H17" s="22">
        <f>[9]Jan23!$T$2</f>
        <v>0</v>
      </c>
      <c r="J17" s="13"/>
      <c r="K17" s="617" t="s">
        <v>198</v>
      </c>
      <c r="L17" s="26"/>
    </row>
    <row r="18" spans="1:12" x14ac:dyDescent="0.2">
      <c r="A18" s="27"/>
      <c r="B18" s="45">
        <f t="shared" ref="B18:B28" si="1">B5</f>
        <v>44985</v>
      </c>
      <c r="C18" s="22">
        <f>[9]Feb23!$M$2</f>
        <v>0</v>
      </c>
      <c r="D18" s="22">
        <f>[9]Feb23!$N$2</f>
        <v>0</v>
      </c>
      <c r="E18" s="22">
        <f>[9]Feb23!$O$2</f>
        <v>0</v>
      </c>
      <c r="F18" s="22">
        <f>[9]Feb23!$P$2+[9]Feb23!$Q$2</f>
        <v>0</v>
      </c>
      <c r="G18" s="22">
        <f>C18-SUM(D18:F18)</f>
        <v>0</v>
      </c>
      <c r="H18" s="22">
        <f>[9]Feb23!$T$2</f>
        <v>0</v>
      </c>
      <c r="J18" s="13"/>
      <c r="K18" s="618"/>
      <c r="L18" s="26"/>
    </row>
    <row r="19" spans="1:12" x14ac:dyDescent="0.2">
      <c r="A19" s="27"/>
      <c r="B19" s="45">
        <f t="shared" si="1"/>
        <v>45016</v>
      </c>
      <c r="C19" s="22">
        <f>[9]Mar23!$M$2</f>
        <v>0</v>
      </c>
      <c r="D19" s="22">
        <f>[9]Mar23!$N$2</f>
        <v>0</v>
      </c>
      <c r="E19" s="22">
        <f>[9]Mar23!$O$2</f>
        <v>0</v>
      </c>
      <c r="F19" s="22">
        <f>[9]Mar23!$P$2+[9]Mar23!$Q$2</f>
        <v>0</v>
      </c>
      <c r="G19" s="22">
        <f>C19-SUM(D19:F19)</f>
        <v>0</v>
      </c>
      <c r="H19" s="22">
        <f>[9]Mar23!$T$2</f>
        <v>0</v>
      </c>
      <c r="J19" s="13"/>
      <c r="K19" s="618"/>
      <c r="L19" s="26"/>
    </row>
    <row r="20" spans="1:12" x14ac:dyDescent="0.2">
      <c r="A20" s="27"/>
      <c r="B20" s="45">
        <f t="shared" si="1"/>
        <v>45046</v>
      </c>
      <c r="C20" s="22">
        <f>[10]Apr23!$M$2</f>
        <v>0</v>
      </c>
      <c r="D20" s="22">
        <f>[10]Apr23!$N$2</f>
        <v>0</v>
      </c>
      <c r="E20" s="22">
        <f>[10]Apr23!$O$2</f>
        <v>0</v>
      </c>
      <c r="F20" s="22">
        <f>[10]Apr23!$P$2+[10]Apr23!$Q$2</f>
        <v>0</v>
      </c>
      <c r="G20" s="22">
        <f>C20-SUM(D20:F20)</f>
        <v>0</v>
      </c>
      <c r="H20" s="22">
        <f>[10]Apr23!$T$2</f>
        <v>0</v>
      </c>
      <c r="J20" s="13"/>
      <c r="K20" s="618"/>
      <c r="L20" s="26"/>
    </row>
    <row r="21" spans="1:12" x14ac:dyDescent="0.2">
      <c r="A21" s="27"/>
      <c r="B21" s="45">
        <f t="shared" si="1"/>
        <v>45077</v>
      </c>
      <c r="C21" s="22">
        <f>[10]May23!$M$2</f>
        <v>0</v>
      </c>
      <c r="D21" s="22">
        <f>[10]May23!$N$2</f>
        <v>0</v>
      </c>
      <c r="E21" s="22">
        <f>[10]May23!$O$2</f>
        <v>0</v>
      </c>
      <c r="F21" s="22">
        <f>[10]May23!$P$2+[10]May23!$Q$2</f>
        <v>0</v>
      </c>
      <c r="G21" s="22">
        <f t="shared" ref="G21:G28" si="2">C21-SUM(D21:F21)</f>
        <v>0</v>
      </c>
      <c r="H21" s="22">
        <f>[10]May23!$T$2</f>
        <v>0</v>
      </c>
      <c r="J21" s="13"/>
      <c r="K21" s="617"/>
      <c r="L21" s="26"/>
    </row>
    <row r="22" spans="1:12" x14ac:dyDescent="0.2">
      <c r="A22" s="27"/>
      <c r="B22" s="45">
        <f t="shared" si="1"/>
        <v>45107</v>
      </c>
      <c r="C22" s="22">
        <f>[10]Jun23!$M$2</f>
        <v>0</v>
      </c>
      <c r="D22" s="22">
        <f>[10]Jun23!$N$2</f>
        <v>0</v>
      </c>
      <c r="E22" s="22">
        <f>[10]Jun23!$O$2</f>
        <v>0</v>
      </c>
      <c r="F22" s="22">
        <f>[10]Jun23!$P$2+[10]Jun23!$Q$2</f>
        <v>0</v>
      </c>
      <c r="G22" s="22">
        <f t="shared" si="2"/>
        <v>0</v>
      </c>
      <c r="H22" s="22">
        <f>[10]Jun23!$T$2</f>
        <v>0</v>
      </c>
      <c r="J22" s="13"/>
      <c r="K22" s="618"/>
      <c r="L22" s="26"/>
    </row>
    <row r="23" spans="1:12" x14ac:dyDescent="0.2">
      <c r="A23" s="27"/>
      <c r="B23" s="45">
        <f t="shared" si="1"/>
        <v>45138</v>
      </c>
      <c r="C23" s="22">
        <f>[10]Jul23!$M$2</f>
        <v>0</v>
      </c>
      <c r="D23" s="22">
        <f>[10]Jul23!$N$2</f>
        <v>0</v>
      </c>
      <c r="E23" s="22">
        <f>[10]Jul23!$O$2</f>
        <v>0</v>
      </c>
      <c r="F23" s="22">
        <f>[10]Jul23!$P$2+[10]Jul23!$Q$2</f>
        <v>0</v>
      </c>
      <c r="G23" s="22">
        <f t="shared" si="2"/>
        <v>0</v>
      </c>
      <c r="H23" s="22">
        <f>[10]Jul23!$T$2</f>
        <v>0</v>
      </c>
      <c r="J23" s="13"/>
      <c r="K23" s="618"/>
      <c r="L23" s="26"/>
    </row>
    <row r="24" spans="1:12" x14ac:dyDescent="0.2">
      <c r="A24" s="27"/>
      <c r="B24" s="45">
        <f t="shared" si="1"/>
        <v>45169</v>
      </c>
      <c r="C24" s="22">
        <f>[10]Aug23!$M$2</f>
        <v>0</v>
      </c>
      <c r="D24" s="22">
        <f>[10]Aug23!$N$2</f>
        <v>0</v>
      </c>
      <c r="E24" s="22">
        <f>[10]Aug23!$O$2</f>
        <v>0</v>
      </c>
      <c r="F24" s="22">
        <f>[10]Aug23!$P$2+[10]Aug23!$Q$2</f>
        <v>0</v>
      </c>
      <c r="G24" s="22">
        <f t="shared" si="2"/>
        <v>0</v>
      </c>
      <c r="H24" s="22">
        <f>[10]Aug23!$T$2</f>
        <v>0</v>
      </c>
      <c r="J24" s="13"/>
      <c r="K24" s="618"/>
      <c r="L24" s="26"/>
    </row>
    <row r="25" spans="1:12" x14ac:dyDescent="0.2">
      <c r="A25" s="27"/>
      <c r="B25" s="45">
        <f t="shared" si="1"/>
        <v>45199</v>
      </c>
      <c r="C25" s="22">
        <f>[10]Sep23!$M$2</f>
        <v>0</v>
      </c>
      <c r="D25" s="22">
        <f>[10]Sep23!$N$2</f>
        <v>0</v>
      </c>
      <c r="E25" s="22">
        <f>[10]Sep23!$O$2</f>
        <v>0</v>
      </c>
      <c r="F25" s="22">
        <f>[10]Sep23!$P$2+[10]Sep23!$Q$2</f>
        <v>0</v>
      </c>
      <c r="G25" s="22">
        <f t="shared" si="2"/>
        <v>0</v>
      </c>
      <c r="H25" s="22">
        <f>[10]Sep23!$T$2</f>
        <v>0</v>
      </c>
      <c r="J25" s="13"/>
      <c r="K25" s="617"/>
      <c r="L25" s="26"/>
    </row>
    <row r="26" spans="1:12" x14ac:dyDescent="0.2">
      <c r="A26" s="27"/>
      <c r="B26" s="45">
        <f t="shared" si="1"/>
        <v>45230</v>
      </c>
      <c r="C26" s="22">
        <f>[10]Oct23!$M$2</f>
        <v>0</v>
      </c>
      <c r="D26" s="22">
        <f>[10]Oct23!$N$2</f>
        <v>0</v>
      </c>
      <c r="E26" s="22">
        <f>[10]Oct23!$O$2</f>
        <v>0</v>
      </c>
      <c r="F26" s="22">
        <f>[10]Oct23!$P$2+[10]Oct23!$Q$2</f>
        <v>0</v>
      </c>
      <c r="G26" s="22">
        <f t="shared" si="2"/>
        <v>0</v>
      </c>
      <c r="H26" s="22">
        <f>[10]Oct23!$T$2</f>
        <v>0</v>
      </c>
      <c r="J26" s="13"/>
      <c r="K26" s="618"/>
      <c r="L26" s="26"/>
    </row>
    <row r="27" spans="1:12" x14ac:dyDescent="0.2">
      <c r="A27" s="27"/>
      <c r="B27" s="45">
        <f t="shared" si="1"/>
        <v>45260</v>
      </c>
      <c r="C27" s="22">
        <f>[10]Nov23!$M$2</f>
        <v>0</v>
      </c>
      <c r="D27" s="22">
        <f>[10]Nov23!$N$2</f>
        <v>0</v>
      </c>
      <c r="E27" s="22">
        <f>[10]Nov23!$O$2</f>
        <v>0</v>
      </c>
      <c r="F27" s="22">
        <f>[10]Nov23!$P$2+[10]Nov23!$Q$2</f>
        <v>0</v>
      </c>
      <c r="G27" s="22">
        <f t="shared" si="2"/>
        <v>0</v>
      </c>
      <c r="H27" s="22">
        <f>[10]Nov23!$T$2</f>
        <v>0</v>
      </c>
      <c r="J27" s="13"/>
      <c r="K27" s="618"/>
      <c r="L27" s="26"/>
    </row>
    <row r="28" spans="1:12" x14ac:dyDescent="0.2">
      <c r="A28" s="27"/>
      <c r="B28" s="45">
        <f t="shared" si="1"/>
        <v>45291</v>
      </c>
      <c r="C28" s="22">
        <f>[10]Dec23!$M$2</f>
        <v>0</v>
      </c>
      <c r="D28" s="22">
        <f>[10]Dec23!$N$2</f>
        <v>0</v>
      </c>
      <c r="E28" s="22">
        <f>[10]Dec23!$O$2</f>
        <v>0</v>
      </c>
      <c r="F28" s="22">
        <f>[10]Dec23!$P$2+[10]Dec23!$Q$2</f>
        <v>0</v>
      </c>
      <c r="G28" s="22">
        <f t="shared" si="2"/>
        <v>0</v>
      </c>
      <c r="H28" s="22">
        <f>[10]Dec23!$T$2</f>
        <v>0</v>
      </c>
      <c r="J28" s="13"/>
      <c r="K28" s="13"/>
      <c r="L28" s="26"/>
    </row>
    <row r="29" spans="1:12" ht="12.75" thickBot="1" x14ac:dyDescent="0.25">
      <c r="A29" s="25"/>
      <c r="B29" s="46"/>
      <c r="C29" s="47"/>
      <c r="D29" s="47"/>
      <c r="E29" s="47"/>
      <c r="F29" s="47"/>
      <c r="G29" s="47"/>
      <c r="H29" s="47"/>
      <c r="I29" s="47"/>
      <c r="J29" s="24"/>
      <c r="K29" s="24"/>
      <c r="L29" s="23"/>
    </row>
  </sheetData>
  <mergeCells count="8">
    <mergeCell ref="K21:K24"/>
    <mergeCell ref="K25:K27"/>
    <mergeCell ref="B3:C3"/>
    <mergeCell ref="B16:C16"/>
    <mergeCell ref="K4:K7"/>
    <mergeCell ref="K8:K11"/>
    <mergeCell ref="K12:K14"/>
    <mergeCell ref="K17:K20"/>
  </mergeCells>
  <phoneticPr fontId="2" type="noConversion"/>
  <printOptions horizontalCentered="1"/>
  <pageMargins left="0.74803149606299213" right="0.74803149606299213" top="0.98425196850393704" bottom="0.98425196850393704" header="0.51181102362204722" footer="0.51181102362204722"/>
  <pageSetup paperSize="9" orientation="landscape" horizontalDpi="4294967294" verticalDpi="0" r:id="rId1"/>
  <headerFooter alignWithMargins="0">
    <oddHeader>&amp;CWages Interface</oddHeader>
    <oddFooter>&amp;L&amp;D  &amp;T&amp;C&amp;P  of  &amp;N&amp;R&amp;F  &amp;A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2">
    <pageSetUpPr fitToPage="1"/>
  </sheetPr>
  <dimension ref="A1:AH31"/>
  <sheetViews>
    <sheetView workbookViewId="0">
      <selection activeCell="A15" sqref="A15"/>
    </sheetView>
  </sheetViews>
  <sheetFormatPr defaultColWidth="9.140625" defaultRowHeight="12" x14ac:dyDescent="0.2"/>
  <cols>
    <col min="1" max="1" width="1.42578125" style="2" customWidth="1"/>
    <col min="2" max="2" width="10.7109375" style="103" customWidth="1"/>
    <col min="3" max="3" width="0.85546875" style="103" customWidth="1"/>
    <col min="4" max="4" width="8.7109375" style="90" customWidth="1"/>
    <col min="5" max="5" width="0.85546875" style="90" customWidth="1"/>
    <col min="6" max="6" width="8.7109375" style="90" customWidth="1"/>
    <col min="7" max="7" width="0.85546875" style="90" customWidth="1"/>
    <col min="8" max="8" width="7.7109375" style="102" customWidth="1"/>
    <col min="9" max="9" width="0.85546875" style="90" customWidth="1"/>
    <col min="10" max="10" width="8" style="90" customWidth="1"/>
    <col min="11" max="11" width="0.85546875" style="90" customWidth="1"/>
    <col min="12" max="12" width="7.7109375" style="90" customWidth="1"/>
    <col min="13" max="13" width="0.85546875" style="90" customWidth="1"/>
    <col min="14" max="14" width="7.7109375" style="101" customWidth="1"/>
    <col min="15" max="15" width="0.85546875" style="90" customWidth="1"/>
    <col min="16" max="16" width="8" style="90" customWidth="1"/>
    <col min="17" max="17" width="0.85546875" style="90" customWidth="1"/>
    <col min="18" max="18" width="7.7109375" style="100" customWidth="1"/>
    <col min="19" max="19" width="0.85546875" style="90" customWidth="1"/>
    <col min="20" max="20" width="7.7109375" style="101" customWidth="1"/>
    <col min="21" max="21" width="0.85546875" style="90" customWidth="1"/>
    <col min="22" max="22" width="8" style="90" customWidth="1"/>
    <col min="23" max="23" width="0.85546875" style="90" customWidth="1"/>
    <col min="24" max="24" width="7.7109375" style="100" customWidth="1"/>
    <col min="25" max="25" width="0.85546875" style="90" customWidth="1"/>
    <col min="26" max="26" width="9" style="90" customWidth="1"/>
    <col min="27" max="27" width="0.85546875" style="90" customWidth="1"/>
    <col min="28" max="28" width="10.7109375" style="90" customWidth="1"/>
    <col min="29" max="29" width="1.7109375" style="2" customWidth="1"/>
    <col min="30" max="33" width="9.7109375" style="99" customWidth="1"/>
    <col min="34" max="34" width="2.7109375" style="2" customWidth="1"/>
    <col min="35" max="16384" width="9.140625" style="2"/>
  </cols>
  <sheetData>
    <row r="1" spans="1:34" ht="12.75" x14ac:dyDescent="0.2">
      <c r="A1" s="31"/>
      <c r="B1" s="143"/>
      <c r="C1" s="143"/>
      <c r="D1" s="141"/>
      <c r="E1" s="141"/>
      <c r="F1" s="141"/>
      <c r="G1" s="141"/>
      <c r="H1" s="632" t="s">
        <v>252</v>
      </c>
      <c r="I1" s="633"/>
      <c r="J1" s="633"/>
      <c r="K1" s="633"/>
      <c r="L1" s="634"/>
      <c r="M1" s="141"/>
      <c r="N1" s="632" t="s">
        <v>252</v>
      </c>
      <c r="O1" s="633"/>
      <c r="P1" s="633"/>
      <c r="Q1" s="633"/>
      <c r="R1" s="634"/>
      <c r="S1" s="141"/>
      <c r="T1" s="632" t="s">
        <v>252</v>
      </c>
      <c r="U1" s="633"/>
      <c r="V1" s="633"/>
      <c r="W1" s="633"/>
      <c r="X1" s="634"/>
      <c r="Y1" s="142"/>
      <c r="Z1" s="141"/>
      <c r="AA1" s="141"/>
      <c r="AB1" s="141"/>
      <c r="AC1" s="29"/>
      <c r="AD1" s="140"/>
      <c r="AE1" s="139"/>
      <c r="AF1" s="139"/>
      <c r="AG1" s="139"/>
      <c r="AH1" s="29"/>
    </row>
    <row r="2" spans="1:34" s="129" customFormat="1" ht="36" x14ac:dyDescent="0.2">
      <c r="A2" s="138"/>
      <c r="B2" s="137" t="s">
        <v>251</v>
      </c>
      <c r="C2" s="136"/>
      <c r="D2" s="131" t="s">
        <v>250</v>
      </c>
      <c r="E2" s="132"/>
      <c r="F2" s="131" t="s">
        <v>249</v>
      </c>
      <c r="G2" s="132"/>
      <c r="H2" s="135" t="s">
        <v>248</v>
      </c>
      <c r="I2" s="132"/>
      <c r="J2" s="131" t="s">
        <v>247</v>
      </c>
      <c r="K2" s="132"/>
      <c r="L2" s="131" t="s">
        <v>242</v>
      </c>
      <c r="M2" s="132"/>
      <c r="N2" s="135" t="s">
        <v>246</v>
      </c>
      <c r="O2" s="132"/>
      <c r="P2" s="131" t="s">
        <v>245</v>
      </c>
      <c r="Q2" s="132"/>
      <c r="R2" s="131" t="s">
        <v>242</v>
      </c>
      <c r="S2" s="132"/>
      <c r="T2" s="135" t="s">
        <v>244</v>
      </c>
      <c r="U2" s="132"/>
      <c r="V2" s="131" t="s">
        <v>243</v>
      </c>
      <c r="W2" s="132"/>
      <c r="X2" s="134" t="s">
        <v>242</v>
      </c>
      <c r="Y2" s="133"/>
      <c r="Z2" s="131" t="s">
        <v>241</v>
      </c>
      <c r="AA2" s="132"/>
      <c r="AB2" s="131" t="s">
        <v>240</v>
      </c>
      <c r="AC2" s="130"/>
      <c r="AD2" s="629" t="s">
        <v>239</v>
      </c>
      <c r="AE2" s="630"/>
      <c r="AF2" s="630"/>
      <c r="AG2" s="631"/>
      <c r="AH2" s="130"/>
    </row>
    <row r="3" spans="1:34" x14ac:dyDescent="0.2">
      <c r="A3" s="27"/>
      <c r="B3" s="128"/>
      <c r="C3" s="128"/>
      <c r="D3" s="127"/>
      <c r="E3" s="127"/>
      <c r="F3" s="122"/>
      <c r="G3" s="122"/>
      <c r="H3" s="126"/>
      <c r="I3" s="122"/>
      <c r="J3" s="122"/>
      <c r="K3" s="122"/>
      <c r="L3" s="125"/>
      <c r="M3" s="122"/>
      <c r="N3" s="126"/>
      <c r="O3" s="122"/>
      <c r="P3" s="122"/>
      <c r="Q3" s="122"/>
      <c r="R3" s="125"/>
      <c r="S3" s="122"/>
      <c r="T3" s="126"/>
      <c r="U3" s="122"/>
      <c r="V3" s="122"/>
      <c r="W3" s="122"/>
      <c r="X3" s="122"/>
      <c r="Y3" s="123"/>
      <c r="Z3" s="122"/>
      <c r="AA3" s="122"/>
      <c r="AB3" s="122"/>
      <c r="AC3" s="26"/>
      <c r="AD3" s="623" t="s">
        <v>621</v>
      </c>
      <c r="AE3" s="626"/>
      <c r="AF3" s="626"/>
      <c r="AG3" s="626"/>
      <c r="AH3" s="26"/>
    </row>
    <row r="4" spans="1:34" ht="12.75" x14ac:dyDescent="0.2">
      <c r="A4" s="27"/>
      <c r="B4" s="627" t="s">
        <v>238</v>
      </c>
      <c r="C4" s="628"/>
      <c r="D4" s="628"/>
      <c r="E4" s="384"/>
      <c r="F4" s="384"/>
      <c r="G4" s="122"/>
      <c r="H4" s="124">
        <v>0</v>
      </c>
      <c r="I4" s="122"/>
      <c r="J4" s="122"/>
      <c r="K4" s="122"/>
      <c r="L4" s="125"/>
      <c r="M4" s="122"/>
      <c r="N4" s="124">
        <v>0</v>
      </c>
      <c r="O4" s="122"/>
      <c r="P4" s="122"/>
      <c r="Q4" s="122"/>
      <c r="R4" s="125"/>
      <c r="S4" s="122"/>
      <c r="T4" s="124">
        <v>0</v>
      </c>
      <c r="U4" s="122"/>
      <c r="V4" s="122"/>
      <c r="W4" s="122"/>
      <c r="X4" s="122"/>
      <c r="Y4" s="123"/>
      <c r="Z4" s="122"/>
      <c r="AA4" s="122"/>
      <c r="AB4" s="122"/>
      <c r="AC4" s="26"/>
      <c r="AD4" s="625"/>
      <c r="AE4" s="626"/>
      <c r="AF4" s="626"/>
      <c r="AG4" s="626"/>
      <c r="AH4" s="26"/>
    </row>
    <row r="5" spans="1:34" x14ac:dyDescent="0.2">
      <c r="A5" s="27"/>
      <c r="B5" s="121"/>
      <c r="C5" s="121"/>
      <c r="D5" s="93"/>
      <c r="E5" s="93"/>
      <c r="F5" s="93"/>
      <c r="G5" s="93"/>
      <c r="H5" s="116"/>
      <c r="I5" s="93"/>
      <c r="J5" s="93"/>
      <c r="K5" s="93"/>
      <c r="L5" s="112"/>
      <c r="M5" s="93"/>
      <c r="N5" s="116"/>
      <c r="O5" s="93"/>
      <c r="P5" s="93"/>
      <c r="Q5" s="93"/>
      <c r="R5" s="112"/>
      <c r="S5" s="93"/>
      <c r="T5" s="116"/>
      <c r="U5" s="93"/>
      <c r="V5" s="93"/>
      <c r="W5" s="93"/>
      <c r="X5" s="93"/>
      <c r="Y5" s="110"/>
      <c r="Z5" s="93"/>
      <c r="AA5" s="93"/>
      <c r="AB5" s="93"/>
      <c r="AC5" s="26"/>
      <c r="AD5" s="625"/>
      <c r="AE5" s="626"/>
      <c r="AF5" s="626"/>
      <c r="AG5" s="626"/>
      <c r="AH5" s="26"/>
    </row>
    <row r="6" spans="1:34" x14ac:dyDescent="0.2">
      <c r="A6" s="27"/>
      <c r="B6" s="115">
        <f>Admin!B27</f>
        <v>44927</v>
      </c>
      <c r="C6" s="114"/>
      <c r="D6" s="113">
        <f>OpenAccounts!$E$15</f>
        <v>0</v>
      </c>
      <c r="E6" s="93"/>
      <c r="F6" s="93"/>
      <c r="G6" s="93"/>
      <c r="H6" s="116"/>
      <c r="I6" s="93"/>
      <c r="J6" s="93"/>
      <c r="K6" s="93"/>
      <c r="L6" s="112"/>
      <c r="M6" s="93"/>
      <c r="N6" s="116"/>
      <c r="O6" s="93"/>
      <c r="P6" s="93"/>
      <c r="Q6" s="93"/>
      <c r="R6" s="112"/>
      <c r="S6" s="93"/>
      <c r="T6" s="116"/>
      <c r="U6" s="93"/>
      <c r="V6" s="93"/>
      <c r="W6" s="93"/>
      <c r="X6" s="93"/>
      <c r="Y6" s="110"/>
      <c r="Z6" s="93"/>
      <c r="AA6" s="93"/>
      <c r="AB6" s="113">
        <f>OpenAccounts!$E$15</f>
        <v>0</v>
      </c>
      <c r="AC6" s="26"/>
      <c r="AD6" s="625"/>
      <c r="AE6" s="626"/>
      <c r="AF6" s="626"/>
      <c r="AG6" s="626"/>
      <c r="AH6" s="26"/>
    </row>
    <row r="7" spans="1:34" x14ac:dyDescent="0.2">
      <c r="A7" s="27"/>
      <c r="B7" s="114"/>
      <c r="C7" s="114"/>
      <c r="D7" s="93"/>
      <c r="E7" s="93"/>
      <c r="F7" s="93"/>
      <c r="G7" s="93"/>
      <c r="H7" s="116"/>
      <c r="I7" s="93"/>
      <c r="J7" s="93"/>
      <c r="K7" s="93"/>
      <c r="L7" s="112"/>
      <c r="M7" s="93"/>
      <c r="N7" s="116"/>
      <c r="O7" s="93"/>
      <c r="P7" s="93"/>
      <c r="Q7" s="93"/>
      <c r="R7" s="112"/>
      <c r="S7" s="93"/>
      <c r="T7" s="116"/>
      <c r="U7" s="93"/>
      <c r="V7" s="93"/>
      <c r="W7" s="93"/>
      <c r="X7" s="93"/>
      <c r="Y7" s="110"/>
      <c r="Z7" s="93"/>
      <c r="AA7" s="93"/>
      <c r="AB7" s="93"/>
      <c r="AC7" s="26"/>
      <c r="AD7" s="625"/>
      <c r="AE7" s="626"/>
      <c r="AF7" s="626"/>
      <c r="AG7" s="626"/>
      <c r="AH7" s="26"/>
    </row>
    <row r="8" spans="1:34" x14ac:dyDescent="0.2">
      <c r="A8" s="27"/>
      <c r="B8" s="115">
        <f>Admin!B28</f>
        <v>44957</v>
      </c>
      <c r="C8" s="114"/>
      <c r="D8" s="113">
        <f>D6+F8-L8-R8-X8+Z6</f>
        <v>0</v>
      </c>
      <c r="E8" s="93"/>
      <c r="F8" s="93">
        <f>IF((H$4+N$4+T$4)=0,0,[2]Jan23!O$1)</f>
        <v>0</v>
      </c>
      <c r="G8" s="93"/>
      <c r="H8" s="111">
        <f>H4</f>
        <v>0</v>
      </c>
      <c r="I8" s="93"/>
      <c r="J8" s="93">
        <f>[3]Jan23!$O$1</f>
        <v>0</v>
      </c>
      <c r="K8" s="93"/>
      <c r="L8" s="112">
        <f>J8*H8</f>
        <v>0</v>
      </c>
      <c r="M8" s="93"/>
      <c r="N8" s="111">
        <f>N4</f>
        <v>0</v>
      </c>
      <c r="O8" s="93"/>
      <c r="P8" s="93">
        <f>[3]Jan23!$P$1</f>
        <v>0</v>
      </c>
      <c r="Q8" s="93"/>
      <c r="R8" s="112">
        <f>P8*N8</f>
        <v>0</v>
      </c>
      <c r="S8" s="93"/>
      <c r="T8" s="111">
        <f>T4</f>
        <v>0</v>
      </c>
      <c r="U8" s="93"/>
      <c r="V8" s="93">
        <f>[3]Jan23!$Q$1</f>
        <v>0</v>
      </c>
      <c r="W8" s="93"/>
      <c r="X8" s="93">
        <f>V8*T8</f>
        <v>0</v>
      </c>
      <c r="Y8" s="110"/>
      <c r="Z8" s="93">
        <f>IF(AB8&lt;&gt;D8,AB8-D8,0)</f>
        <v>0</v>
      </c>
      <c r="AA8" s="93"/>
      <c r="AB8" s="89">
        <f>AB6+F8-L8-R8-X8</f>
        <v>0</v>
      </c>
      <c r="AC8" s="26"/>
      <c r="AD8" s="625"/>
      <c r="AE8" s="626"/>
      <c r="AF8" s="626"/>
      <c r="AG8" s="626"/>
      <c r="AH8" s="26"/>
    </row>
    <row r="9" spans="1:34" x14ac:dyDescent="0.2">
      <c r="A9" s="27"/>
      <c r="B9" s="114"/>
      <c r="C9" s="114"/>
      <c r="D9" s="93"/>
      <c r="E9" s="93"/>
      <c r="F9" s="93"/>
      <c r="G9" s="93"/>
      <c r="H9" s="116"/>
      <c r="I9" s="93"/>
      <c r="J9" s="93"/>
      <c r="K9" s="93"/>
      <c r="L9" s="112"/>
      <c r="M9" s="93"/>
      <c r="N9" s="116"/>
      <c r="O9" s="93"/>
      <c r="P9" s="93"/>
      <c r="Q9" s="93"/>
      <c r="R9" s="112"/>
      <c r="S9" s="93"/>
      <c r="T9" s="116"/>
      <c r="U9" s="93"/>
      <c r="V9" s="93"/>
      <c r="W9" s="93"/>
      <c r="X9" s="93"/>
      <c r="Y9" s="110"/>
      <c r="Z9" s="93"/>
      <c r="AA9" s="93"/>
      <c r="AB9" s="93"/>
      <c r="AC9" s="26"/>
      <c r="AD9" s="625"/>
      <c r="AE9" s="626"/>
      <c r="AF9" s="626"/>
      <c r="AG9" s="626"/>
      <c r="AH9" s="26"/>
    </row>
    <row r="10" spans="1:34" ht="12.75" x14ac:dyDescent="0.2">
      <c r="A10" s="27"/>
      <c r="B10" s="115">
        <f>Admin!B30</f>
        <v>44985</v>
      </c>
      <c r="C10" s="114"/>
      <c r="D10" s="113">
        <f>D8+F10-L10-R10-X10+Z8</f>
        <v>0</v>
      </c>
      <c r="E10" s="93"/>
      <c r="F10" s="93">
        <f>IF((H$4+N$4+T$4)=0,0,[2]Feb23!O$1)</f>
        <v>0</v>
      </c>
      <c r="G10" s="93"/>
      <c r="H10" s="111">
        <f>H8</f>
        <v>0</v>
      </c>
      <c r="I10" s="93"/>
      <c r="J10" s="93">
        <f>[3]Feb23!$O$1</f>
        <v>0</v>
      </c>
      <c r="K10" s="93"/>
      <c r="L10" s="112">
        <f>J10*H10</f>
        <v>0</v>
      </c>
      <c r="M10" s="93"/>
      <c r="N10" s="111">
        <f>N8</f>
        <v>0</v>
      </c>
      <c r="O10" s="93"/>
      <c r="P10" s="93">
        <f>[3]Feb23!$P$1</f>
        <v>0</v>
      </c>
      <c r="Q10" s="93"/>
      <c r="R10" s="112">
        <f>P10*N10</f>
        <v>0</v>
      </c>
      <c r="S10" s="93"/>
      <c r="T10" s="111">
        <f>T8</f>
        <v>0</v>
      </c>
      <c r="U10" s="93"/>
      <c r="V10" s="93">
        <f>[3]Feb23!$Q$1</f>
        <v>0</v>
      </c>
      <c r="W10" s="93"/>
      <c r="X10" s="93">
        <f>V10*T10</f>
        <v>0</v>
      </c>
      <c r="Y10" s="110"/>
      <c r="Z10" s="93">
        <f>IF(AB10&lt;&gt;D10,AB10-D10,0)</f>
        <v>0</v>
      </c>
      <c r="AA10" s="93"/>
      <c r="AB10" s="89">
        <f>AB8+F10-L10-R10-X10</f>
        <v>0</v>
      </c>
      <c r="AC10" s="26"/>
      <c r="AD10" s="120"/>
      <c r="AE10" s="119"/>
      <c r="AF10" s="119"/>
      <c r="AG10" s="119"/>
      <c r="AH10" s="26"/>
    </row>
    <row r="11" spans="1:34" x14ac:dyDescent="0.2">
      <c r="A11" s="27"/>
      <c r="B11" s="114"/>
      <c r="C11" s="114"/>
      <c r="D11" s="93"/>
      <c r="E11" s="93"/>
      <c r="F11" s="93"/>
      <c r="G11" s="93"/>
      <c r="H11" s="116"/>
      <c r="I11" s="93"/>
      <c r="J11" s="93"/>
      <c r="K11" s="93"/>
      <c r="L11" s="112"/>
      <c r="M11" s="93"/>
      <c r="N11" s="116"/>
      <c r="O11" s="93"/>
      <c r="P11" s="93"/>
      <c r="Q11" s="93"/>
      <c r="R11" s="112"/>
      <c r="S11" s="93"/>
      <c r="T11" s="116"/>
      <c r="U11" s="93"/>
      <c r="V11" s="93"/>
      <c r="W11" s="93"/>
      <c r="X11" s="93"/>
      <c r="Y11" s="110"/>
      <c r="Z11" s="93"/>
      <c r="AA11" s="93"/>
      <c r="AB11" s="93"/>
      <c r="AC11" s="26"/>
      <c r="AD11" s="623" t="s">
        <v>237</v>
      </c>
      <c r="AE11" s="626"/>
      <c r="AF11" s="626"/>
      <c r="AG11" s="626"/>
      <c r="AH11" s="26"/>
    </row>
    <row r="12" spans="1:34" x14ac:dyDescent="0.2">
      <c r="A12" s="27"/>
      <c r="B12" s="115">
        <f>Admin!B32</f>
        <v>45016</v>
      </c>
      <c r="C12" s="114"/>
      <c r="D12" s="113">
        <f>D10+F12-L12-R12-X12+Z10</f>
        <v>0</v>
      </c>
      <c r="E12" s="93"/>
      <c r="F12" s="93">
        <f>IF((H$4+N$4+T$4)=0,0,[2]Mar23!O$1)</f>
        <v>0</v>
      </c>
      <c r="G12" s="93"/>
      <c r="H12" s="111">
        <f>H10</f>
        <v>0</v>
      </c>
      <c r="I12" s="93"/>
      <c r="J12" s="93">
        <f>[3]Mar23!$O$1</f>
        <v>0</v>
      </c>
      <c r="K12" s="93"/>
      <c r="L12" s="112">
        <f>J12*H12</f>
        <v>0</v>
      </c>
      <c r="M12" s="93"/>
      <c r="N12" s="111">
        <f>N10</f>
        <v>0</v>
      </c>
      <c r="O12" s="93"/>
      <c r="P12" s="93">
        <f>[3]Mar23!$P$1</f>
        <v>0</v>
      </c>
      <c r="Q12" s="93"/>
      <c r="R12" s="112">
        <f>P12*N12</f>
        <v>0</v>
      </c>
      <c r="S12" s="93"/>
      <c r="T12" s="111">
        <f>T10</f>
        <v>0</v>
      </c>
      <c r="U12" s="93"/>
      <c r="V12" s="93">
        <f>[3]Mar23!$Q$1</f>
        <v>0</v>
      </c>
      <c r="W12" s="93"/>
      <c r="X12" s="93">
        <f>V12*T12</f>
        <v>0</v>
      </c>
      <c r="Y12" s="110"/>
      <c r="Z12" s="93">
        <f>IF(AB12&lt;&gt;D12,AB12-D12,0)</f>
        <v>0</v>
      </c>
      <c r="AA12" s="93"/>
      <c r="AB12" s="89">
        <f>AB10+F12-L12-R12-X12</f>
        <v>0</v>
      </c>
      <c r="AC12" s="26"/>
      <c r="AD12" s="625"/>
      <c r="AE12" s="626"/>
      <c r="AF12" s="626"/>
      <c r="AG12" s="626"/>
      <c r="AH12" s="26"/>
    </row>
    <row r="13" spans="1:34" x14ac:dyDescent="0.2">
      <c r="A13" s="27"/>
      <c r="B13" s="114"/>
      <c r="C13" s="114"/>
      <c r="D13" s="93"/>
      <c r="E13" s="93"/>
      <c r="F13" s="93"/>
      <c r="G13" s="93"/>
      <c r="H13" s="116"/>
      <c r="I13" s="93"/>
      <c r="J13" s="93"/>
      <c r="K13" s="93"/>
      <c r="L13" s="112"/>
      <c r="M13" s="93"/>
      <c r="N13" s="116"/>
      <c r="O13" s="93"/>
      <c r="P13" s="93"/>
      <c r="Q13" s="93"/>
      <c r="R13" s="112"/>
      <c r="S13" s="93"/>
      <c r="T13" s="116"/>
      <c r="U13" s="93"/>
      <c r="V13" s="93"/>
      <c r="W13" s="93"/>
      <c r="X13" s="93"/>
      <c r="Y13" s="110"/>
      <c r="Z13" s="93"/>
      <c r="AA13" s="93"/>
      <c r="AB13" s="93"/>
      <c r="AC13" s="26"/>
      <c r="AD13" s="625"/>
      <c r="AE13" s="626"/>
      <c r="AF13" s="626"/>
      <c r="AG13" s="626"/>
      <c r="AH13" s="26"/>
    </row>
    <row r="14" spans="1:34" ht="12" customHeight="1" x14ac:dyDescent="0.2">
      <c r="A14" s="27"/>
      <c r="B14" s="115">
        <f>Admin!B34</f>
        <v>45046</v>
      </c>
      <c r="C14" s="114"/>
      <c r="D14" s="113">
        <f>D12+F14-L14-R14-X14+Z12</f>
        <v>0</v>
      </c>
      <c r="E14" s="93"/>
      <c r="F14" s="93">
        <f>IF((H$4+N$4+T$4)=0,0,[2]Apr23!O$1)</f>
        <v>0</v>
      </c>
      <c r="G14" s="93"/>
      <c r="H14" s="111">
        <f>H12</f>
        <v>0</v>
      </c>
      <c r="I14" s="93"/>
      <c r="J14" s="93">
        <f>[3]Apr23!$O$1</f>
        <v>0</v>
      </c>
      <c r="K14" s="93"/>
      <c r="L14" s="112">
        <f>J14*H14</f>
        <v>0</v>
      </c>
      <c r="M14" s="93"/>
      <c r="N14" s="111">
        <f>N12</f>
        <v>0</v>
      </c>
      <c r="O14" s="93"/>
      <c r="P14" s="93">
        <f>[3]Apr23!$P$1</f>
        <v>0</v>
      </c>
      <c r="Q14" s="93"/>
      <c r="R14" s="112">
        <f>P14*N14</f>
        <v>0</v>
      </c>
      <c r="S14" s="93"/>
      <c r="T14" s="111">
        <f>T12</f>
        <v>0</v>
      </c>
      <c r="U14" s="93"/>
      <c r="V14" s="93">
        <f>[3]Apr23!$Q$1</f>
        <v>0</v>
      </c>
      <c r="W14" s="93"/>
      <c r="X14" s="93">
        <f>V14*T14</f>
        <v>0</v>
      </c>
      <c r="Y14" s="110"/>
      <c r="Z14" s="93">
        <f>IF(AB14&lt;&gt;D14,AB14-D14,0)</f>
        <v>0</v>
      </c>
      <c r="AA14" s="93"/>
      <c r="AB14" s="89">
        <f>AB12+F14-L14-R14-X14</f>
        <v>0</v>
      </c>
      <c r="AC14" s="26"/>
      <c r="AD14" s="118"/>
      <c r="AE14" s="117"/>
      <c r="AF14" s="117"/>
      <c r="AG14" s="117"/>
      <c r="AH14" s="26"/>
    </row>
    <row r="15" spans="1:34" ht="12" customHeight="1" x14ac:dyDescent="0.2">
      <c r="A15" s="27"/>
      <c r="B15" s="114"/>
      <c r="C15" s="114"/>
      <c r="D15" s="93"/>
      <c r="E15" s="93"/>
      <c r="F15" s="93"/>
      <c r="G15" s="93"/>
      <c r="H15" s="116"/>
      <c r="I15" s="93"/>
      <c r="J15" s="93"/>
      <c r="K15" s="93"/>
      <c r="L15" s="112"/>
      <c r="M15" s="93"/>
      <c r="N15" s="116"/>
      <c r="O15" s="93"/>
      <c r="P15" s="93"/>
      <c r="Q15" s="93"/>
      <c r="R15" s="112"/>
      <c r="S15" s="93"/>
      <c r="T15" s="116"/>
      <c r="U15" s="93"/>
      <c r="V15" s="93"/>
      <c r="W15" s="93"/>
      <c r="X15" s="93"/>
      <c r="Y15" s="110"/>
      <c r="Z15" s="93"/>
      <c r="AA15" s="93"/>
      <c r="AB15" s="93"/>
      <c r="AC15" s="26"/>
      <c r="AD15" s="623" t="s">
        <v>622</v>
      </c>
      <c r="AE15" s="624"/>
      <c r="AF15" s="624"/>
      <c r="AG15" s="624"/>
      <c r="AH15" s="26"/>
    </row>
    <row r="16" spans="1:34" ht="12" customHeight="1" x14ac:dyDescent="0.2">
      <c r="A16" s="27"/>
      <c r="B16" s="115">
        <f>Admin!B36</f>
        <v>45077</v>
      </c>
      <c r="C16" s="114"/>
      <c r="D16" s="113">
        <f>D14+F16-L16-R16-X16+Z14</f>
        <v>0</v>
      </c>
      <c r="E16" s="93"/>
      <c r="F16" s="93">
        <f>IF((H$4+N$4+T$4)=0,0,[2]May23!O$1)</f>
        <v>0</v>
      </c>
      <c r="G16" s="93"/>
      <c r="H16" s="111">
        <f>H14</f>
        <v>0</v>
      </c>
      <c r="I16" s="93"/>
      <c r="J16" s="93">
        <f>[3]May23!$O$1</f>
        <v>0</v>
      </c>
      <c r="K16" s="93"/>
      <c r="L16" s="112">
        <f>J16*H16</f>
        <v>0</v>
      </c>
      <c r="M16" s="93"/>
      <c r="N16" s="111">
        <f>N14</f>
        <v>0</v>
      </c>
      <c r="O16" s="93"/>
      <c r="P16" s="93">
        <f>[3]May23!$P$1</f>
        <v>0</v>
      </c>
      <c r="Q16" s="93"/>
      <c r="R16" s="112">
        <f>P16*N16</f>
        <v>0</v>
      </c>
      <c r="S16" s="93"/>
      <c r="T16" s="111">
        <f>T14</f>
        <v>0</v>
      </c>
      <c r="U16" s="93"/>
      <c r="V16" s="93">
        <f>[3]May23!$Q$1</f>
        <v>0</v>
      </c>
      <c r="W16" s="93"/>
      <c r="X16" s="93">
        <f>V16*T16</f>
        <v>0</v>
      </c>
      <c r="Y16" s="110"/>
      <c r="Z16" s="93">
        <f>IF(AB16&lt;&gt;D16,AB16-D16,0)</f>
        <v>0</v>
      </c>
      <c r="AA16" s="93"/>
      <c r="AB16" s="89">
        <f>AB14+F16-L16-R16-X16</f>
        <v>0</v>
      </c>
      <c r="AC16" s="26"/>
      <c r="AD16" s="623"/>
      <c r="AE16" s="624"/>
      <c r="AF16" s="624"/>
      <c r="AG16" s="624"/>
      <c r="AH16" s="26"/>
    </row>
    <row r="17" spans="1:34" ht="12" customHeight="1" x14ac:dyDescent="0.2">
      <c r="A17" s="27"/>
      <c r="B17" s="114"/>
      <c r="C17" s="114"/>
      <c r="D17" s="93"/>
      <c r="E17" s="93"/>
      <c r="F17" s="93"/>
      <c r="G17" s="93"/>
      <c r="H17" s="116"/>
      <c r="I17" s="93"/>
      <c r="J17" s="93"/>
      <c r="K17" s="93"/>
      <c r="L17" s="112"/>
      <c r="M17" s="93"/>
      <c r="N17" s="116"/>
      <c r="O17" s="93"/>
      <c r="P17" s="93"/>
      <c r="Q17" s="93"/>
      <c r="R17" s="112"/>
      <c r="S17" s="93"/>
      <c r="T17" s="116"/>
      <c r="U17" s="93"/>
      <c r="V17" s="93"/>
      <c r="W17" s="93"/>
      <c r="X17" s="93"/>
      <c r="Y17" s="110"/>
      <c r="Z17" s="93"/>
      <c r="AA17" s="93"/>
      <c r="AB17" s="93"/>
      <c r="AC17" s="26"/>
      <c r="AD17" s="623"/>
      <c r="AE17" s="624"/>
      <c r="AF17" s="624"/>
      <c r="AG17" s="624"/>
      <c r="AH17" s="26"/>
    </row>
    <row r="18" spans="1:34" ht="12" customHeight="1" x14ac:dyDescent="0.2">
      <c r="A18" s="27"/>
      <c r="B18" s="115">
        <f>Admin!B38</f>
        <v>45107</v>
      </c>
      <c r="C18" s="114"/>
      <c r="D18" s="113">
        <f>D16+F18-L18-R18-X18+Z16</f>
        <v>0</v>
      </c>
      <c r="E18" s="93"/>
      <c r="F18" s="93">
        <f>IF((H$4+N$4+T$4)=0,0,[2]Jun23!O$1)</f>
        <v>0</v>
      </c>
      <c r="G18" s="93"/>
      <c r="H18" s="111">
        <f>H16</f>
        <v>0</v>
      </c>
      <c r="I18" s="93"/>
      <c r="J18" s="93">
        <f>[3]Jun23!$O$1</f>
        <v>0</v>
      </c>
      <c r="K18" s="93"/>
      <c r="L18" s="112">
        <f>J18*H18</f>
        <v>0</v>
      </c>
      <c r="M18" s="93"/>
      <c r="N18" s="111">
        <f>N16</f>
        <v>0</v>
      </c>
      <c r="O18" s="93"/>
      <c r="P18" s="93">
        <f>[3]Jun23!$P$1</f>
        <v>0</v>
      </c>
      <c r="Q18" s="93"/>
      <c r="R18" s="112">
        <f>P18*N18</f>
        <v>0</v>
      </c>
      <c r="S18" s="93"/>
      <c r="T18" s="111">
        <f>T16</f>
        <v>0</v>
      </c>
      <c r="U18" s="93"/>
      <c r="V18" s="93">
        <f>[3]Jun23!$Q$1</f>
        <v>0</v>
      </c>
      <c r="W18" s="93"/>
      <c r="X18" s="93">
        <f>V18*T18</f>
        <v>0</v>
      </c>
      <c r="Y18" s="110"/>
      <c r="Z18" s="93">
        <f>IF(AB18&lt;&gt;D18,AB18-D18,0)</f>
        <v>0</v>
      </c>
      <c r="AA18" s="93"/>
      <c r="AB18" s="89">
        <f>AB16+F18-L18-R18-X18</f>
        <v>0</v>
      </c>
      <c r="AC18" s="26"/>
      <c r="AD18" s="118"/>
      <c r="AE18" s="117"/>
      <c r="AF18" s="117"/>
      <c r="AG18" s="117"/>
      <c r="AH18" s="26"/>
    </row>
    <row r="19" spans="1:34" ht="12" customHeight="1" x14ac:dyDescent="0.2">
      <c r="A19" s="27"/>
      <c r="B19" s="114"/>
      <c r="C19" s="114"/>
      <c r="D19" s="93"/>
      <c r="E19" s="93"/>
      <c r="F19" s="93"/>
      <c r="G19" s="93"/>
      <c r="H19" s="116"/>
      <c r="I19" s="93"/>
      <c r="J19" s="93"/>
      <c r="K19" s="93"/>
      <c r="L19" s="112"/>
      <c r="M19" s="93"/>
      <c r="N19" s="116"/>
      <c r="O19" s="93"/>
      <c r="P19" s="93"/>
      <c r="Q19" s="93"/>
      <c r="R19" s="112"/>
      <c r="S19" s="93"/>
      <c r="T19" s="116"/>
      <c r="U19" s="93"/>
      <c r="V19" s="93"/>
      <c r="W19" s="93"/>
      <c r="X19" s="93"/>
      <c r="Y19" s="110"/>
      <c r="Z19" s="93"/>
      <c r="AA19" s="93"/>
      <c r="AB19" s="93"/>
      <c r="AC19" s="26"/>
      <c r="AD19" s="623" t="s">
        <v>236</v>
      </c>
      <c r="AE19" s="624"/>
      <c r="AF19" s="624"/>
      <c r="AG19" s="624"/>
      <c r="AH19" s="26"/>
    </row>
    <row r="20" spans="1:34" ht="12" customHeight="1" x14ac:dyDescent="0.2">
      <c r="A20" s="27"/>
      <c r="B20" s="115">
        <f>Admin!B40</f>
        <v>45138</v>
      </c>
      <c r="C20" s="114"/>
      <c r="D20" s="113">
        <f>D18+F20-L20-R20-X20+Z18</f>
        <v>0</v>
      </c>
      <c r="E20" s="93"/>
      <c r="F20" s="93">
        <f>IF((H$4+N$4+T$4)=0,0,[2]Jul23!O$1)</f>
        <v>0</v>
      </c>
      <c r="G20" s="93"/>
      <c r="H20" s="111">
        <f>H18</f>
        <v>0</v>
      </c>
      <c r="I20" s="93"/>
      <c r="J20" s="93">
        <f>[3]Jul23!$O$1</f>
        <v>0</v>
      </c>
      <c r="K20" s="93"/>
      <c r="L20" s="112">
        <f>J20*H20</f>
        <v>0</v>
      </c>
      <c r="M20" s="93"/>
      <c r="N20" s="111">
        <f>N18</f>
        <v>0</v>
      </c>
      <c r="O20" s="93"/>
      <c r="P20" s="93">
        <f>[3]Jul23!$P$1</f>
        <v>0</v>
      </c>
      <c r="Q20" s="93"/>
      <c r="R20" s="112">
        <f>P20*N20</f>
        <v>0</v>
      </c>
      <c r="S20" s="93"/>
      <c r="T20" s="111">
        <f>T18</f>
        <v>0</v>
      </c>
      <c r="U20" s="93"/>
      <c r="V20" s="93">
        <f>[3]Jul23!$Q$1</f>
        <v>0</v>
      </c>
      <c r="W20" s="93"/>
      <c r="X20" s="93">
        <f>V20*T20</f>
        <v>0</v>
      </c>
      <c r="Y20" s="110"/>
      <c r="Z20" s="93">
        <f>IF(AB20&lt;&gt;D20,AB20-D20,0)</f>
        <v>0</v>
      </c>
      <c r="AA20" s="93"/>
      <c r="AB20" s="89">
        <f>AB18+F20-L20-R20-X20</f>
        <v>0</v>
      </c>
      <c r="AC20" s="26"/>
      <c r="AD20" s="623"/>
      <c r="AE20" s="624"/>
      <c r="AF20" s="624"/>
      <c r="AG20" s="624"/>
      <c r="AH20" s="26"/>
    </row>
    <row r="21" spans="1:34" ht="12" customHeight="1" x14ac:dyDescent="0.2">
      <c r="A21" s="27"/>
      <c r="B21" s="114"/>
      <c r="C21" s="114"/>
      <c r="D21" s="93"/>
      <c r="E21" s="93"/>
      <c r="F21" s="93"/>
      <c r="G21" s="93"/>
      <c r="H21" s="116"/>
      <c r="I21" s="93"/>
      <c r="J21" s="93"/>
      <c r="K21" s="93"/>
      <c r="L21" s="112"/>
      <c r="M21" s="93"/>
      <c r="N21" s="116"/>
      <c r="O21" s="93"/>
      <c r="P21" s="93"/>
      <c r="Q21" s="93"/>
      <c r="R21" s="112"/>
      <c r="S21" s="93"/>
      <c r="T21" s="116"/>
      <c r="U21" s="93"/>
      <c r="V21" s="93"/>
      <c r="W21" s="93"/>
      <c r="X21" s="93"/>
      <c r="Y21" s="110"/>
      <c r="Z21" s="93"/>
      <c r="AA21" s="93"/>
      <c r="AB21" s="93"/>
      <c r="AC21" s="26"/>
      <c r="AD21" s="623"/>
      <c r="AE21" s="624"/>
      <c r="AF21" s="624"/>
      <c r="AG21" s="624"/>
      <c r="AH21" s="26"/>
    </row>
    <row r="22" spans="1:34" ht="12" customHeight="1" x14ac:dyDescent="0.2">
      <c r="A22" s="27"/>
      <c r="B22" s="115">
        <f>Admin!B42</f>
        <v>45169</v>
      </c>
      <c r="C22" s="114"/>
      <c r="D22" s="113">
        <f>D20+F22-L22-R22-X22+Z20</f>
        <v>0</v>
      </c>
      <c r="E22" s="93"/>
      <c r="F22" s="93">
        <f>IF((H$4+N$4+T$4)=0,0,[2]Aug23!O$1)</f>
        <v>0</v>
      </c>
      <c r="G22" s="93"/>
      <c r="H22" s="111">
        <f>H20</f>
        <v>0</v>
      </c>
      <c r="I22" s="93"/>
      <c r="J22" s="93">
        <f>[3]Aug23!$O$1</f>
        <v>0</v>
      </c>
      <c r="K22" s="93"/>
      <c r="L22" s="112">
        <f>J22*H22</f>
        <v>0</v>
      </c>
      <c r="M22" s="93"/>
      <c r="N22" s="111">
        <f>N20</f>
        <v>0</v>
      </c>
      <c r="O22" s="93"/>
      <c r="P22" s="93">
        <f>[3]Aug23!$P$1</f>
        <v>0</v>
      </c>
      <c r="Q22" s="93"/>
      <c r="R22" s="112">
        <f>P22*N22</f>
        <v>0</v>
      </c>
      <c r="S22" s="93"/>
      <c r="T22" s="111">
        <f>T20</f>
        <v>0</v>
      </c>
      <c r="U22" s="93"/>
      <c r="V22" s="93">
        <f>[3]Aug23!$Q$1</f>
        <v>0</v>
      </c>
      <c r="W22" s="93"/>
      <c r="X22" s="93">
        <f>V22*T22</f>
        <v>0</v>
      </c>
      <c r="Y22" s="110"/>
      <c r="Z22" s="93">
        <f>IF(AB22&lt;&gt;D22,AB22-D22,0)</f>
        <v>0</v>
      </c>
      <c r="AA22" s="93"/>
      <c r="AB22" s="89">
        <f>AB20+F22-L22-R22-X22</f>
        <v>0</v>
      </c>
      <c r="AC22" s="26"/>
      <c r="AD22" s="118"/>
      <c r="AE22" s="117"/>
      <c r="AF22" s="117"/>
      <c r="AG22" s="117"/>
      <c r="AH22" s="26"/>
    </row>
    <row r="23" spans="1:34" x14ac:dyDescent="0.2">
      <c r="A23" s="27"/>
      <c r="B23" s="114"/>
      <c r="C23" s="114"/>
      <c r="D23" s="93"/>
      <c r="E23" s="93"/>
      <c r="F23" s="93"/>
      <c r="G23" s="93"/>
      <c r="H23" s="116"/>
      <c r="I23" s="93"/>
      <c r="J23" s="93"/>
      <c r="K23" s="93"/>
      <c r="L23" s="112"/>
      <c r="M23" s="93"/>
      <c r="N23" s="116"/>
      <c r="O23" s="93"/>
      <c r="P23" s="93"/>
      <c r="Q23" s="93"/>
      <c r="R23" s="112"/>
      <c r="S23" s="93"/>
      <c r="T23" s="116"/>
      <c r="U23" s="93"/>
      <c r="V23" s="93"/>
      <c r="W23" s="93"/>
      <c r="X23" s="93"/>
      <c r="Y23" s="110"/>
      <c r="Z23" s="93"/>
      <c r="AA23" s="93"/>
      <c r="AB23" s="93"/>
      <c r="AC23" s="26"/>
      <c r="AD23" s="623" t="s">
        <v>235</v>
      </c>
      <c r="AE23" s="624"/>
      <c r="AF23" s="624"/>
      <c r="AG23" s="624"/>
      <c r="AH23" s="26"/>
    </row>
    <row r="24" spans="1:34" x14ac:dyDescent="0.2">
      <c r="A24" s="27"/>
      <c r="B24" s="115">
        <f>Admin!B44</f>
        <v>45199</v>
      </c>
      <c r="C24" s="114"/>
      <c r="D24" s="113">
        <f>D22+F24-L24-R24-X24+Z22</f>
        <v>0</v>
      </c>
      <c r="E24" s="93"/>
      <c r="F24" s="93">
        <f>IF((H$4+N$4+T$4)=0,0,[2]Sep23!O$1)</f>
        <v>0</v>
      </c>
      <c r="G24" s="93"/>
      <c r="H24" s="111">
        <f>H22</f>
        <v>0</v>
      </c>
      <c r="I24" s="93"/>
      <c r="J24" s="93">
        <f>[3]Sep23!$O$1</f>
        <v>0</v>
      </c>
      <c r="K24" s="93"/>
      <c r="L24" s="112">
        <f>J24*H24</f>
        <v>0</v>
      </c>
      <c r="M24" s="93"/>
      <c r="N24" s="111">
        <f>N22</f>
        <v>0</v>
      </c>
      <c r="O24" s="93"/>
      <c r="P24" s="93">
        <f>[3]Sep23!$P$1</f>
        <v>0</v>
      </c>
      <c r="Q24" s="93"/>
      <c r="R24" s="112">
        <f>P24*N24</f>
        <v>0</v>
      </c>
      <c r="S24" s="93"/>
      <c r="T24" s="111">
        <f>T22</f>
        <v>0</v>
      </c>
      <c r="U24" s="93"/>
      <c r="V24" s="93">
        <f>[3]Sep23!$Q$1</f>
        <v>0</v>
      </c>
      <c r="W24" s="93"/>
      <c r="X24" s="93">
        <f>V24*T24</f>
        <v>0</v>
      </c>
      <c r="Y24" s="110"/>
      <c r="Z24" s="93">
        <f>IF(AB24&lt;&gt;D24,AB24-D24,0)</f>
        <v>0</v>
      </c>
      <c r="AA24" s="93"/>
      <c r="AB24" s="89">
        <f>AB22+F24-L24-R24-X24</f>
        <v>0</v>
      </c>
      <c r="AC24" s="26"/>
      <c r="AD24" s="623"/>
      <c r="AE24" s="624"/>
      <c r="AF24" s="624"/>
      <c r="AG24" s="624"/>
      <c r="AH24" s="26"/>
    </row>
    <row r="25" spans="1:34" x14ac:dyDescent="0.2">
      <c r="A25" s="27"/>
      <c r="B25" s="114"/>
      <c r="C25" s="114"/>
      <c r="D25" s="93"/>
      <c r="E25" s="93"/>
      <c r="F25" s="93"/>
      <c r="G25" s="93"/>
      <c r="H25" s="116"/>
      <c r="I25" s="93"/>
      <c r="J25" s="93"/>
      <c r="K25" s="93"/>
      <c r="L25" s="112"/>
      <c r="M25" s="93"/>
      <c r="N25" s="116"/>
      <c r="O25" s="93"/>
      <c r="P25" s="93"/>
      <c r="Q25" s="93"/>
      <c r="R25" s="112"/>
      <c r="S25" s="93"/>
      <c r="T25" s="116"/>
      <c r="U25" s="93"/>
      <c r="V25" s="93"/>
      <c r="W25" s="93"/>
      <c r="X25" s="93"/>
      <c r="Y25" s="110"/>
      <c r="Z25" s="93"/>
      <c r="AA25" s="93"/>
      <c r="AB25" s="93"/>
      <c r="AC25" s="26"/>
      <c r="AD25" s="623"/>
      <c r="AE25" s="624"/>
      <c r="AF25" s="624"/>
      <c r="AG25" s="624"/>
      <c r="AH25" s="26"/>
    </row>
    <row r="26" spans="1:34" x14ac:dyDescent="0.2">
      <c r="A26" s="27"/>
      <c r="B26" s="115">
        <f>Admin!B46</f>
        <v>45230</v>
      </c>
      <c r="C26" s="114"/>
      <c r="D26" s="113">
        <f>D24+F26-L26-R26-X26+Z24</f>
        <v>0</v>
      </c>
      <c r="E26" s="93"/>
      <c r="F26" s="93">
        <f>IF((H$4+N$4+T$4)=0,0,[2]Oct23!O$1)</f>
        <v>0</v>
      </c>
      <c r="G26" s="93"/>
      <c r="H26" s="111">
        <f>H24</f>
        <v>0</v>
      </c>
      <c r="I26" s="93"/>
      <c r="J26" s="93">
        <f>[3]Oct23!$O$1</f>
        <v>0</v>
      </c>
      <c r="K26" s="93"/>
      <c r="L26" s="112">
        <f>J26*H26</f>
        <v>0</v>
      </c>
      <c r="M26" s="93"/>
      <c r="N26" s="111">
        <f>N24</f>
        <v>0</v>
      </c>
      <c r="O26" s="93"/>
      <c r="P26" s="93">
        <f>[3]Oct23!$P$1</f>
        <v>0</v>
      </c>
      <c r="Q26" s="93"/>
      <c r="R26" s="112">
        <f>P26*N26</f>
        <v>0</v>
      </c>
      <c r="S26" s="93"/>
      <c r="T26" s="111">
        <f>T24</f>
        <v>0</v>
      </c>
      <c r="U26" s="93"/>
      <c r="V26" s="93">
        <f>[3]Oct23!$Q$1</f>
        <v>0</v>
      </c>
      <c r="W26" s="93"/>
      <c r="X26" s="93">
        <f>V26*T26</f>
        <v>0</v>
      </c>
      <c r="Y26" s="110"/>
      <c r="Z26" s="93">
        <f>IF(AB26&lt;&gt;D26,AB26-D26,0)</f>
        <v>0</v>
      </c>
      <c r="AA26" s="93"/>
      <c r="AB26" s="89">
        <f>AB24+F26-L26-R26-X26</f>
        <v>0</v>
      </c>
      <c r="AC26" s="26"/>
      <c r="AD26" s="625"/>
      <c r="AE26" s="626"/>
      <c r="AF26" s="626"/>
      <c r="AG26" s="626"/>
      <c r="AH26" s="26"/>
    </row>
    <row r="27" spans="1:34" x14ac:dyDescent="0.2">
      <c r="A27" s="27"/>
      <c r="B27" s="114"/>
      <c r="C27" s="114"/>
      <c r="D27" s="93"/>
      <c r="E27" s="93"/>
      <c r="F27" s="93"/>
      <c r="G27" s="93"/>
      <c r="H27" s="116"/>
      <c r="I27" s="93"/>
      <c r="J27" s="93"/>
      <c r="K27" s="93"/>
      <c r="L27" s="112"/>
      <c r="M27" s="93"/>
      <c r="N27" s="116"/>
      <c r="O27" s="93"/>
      <c r="P27" s="93"/>
      <c r="Q27" s="93"/>
      <c r="R27" s="112"/>
      <c r="S27" s="93"/>
      <c r="T27" s="116"/>
      <c r="U27" s="93"/>
      <c r="V27" s="93"/>
      <c r="W27" s="93"/>
      <c r="X27" s="93"/>
      <c r="Y27" s="110"/>
      <c r="Z27" s="93"/>
      <c r="AA27" s="93"/>
      <c r="AB27" s="93"/>
      <c r="AC27" s="26"/>
      <c r="AD27" s="118"/>
      <c r="AE27" s="117"/>
      <c r="AF27" s="117"/>
      <c r="AG27" s="117"/>
      <c r="AH27" s="26"/>
    </row>
    <row r="28" spans="1:34" x14ac:dyDescent="0.2">
      <c r="A28" s="27"/>
      <c r="B28" s="115">
        <f>Admin!B48</f>
        <v>45260</v>
      </c>
      <c r="C28" s="114"/>
      <c r="D28" s="113">
        <f>D26+F28-L28-R28-X28+Z26</f>
        <v>0</v>
      </c>
      <c r="E28" s="93"/>
      <c r="F28" s="93">
        <f>IF((H$4+N$4+T$4)=0,0,[2]Nov23!O$1)</f>
        <v>0</v>
      </c>
      <c r="G28" s="93"/>
      <c r="H28" s="111">
        <f>H26</f>
        <v>0</v>
      </c>
      <c r="I28" s="93"/>
      <c r="J28" s="93">
        <f>[3]Nov23!$O$1</f>
        <v>0</v>
      </c>
      <c r="K28" s="93"/>
      <c r="L28" s="112">
        <f>J28*H28</f>
        <v>0</v>
      </c>
      <c r="M28" s="93"/>
      <c r="N28" s="111">
        <f>N26</f>
        <v>0</v>
      </c>
      <c r="O28" s="93"/>
      <c r="P28" s="93">
        <f>[3]Nov23!$P$1</f>
        <v>0</v>
      </c>
      <c r="Q28" s="93"/>
      <c r="R28" s="112">
        <f>P28*N28</f>
        <v>0</v>
      </c>
      <c r="S28" s="93"/>
      <c r="T28" s="111">
        <f>T26</f>
        <v>0</v>
      </c>
      <c r="U28" s="93"/>
      <c r="V28" s="93">
        <f>[3]Nov23!$Q$1</f>
        <v>0</v>
      </c>
      <c r="W28" s="93"/>
      <c r="X28" s="93">
        <f>V28*T28</f>
        <v>0</v>
      </c>
      <c r="Y28" s="110"/>
      <c r="Z28" s="93">
        <f>IF(AB28&lt;&gt;D28,AB28-D28,0)</f>
        <v>0</v>
      </c>
      <c r="AA28" s="93"/>
      <c r="AB28" s="89">
        <f>AB26+F28-L28-R28-X28</f>
        <v>0</v>
      </c>
      <c r="AC28" s="26"/>
      <c r="AD28" s="623" t="s">
        <v>234</v>
      </c>
      <c r="AE28" s="624"/>
      <c r="AF28" s="624"/>
      <c r="AG28" s="624"/>
      <c r="AH28" s="26"/>
    </row>
    <row r="29" spans="1:34" x14ac:dyDescent="0.2">
      <c r="A29" s="27"/>
      <c r="B29" s="114"/>
      <c r="C29" s="114"/>
      <c r="D29" s="93"/>
      <c r="E29" s="93"/>
      <c r="F29" s="93"/>
      <c r="G29" s="93"/>
      <c r="H29" s="116"/>
      <c r="I29" s="93"/>
      <c r="J29" s="93"/>
      <c r="K29" s="93"/>
      <c r="L29" s="112"/>
      <c r="M29" s="93"/>
      <c r="N29" s="116"/>
      <c r="O29" s="93"/>
      <c r="P29" s="93"/>
      <c r="Q29" s="93"/>
      <c r="R29" s="112"/>
      <c r="S29" s="93"/>
      <c r="T29" s="116"/>
      <c r="U29" s="93"/>
      <c r="V29" s="93"/>
      <c r="W29" s="93"/>
      <c r="X29" s="93"/>
      <c r="Y29" s="110"/>
      <c r="Z29" s="93"/>
      <c r="AA29" s="93"/>
      <c r="AB29" s="93"/>
      <c r="AC29" s="26"/>
      <c r="AD29" s="623"/>
      <c r="AE29" s="624"/>
      <c r="AF29" s="624"/>
      <c r="AG29" s="624"/>
      <c r="AH29" s="26"/>
    </row>
    <row r="30" spans="1:34" x14ac:dyDescent="0.2">
      <c r="A30" s="27"/>
      <c r="B30" s="115">
        <f>Admin!B50</f>
        <v>45291</v>
      </c>
      <c r="C30" s="114"/>
      <c r="D30" s="113">
        <f>D28+F30-L30-R30-X30+Z28</f>
        <v>0</v>
      </c>
      <c r="E30" s="93"/>
      <c r="F30" s="93">
        <f>IF((H$4+N$4+T$4)=0,0,[2]Dec23!O$1)</f>
        <v>0</v>
      </c>
      <c r="G30" s="93"/>
      <c r="H30" s="111">
        <f>H28</f>
        <v>0</v>
      </c>
      <c r="I30" s="93"/>
      <c r="J30" s="93">
        <f>[3]Dec23!$O$1</f>
        <v>0</v>
      </c>
      <c r="K30" s="93"/>
      <c r="L30" s="112">
        <f>J30*H30</f>
        <v>0</v>
      </c>
      <c r="M30" s="93"/>
      <c r="N30" s="111">
        <f>N28</f>
        <v>0</v>
      </c>
      <c r="O30" s="93"/>
      <c r="P30" s="93">
        <f>[3]Dec23!$P$1</f>
        <v>0</v>
      </c>
      <c r="Q30" s="93"/>
      <c r="R30" s="112">
        <f>P30*N30</f>
        <v>0</v>
      </c>
      <c r="S30" s="93"/>
      <c r="T30" s="111">
        <f>T28</f>
        <v>0</v>
      </c>
      <c r="U30" s="93"/>
      <c r="V30" s="93">
        <f>[3]Dec23!$Q$1</f>
        <v>0</v>
      </c>
      <c r="W30" s="93"/>
      <c r="X30" s="93">
        <f>V30*T30</f>
        <v>0</v>
      </c>
      <c r="Y30" s="110"/>
      <c r="Z30" s="93">
        <f>IF(AB30&lt;&gt;D30,AB30-D30,0)</f>
        <v>0</v>
      </c>
      <c r="AA30" s="93"/>
      <c r="AB30" s="89">
        <f>AB28+F30-L30-R30-X30</f>
        <v>0</v>
      </c>
      <c r="AC30" s="26"/>
      <c r="AD30" s="625"/>
      <c r="AE30" s="626"/>
      <c r="AF30" s="626"/>
      <c r="AG30" s="626"/>
      <c r="AH30" s="26"/>
    </row>
    <row r="31" spans="1:34" ht="12.75" thickBot="1" x14ac:dyDescent="0.25">
      <c r="A31" s="25"/>
      <c r="B31" s="109"/>
      <c r="C31" s="109"/>
      <c r="D31" s="95"/>
      <c r="E31" s="95"/>
      <c r="F31" s="95"/>
      <c r="G31" s="95"/>
      <c r="H31" s="107"/>
      <c r="I31" s="95"/>
      <c r="J31" s="95"/>
      <c r="K31" s="95"/>
      <c r="L31" s="108"/>
      <c r="M31" s="95"/>
      <c r="N31" s="107"/>
      <c r="O31" s="95"/>
      <c r="P31" s="95"/>
      <c r="Q31" s="95"/>
      <c r="R31" s="108"/>
      <c r="S31" s="95"/>
      <c r="T31" s="107"/>
      <c r="U31" s="95"/>
      <c r="V31" s="95"/>
      <c r="W31" s="95"/>
      <c r="X31" s="95"/>
      <c r="Y31" s="106"/>
      <c r="Z31" s="95"/>
      <c r="AA31" s="95"/>
      <c r="AB31" s="95"/>
      <c r="AC31" s="23"/>
      <c r="AD31" s="105"/>
      <c r="AE31" s="104"/>
      <c r="AF31" s="104"/>
      <c r="AG31" s="104"/>
      <c r="AH31" s="23"/>
    </row>
  </sheetData>
  <mergeCells count="11">
    <mergeCell ref="AD2:AG2"/>
    <mergeCell ref="AD3:AG9"/>
    <mergeCell ref="AD23:AG26"/>
    <mergeCell ref="H1:L1"/>
    <mergeCell ref="N1:R1"/>
    <mergeCell ref="T1:X1"/>
    <mergeCell ref="AD28:AG30"/>
    <mergeCell ref="AD15:AG17"/>
    <mergeCell ref="AD19:AG21"/>
    <mergeCell ref="AD11:AG13"/>
    <mergeCell ref="B4:F4"/>
  </mergeCells>
  <phoneticPr fontId="2" type="noConversion"/>
  <printOptions horizontalCentered="1" verticalCentered="1"/>
  <pageMargins left="0.15748031496062992" right="0.15748031496062992" top="0.39370078740157483" bottom="0.39370078740157483" header="0.11811023622047245" footer="0.11811023622047245"/>
  <pageSetup paperSize="9" scale="81" orientation="landscape" horizontalDpi="0" verticalDpi="0" r:id="rId1"/>
  <headerFooter alignWithMargins="0">
    <oddHeader>&amp;C&amp;"Arial,Bold"&amp;11Stock Control</oddHeader>
    <oddFooter>&amp;L&amp;D  &amp;T&amp;C&amp;P  of  &amp;N&amp;R&amp;F  &amp;A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0"/>
  <dimension ref="A1:Q57"/>
  <sheetViews>
    <sheetView workbookViewId="0">
      <selection activeCell="F22" sqref="F22"/>
    </sheetView>
  </sheetViews>
  <sheetFormatPr defaultColWidth="9.140625" defaultRowHeight="12" x14ac:dyDescent="0.2"/>
  <cols>
    <col min="1" max="1" width="1.5703125" style="253" customWidth="1"/>
    <col min="2" max="2" width="10.140625" style="267" bestFit="1" customWidth="1"/>
    <col min="3" max="3" width="4.7109375" style="253" customWidth="1"/>
    <col min="4" max="4" width="11.140625" style="253" customWidth="1"/>
    <col min="5" max="5" width="12.5703125" style="253" customWidth="1"/>
    <col min="6" max="6" width="11" style="253" customWidth="1"/>
    <col min="7" max="7" width="9.140625" style="265"/>
    <col min="8" max="8" width="4.7109375" style="253" customWidth="1"/>
    <col min="9" max="9" width="9.140625" style="253"/>
    <col min="10" max="10" width="6.28515625" style="253" customWidth="1"/>
    <col min="11" max="11" width="8.42578125" style="253" customWidth="1"/>
    <col min="12" max="12" width="9.140625" style="253"/>
    <col min="13" max="13" width="7.5703125" style="253" customWidth="1"/>
    <col min="14" max="14" width="10.5703125" style="253" customWidth="1"/>
    <col min="15" max="15" width="9.7109375" style="253" customWidth="1"/>
    <col min="16" max="16" width="9.140625" style="253"/>
    <col min="17" max="17" width="3.28515625" style="253" customWidth="1"/>
    <col min="18" max="16384" width="9.140625" style="253"/>
  </cols>
  <sheetData>
    <row r="1" spans="1:17" ht="12.75" thickBot="1" x14ac:dyDescent="0.25">
      <c r="A1" s="250"/>
      <c r="B1" s="251" t="s">
        <v>507</v>
      </c>
      <c r="C1" s="250"/>
      <c r="D1" s="250"/>
      <c r="E1" s="250"/>
      <c r="F1" s="250"/>
      <c r="G1" s="252"/>
      <c r="H1" s="250"/>
      <c r="I1" s="250"/>
      <c r="J1" s="250"/>
      <c r="K1" s="250"/>
      <c r="L1" s="250"/>
      <c r="M1" s="250"/>
      <c r="N1" s="250"/>
      <c r="O1" s="250"/>
      <c r="P1" s="250"/>
      <c r="Q1" s="250"/>
    </row>
    <row r="2" spans="1:17" ht="12" customHeight="1" x14ac:dyDescent="0.2">
      <c r="A2" s="250"/>
      <c r="B2" s="331">
        <f>DATE(YEAR(B4),MONTH(B4),1)-1</f>
        <v>44561</v>
      </c>
      <c r="C2" s="250"/>
      <c r="D2" s="636"/>
      <c r="E2" s="636"/>
      <c r="F2" s="636"/>
      <c r="G2" s="254"/>
      <c r="H2" s="250"/>
      <c r="I2" s="250"/>
      <c r="J2" s="250"/>
      <c r="K2" s="250"/>
      <c r="L2" s="250"/>
      <c r="M2" s="250"/>
      <c r="N2" s="250"/>
      <c r="O2" s="250"/>
      <c r="P2" s="250"/>
      <c r="Q2" s="250"/>
    </row>
    <row r="3" spans="1:17" ht="12" customHeight="1" x14ac:dyDescent="0.2">
      <c r="A3" s="250"/>
      <c r="B3" s="332">
        <f>DATE(YEAR(B4),MONTH(B4),1)</f>
        <v>44562</v>
      </c>
      <c r="C3" s="250"/>
      <c r="D3" s="637" t="s">
        <v>508</v>
      </c>
      <c r="E3" s="637"/>
      <c r="F3" s="637"/>
      <c r="G3" s="256" t="str">
        <f>K6 &amp; "-" &amp; K7</f>
        <v>2022-2023</v>
      </c>
      <c r="H3" s="250"/>
      <c r="I3" s="250"/>
      <c r="J3" s="250"/>
      <c r="K3" s="638" t="s">
        <v>509</v>
      </c>
      <c r="L3" s="638"/>
      <c r="M3" s="638"/>
      <c r="N3" s="255" t="str">
        <f>G3</f>
        <v>2022-2023</v>
      </c>
      <c r="O3" s="250"/>
      <c r="P3" s="250"/>
      <c r="Q3" s="250"/>
    </row>
    <row r="4" spans="1:17" ht="12" customHeight="1" x14ac:dyDescent="0.2">
      <c r="A4" s="250"/>
      <c r="B4" s="332">
        <f>DATE(YEAR(B6),MONTH(B6),1)-1</f>
        <v>44592</v>
      </c>
      <c r="C4" s="250"/>
      <c r="D4" s="250"/>
      <c r="E4" s="250"/>
      <c r="F4" s="252" t="s">
        <v>532</v>
      </c>
      <c r="G4" s="252" t="s">
        <v>269</v>
      </c>
      <c r="H4" s="250"/>
      <c r="I4" s="250"/>
      <c r="J4" s="250"/>
      <c r="K4" s="257"/>
      <c r="L4" s="257"/>
      <c r="M4" s="257"/>
      <c r="N4" s="254"/>
      <c r="O4" s="250"/>
      <c r="P4" s="250"/>
      <c r="Q4" s="250"/>
    </row>
    <row r="5" spans="1:17" ht="12" customHeight="1" x14ac:dyDescent="0.2">
      <c r="A5" s="250"/>
      <c r="B5" s="332">
        <f>DATE(YEAR(B6),MONTH(B6),1)</f>
        <v>44593</v>
      </c>
      <c r="C5" s="250"/>
      <c r="D5" s="250" t="s">
        <v>510</v>
      </c>
      <c r="E5" s="250"/>
      <c r="F5" s="294">
        <f>B8</f>
        <v>44651</v>
      </c>
      <c r="G5" s="314">
        <v>100</v>
      </c>
      <c r="H5" s="250"/>
      <c r="I5" s="250"/>
      <c r="J5" s="250"/>
      <c r="K5" s="250"/>
      <c r="L5" s="250"/>
      <c r="M5" s="250"/>
      <c r="N5" s="250"/>
      <c r="O5" s="250"/>
      <c r="P5" s="252"/>
      <c r="Q5" s="252"/>
    </row>
    <row r="6" spans="1:17" ht="12" customHeight="1" x14ac:dyDescent="0.2">
      <c r="A6" s="250"/>
      <c r="B6" s="332">
        <f>DATE(YEAR(B8),MONTH(B8),1)-1</f>
        <v>44620</v>
      </c>
      <c r="C6" s="250"/>
      <c r="D6" s="250" t="s">
        <v>511</v>
      </c>
      <c r="E6" s="250"/>
      <c r="F6" s="294">
        <f>B8</f>
        <v>44651</v>
      </c>
      <c r="G6" s="314">
        <v>18</v>
      </c>
      <c r="H6" s="250"/>
      <c r="I6" s="259" t="s">
        <v>14</v>
      </c>
      <c r="J6" s="259"/>
      <c r="K6" s="259">
        <f>YEAR(L6)-1</f>
        <v>2022</v>
      </c>
      <c r="L6" s="639">
        <f>B27</f>
        <v>44927</v>
      </c>
      <c r="M6" s="640"/>
      <c r="N6" s="639">
        <f>B32</f>
        <v>45016</v>
      </c>
      <c r="O6" s="641"/>
      <c r="P6" s="314">
        <v>19</v>
      </c>
      <c r="Q6" s="252" t="s">
        <v>269</v>
      </c>
    </row>
    <row r="7" spans="1:17" ht="12" customHeight="1" x14ac:dyDescent="0.2">
      <c r="A7" s="250"/>
      <c r="B7" s="332">
        <f>DATE(YEAR(B8),MONTH(B8),1)</f>
        <v>44621</v>
      </c>
      <c r="C7" s="250"/>
      <c r="D7" s="250" t="s">
        <v>510</v>
      </c>
      <c r="E7" s="250"/>
      <c r="F7" s="294">
        <f>B32</f>
        <v>45016</v>
      </c>
      <c r="G7" s="314">
        <v>100</v>
      </c>
      <c r="H7" s="250"/>
      <c r="I7" s="259" t="s">
        <v>14</v>
      </c>
      <c r="J7" s="259"/>
      <c r="K7" s="259">
        <f>YEAR(N7)</f>
        <v>2023</v>
      </c>
      <c r="L7" s="639">
        <f>B33</f>
        <v>45017</v>
      </c>
      <c r="M7" s="640"/>
      <c r="N7" s="639">
        <f>B50</f>
        <v>45291</v>
      </c>
      <c r="O7" s="641"/>
      <c r="P7" s="314">
        <v>19</v>
      </c>
      <c r="Q7" s="252" t="s">
        <v>269</v>
      </c>
    </row>
    <row r="8" spans="1:17" ht="12" customHeight="1" x14ac:dyDescent="0.2">
      <c r="A8" s="250"/>
      <c r="B8" s="332">
        <f>DATE(YEAR(B10),MONTH(B10),1)-1</f>
        <v>44651</v>
      </c>
      <c r="C8" s="250"/>
      <c r="D8" s="250" t="s">
        <v>511</v>
      </c>
      <c r="E8" s="250"/>
      <c r="F8" s="294">
        <f>B32</f>
        <v>45016</v>
      </c>
      <c r="G8" s="314">
        <v>18</v>
      </c>
      <c r="H8" s="250"/>
      <c r="I8" s="250"/>
      <c r="J8" s="250"/>
      <c r="K8" s="250"/>
      <c r="L8" s="250"/>
      <c r="M8" s="250"/>
      <c r="N8" s="250"/>
      <c r="O8" s="250"/>
      <c r="P8" s="252"/>
      <c r="Q8" s="252"/>
    </row>
    <row r="9" spans="1:17" ht="12" customHeight="1" x14ac:dyDescent="0.2">
      <c r="A9" s="250"/>
      <c r="B9" s="332">
        <f>DATE(YEAR(B10),MONTH(B10),1)</f>
        <v>44652</v>
      </c>
      <c r="C9" s="250"/>
      <c r="D9" s="250"/>
      <c r="E9" s="250"/>
      <c r="F9" s="250"/>
      <c r="G9" s="252"/>
      <c r="H9" s="250"/>
      <c r="I9" s="250"/>
      <c r="J9" s="250"/>
      <c r="K9" s="250"/>
      <c r="L9" s="260" t="s">
        <v>251</v>
      </c>
      <c r="M9" s="250"/>
      <c r="N9" s="295" t="s">
        <v>533</v>
      </c>
      <c r="O9" s="261"/>
      <c r="P9" s="262"/>
      <c r="Q9" s="252"/>
    </row>
    <row r="10" spans="1:17" ht="12" customHeight="1" x14ac:dyDescent="0.2">
      <c r="A10" s="250"/>
      <c r="B10" s="332">
        <f>DATE(YEAR(B12),MONTH(B12),1)-1</f>
        <v>44681</v>
      </c>
      <c r="C10" s="250"/>
      <c r="D10" s="635" t="s">
        <v>512</v>
      </c>
      <c r="E10" s="635"/>
      <c r="F10" s="635"/>
      <c r="G10" s="252"/>
      <c r="H10" s="250"/>
      <c r="I10" s="250"/>
      <c r="J10" s="250"/>
      <c r="K10" s="250"/>
      <c r="L10" s="294">
        <f>B8</f>
        <v>44651</v>
      </c>
      <c r="M10" s="252" t="s">
        <v>534</v>
      </c>
      <c r="N10" s="296">
        <f>B8</f>
        <v>44651</v>
      </c>
      <c r="O10" s="250"/>
      <c r="P10" s="252"/>
      <c r="Q10" s="252"/>
    </row>
    <row r="11" spans="1:17" ht="12" customHeight="1" x14ac:dyDescent="0.2">
      <c r="A11" s="250"/>
      <c r="B11" s="332">
        <f>DATE(YEAR(B12),MONTH(B12),1)</f>
        <v>44682</v>
      </c>
      <c r="C11" s="250"/>
      <c r="D11" s="250" t="s">
        <v>513</v>
      </c>
      <c r="E11" s="260">
        <v>12000</v>
      </c>
      <c r="F11" s="250" t="s">
        <v>514</v>
      </c>
      <c r="G11" s="260">
        <v>3000</v>
      </c>
      <c r="H11" s="250"/>
      <c r="I11" s="250"/>
      <c r="J11" s="250"/>
      <c r="K11" s="250"/>
      <c r="L11" s="294">
        <f>B32</f>
        <v>45016</v>
      </c>
      <c r="M11" s="263" t="s">
        <v>534</v>
      </c>
      <c r="N11" s="296">
        <f>B32</f>
        <v>45016</v>
      </c>
      <c r="O11" s="252"/>
      <c r="P11" s="252"/>
      <c r="Q11" s="252"/>
    </row>
    <row r="12" spans="1:17" ht="12" customHeight="1" x14ac:dyDescent="0.2">
      <c r="A12" s="250"/>
      <c r="B12" s="332">
        <f>DATE(YEAR(B14),MONTH(B14),1)-1</f>
        <v>44712</v>
      </c>
      <c r="C12" s="250"/>
      <c r="D12" s="250"/>
      <c r="E12" s="252"/>
      <c r="F12" s="250"/>
      <c r="G12" s="252"/>
      <c r="H12" s="250"/>
      <c r="I12" s="250"/>
      <c r="J12" s="250"/>
      <c r="K12" s="250"/>
      <c r="L12" s="250"/>
      <c r="M12" s="263"/>
      <c r="N12" s="252"/>
      <c r="O12" s="250"/>
      <c r="P12" s="252"/>
      <c r="Q12" s="252"/>
    </row>
    <row r="13" spans="1:17" ht="12" customHeight="1" x14ac:dyDescent="0.2">
      <c r="A13" s="250"/>
      <c r="B13" s="332">
        <f>DATE(YEAR(B14),MONTH(B14),1)</f>
        <v>44713</v>
      </c>
      <c r="C13" s="250"/>
      <c r="D13" s="637" t="s">
        <v>515</v>
      </c>
      <c r="E13" s="637"/>
      <c r="F13" s="637"/>
      <c r="G13" s="252" t="s">
        <v>269</v>
      </c>
      <c r="H13" s="250"/>
      <c r="I13" s="250"/>
      <c r="J13" s="250"/>
      <c r="K13" s="250"/>
      <c r="L13" s="250"/>
      <c r="M13" s="250"/>
      <c r="N13" s="250"/>
      <c r="O13" s="250"/>
      <c r="P13" s="250"/>
      <c r="Q13" s="250"/>
    </row>
    <row r="14" spans="1:17" ht="12" customHeight="1" x14ac:dyDescent="0.2">
      <c r="A14" s="250"/>
      <c r="B14" s="332">
        <f>DATE(YEAR(B16),MONTH(B16),1)-1</f>
        <v>44742</v>
      </c>
      <c r="C14" s="250"/>
      <c r="D14" s="250"/>
      <c r="E14" s="250"/>
      <c r="F14" s="250"/>
      <c r="G14" s="252"/>
      <c r="H14" s="250"/>
      <c r="I14" s="637" t="s">
        <v>517</v>
      </c>
      <c r="J14" s="637"/>
      <c r="K14" s="637"/>
      <c r="L14" s="254"/>
      <c r="M14" s="250"/>
      <c r="N14" s="252" t="s">
        <v>518</v>
      </c>
      <c r="O14" s="252" t="s">
        <v>519</v>
      </c>
      <c r="P14" s="250"/>
      <c r="Q14" s="250"/>
    </row>
    <row r="15" spans="1:17" ht="12" customHeight="1" x14ac:dyDescent="0.2">
      <c r="A15" s="250"/>
      <c r="B15" s="332">
        <f>DATE(YEAR(B16),MONTH(B16),1)</f>
        <v>44743</v>
      </c>
      <c r="C15" s="250"/>
      <c r="D15" s="635" t="s">
        <v>516</v>
      </c>
      <c r="E15" s="635"/>
      <c r="F15" s="635"/>
      <c r="G15" s="258">
        <v>0</v>
      </c>
      <c r="H15" s="250"/>
      <c r="I15" s="254"/>
      <c r="J15" s="254"/>
      <c r="K15" s="254"/>
      <c r="L15" s="254"/>
      <c r="M15" s="250"/>
      <c r="N15" s="252"/>
      <c r="O15" s="252"/>
      <c r="P15" s="250"/>
      <c r="Q15" s="250"/>
    </row>
    <row r="16" spans="1:17" ht="12" customHeight="1" x14ac:dyDescent="0.2">
      <c r="A16" s="250"/>
      <c r="B16" s="332">
        <f>DATE(YEAR(B18),MONTH(B18),1)-1</f>
        <v>44773</v>
      </c>
      <c r="C16" s="250"/>
      <c r="D16" s="635" t="s">
        <v>125</v>
      </c>
      <c r="E16" s="635"/>
      <c r="F16" s="635"/>
      <c r="G16" s="258">
        <v>0.1</v>
      </c>
      <c r="H16" s="250"/>
      <c r="I16" s="635" t="s">
        <v>520</v>
      </c>
      <c r="J16" s="635"/>
      <c r="K16" s="635"/>
      <c r="L16" s="635"/>
      <c r="M16" s="348"/>
      <c r="N16" s="260">
        <v>10000</v>
      </c>
      <c r="O16" s="264">
        <v>0.45</v>
      </c>
      <c r="P16" s="250"/>
      <c r="Q16" s="250"/>
    </row>
    <row r="17" spans="1:17" ht="12" customHeight="1" x14ac:dyDescent="0.2">
      <c r="A17" s="250"/>
      <c r="B17" s="332">
        <f>DATE(YEAR(B18),MONTH(B18),1)</f>
        <v>44774</v>
      </c>
      <c r="C17" s="250"/>
      <c r="D17" s="635" t="s">
        <v>126</v>
      </c>
      <c r="E17" s="635"/>
      <c r="F17" s="635"/>
      <c r="G17" s="258">
        <v>0.2</v>
      </c>
      <c r="H17" s="250"/>
      <c r="I17" s="635" t="s">
        <v>521</v>
      </c>
      <c r="J17" s="635"/>
      <c r="K17" s="635"/>
      <c r="L17" s="635"/>
      <c r="M17" s="645"/>
      <c r="N17" s="260">
        <v>10001</v>
      </c>
      <c r="O17" s="264">
        <v>0.25</v>
      </c>
      <c r="P17" s="250"/>
      <c r="Q17" s="250"/>
    </row>
    <row r="18" spans="1:17" ht="12" customHeight="1" x14ac:dyDescent="0.2">
      <c r="A18" s="250"/>
      <c r="B18" s="332">
        <f>DATE(YEAR(B20),MONTH(B20),1)-1</f>
        <v>44804</v>
      </c>
      <c r="C18" s="250"/>
      <c r="D18" s="635" t="s">
        <v>221</v>
      </c>
      <c r="E18" s="635"/>
      <c r="F18" s="635"/>
      <c r="G18" s="258">
        <v>0.33</v>
      </c>
      <c r="H18" s="250"/>
      <c r="I18" s="250"/>
      <c r="J18" s="250"/>
      <c r="K18" s="250"/>
      <c r="L18" s="250"/>
      <c r="M18" s="250"/>
      <c r="N18" s="250"/>
      <c r="O18" s="250"/>
      <c r="P18" s="250"/>
      <c r="Q18" s="250"/>
    </row>
    <row r="19" spans="1:17" ht="12" customHeight="1" x14ac:dyDescent="0.2">
      <c r="A19" s="250"/>
      <c r="B19" s="332">
        <f>DATE(YEAR(B20),MONTH(B20),1)</f>
        <v>44805</v>
      </c>
      <c r="C19" s="250"/>
      <c r="D19" s="635" t="s">
        <v>128</v>
      </c>
      <c r="E19" s="635"/>
      <c r="F19" s="635"/>
      <c r="G19" s="258">
        <v>0.25</v>
      </c>
      <c r="H19" s="250"/>
      <c r="I19" s="642" t="s">
        <v>563</v>
      </c>
      <c r="J19" s="643"/>
      <c r="K19" s="644"/>
      <c r="L19" s="250"/>
      <c r="M19" s="319">
        <v>20</v>
      </c>
      <c r="N19" s="251">
        <f>B27</f>
        <v>44927</v>
      </c>
      <c r="O19" s="329">
        <f>B50</f>
        <v>45291</v>
      </c>
      <c r="P19" s="250"/>
      <c r="Q19" s="250"/>
    </row>
    <row r="20" spans="1:17" ht="12" customHeight="1" x14ac:dyDescent="0.2">
      <c r="A20" s="250"/>
      <c r="B20" s="332">
        <f>DATE(YEAR(B22),MONTH(B22),1)-1</f>
        <v>44834</v>
      </c>
      <c r="C20" s="250"/>
      <c r="D20" s="250"/>
      <c r="E20" s="250"/>
      <c r="F20" s="250"/>
      <c r="G20" s="252"/>
      <c r="H20" s="250"/>
      <c r="I20" s="250"/>
      <c r="J20" s="250"/>
      <c r="K20" s="250"/>
      <c r="L20" s="250"/>
      <c r="M20" s="250"/>
      <c r="N20" s="317"/>
      <c r="O20" s="318"/>
      <c r="P20" s="250"/>
      <c r="Q20" s="250"/>
    </row>
    <row r="21" spans="1:17" ht="12" customHeight="1" x14ac:dyDescent="0.2">
      <c r="A21" s="250"/>
      <c r="B21" s="332">
        <f>DATE(YEAR(B22),MONTH(B22),1)</f>
        <v>44835</v>
      </c>
      <c r="C21" s="250"/>
      <c r="D21" s="9" t="s">
        <v>532</v>
      </c>
      <c r="E21" s="3"/>
      <c r="F21" s="330">
        <v>45291</v>
      </c>
      <c r="G21" s="252"/>
      <c r="H21" s="250"/>
      <c r="I21" s="642" t="s">
        <v>563</v>
      </c>
      <c r="J21" s="643"/>
      <c r="K21" s="644"/>
      <c r="L21" s="250"/>
      <c r="M21" s="316">
        <v>20</v>
      </c>
      <c r="N21" s="251">
        <f>B27</f>
        <v>44927</v>
      </c>
      <c r="O21" s="318"/>
      <c r="P21" s="250"/>
      <c r="Q21" s="250"/>
    </row>
    <row r="22" spans="1:17" ht="12" customHeight="1" x14ac:dyDescent="0.2">
      <c r="A22" s="250"/>
      <c r="B22" s="332">
        <f>DATE(YEAR(B24),MONTH(B24),1)-1</f>
        <v>44865</v>
      </c>
      <c r="C22" s="250"/>
      <c r="D22" s="250"/>
      <c r="E22" s="250"/>
      <c r="F22" s="250"/>
      <c r="G22" s="252"/>
      <c r="H22" s="250"/>
      <c r="I22" s="250"/>
      <c r="J22" s="250"/>
      <c r="K22" s="250"/>
      <c r="L22" s="250"/>
      <c r="M22" s="250"/>
      <c r="N22" s="263"/>
      <c r="O22" s="250"/>
      <c r="P22" s="250"/>
      <c r="Q22" s="250"/>
    </row>
    <row r="23" spans="1:17" ht="12" customHeight="1" x14ac:dyDescent="0.2">
      <c r="A23" s="250"/>
      <c r="B23" s="332">
        <f>DATE(YEAR(B24),MONTH(B24),1)</f>
        <v>44866</v>
      </c>
      <c r="C23" s="250"/>
      <c r="F23" s="297"/>
    </row>
    <row r="24" spans="1:17" ht="12" customHeight="1" x14ac:dyDescent="0.2">
      <c r="A24" s="250"/>
      <c r="B24" s="332">
        <f>DATE(YEAR(B26),MONTH(B26),1)-1</f>
        <v>44895</v>
      </c>
      <c r="C24" s="250"/>
    </row>
    <row r="25" spans="1:17" ht="12" customHeight="1" x14ac:dyDescent="0.2">
      <c r="A25" s="250"/>
      <c r="B25" s="332">
        <f>DATE(YEAR(B26),MONTH(B26),1)</f>
        <v>44896</v>
      </c>
      <c r="C25" s="250"/>
      <c r="F25" s="265"/>
      <c r="G25" s="266"/>
    </row>
    <row r="26" spans="1:17" ht="12" customHeight="1" x14ac:dyDescent="0.2">
      <c r="A26" s="250"/>
      <c r="B26" s="332">
        <f>DATE(YEAR(B28),MONTH(B28),1)-1</f>
        <v>44926</v>
      </c>
      <c r="C26" s="250"/>
      <c r="G26" s="253"/>
    </row>
    <row r="27" spans="1:17" x14ac:dyDescent="0.2">
      <c r="A27" s="250"/>
      <c r="B27" s="332">
        <f>DATE(YEAR(B28),MONTH(B28),1)</f>
        <v>44927</v>
      </c>
      <c r="C27" s="250"/>
      <c r="G27" s="253"/>
    </row>
    <row r="28" spans="1:17" x14ac:dyDescent="0.2">
      <c r="A28" s="250"/>
      <c r="B28" s="332">
        <f>DATE(YEAR(B30),MONTH(B30),1)-1</f>
        <v>44957</v>
      </c>
      <c r="C28" s="250"/>
    </row>
    <row r="29" spans="1:17" x14ac:dyDescent="0.2">
      <c r="A29" s="250"/>
      <c r="B29" s="332">
        <f>DATE(YEAR(B30),MONTH(B30),1)</f>
        <v>44958</v>
      </c>
      <c r="C29" s="250"/>
    </row>
    <row r="30" spans="1:17" x14ac:dyDescent="0.2">
      <c r="A30" s="250"/>
      <c r="B30" s="332">
        <f>DATE(YEAR(B32),MONTH(B32),1)-1</f>
        <v>44985</v>
      </c>
      <c r="C30" s="250"/>
    </row>
    <row r="31" spans="1:17" x14ac:dyDescent="0.2">
      <c r="A31" s="250"/>
      <c r="B31" s="332">
        <f>DATE(YEAR(B32),MONTH(B32),1)</f>
        <v>44986</v>
      </c>
      <c r="C31" s="250"/>
    </row>
    <row r="32" spans="1:17" x14ac:dyDescent="0.2">
      <c r="A32" s="250"/>
      <c r="B32" s="332">
        <f>DATE(YEAR(B34),MONTH(B34),1)-1</f>
        <v>45016</v>
      </c>
      <c r="C32" s="250"/>
    </row>
    <row r="33" spans="1:3" x14ac:dyDescent="0.2">
      <c r="A33" s="250"/>
      <c r="B33" s="332">
        <f>DATE(YEAR(B34),MONTH(B34),1)</f>
        <v>45017</v>
      </c>
      <c r="C33" s="250"/>
    </row>
    <row r="34" spans="1:3" x14ac:dyDescent="0.2">
      <c r="A34" s="250"/>
      <c r="B34" s="332">
        <f>DATE(YEAR(B36),MONTH(B36),1)-1</f>
        <v>45046</v>
      </c>
      <c r="C34" s="250"/>
    </row>
    <row r="35" spans="1:3" x14ac:dyDescent="0.2">
      <c r="A35" s="250"/>
      <c r="B35" s="332">
        <f>DATE(YEAR(B36),MONTH(B36),1)</f>
        <v>45047</v>
      </c>
      <c r="C35" s="250"/>
    </row>
    <row r="36" spans="1:3" x14ac:dyDescent="0.2">
      <c r="A36" s="250"/>
      <c r="B36" s="332">
        <f>DATE(YEAR(B38),MONTH(B38),1)-1</f>
        <v>45077</v>
      </c>
      <c r="C36" s="250"/>
    </row>
    <row r="37" spans="1:3" x14ac:dyDescent="0.2">
      <c r="A37" s="250"/>
      <c r="B37" s="332">
        <f>DATE(YEAR(B38),MONTH(B38),1)</f>
        <v>45078</v>
      </c>
      <c r="C37" s="250"/>
    </row>
    <row r="38" spans="1:3" x14ac:dyDescent="0.2">
      <c r="A38" s="250"/>
      <c r="B38" s="332">
        <f>DATE(YEAR(B40),MONTH(B40),1)-1</f>
        <v>45107</v>
      </c>
      <c r="C38" s="250"/>
    </row>
    <row r="39" spans="1:3" x14ac:dyDescent="0.2">
      <c r="A39" s="250"/>
      <c r="B39" s="332">
        <f>DATE(YEAR(B40),MONTH(B40),1)</f>
        <v>45108</v>
      </c>
      <c r="C39" s="250"/>
    </row>
    <row r="40" spans="1:3" x14ac:dyDescent="0.2">
      <c r="A40" s="250"/>
      <c r="B40" s="332">
        <f>DATE(YEAR(B42),MONTH(B42),1)-1</f>
        <v>45138</v>
      </c>
      <c r="C40" s="250"/>
    </row>
    <row r="41" spans="1:3" x14ac:dyDescent="0.2">
      <c r="A41" s="250"/>
      <c r="B41" s="332">
        <f>DATE(YEAR(B42),MONTH(B42),1)</f>
        <v>45139</v>
      </c>
      <c r="C41" s="250"/>
    </row>
    <row r="42" spans="1:3" x14ac:dyDescent="0.2">
      <c r="A42" s="250"/>
      <c r="B42" s="332">
        <f>DATE(YEAR(B44),MONTH(B44),1)-1</f>
        <v>45169</v>
      </c>
      <c r="C42" s="250"/>
    </row>
    <row r="43" spans="1:3" x14ac:dyDescent="0.2">
      <c r="A43" s="250"/>
      <c r="B43" s="332">
        <f>DATE(YEAR(B44),MONTH(B44),1)</f>
        <v>45170</v>
      </c>
      <c r="C43" s="250"/>
    </row>
    <row r="44" spans="1:3" x14ac:dyDescent="0.2">
      <c r="A44" s="250"/>
      <c r="B44" s="332">
        <f>DATE(YEAR(B46),MONTH(B46),1)-1</f>
        <v>45199</v>
      </c>
      <c r="C44" s="250"/>
    </row>
    <row r="45" spans="1:3" x14ac:dyDescent="0.2">
      <c r="A45" s="250"/>
      <c r="B45" s="332">
        <f>DATE(YEAR(B46),MONTH(B46),1)</f>
        <v>45200</v>
      </c>
      <c r="C45" s="250"/>
    </row>
    <row r="46" spans="1:3" x14ac:dyDescent="0.2">
      <c r="A46" s="250"/>
      <c r="B46" s="332">
        <f>DATE(YEAR(B48),MONTH(B48),1)-1</f>
        <v>45230</v>
      </c>
      <c r="C46" s="250"/>
    </row>
    <row r="47" spans="1:3" x14ac:dyDescent="0.2">
      <c r="A47" s="250"/>
      <c r="B47" s="332">
        <f>DATE(YEAR(B48),MONTH(B48),1)</f>
        <v>45231</v>
      </c>
      <c r="C47" s="250"/>
    </row>
    <row r="48" spans="1:3" x14ac:dyDescent="0.2">
      <c r="A48" s="250"/>
      <c r="B48" s="332">
        <f>DATE(YEAR(B50),MONTH(B50),1)-1</f>
        <v>45260</v>
      </c>
      <c r="C48" s="250"/>
    </row>
    <row r="49" spans="1:3" x14ac:dyDescent="0.2">
      <c r="A49" s="250"/>
      <c r="B49" s="332">
        <f>DATE(YEAR(B50),MONTH(B50),1)</f>
        <v>45261</v>
      </c>
      <c r="C49" s="250"/>
    </row>
    <row r="50" spans="1:3" x14ac:dyDescent="0.2">
      <c r="A50" s="250"/>
      <c r="B50" s="333">
        <f>F21</f>
        <v>45291</v>
      </c>
      <c r="C50" s="250"/>
    </row>
    <row r="51" spans="1:3" x14ac:dyDescent="0.2">
      <c r="A51" s="250"/>
      <c r="B51" s="332">
        <f>DATE(YEAR(B52),MONTH(B52),1)</f>
        <v>45292</v>
      </c>
      <c r="C51" s="250"/>
    </row>
    <row r="52" spans="1:3" x14ac:dyDescent="0.2">
      <c r="A52" s="250"/>
      <c r="B52" s="332">
        <f>DATE(IF(MONTH(B50)&lt;11,YEAR(B50),YEAR(B50)+1),IF(MONTH(B50)&lt;11,MONTH(B50)+2,IF(MONTH(B50)=11,1,2)),1)-1</f>
        <v>45322</v>
      </c>
      <c r="C52" s="250"/>
    </row>
    <row r="53" spans="1:3" x14ac:dyDescent="0.2">
      <c r="A53" s="250"/>
      <c r="B53" s="332">
        <f>DATE(YEAR(B54),MONTH(B54),1)</f>
        <v>45323</v>
      </c>
      <c r="C53" s="250"/>
    </row>
    <row r="54" spans="1:3" x14ac:dyDescent="0.2">
      <c r="A54" s="250"/>
      <c r="B54" s="332">
        <f>DATE(IF(MONTH(B52)&lt;11,YEAR(B52),YEAR(B52)+1),IF(MONTH(B52)&lt;11,MONTH(B52)+2,IF(MONTH(B52)=11,1,2)),1)-1</f>
        <v>45351</v>
      </c>
      <c r="C54" s="250"/>
    </row>
    <row r="55" spans="1:3" x14ac:dyDescent="0.2">
      <c r="A55" s="250"/>
      <c r="B55" s="332">
        <f>DATE(YEAR(B56),MONTH(B56),1)</f>
        <v>45352</v>
      </c>
      <c r="C55" s="250"/>
    </row>
    <row r="56" spans="1:3" ht="12.75" thickBot="1" x14ac:dyDescent="0.25">
      <c r="A56" s="250"/>
      <c r="B56" s="334">
        <f>DATE(IF(MONTH(B54)&lt;11,YEAR(B54),YEAR(B54)+1),IF(MONTH(B54)&lt;11,MONTH(B54)+2,IF(MONTH(B54)=11,1,2)),1)-1</f>
        <v>45382</v>
      </c>
      <c r="C56" s="250"/>
    </row>
    <row r="57" spans="1:3" x14ac:dyDescent="0.2">
      <c r="A57" s="250"/>
      <c r="B57" s="251"/>
      <c r="C57" s="250"/>
    </row>
  </sheetData>
  <mergeCells count="19">
    <mergeCell ref="N6:O6"/>
    <mergeCell ref="L7:M7"/>
    <mergeCell ref="N7:O7"/>
    <mergeCell ref="I14:K14"/>
    <mergeCell ref="I21:K21"/>
    <mergeCell ref="I19:K19"/>
    <mergeCell ref="I16:M16"/>
    <mergeCell ref="I17:M17"/>
    <mergeCell ref="D19:F19"/>
    <mergeCell ref="D2:F2"/>
    <mergeCell ref="D3:F3"/>
    <mergeCell ref="K3:M3"/>
    <mergeCell ref="L6:M6"/>
    <mergeCell ref="D10:F10"/>
    <mergeCell ref="D13:F13"/>
    <mergeCell ref="D18:F18"/>
    <mergeCell ref="D15:F15"/>
    <mergeCell ref="D16:F16"/>
    <mergeCell ref="D17:F17"/>
  </mergeCells>
  <phoneticPr fontId="2" type="noConversion"/>
  <pageMargins left="0.75" right="0.75" top="1" bottom="1" header="0.5" footer="0.5"/>
  <pageSetup paperSize="9" orientation="portrait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EK92"/>
  <sheetViews>
    <sheetView zoomScaleNormal="100" workbookViewId="0">
      <pane xSplit="3" ySplit="2" topLeftCell="D3" activePane="bottomRight" state="frozen"/>
      <selection pane="topRight" activeCell="C1" sqref="C1"/>
      <selection pane="bottomLeft" activeCell="A3" sqref="A3"/>
      <selection pane="bottomRight" activeCell="B2" sqref="B2"/>
    </sheetView>
  </sheetViews>
  <sheetFormatPr defaultColWidth="9.140625" defaultRowHeight="12" x14ac:dyDescent="0.2"/>
  <cols>
    <col min="1" max="1" width="1" style="2" customWidth="1"/>
    <col min="2" max="2" width="33.28515625" style="2" customWidth="1"/>
    <col min="3" max="3" width="5" style="20" customWidth="1"/>
    <col min="4" max="4" width="10.7109375" style="2" customWidth="1"/>
    <col min="5" max="5" width="0.85546875" style="2" customWidth="1"/>
    <col min="6" max="12" width="9.7109375" style="2" customWidth="1"/>
    <col min="13" max="13" width="9.7109375" style="22" customWidth="1"/>
    <col min="14" max="14" width="0.85546875" style="2" customWidth="1"/>
    <col min="15" max="15" width="10.7109375" style="2" customWidth="1"/>
    <col min="16" max="16" width="0.85546875" style="2" customWidth="1"/>
    <col min="17" max="24" width="9.7109375" style="2" customWidth="1"/>
    <col min="25" max="25" width="0.85546875" style="2" customWidth="1"/>
    <col min="26" max="26" width="10.7109375" style="2" customWidth="1"/>
    <col min="27" max="27" width="0.85546875" style="2" customWidth="1"/>
    <col min="28" max="35" width="9.7109375" style="2" customWidth="1"/>
    <col min="36" max="36" width="0.85546875" style="2" customWidth="1"/>
    <col min="37" max="37" width="10.7109375" style="2" customWidth="1"/>
    <col min="38" max="38" width="0.85546875" style="2" customWidth="1"/>
    <col min="39" max="46" width="9.7109375" style="2" customWidth="1"/>
    <col min="47" max="47" width="0.85546875" style="2" customWidth="1"/>
    <col min="48" max="48" width="10.7109375" style="2" customWidth="1"/>
    <col min="49" max="49" width="0.85546875" style="2" customWidth="1"/>
    <col min="50" max="57" width="9.7109375" style="2" customWidth="1"/>
    <col min="58" max="58" width="0.85546875" style="2" customWidth="1"/>
    <col min="59" max="59" width="10.7109375" style="2" customWidth="1"/>
    <col min="60" max="60" width="0.85546875" style="2" customWidth="1"/>
    <col min="61" max="68" width="9.7109375" style="2" customWidth="1"/>
    <col min="69" max="69" width="0.85546875" style="2" customWidth="1"/>
    <col min="70" max="70" width="10.7109375" style="2" customWidth="1"/>
    <col min="71" max="71" width="0.85546875" style="2" customWidth="1"/>
    <col min="72" max="79" width="9.7109375" style="2" customWidth="1"/>
    <col min="80" max="80" width="0.85546875" style="2" customWidth="1"/>
    <col min="81" max="81" width="10.7109375" style="2" customWidth="1"/>
    <col min="82" max="82" width="0.85546875" style="2" customWidth="1"/>
    <col min="83" max="90" width="9.7109375" style="2" customWidth="1"/>
    <col min="91" max="91" width="0.85546875" style="2" customWidth="1"/>
    <col min="92" max="92" width="10.7109375" style="2" customWidth="1"/>
    <col min="93" max="93" width="0.85546875" style="2" customWidth="1"/>
    <col min="94" max="101" width="9.7109375" style="2" customWidth="1"/>
    <col min="102" max="102" width="0.85546875" style="2" customWidth="1"/>
    <col min="103" max="103" width="10.7109375" style="2" customWidth="1"/>
    <col min="104" max="104" width="0.85546875" style="2" customWidth="1"/>
    <col min="105" max="112" width="9.7109375" style="2" customWidth="1"/>
    <col min="113" max="113" width="0.85546875" style="2" customWidth="1"/>
    <col min="114" max="114" width="10.7109375" style="2" customWidth="1"/>
    <col min="115" max="115" width="0.85546875" style="2" customWidth="1"/>
    <col min="116" max="123" width="9.7109375" style="2" customWidth="1"/>
    <col min="124" max="124" width="0.85546875" style="2" customWidth="1"/>
    <col min="125" max="125" width="10.7109375" style="2" customWidth="1"/>
    <col min="126" max="126" width="0.85546875" style="2" customWidth="1"/>
    <col min="127" max="134" width="9.7109375" style="2" customWidth="1"/>
    <col min="135" max="135" width="0.85546875" style="2" customWidth="1"/>
    <col min="136" max="136" width="10.7109375" style="2" customWidth="1"/>
    <col min="137" max="137" width="0.85546875" style="2" customWidth="1"/>
    <col min="138" max="138" width="10.7109375" style="22" customWidth="1"/>
    <col min="139" max="139" width="0.85546875" style="2" customWidth="1"/>
    <col min="140" max="140" width="10.7109375" style="2" customWidth="1"/>
    <col min="141" max="141" width="0.85546875" style="2" customWidth="1"/>
    <col min="142" max="16384" width="9.140625" style="2"/>
  </cols>
  <sheetData>
    <row r="1" spans="1:141" s="273" customFormat="1" ht="12" customHeight="1" x14ac:dyDescent="0.2">
      <c r="A1" s="270"/>
      <c r="B1" s="271" t="s">
        <v>267</v>
      </c>
      <c r="C1" s="358" t="s">
        <v>200</v>
      </c>
      <c r="D1" s="272">
        <f>Admin!B27</f>
        <v>44927</v>
      </c>
      <c r="E1" s="356"/>
      <c r="F1" s="361">
        <f>Admin!B28</f>
        <v>44957</v>
      </c>
      <c r="G1" s="361"/>
      <c r="H1" s="361"/>
      <c r="I1" s="361"/>
      <c r="J1" s="361"/>
      <c r="K1" s="361"/>
      <c r="L1" s="361"/>
      <c r="M1" s="361"/>
      <c r="N1" s="356"/>
      <c r="O1" s="272">
        <f>F1</f>
        <v>44957</v>
      </c>
      <c r="P1" s="356"/>
      <c r="Q1" s="358">
        <f>Admin!B30</f>
        <v>44985</v>
      </c>
      <c r="R1" s="358"/>
      <c r="S1" s="358"/>
      <c r="T1" s="358"/>
      <c r="U1" s="358"/>
      <c r="V1" s="358"/>
      <c r="W1" s="358"/>
      <c r="X1" s="358"/>
      <c r="Y1" s="356"/>
      <c r="Z1" s="272">
        <f>Q1</f>
        <v>44985</v>
      </c>
      <c r="AA1" s="356"/>
      <c r="AB1" s="358">
        <f>Admin!B32</f>
        <v>45016</v>
      </c>
      <c r="AC1" s="358"/>
      <c r="AD1" s="358"/>
      <c r="AE1" s="358"/>
      <c r="AF1" s="358"/>
      <c r="AG1" s="358"/>
      <c r="AH1" s="358"/>
      <c r="AI1" s="358"/>
      <c r="AJ1" s="356"/>
      <c r="AK1" s="272">
        <f>AB1</f>
        <v>45016</v>
      </c>
      <c r="AL1" s="356"/>
      <c r="AM1" s="358">
        <f>Admin!B34</f>
        <v>45046</v>
      </c>
      <c r="AN1" s="358"/>
      <c r="AO1" s="358"/>
      <c r="AP1" s="358"/>
      <c r="AQ1" s="358"/>
      <c r="AR1" s="358"/>
      <c r="AS1" s="358"/>
      <c r="AT1" s="358"/>
      <c r="AU1" s="356"/>
      <c r="AV1" s="272">
        <f>AM1</f>
        <v>45046</v>
      </c>
      <c r="AW1" s="356"/>
      <c r="AX1" s="358">
        <f>Admin!B36</f>
        <v>45077</v>
      </c>
      <c r="AY1" s="358"/>
      <c r="AZ1" s="358"/>
      <c r="BA1" s="358"/>
      <c r="BB1" s="358"/>
      <c r="BC1" s="358"/>
      <c r="BD1" s="358"/>
      <c r="BE1" s="358"/>
      <c r="BF1" s="356"/>
      <c r="BG1" s="272">
        <f>AX1</f>
        <v>45077</v>
      </c>
      <c r="BH1" s="356"/>
      <c r="BI1" s="358">
        <f>Admin!B38</f>
        <v>45107</v>
      </c>
      <c r="BJ1" s="358"/>
      <c r="BK1" s="358"/>
      <c r="BL1" s="358"/>
      <c r="BM1" s="358"/>
      <c r="BN1" s="358"/>
      <c r="BO1" s="358"/>
      <c r="BP1" s="358"/>
      <c r="BQ1" s="356"/>
      <c r="BR1" s="272">
        <f>BI1</f>
        <v>45107</v>
      </c>
      <c r="BS1" s="356"/>
      <c r="BT1" s="358">
        <f>Admin!B40</f>
        <v>45138</v>
      </c>
      <c r="BU1" s="358"/>
      <c r="BV1" s="358"/>
      <c r="BW1" s="358"/>
      <c r="BX1" s="358"/>
      <c r="BY1" s="358"/>
      <c r="BZ1" s="358"/>
      <c r="CA1" s="358"/>
      <c r="CB1" s="358"/>
      <c r="CC1" s="272">
        <f>BT1</f>
        <v>45138</v>
      </c>
      <c r="CD1" s="356"/>
      <c r="CE1" s="358">
        <f>Admin!B42</f>
        <v>45169</v>
      </c>
      <c r="CF1" s="358"/>
      <c r="CG1" s="358"/>
      <c r="CH1" s="358"/>
      <c r="CI1" s="358"/>
      <c r="CJ1" s="358"/>
      <c r="CK1" s="358"/>
      <c r="CL1" s="358"/>
      <c r="CM1" s="358"/>
      <c r="CN1" s="272">
        <f>CE1</f>
        <v>45169</v>
      </c>
      <c r="CO1" s="356"/>
      <c r="CP1" s="358">
        <f>Admin!B44</f>
        <v>45199</v>
      </c>
      <c r="CQ1" s="358"/>
      <c r="CR1" s="358"/>
      <c r="CS1" s="358"/>
      <c r="CT1" s="358"/>
      <c r="CU1" s="358"/>
      <c r="CV1" s="358"/>
      <c r="CW1" s="358"/>
      <c r="CX1" s="358"/>
      <c r="CY1" s="272">
        <f>CP1</f>
        <v>45199</v>
      </c>
      <c r="CZ1" s="356"/>
      <c r="DA1" s="358">
        <f>Admin!B46</f>
        <v>45230</v>
      </c>
      <c r="DB1" s="358"/>
      <c r="DC1" s="358"/>
      <c r="DD1" s="358"/>
      <c r="DE1" s="358"/>
      <c r="DF1" s="358"/>
      <c r="DG1" s="358"/>
      <c r="DH1" s="358"/>
      <c r="DI1" s="358"/>
      <c r="DJ1" s="272">
        <f>DA1</f>
        <v>45230</v>
      </c>
      <c r="DK1" s="356"/>
      <c r="DL1" s="358">
        <f>Admin!B48</f>
        <v>45260</v>
      </c>
      <c r="DM1" s="358"/>
      <c r="DN1" s="358"/>
      <c r="DO1" s="358"/>
      <c r="DP1" s="358"/>
      <c r="DQ1" s="358"/>
      <c r="DR1" s="358"/>
      <c r="DS1" s="358"/>
      <c r="DT1" s="358"/>
      <c r="DU1" s="272">
        <f>DL1</f>
        <v>45260</v>
      </c>
      <c r="DV1" s="356"/>
      <c r="DW1" s="358">
        <f>Admin!B50</f>
        <v>45291</v>
      </c>
      <c r="DX1" s="358"/>
      <c r="DY1" s="358"/>
      <c r="DZ1" s="358"/>
      <c r="EA1" s="358"/>
      <c r="EB1" s="358"/>
      <c r="EC1" s="358"/>
      <c r="ED1" s="358"/>
      <c r="EE1" s="358"/>
      <c r="EF1" s="272">
        <f>DW1</f>
        <v>45291</v>
      </c>
      <c r="EG1" s="358"/>
      <c r="EH1" s="358" t="s">
        <v>228</v>
      </c>
      <c r="EI1" s="358"/>
      <c r="EJ1" s="272">
        <f>EF1</f>
        <v>45291</v>
      </c>
      <c r="EK1" s="358"/>
    </row>
    <row r="2" spans="1:141" s="276" customFormat="1" ht="24" x14ac:dyDescent="0.2">
      <c r="A2" s="274"/>
      <c r="B2" s="268" t="s">
        <v>272</v>
      </c>
      <c r="C2" s="360"/>
      <c r="D2" s="275" t="s">
        <v>522</v>
      </c>
      <c r="E2" s="357"/>
      <c r="F2" s="269" t="s">
        <v>1</v>
      </c>
      <c r="G2" s="269" t="s">
        <v>6</v>
      </c>
      <c r="H2" s="269" t="s">
        <v>135</v>
      </c>
      <c r="I2" s="269" t="s">
        <v>136</v>
      </c>
      <c r="J2" s="269" t="s">
        <v>7</v>
      </c>
      <c r="K2" s="269" t="s">
        <v>46</v>
      </c>
      <c r="L2" s="269" t="s">
        <v>4</v>
      </c>
      <c r="M2" s="269" t="s">
        <v>214</v>
      </c>
      <c r="N2" s="357"/>
      <c r="O2" s="275" t="s">
        <v>523</v>
      </c>
      <c r="P2" s="357"/>
      <c r="Q2" s="269" t="s">
        <v>1</v>
      </c>
      <c r="R2" s="269" t="s">
        <v>6</v>
      </c>
      <c r="S2" s="269" t="s">
        <v>135</v>
      </c>
      <c r="T2" s="269" t="s">
        <v>136</v>
      </c>
      <c r="U2" s="269" t="s">
        <v>7</v>
      </c>
      <c r="V2" s="269" t="s">
        <v>46</v>
      </c>
      <c r="W2" s="269" t="s">
        <v>4</v>
      </c>
      <c r="X2" s="269" t="s">
        <v>214</v>
      </c>
      <c r="Y2" s="357"/>
      <c r="Z2" s="275" t="s">
        <v>523</v>
      </c>
      <c r="AA2" s="357"/>
      <c r="AB2" s="269" t="s">
        <v>1</v>
      </c>
      <c r="AC2" s="269" t="s">
        <v>6</v>
      </c>
      <c r="AD2" s="269" t="s">
        <v>135</v>
      </c>
      <c r="AE2" s="269" t="s">
        <v>136</v>
      </c>
      <c r="AF2" s="269" t="s">
        <v>7</v>
      </c>
      <c r="AG2" s="269" t="s">
        <v>46</v>
      </c>
      <c r="AH2" s="269" t="s">
        <v>4</v>
      </c>
      <c r="AI2" s="269" t="s">
        <v>214</v>
      </c>
      <c r="AJ2" s="357"/>
      <c r="AK2" s="275" t="s">
        <v>523</v>
      </c>
      <c r="AL2" s="357"/>
      <c r="AM2" s="269" t="s">
        <v>1</v>
      </c>
      <c r="AN2" s="269" t="s">
        <v>6</v>
      </c>
      <c r="AO2" s="269" t="s">
        <v>135</v>
      </c>
      <c r="AP2" s="269" t="s">
        <v>136</v>
      </c>
      <c r="AQ2" s="269" t="s">
        <v>7</v>
      </c>
      <c r="AR2" s="269" t="s">
        <v>46</v>
      </c>
      <c r="AS2" s="269" t="s">
        <v>4</v>
      </c>
      <c r="AT2" s="269" t="s">
        <v>214</v>
      </c>
      <c r="AU2" s="357"/>
      <c r="AV2" s="275" t="s">
        <v>523</v>
      </c>
      <c r="AW2" s="357"/>
      <c r="AX2" s="269" t="s">
        <v>1</v>
      </c>
      <c r="AY2" s="269" t="s">
        <v>6</v>
      </c>
      <c r="AZ2" s="269" t="s">
        <v>135</v>
      </c>
      <c r="BA2" s="269" t="s">
        <v>136</v>
      </c>
      <c r="BB2" s="269" t="s">
        <v>7</v>
      </c>
      <c r="BC2" s="269" t="s">
        <v>46</v>
      </c>
      <c r="BD2" s="269" t="s">
        <v>4</v>
      </c>
      <c r="BE2" s="269" t="s">
        <v>214</v>
      </c>
      <c r="BF2" s="357"/>
      <c r="BG2" s="275" t="s">
        <v>523</v>
      </c>
      <c r="BH2" s="357"/>
      <c r="BI2" s="269" t="s">
        <v>1</v>
      </c>
      <c r="BJ2" s="269" t="s">
        <v>6</v>
      </c>
      <c r="BK2" s="269" t="s">
        <v>135</v>
      </c>
      <c r="BL2" s="269" t="s">
        <v>136</v>
      </c>
      <c r="BM2" s="269" t="s">
        <v>7</v>
      </c>
      <c r="BN2" s="269" t="s">
        <v>46</v>
      </c>
      <c r="BO2" s="269" t="s">
        <v>4</v>
      </c>
      <c r="BP2" s="269" t="s">
        <v>214</v>
      </c>
      <c r="BQ2" s="357"/>
      <c r="BR2" s="275" t="s">
        <v>523</v>
      </c>
      <c r="BS2" s="357"/>
      <c r="BT2" s="269" t="s">
        <v>1</v>
      </c>
      <c r="BU2" s="269" t="s">
        <v>6</v>
      </c>
      <c r="BV2" s="269" t="s">
        <v>135</v>
      </c>
      <c r="BW2" s="269" t="s">
        <v>136</v>
      </c>
      <c r="BX2" s="269" t="s">
        <v>7</v>
      </c>
      <c r="BY2" s="269" t="s">
        <v>46</v>
      </c>
      <c r="BZ2" s="269" t="s">
        <v>4</v>
      </c>
      <c r="CA2" s="269" t="s">
        <v>214</v>
      </c>
      <c r="CB2" s="359"/>
      <c r="CC2" s="275" t="s">
        <v>523</v>
      </c>
      <c r="CD2" s="357"/>
      <c r="CE2" s="269" t="s">
        <v>1</v>
      </c>
      <c r="CF2" s="269" t="s">
        <v>6</v>
      </c>
      <c r="CG2" s="269" t="s">
        <v>135</v>
      </c>
      <c r="CH2" s="269" t="s">
        <v>136</v>
      </c>
      <c r="CI2" s="269" t="s">
        <v>7</v>
      </c>
      <c r="CJ2" s="269" t="s">
        <v>46</v>
      </c>
      <c r="CK2" s="269" t="s">
        <v>4</v>
      </c>
      <c r="CL2" s="269" t="s">
        <v>214</v>
      </c>
      <c r="CM2" s="359"/>
      <c r="CN2" s="275" t="s">
        <v>523</v>
      </c>
      <c r="CO2" s="357"/>
      <c r="CP2" s="269" t="s">
        <v>1</v>
      </c>
      <c r="CQ2" s="269" t="s">
        <v>6</v>
      </c>
      <c r="CR2" s="269" t="s">
        <v>135</v>
      </c>
      <c r="CS2" s="269" t="s">
        <v>136</v>
      </c>
      <c r="CT2" s="269" t="s">
        <v>7</v>
      </c>
      <c r="CU2" s="269" t="s">
        <v>46</v>
      </c>
      <c r="CV2" s="269" t="s">
        <v>4</v>
      </c>
      <c r="CW2" s="269" t="s">
        <v>214</v>
      </c>
      <c r="CX2" s="359"/>
      <c r="CY2" s="275" t="s">
        <v>523</v>
      </c>
      <c r="CZ2" s="357"/>
      <c r="DA2" s="269" t="s">
        <v>1</v>
      </c>
      <c r="DB2" s="269" t="s">
        <v>6</v>
      </c>
      <c r="DC2" s="269" t="s">
        <v>135</v>
      </c>
      <c r="DD2" s="269" t="s">
        <v>136</v>
      </c>
      <c r="DE2" s="269" t="s">
        <v>7</v>
      </c>
      <c r="DF2" s="269" t="s">
        <v>46</v>
      </c>
      <c r="DG2" s="269" t="s">
        <v>4</v>
      </c>
      <c r="DH2" s="269" t="s">
        <v>214</v>
      </c>
      <c r="DI2" s="359"/>
      <c r="DJ2" s="275" t="s">
        <v>523</v>
      </c>
      <c r="DK2" s="357"/>
      <c r="DL2" s="269" t="s">
        <v>1</v>
      </c>
      <c r="DM2" s="269" t="s">
        <v>6</v>
      </c>
      <c r="DN2" s="269" t="s">
        <v>135</v>
      </c>
      <c r="DO2" s="269" t="s">
        <v>136</v>
      </c>
      <c r="DP2" s="269" t="s">
        <v>7</v>
      </c>
      <c r="DQ2" s="269" t="s">
        <v>46</v>
      </c>
      <c r="DR2" s="269" t="s">
        <v>4</v>
      </c>
      <c r="DS2" s="269" t="s">
        <v>214</v>
      </c>
      <c r="DT2" s="359"/>
      <c r="DU2" s="275" t="s">
        <v>523</v>
      </c>
      <c r="DV2" s="357"/>
      <c r="DW2" s="269" t="s">
        <v>1</v>
      </c>
      <c r="DX2" s="269" t="s">
        <v>6</v>
      </c>
      <c r="DY2" s="269" t="s">
        <v>135</v>
      </c>
      <c r="DZ2" s="269" t="s">
        <v>136</v>
      </c>
      <c r="EA2" s="269" t="s">
        <v>7</v>
      </c>
      <c r="EB2" s="269" t="s">
        <v>46</v>
      </c>
      <c r="EC2" s="269" t="s">
        <v>4</v>
      </c>
      <c r="ED2" s="269" t="s">
        <v>214</v>
      </c>
      <c r="EE2" s="359"/>
      <c r="EF2" s="275" t="s">
        <v>523</v>
      </c>
      <c r="EG2" s="359"/>
      <c r="EH2" s="360"/>
      <c r="EI2" s="359"/>
      <c r="EJ2" s="275" t="s">
        <v>524</v>
      </c>
      <c r="EK2" s="359"/>
    </row>
    <row r="3" spans="1:141" s="1" customFormat="1" x14ac:dyDescent="0.2">
      <c r="A3" s="33"/>
      <c r="B3" s="97"/>
      <c r="C3" s="96"/>
      <c r="D3" s="97"/>
      <c r="E3" s="97"/>
      <c r="F3" s="28"/>
      <c r="G3" s="28"/>
      <c r="H3" s="28"/>
      <c r="I3" s="28"/>
      <c r="J3" s="28"/>
      <c r="K3" s="28"/>
      <c r="L3" s="28"/>
      <c r="M3" s="34"/>
      <c r="N3" s="97"/>
      <c r="O3" s="97"/>
      <c r="P3" s="97"/>
      <c r="Q3" s="28"/>
      <c r="R3" s="28"/>
      <c r="S3" s="28"/>
      <c r="T3" s="28"/>
      <c r="U3" s="28"/>
      <c r="V3" s="28"/>
      <c r="W3" s="28"/>
      <c r="X3" s="34"/>
      <c r="Y3" s="97"/>
      <c r="Z3" s="97"/>
      <c r="AA3" s="97"/>
      <c r="AB3" s="28"/>
      <c r="AC3" s="28"/>
      <c r="AD3" s="28"/>
      <c r="AE3" s="28"/>
      <c r="AF3" s="28"/>
      <c r="AG3" s="28"/>
      <c r="AH3" s="28"/>
      <c r="AI3" s="34"/>
      <c r="AJ3" s="97"/>
      <c r="AK3" s="28"/>
      <c r="AL3" s="97"/>
      <c r="AM3" s="28"/>
      <c r="AN3" s="28"/>
      <c r="AO3" s="28"/>
      <c r="AP3" s="28"/>
      <c r="AQ3" s="28"/>
      <c r="AR3" s="28"/>
      <c r="AS3" s="28"/>
      <c r="AT3" s="34"/>
      <c r="AU3" s="97"/>
      <c r="AV3" s="97"/>
      <c r="AW3" s="97"/>
      <c r="AX3" s="28"/>
      <c r="AY3" s="28"/>
      <c r="AZ3" s="28"/>
      <c r="BA3" s="28"/>
      <c r="BB3" s="28"/>
      <c r="BC3" s="28"/>
      <c r="BD3" s="28"/>
      <c r="BE3" s="34"/>
      <c r="BF3" s="97"/>
      <c r="BG3" s="97"/>
      <c r="BH3" s="97"/>
      <c r="BI3" s="28"/>
      <c r="BJ3" s="28"/>
      <c r="BK3" s="28"/>
      <c r="BL3" s="28"/>
      <c r="BM3" s="28"/>
      <c r="BN3" s="28"/>
      <c r="BO3" s="28"/>
      <c r="BP3" s="34"/>
      <c r="BQ3" s="97"/>
      <c r="BR3" s="97"/>
      <c r="BS3" s="97"/>
      <c r="BT3" s="28"/>
      <c r="BU3" s="28"/>
      <c r="BV3" s="28"/>
      <c r="BW3" s="28"/>
      <c r="BX3" s="28"/>
      <c r="BY3" s="28"/>
      <c r="BZ3" s="28"/>
      <c r="CA3" s="34"/>
      <c r="CB3" s="97"/>
      <c r="CC3" s="97"/>
      <c r="CD3" s="97"/>
      <c r="CE3" s="28"/>
      <c r="CF3" s="28"/>
      <c r="CG3" s="28"/>
      <c r="CH3" s="28"/>
      <c r="CI3" s="28"/>
      <c r="CJ3" s="28"/>
      <c r="CK3" s="28"/>
      <c r="CL3" s="34"/>
      <c r="CM3" s="97"/>
      <c r="CN3" s="97"/>
      <c r="CO3" s="97"/>
      <c r="CP3" s="28"/>
      <c r="CQ3" s="28"/>
      <c r="CR3" s="28"/>
      <c r="CS3" s="28"/>
      <c r="CT3" s="28"/>
      <c r="CU3" s="28"/>
      <c r="CV3" s="28"/>
      <c r="CW3" s="34"/>
      <c r="CX3" s="97"/>
      <c r="CY3" s="97"/>
      <c r="CZ3" s="97"/>
      <c r="DA3" s="28"/>
      <c r="DB3" s="28"/>
      <c r="DC3" s="28"/>
      <c r="DD3" s="28"/>
      <c r="DE3" s="28"/>
      <c r="DF3" s="28"/>
      <c r="DG3" s="28"/>
      <c r="DH3" s="34"/>
      <c r="DI3" s="97"/>
      <c r="DJ3" s="97"/>
      <c r="DK3" s="97"/>
      <c r="DL3" s="28"/>
      <c r="DM3" s="28"/>
      <c r="DN3" s="28"/>
      <c r="DO3" s="28"/>
      <c r="DP3" s="28"/>
      <c r="DQ3" s="28"/>
      <c r="DR3" s="28"/>
      <c r="DS3" s="34"/>
      <c r="DT3" s="97"/>
      <c r="DU3" s="97"/>
      <c r="DV3" s="97"/>
      <c r="DW3" s="28"/>
      <c r="DX3" s="28"/>
      <c r="DY3" s="28"/>
      <c r="DZ3" s="28"/>
      <c r="EA3" s="28"/>
      <c r="EB3" s="28"/>
      <c r="EC3" s="28"/>
      <c r="ED3" s="34"/>
      <c r="EE3" s="97"/>
      <c r="EF3" s="97"/>
      <c r="EG3" s="97"/>
      <c r="EH3" s="98"/>
      <c r="EI3" s="97"/>
      <c r="EJ3" s="97"/>
      <c r="EK3" s="97"/>
    </row>
    <row r="4" spans="1:141" x14ac:dyDescent="0.2">
      <c r="A4" s="13"/>
      <c r="B4" s="15" t="s">
        <v>121</v>
      </c>
      <c r="C4" s="17"/>
      <c r="D4" s="21"/>
      <c r="E4" s="21"/>
      <c r="F4" s="21"/>
      <c r="G4" s="21"/>
      <c r="H4" s="21"/>
      <c r="I4" s="21"/>
      <c r="J4" s="21"/>
      <c r="K4" s="21"/>
      <c r="L4" s="21"/>
      <c r="M4" s="21"/>
      <c r="N4" s="21"/>
      <c r="O4" s="21"/>
      <c r="P4" s="21"/>
      <c r="Q4" s="21"/>
      <c r="R4" s="21"/>
      <c r="S4" s="21"/>
      <c r="T4" s="21"/>
      <c r="U4" s="21"/>
      <c r="V4" s="21"/>
      <c r="W4" s="21"/>
      <c r="X4" s="21"/>
      <c r="Y4" s="13"/>
      <c r="Z4" s="21"/>
      <c r="AA4" s="21"/>
      <c r="AB4" s="21"/>
      <c r="AC4" s="21"/>
      <c r="AD4" s="21"/>
      <c r="AE4" s="21"/>
      <c r="AF4" s="21"/>
      <c r="AG4" s="21"/>
      <c r="AH4" s="21"/>
      <c r="AI4" s="21"/>
      <c r="AJ4" s="13"/>
      <c r="AK4" s="21"/>
      <c r="AL4" s="21"/>
      <c r="AM4" s="21"/>
      <c r="AN4" s="21"/>
      <c r="AO4" s="21"/>
      <c r="AP4" s="21"/>
      <c r="AQ4" s="21"/>
      <c r="AR4" s="21"/>
      <c r="AS4" s="21"/>
      <c r="AT4" s="21"/>
      <c r="AU4" s="13"/>
      <c r="AV4" s="21"/>
      <c r="AW4" s="21"/>
      <c r="AX4" s="21"/>
      <c r="AY4" s="21"/>
      <c r="AZ4" s="21"/>
      <c r="BA4" s="21"/>
      <c r="BB4" s="21"/>
      <c r="BC4" s="21"/>
      <c r="BD4" s="21"/>
      <c r="BE4" s="21"/>
      <c r="BF4" s="13"/>
      <c r="BG4" s="21"/>
      <c r="BH4" s="21"/>
      <c r="BI4" s="21"/>
      <c r="BJ4" s="21"/>
      <c r="BK4" s="21"/>
      <c r="BL4" s="21"/>
      <c r="BM4" s="21"/>
      <c r="BN4" s="21"/>
      <c r="BO4" s="21"/>
      <c r="BP4" s="21"/>
      <c r="BQ4" s="13"/>
      <c r="BR4" s="21"/>
      <c r="BS4" s="21"/>
      <c r="BT4" s="21"/>
      <c r="BU4" s="21"/>
      <c r="BV4" s="21"/>
      <c r="BW4" s="21"/>
      <c r="BX4" s="21"/>
      <c r="BY4" s="21"/>
      <c r="BZ4" s="21"/>
      <c r="CA4" s="21"/>
      <c r="CB4" s="13"/>
      <c r="CC4" s="21"/>
      <c r="CD4" s="21"/>
      <c r="CE4" s="21"/>
      <c r="CF4" s="21"/>
      <c r="CG4" s="21"/>
      <c r="CH4" s="21"/>
      <c r="CI4" s="21"/>
      <c r="CJ4" s="21"/>
      <c r="CK4" s="21"/>
      <c r="CL4" s="21"/>
      <c r="CM4" s="13"/>
      <c r="CN4" s="21"/>
      <c r="CO4" s="21"/>
      <c r="CP4" s="21"/>
      <c r="CQ4" s="21"/>
      <c r="CR4" s="21"/>
      <c r="CS4" s="21"/>
      <c r="CT4" s="21"/>
      <c r="CU4" s="21"/>
      <c r="CV4" s="21"/>
      <c r="CW4" s="21"/>
      <c r="CX4" s="13"/>
      <c r="CY4" s="21"/>
      <c r="CZ4" s="21"/>
      <c r="DA4" s="21"/>
      <c r="DB4" s="21"/>
      <c r="DC4" s="21"/>
      <c r="DD4" s="21"/>
      <c r="DE4" s="21"/>
      <c r="DF4" s="21"/>
      <c r="DG4" s="21"/>
      <c r="DH4" s="21"/>
      <c r="DI4" s="13"/>
      <c r="DJ4" s="21"/>
      <c r="DK4" s="21"/>
      <c r="DL4" s="21"/>
      <c r="DM4" s="21"/>
      <c r="DN4" s="21"/>
      <c r="DO4" s="21"/>
      <c r="DP4" s="21"/>
      <c r="DQ4" s="21"/>
      <c r="DR4" s="21"/>
      <c r="DS4" s="21"/>
      <c r="DT4" s="13"/>
      <c r="DU4" s="21"/>
      <c r="DV4" s="21"/>
      <c r="DW4" s="21"/>
      <c r="DX4" s="21"/>
      <c r="DY4" s="21"/>
      <c r="DZ4" s="21"/>
      <c r="EA4" s="21"/>
      <c r="EB4" s="21"/>
      <c r="EC4" s="21"/>
      <c r="ED4" s="21"/>
      <c r="EE4" s="13"/>
      <c r="EF4" s="21"/>
      <c r="EG4" s="13"/>
      <c r="EH4" s="21"/>
      <c r="EI4" s="13"/>
      <c r="EJ4" s="21"/>
      <c r="EK4" s="13"/>
    </row>
    <row r="5" spans="1:141" x14ac:dyDescent="0.2">
      <c r="A5" s="13"/>
      <c r="B5" s="15" t="s">
        <v>24</v>
      </c>
      <c r="C5" s="17"/>
      <c r="D5" s="21"/>
      <c r="E5" s="21"/>
      <c r="F5" s="21"/>
      <c r="G5" s="21"/>
      <c r="H5" s="21"/>
      <c r="I5" s="21"/>
      <c r="J5" s="21"/>
      <c r="K5" s="21"/>
      <c r="L5" s="21"/>
      <c r="M5" s="21"/>
      <c r="N5" s="21"/>
      <c r="O5" s="21"/>
      <c r="P5" s="21"/>
      <c r="Q5" s="21"/>
      <c r="R5" s="21"/>
      <c r="S5" s="21"/>
      <c r="T5" s="21"/>
      <c r="U5" s="21"/>
      <c r="V5" s="21"/>
      <c r="W5" s="21"/>
      <c r="X5" s="21"/>
      <c r="Y5" s="13"/>
      <c r="Z5" s="21"/>
      <c r="AA5" s="21"/>
      <c r="AB5" s="21"/>
      <c r="AC5" s="21"/>
      <c r="AD5" s="21"/>
      <c r="AE5" s="21"/>
      <c r="AF5" s="21"/>
      <c r="AG5" s="21"/>
      <c r="AH5" s="21"/>
      <c r="AI5" s="21"/>
      <c r="AJ5" s="13"/>
      <c r="AK5" s="21"/>
      <c r="AL5" s="21"/>
      <c r="AM5" s="21"/>
      <c r="AN5" s="21"/>
      <c r="AO5" s="21"/>
      <c r="AP5" s="21"/>
      <c r="AQ5" s="21"/>
      <c r="AR5" s="21"/>
      <c r="AS5" s="21"/>
      <c r="AT5" s="21"/>
      <c r="AU5" s="13"/>
      <c r="AV5" s="21"/>
      <c r="AW5" s="21"/>
      <c r="AX5" s="21"/>
      <c r="AY5" s="21"/>
      <c r="AZ5" s="21"/>
      <c r="BA5" s="21"/>
      <c r="BB5" s="21"/>
      <c r="BC5" s="21"/>
      <c r="BD5" s="21"/>
      <c r="BE5" s="21"/>
      <c r="BF5" s="13"/>
      <c r="BG5" s="21"/>
      <c r="BH5" s="21"/>
      <c r="BI5" s="21"/>
      <c r="BJ5" s="21"/>
      <c r="BK5" s="21"/>
      <c r="BL5" s="21"/>
      <c r="BM5" s="21"/>
      <c r="BN5" s="21"/>
      <c r="BO5" s="21"/>
      <c r="BP5" s="21"/>
      <c r="BQ5" s="13"/>
      <c r="BR5" s="21"/>
      <c r="BS5" s="21"/>
      <c r="BT5" s="21"/>
      <c r="BU5" s="21"/>
      <c r="BV5" s="21"/>
      <c r="BW5" s="21"/>
      <c r="BX5" s="21"/>
      <c r="BY5" s="21"/>
      <c r="BZ5" s="21"/>
      <c r="CA5" s="21"/>
      <c r="CB5" s="13"/>
      <c r="CC5" s="21"/>
      <c r="CD5" s="21"/>
      <c r="CE5" s="21"/>
      <c r="CF5" s="21"/>
      <c r="CG5" s="21"/>
      <c r="CH5" s="21"/>
      <c r="CI5" s="21"/>
      <c r="CJ5" s="21"/>
      <c r="CK5" s="21"/>
      <c r="CL5" s="21"/>
      <c r="CM5" s="13"/>
      <c r="CN5" s="21"/>
      <c r="CO5" s="21"/>
      <c r="CP5" s="21"/>
      <c r="CQ5" s="21"/>
      <c r="CR5" s="21"/>
      <c r="CS5" s="21"/>
      <c r="CT5" s="21"/>
      <c r="CU5" s="21"/>
      <c r="CV5" s="21"/>
      <c r="CW5" s="21"/>
      <c r="CX5" s="13"/>
      <c r="CY5" s="21"/>
      <c r="CZ5" s="21"/>
      <c r="DA5" s="21"/>
      <c r="DB5" s="21"/>
      <c r="DC5" s="21"/>
      <c r="DD5" s="21"/>
      <c r="DE5" s="21"/>
      <c r="DF5" s="21"/>
      <c r="DG5" s="21"/>
      <c r="DH5" s="21"/>
      <c r="DI5" s="13"/>
      <c r="DJ5" s="21"/>
      <c r="DK5" s="21"/>
      <c r="DL5" s="21"/>
      <c r="DM5" s="21"/>
      <c r="DN5" s="21"/>
      <c r="DO5" s="21"/>
      <c r="DP5" s="21"/>
      <c r="DQ5" s="21"/>
      <c r="DR5" s="21"/>
      <c r="DS5" s="21"/>
      <c r="DT5" s="13"/>
      <c r="DU5" s="21"/>
      <c r="DV5" s="21"/>
      <c r="DW5" s="21"/>
      <c r="DX5" s="21"/>
      <c r="DY5" s="21"/>
      <c r="DZ5" s="21"/>
      <c r="EA5" s="21"/>
      <c r="EB5" s="21"/>
      <c r="EC5" s="21"/>
      <c r="ED5" s="21"/>
      <c r="EE5" s="13"/>
      <c r="EF5" s="21"/>
      <c r="EG5" s="13"/>
      <c r="EH5" s="21"/>
      <c r="EI5" s="13"/>
      <c r="EJ5" s="21"/>
      <c r="EK5" s="13"/>
    </row>
    <row r="6" spans="1:141" x14ac:dyDescent="0.2">
      <c r="A6" s="13"/>
      <c r="B6" s="13" t="s">
        <v>25</v>
      </c>
      <c r="C6" s="17" t="s">
        <v>26</v>
      </c>
      <c r="D6" s="22">
        <f>OpenAccounts!G13</f>
        <v>0</v>
      </c>
      <c r="E6" s="21"/>
      <c r="F6" s="22"/>
      <c r="G6" s="22"/>
      <c r="H6" s="22"/>
      <c r="I6" s="22"/>
      <c r="J6" s="22"/>
      <c r="K6" s="22"/>
      <c r="L6" s="22"/>
      <c r="N6" s="21"/>
      <c r="O6" s="22">
        <f>SUM(D6:N6)</f>
        <v>0</v>
      </c>
      <c r="P6" s="21"/>
      <c r="Q6" s="22"/>
      <c r="R6" s="22"/>
      <c r="S6" s="22"/>
      <c r="T6" s="22"/>
      <c r="U6" s="22"/>
      <c r="V6" s="22"/>
      <c r="W6" s="22"/>
      <c r="X6" s="22"/>
      <c r="Y6" s="13"/>
      <c r="Z6" s="22">
        <f>SUM(O6:Y6)</f>
        <v>0</v>
      </c>
      <c r="AA6" s="21"/>
      <c r="AB6" s="22"/>
      <c r="AC6" s="22"/>
      <c r="AD6" s="22"/>
      <c r="AE6" s="22"/>
      <c r="AF6" s="22"/>
      <c r="AG6" s="22"/>
      <c r="AH6" s="22"/>
      <c r="AI6" s="22"/>
      <c r="AJ6" s="13"/>
      <c r="AK6" s="22">
        <f>SUM(Z6:AJ6)</f>
        <v>0</v>
      </c>
      <c r="AL6" s="21"/>
      <c r="AM6" s="22"/>
      <c r="AN6" s="22"/>
      <c r="AO6" s="22"/>
      <c r="AP6" s="22"/>
      <c r="AQ6" s="22"/>
      <c r="AR6" s="22"/>
      <c r="AS6" s="22"/>
      <c r="AT6" s="22"/>
      <c r="AU6" s="13"/>
      <c r="AV6" s="22">
        <f>SUM(AK6:AU6)</f>
        <v>0</v>
      </c>
      <c r="AW6" s="21"/>
      <c r="AX6" s="22"/>
      <c r="AY6" s="22"/>
      <c r="AZ6" s="22"/>
      <c r="BA6" s="22"/>
      <c r="BB6" s="22"/>
      <c r="BC6" s="22"/>
      <c r="BD6" s="22"/>
      <c r="BE6" s="22"/>
      <c r="BF6" s="13"/>
      <c r="BG6" s="22">
        <f>SUM(AV6:BF6)</f>
        <v>0</v>
      </c>
      <c r="BH6" s="21"/>
      <c r="BI6" s="22"/>
      <c r="BJ6" s="22"/>
      <c r="BK6" s="22"/>
      <c r="BL6" s="22"/>
      <c r="BM6" s="22"/>
      <c r="BN6" s="22"/>
      <c r="BO6" s="22"/>
      <c r="BP6" s="22"/>
      <c r="BQ6" s="13"/>
      <c r="BR6" s="22">
        <f>SUM(BG6:BQ6)</f>
        <v>0</v>
      </c>
      <c r="BS6" s="21"/>
      <c r="BT6" s="22"/>
      <c r="BU6" s="22"/>
      <c r="BV6" s="22"/>
      <c r="BW6" s="22"/>
      <c r="BX6" s="22"/>
      <c r="BY6" s="22"/>
      <c r="BZ6" s="22"/>
      <c r="CA6" s="22"/>
      <c r="CB6" s="13"/>
      <c r="CC6" s="22">
        <f>SUM(BR6:CB6)</f>
        <v>0</v>
      </c>
      <c r="CD6" s="21"/>
      <c r="CE6" s="22"/>
      <c r="CF6" s="22"/>
      <c r="CG6" s="22"/>
      <c r="CH6" s="22"/>
      <c r="CI6" s="22"/>
      <c r="CJ6" s="22"/>
      <c r="CK6" s="22"/>
      <c r="CL6" s="22"/>
      <c r="CM6" s="13"/>
      <c r="CN6" s="22">
        <f>SUM(CC6:CM6)</f>
        <v>0</v>
      </c>
      <c r="CO6" s="21"/>
      <c r="CP6" s="22"/>
      <c r="CQ6" s="22"/>
      <c r="CR6" s="22"/>
      <c r="CS6" s="22"/>
      <c r="CT6" s="22"/>
      <c r="CU6" s="22"/>
      <c r="CV6" s="22"/>
      <c r="CW6" s="22"/>
      <c r="CX6" s="13"/>
      <c r="CY6" s="22">
        <f>SUM(CN6:CX6)</f>
        <v>0</v>
      </c>
      <c r="CZ6" s="21"/>
      <c r="DA6" s="22"/>
      <c r="DB6" s="22"/>
      <c r="DC6" s="22"/>
      <c r="DD6" s="22"/>
      <c r="DE6" s="22"/>
      <c r="DF6" s="22"/>
      <c r="DG6" s="22"/>
      <c r="DH6" s="22"/>
      <c r="DI6" s="13"/>
      <c r="DJ6" s="22">
        <f>SUM(CY6:DI6)</f>
        <v>0</v>
      </c>
      <c r="DK6" s="21"/>
      <c r="DL6" s="22"/>
      <c r="DM6" s="22"/>
      <c r="DN6" s="22"/>
      <c r="DO6" s="22"/>
      <c r="DP6" s="22"/>
      <c r="DQ6" s="22"/>
      <c r="DR6" s="22"/>
      <c r="DS6" s="22"/>
      <c r="DT6" s="13"/>
      <c r="DU6" s="22">
        <f>SUM(DJ6:DT6)</f>
        <v>0</v>
      </c>
      <c r="DV6" s="21"/>
      <c r="DW6" s="22"/>
      <c r="DX6" s="22"/>
      <c r="DY6" s="22"/>
      <c r="DZ6" s="22"/>
      <c r="EA6" s="22"/>
      <c r="EB6" s="22"/>
      <c r="EC6" s="22"/>
      <c r="ED6" s="22"/>
      <c r="EE6" s="13"/>
      <c r="EF6" s="22">
        <f>SUM(DU6:EE6)</f>
        <v>0</v>
      </c>
      <c r="EG6" s="13"/>
      <c r="EH6" s="22">
        <f>[1]Schedule!$E$64-([1]Schedule!$W$11+[1]Schedule!$W$64)</f>
        <v>0</v>
      </c>
      <c r="EI6" s="13"/>
      <c r="EJ6" s="22">
        <f t="shared" ref="EJ6:EJ17" si="0">SUM(EF6:EH6)</f>
        <v>0</v>
      </c>
      <c r="EK6" s="13"/>
    </row>
    <row r="7" spans="1:141" x14ac:dyDescent="0.2">
      <c r="A7" s="13"/>
      <c r="B7" s="13" t="s">
        <v>27</v>
      </c>
      <c r="C7" s="17" t="s">
        <v>28</v>
      </c>
      <c r="D7" s="22">
        <f>OpenAccounts!H13</f>
        <v>0</v>
      </c>
      <c r="E7" s="21"/>
      <c r="F7" s="22"/>
      <c r="G7" s="22"/>
      <c r="H7" s="22"/>
      <c r="I7" s="22"/>
      <c r="J7" s="22"/>
      <c r="K7" s="22"/>
      <c r="L7" s="22"/>
      <c r="N7" s="21"/>
      <c r="O7" s="22">
        <f t="shared" ref="O7:O49" si="1">SUM(D7:N7)</f>
        <v>0</v>
      </c>
      <c r="P7" s="21"/>
      <c r="Q7" s="22"/>
      <c r="R7" s="22"/>
      <c r="S7" s="22"/>
      <c r="T7" s="22"/>
      <c r="U7" s="22"/>
      <c r="V7" s="22"/>
      <c r="W7" s="22"/>
      <c r="X7" s="22"/>
      <c r="Y7" s="13"/>
      <c r="Z7" s="22">
        <f t="shared" ref="Z7:Z49" si="2">SUM(O7:Y7)</f>
        <v>0</v>
      </c>
      <c r="AA7" s="21"/>
      <c r="AB7" s="22"/>
      <c r="AC7" s="22"/>
      <c r="AD7" s="22"/>
      <c r="AE7" s="22"/>
      <c r="AF7" s="22"/>
      <c r="AG7" s="22"/>
      <c r="AH7" s="22"/>
      <c r="AI7" s="22"/>
      <c r="AJ7" s="13"/>
      <c r="AK7" s="22">
        <f t="shared" ref="AK7:AK49" si="3">SUM(Z7:AJ7)</f>
        <v>0</v>
      </c>
      <c r="AL7" s="21"/>
      <c r="AM7" s="22"/>
      <c r="AN7" s="22"/>
      <c r="AO7" s="22"/>
      <c r="AP7" s="22"/>
      <c r="AQ7" s="22"/>
      <c r="AR7" s="22"/>
      <c r="AS7" s="22"/>
      <c r="AT7" s="22"/>
      <c r="AU7" s="13"/>
      <c r="AV7" s="22">
        <f t="shared" ref="AV7:AV49" si="4">SUM(AK7:AU7)</f>
        <v>0</v>
      </c>
      <c r="AW7" s="21"/>
      <c r="AX7" s="22"/>
      <c r="AY7" s="22"/>
      <c r="AZ7" s="22"/>
      <c r="BA7" s="22"/>
      <c r="BB7" s="22"/>
      <c r="BC7" s="22"/>
      <c r="BD7" s="22"/>
      <c r="BE7" s="22"/>
      <c r="BF7" s="13"/>
      <c r="BG7" s="22">
        <f t="shared" ref="BG7:BG49" si="5">SUM(AV7:BF7)</f>
        <v>0</v>
      </c>
      <c r="BH7" s="21"/>
      <c r="BI7" s="22"/>
      <c r="BJ7" s="22"/>
      <c r="BK7" s="22"/>
      <c r="BL7" s="22"/>
      <c r="BM7" s="22"/>
      <c r="BN7" s="22"/>
      <c r="BO7" s="22"/>
      <c r="BP7" s="22"/>
      <c r="BQ7" s="13"/>
      <c r="BR7" s="22">
        <f t="shared" ref="BR7:BR49" si="6">SUM(BG7:BQ7)</f>
        <v>0</v>
      </c>
      <c r="BS7" s="21"/>
      <c r="BT7" s="22"/>
      <c r="BU7" s="22"/>
      <c r="BV7" s="22"/>
      <c r="BW7" s="22"/>
      <c r="BX7" s="22"/>
      <c r="BY7" s="22"/>
      <c r="BZ7" s="22"/>
      <c r="CA7" s="22"/>
      <c r="CB7" s="13"/>
      <c r="CC7" s="22">
        <f t="shared" ref="CC7:CC49" si="7">SUM(BR7:CB7)</f>
        <v>0</v>
      </c>
      <c r="CD7" s="21"/>
      <c r="CE7" s="22"/>
      <c r="CF7" s="22"/>
      <c r="CG7" s="22"/>
      <c r="CH7" s="22"/>
      <c r="CI7" s="22"/>
      <c r="CJ7" s="22"/>
      <c r="CK7" s="22"/>
      <c r="CL7" s="22"/>
      <c r="CM7" s="13"/>
      <c r="CN7" s="22">
        <f t="shared" ref="CN7:CN49" si="8">SUM(CC7:CM7)</f>
        <v>0</v>
      </c>
      <c r="CO7" s="21"/>
      <c r="CP7" s="22"/>
      <c r="CQ7" s="22"/>
      <c r="CR7" s="22"/>
      <c r="CS7" s="22"/>
      <c r="CT7" s="22"/>
      <c r="CU7" s="22"/>
      <c r="CV7" s="22"/>
      <c r="CW7" s="22"/>
      <c r="CX7" s="13"/>
      <c r="CY7" s="22">
        <f t="shared" ref="CY7:CY49" si="9">SUM(CN7:CX7)</f>
        <v>0</v>
      </c>
      <c r="CZ7" s="21"/>
      <c r="DA7" s="22"/>
      <c r="DB7" s="22"/>
      <c r="DC7" s="22"/>
      <c r="DD7" s="22"/>
      <c r="DE7" s="22"/>
      <c r="DF7" s="22"/>
      <c r="DG7" s="22"/>
      <c r="DH7" s="22"/>
      <c r="DI7" s="13"/>
      <c r="DJ7" s="22">
        <f t="shared" ref="DJ7:DJ49" si="10">SUM(CY7:DI7)</f>
        <v>0</v>
      </c>
      <c r="DK7" s="21"/>
      <c r="DL7" s="22"/>
      <c r="DM7" s="22"/>
      <c r="DN7" s="22"/>
      <c r="DO7" s="22"/>
      <c r="DP7" s="22"/>
      <c r="DQ7" s="22"/>
      <c r="DR7" s="22"/>
      <c r="DS7" s="22"/>
      <c r="DT7" s="13"/>
      <c r="DU7" s="22">
        <f t="shared" ref="DU7:DU49" si="11">SUM(DJ7:DT7)</f>
        <v>0</v>
      </c>
      <c r="DV7" s="21"/>
      <c r="DW7" s="22"/>
      <c r="DX7" s="22"/>
      <c r="DY7" s="22"/>
      <c r="DZ7" s="22"/>
      <c r="EA7" s="22"/>
      <c r="EB7" s="22"/>
      <c r="EC7" s="22"/>
      <c r="ED7" s="22"/>
      <c r="EE7" s="13"/>
      <c r="EF7" s="22">
        <f t="shared" ref="EF7:EF49" si="12">SUM(DU7:EE7)</f>
        <v>0</v>
      </c>
      <c r="EG7" s="13"/>
      <c r="EH7" s="22">
        <f>[1]Schedule!$E$75-([1]Schedule!$W$22+[1]Schedule!$W$75)</f>
        <v>0</v>
      </c>
      <c r="EI7" s="13"/>
      <c r="EJ7" s="22">
        <f t="shared" si="0"/>
        <v>0</v>
      </c>
      <c r="EK7" s="13"/>
    </row>
    <row r="8" spans="1:141" x14ac:dyDescent="0.2">
      <c r="A8" s="13"/>
      <c r="B8" s="13" t="s">
        <v>29</v>
      </c>
      <c r="C8" s="17" t="s">
        <v>30</v>
      </c>
      <c r="D8" s="22">
        <f>OpenAccounts!I13</f>
        <v>0</v>
      </c>
      <c r="E8" s="21"/>
      <c r="F8" s="22"/>
      <c r="G8" s="22"/>
      <c r="H8" s="22"/>
      <c r="I8" s="22"/>
      <c r="J8" s="22"/>
      <c r="K8" s="22"/>
      <c r="L8" s="22"/>
      <c r="N8" s="21"/>
      <c r="O8" s="22">
        <f t="shared" si="1"/>
        <v>0</v>
      </c>
      <c r="P8" s="21"/>
      <c r="Q8" s="22"/>
      <c r="R8" s="22"/>
      <c r="S8" s="22"/>
      <c r="T8" s="22"/>
      <c r="U8" s="22"/>
      <c r="V8" s="22"/>
      <c r="W8" s="22"/>
      <c r="X8" s="22"/>
      <c r="Y8" s="13"/>
      <c r="Z8" s="22">
        <f t="shared" si="2"/>
        <v>0</v>
      </c>
      <c r="AA8" s="21"/>
      <c r="AB8" s="22"/>
      <c r="AC8" s="22"/>
      <c r="AD8" s="22"/>
      <c r="AE8" s="22"/>
      <c r="AF8" s="22"/>
      <c r="AG8" s="22"/>
      <c r="AH8" s="22"/>
      <c r="AI8" s="22"/>
      <c r="AJ8" s="13"/>
      <c r="AK8" s="22">
        <f t="shared" si="3"/>
        <v>0</v>
      </c>
      <c r="AL8" s="21"/>
      <c r="AM8" s="22"/>
      <c r="AN8" s="22"/>
      <c r="AO8" s="22"/>
      <c r="AP8" s="22"/>
      <c r="AQ8" s="22"/>
      <c r="AR8" s="22"/>
      <c r="AS8" s="22"/>
      <c r="AT8" s="22"/>
      <c r="AU8" s="13"/>
      <c r="AV8" s="22">
        <f t="shared" si="4"/>
        <v>0</v>
      </c>
      <c r="AW8" s="21"/>
      <c r="AX8" s="22"/>
      <c r="AY8" s="22"/>
      <c r="AZ8" s="22"/>
      <c r="BA8" s="22"/>
      <c r="BB8" s="22"/>
      <c r="BC8" s="22"/>
      <c r="BD8" s="22"/>
      <c r="BE8" s="22"/>
      <c r="BF8" s="13"/>
      <c r="BG8" s="22">
        <f t="shared" si="5"/>
        <v>0</v>
      </c>
      <c r="BH8" s="21"/>
      <c r="BI8" s="22"/>
      <c r="BJ8" s="22"/>
      <c r="BK8" s="22"/>
      <c r="BL8" s="22"/>
      <c r="BM8" s="22"/>
      <c r="BN8" s="22"/>
      <c r="BO8" s="22"/>
      <c r="BP8" s="22"/>
      <c r="BQ8" s="13"/>
      <c r="BR8" s="22">
        <f t="shared" si="6"/>
        <v>0</v>
      </c>
      <c r="BS8" s="21"/>
      <c r="BT8" s="22"/>
      <c r="BU8" s="22"/>
      <c r="BV8" s="22"/>
      <c r="BW8" s="22"/>
      <c r="BX8" s="22"/>
      <c r="BY8" s="22"/>
      <c r="BZ8" s="22"/>
      <c r="CA8" s="22"/>
      <c r="CB8" s="13"/>
      <c r="CC8" s="22">
        <f t="shared" si="7"/>
        <v>0</v>
      </c>
      <c r="CD8" s="21"/>
      <c r="CE8" s="22"/>
      <c r="CF8" s="22"/>
      <c r="CG8" s="22"/>
      <c r="CH8" s="22"/>
      <c r="CI8" s="22"/>
      <c r="CJ8" s="22"/>
      <c r="CK8" s="22"/>
      <c r="CL8" s="22"/>
      <c r="CM8" s="13"/>
      <c r="CN8" s="22">
        <f t="shared" si="8"/>
        <v>0</v>
      </c>
      <c r="CO8" s="21"/>
      <c r="CP8" s="22"/>
      <c r="CQ8" s="22"/>
      <c r="CR8" s="22"/>
      <c r="CS8" s="22"/>
      <c r="CT8" s="22"/>
      <c r="CU8" s="22"/>
      <c r="CV8" s="22"/>
      <c r="CW8" s="22"/>
      <c r="CX8" s="13"/>
      <c r="CY8" s="22">
        <f t="shared" si="9"/>
        <v>0</v>
      </c>
      <c r="CZ8" s="21"/>
      <c r="DA8" s="22"/>
      <c r="DB8" s="22"/>
      <c r="DC8" s="22"/>
      <c r="DD8" s="22"/>
      <c r="DE8" s="22"/>
      <c r="DF8" s="22"/>
      <c r="DG8" s="22"/>
      <c r="DH8" s="22"/>
      <c r="DI8" s="13"/>
      <c r="DJ8" s="22">
        <f t="shared" si="10"/>
        <v>0</v>
      </c>
      <c r="DK8" s="21"/>
      <c r="DL8" s="22"/>
      <c r="DM8" s="22"/>
      <c r="DN8" s="22"/>
      <c r="DO8" s="22"/>
      <c r="DP8" s="22"/>
      <c r="DQ8" s="22"/>
      <c r="DR8" s="22"/>
      <c r="DS8" s="22"/>
      <c r="DT8" s="13"/>
      <c r="DU8" s="22">
        <f t="shared" si="11"/>
        <v>0</v>
      </c>
      <c r="DV8" s="21"/>
      <c r="DW8" s="22"/>
      <c r="DX8" s="22"/>
      <c r="DY8" s="22"/>
      <c r="DZ8" s="22"/>
      <c r="EA8" s="22"/>
      <c r="EB8" s="22"/>
      <c r="EC8" s="22"/>
      <c r="ED8" s="22"/>
      <c r="EE8" s="13"/>
      <c r="EF8" s="22">
        <f t="shared" si="12"/>
        <v>0</v>
      </c>
      <c r="EG8" s="13"/>
      <c r="EH8" s="22">
        <f>[1]Schedule!$E$83-([1]Schedule!$W$30+[1]Schedule!$W$83)</f>
        <v>0</v>
      </c>
      <c r="EI8" s="13"/>
      <c r="EJ8" s="22">
        <f t="shared" si="0"/>
        <v>0</v>
      </c>
      <c r="EK8" s="13"/>
    </row>
    <row r="9" spans="1:141" x14ac:dyDescent="0.2">
      <c r="A9" s="13"/>
      <c r="B9" s="13" t="s">
        <v>31</v>
      </c>
      <c r="C9" s="17" t="s">
        <v>32</v>
      </c>
      <c r="D9" s="22">
        <f>OpenAccounts!J13</f>
        <v>0</v>
      </c>
      <c r="E9" s="21"/>
      <c r="F9" s="22"/>
      <c r="G9" s="22"/>
      <c r="H9" s="22"/>
      <c r="I9" s="22"/>
      <c r="J9" s="22"/>
      <c r="K9" s="22"/>
      <c r="L9" s="22"/>
      <c r="N9" s="21"/>
      <c r="O9" s="22">
        <f t="shared" si="1"/>
        <v>0</v>
      </c>
      <c r="P9" s="21"/>
      <c r="Q9" s="22"/>
      <c r="R9" s="22"/>
      <c r="S9" s="22"/>
      <c r="T9" s="22"/>
      <c r="U9" s="22"/>
      <c r="V9" s="22"/>
      <c r="W9" s="22"/>
      <c r="X9" s="22"/>
      <c r="Y9" s="13"/>
      <c r="Z9" s="22">
        <f t="shared" si="2"/>
        <v>0</v>
      </c>
      <c r="AA9" s="21"/>
      <c r="AB9" s="22"/>
      <c r="AC9" s="22"/>
      <c r="AD9" s="22"/>
      <c r="AE9" s="22"/>
      <c r="AF9" s="22"/>
      <c r="AG9" s="22"/>
      <c r="AH9" s="22"/>
      <c r="AI9" s="22"/>
      <c r="AJ9" s="13"/>
      <c r="AK9" s="22">
        <f t="shared" si="3"/>
        <v>0</v>
      </c>
      <c r="AL9" s="21"/>
      <c r="AM9" s="22"/>
      <c r="AN9" s="22"/>
      <c r="AO9" s="22"/>
      <c r="AP9" s="22"/>
      <c r="AQ9" s="22"/>
      <c r="AR9" s="22"/>
      <c r="AS9" s="22"/>
      <c r="AT9" s="22"/>
      <c r="AU9" s="13"/>
      <c r="AV9" s="22">
        <f t="shared" si="4"/>
        <v>0</v>
      </c>
      <c r="AW9" s="21"/>
      <c r="AX9" s="22"/>
      <c r="AY9" s="22"/>
      <c r="AZ9" s="22"/>
      <c r="BA9" s="22"/>
      <c r="BB9" s="22"/>
      <c r="BC9" s="22"/>
      <c r="BD9" s="22"/>
      <c r="BE9" s="22"/>
      <c r="BF9" s="13"/>
      <c r="BG9" s="22">
        <f t="shared" si="5"/>
        <v>0</v>
      </c>
      <c r="BH9" s="21"/>
      <c r="BI9" s="22"/>
      <c r="BJ9" s="22"/>
      <c r="BK9" s="22"/>
      <c r="BL9" s="22"/>
      <c r="BM9" s="22"/>
      <c r="BN9" s="22"/>
      <c r="BO9" s="22"/>
      <c r="BP9" s="22"/>
      <c r="BQ9" s="13"/>
      <c r="BR9" s="22">
        <f t="shared" si="6"/>
        <v>0</v>
      </c>
      <c r="BS9" s="21"/>
      <c r="BT9" s="22"/>
      <c r="BU9" s="22"/>
      <c r="BV9" s="22"/>
      <c r="BW9" s="22"/>
      <c r="BX9" s="22"/>
      <c r="BY9" s="22"/>
      <c r="BZ9" s="22"/>
      <c r="CA9" s="22"/>
      <c r="CB9" s="13"/>
      <c r="CC9" s="22">
        <f t="shared" si="7"/>
        <v>0</v>
      </c>
      <c r="CD9" s="21"/>
      <c r="CE9" s="22"/>
      <c r="CF9" s="22"/>
      <c r="CG9" s="22"/>
      <c r="CH9" s="22"/>
      <c r="CI9" s="22"/>
      <c r="CJ9" s="22"/>
      <c r="CK9" s="22"/>
      <c r="CL9" s="22"/>
      <c r="CM9" s="13"/>
      <c r="CN9" s="22">
        <f t="shared" si="8"/>
        <v>0</v>
      </c>
      <c r="CO9" s="21"/>
      <c r="CP9" s="22"/>
      <c r="CQ9" s="22"/>
      <c r="CR9" s="22"/>
      <c r="CS9" s="22"/>
      <c r="CT9" s="22"/>
      <c r="CU9" s="22"/>
      <c r="CV9" s="22"/>
      <c r="CW9" s="22"/>
      <c r="CX9" s="13"/>
      <c r="CY9" s="22">
        <f t="shared" si="9"/>
        <v>0</v>
      </c>
      <c r="CZ9" s="21"/>
      <c r="DA9" s="22"/>
      <c r="DB9" s="22"/>
      <c r="DC9" s="22"/>
      <c r="DD9" s="22"/>
      <c r="DE9" s="22"/>
      <c r="DF9" s="22"/>
      <c r="DG9" s="22"/>
      <c r="DH9" s="22"/>
      <c r="DI9" s="13"/>
      <c r="DJ9" s="22">
        <f t="shared" si="10"/>
        <v>0</v>
      </c>
      <c r="DK9" s="21"/>
      <c r="DL9" s="22"/>
      <c r="DM9" s="22"/>
      <c r="DN9" s="22"/>
      <c r="DO9" s="22"/>
      <c r="DP9" s="22"/>
      <c r="DQ9" s="22"/>
      <c r="DR9" s="22"/>
      <c r="DS9" s="22"/>
      <c r="DT9" s="13"/>
      <c r="DU9" s="22">
        <f t="shared" si="11"/>
        <v>0</v>
      </c>
      <c r="DV9" s="21"/>
      <c r="DW9" s="22"/>
      <c r="DX9" s="22"/>
      <c r="DY9" s="22"/>
      <c r="DZ9" s="22"/>
      <c r="EA9" s="22"/>
      <c r="EB9" s="22"/>
      <c r="EC9" s="22"/>
      <c r="ED9" s="22"/>
      <c r="EE9" s="13"/>
      <c r="EF9" s="22">
        <f t="shared" si="12"/>
        <v>0</v>
      </c>
      <c r="EG9" s="13"/>
      <c r="EH9" s="22">
        <f>[1]Schedule!$E$94-([1]Schedule!$W$41+[1]Schedule!$W$94)</f>
        <v>0</v>
      </c>
      <c r="EI9" s="13"/>
      <c r="EJ9" s="22">
        <f t="shared" si="0"/>
        <v>0</v>
      </c>
      <c r="EK9" s="13"/>
    </row>
    <row r="10" spans="1:141" x14ac:dyDescent="0.2">
      <c r="A10" s="13"/>
      <c r="B10" s="13" t="s">
        <v>33</v>
      </c>
      <c r="C10" s="17" t="s">
        <v>34</v>
      </c>
      <c r="D10" s="22">
        <f>OpenAccounts!K13</f>
        <v>0</v>
      </c>
      <c r="E10" s="21"/>
      <c r="F10" s="22"/>
      <c r="G10" s="22"/>
      <c r="H10" s="22"/>
      <c r="I10" s="22"/>
      <c r="J10" s="22"/>
      <c r="K10" s="22"/>
      <c r="L10" s="22"/>
      <c r="N10" s="21"/>
      <c r="O10" s="22">
        <f t="shared" si="1"/>
        <v>0</v>
      </c>
      <c r="P10" s="21"/>
      <c r="Q10" s="22"/>
      <c r="R10" s="22"/>
      <c r="S10" s="22"/>
      <c r="T10" s="22"/>
      <c r="U10" s="22"/>
      <c r="V10" s="22"/>
      <c r="W10" s="22"/>
      <c r="X10" s="22"/>
      <c r="Y10" s="13"/>
      <c r="Z10" s="22">
        <f t="shared" si="2"/>
        <v>0</v>
      </c>
      <c r="AA10" s="21"/>
      <c r="AB10" s="22"/>
      <c r="AC10" s="22"/>
      <c r="AD10" s="22"/>
      <c r="AE10" s="22"/>
      <c r="AF10" s="22"/>
      <c r="AG10" s="22"/>
      <c r="AH10" s="22"/>
      <c r="AI10" s="22"/>
      <c r="AJ10" s="13"/>
      <c r="AK10" s="22">
        <f t="shared" si="3"/>
        <v>0</v>
      </c>
      <c r="AL10" s="21"/>
      <c r="AM10" s="22"/>
      <c r="AN10" s="22"/>
      <c r="AO10" s="22"/>
      <c r="AP10" s="22"/>
      <c r="AQ10" s="22"/>
      <c r="AR10" s="22"/>
      <c r="AS10" s="22"/>
      <c r="AT10" s="22"/>
      <c r="AU10" s="13"/>
      <c r="AV10" s="22">
        <f t="shared" si="4"/>
        <v>0</v>
      </c>
      <c r="AW10" s="21"/>
      <c r="AX10" s="22"/>
      <c r="AY10" s="22"/>
      <c r="AZ10" s="22"/>
      <c r="BA10" s="22"/>
      <c r="BB10" s="22"/>
      <c r="BC10" s="22"/>
      <c r="BD10" s="22"/>
      <c r="BE10" s="22"/>
      <c r="BF10" s="13"/>
      <c r="BG10" s="22">
        <f t="shared" si="5"/>
        <v>0</v>
      </c>
      <c r="BH10" s="21"/>
      <c r="BI10" s="22"/>
      <c r="BJ10" s="22"/>
      <c r="BK10" s="22"/>
      <c r="BL10" s="22"/>
      <c r="BM10" s="22"/>
      <c r="BN10" s="22"/>
      <c r="BO10" s="22"/>
      <c r="BP10" s="22"/>
      <c r="BQ10" s="13"/>
      <c r="BR10" s="22">
        <f t="shared" si="6"/>
        <v>0</v>
      </c>
      <c r="BS10" s="21"/>
      <c r="BT10" s="22"/>
      <c r="BU10" s="22"/>
      <c r="BV10" s="22"/>
      <c r="BW10" s="22"/>
      <c r="BX10" s="22"/>
      <c r="BY10" s="22"/>
      <c r="BZ10" s="22"/>
      <c r="CA10" s="22"/>
      <c r="CB10" s="13"/>
      <c r="CC10" s="22">
        <f t="shared" si="7"/>
        <v>0</v>
      </c>
      <c r="CD10" s="21"/>
      <c r="CE10" s="22"/>
      <c r="CF10" s="22"/>
      <c r="CG10" s="22"/>
      <c r="CH10" s="22"/>
      <c r="CI10" s="22"/>
      <c r="CJ10" s="22"/>
      <c r="CK10" s="22"/>
      <c r="CL10" s="22"/>
      <c r="CM10" s="13"/>
      <c r="CN10" s="22">
        <f t="shared" si="8"/>
        <v>0</v>
      </c>
      <c r="CO10" s="21"/>
      <c r="CP10" s="22"/>
      <c r="CQ10" s="22"/>
      <c r="CR10" s="22"/>
      <c r="CS10" s="22"/>
      <c r="CT10" s="22"/>
      <c r="CU10" s="22"/>
      <c r="CV10" s="22"/>
      <c r="CW10" s="22"/>
      <c r="CX10" s="13"/>
      <c r="CY10" s="22">
        <f t="shared" si="9"/>
        <v>0</v>
      </c>
      <c r="CZ10" s="21"/>
      <c r="DA10" s="22"/>
      <c r="DB10" s="22"/>
      <c r="DC10" s="22"/>
      <c r="DD10" s="22"/>
      <c r="DE10" s="22"/>
      <c r="DF10" s="22"/>
      <c r="DG10" s="22"/>
      <c r="DH10" s="22"/>
      <c r="DI10" s="13"/>
      <c r="DJ10" s="22">
        <f t="shared" si="10"/>
        <v>0</v>
      </c>
      <c r="DK10" s="21"/>
      <c r="DL10" s="22"/>
      <c r="DM10" s="22"/>
      <c r="DN10" s="22"/>
      <c r="DO10" s="22"/>
      <c r="DP10" s="22"/>
      <c r="DQ10" s="22"/>
      <c r="DR10" s="22"/>
      <c r="DS10" s="22"/>
      <c r="DT10" s="13"/>
      <c r="DU10" s="22">
        <f t="shared" si="11"/>
        <v>0</v>
      </c>
      <c r="DV10" s="21"/>
      <c r="DW10" s="22"/>
      <c r="DX10" s="22"/>
      <c r="DY10" s="22"/>
      <c r="DZ10" s="22"/>
      <c r="EA10" s="22"/>
      <c r="EB10" s="22"/>
      <c r="EC10" s="22"/>
      <c r="ED10" s="22"/>
      <c r="EE10" s="13"/>
      <c r="EF10" s="22">
        <f t="shared" si="12"/>
        <v>0</v>
      </c>
      <c r="EG10" s="13"/>
      <c r="EH10" s="22">
        <f>[1]Schedule!$E$108-([1]Schedule!$W$55+[1]Schedule!$W$108)</f>
        <v>0</v>
      </c>
      <c r="EI10" s="13"/>
      <c r="EJ10" s="22">
        <f t="shared" si="0"/>
        <v>0</v>
      </c>
      <c r="EK10" s="13"/>
    </row>
    <row r="11" spans="1:141" x14ac:dyDescent="0.2">
      <c r="A11" s="13"/>
      <c r="B11" s="13" t="s">
        <v>35</v>
      </c>
      <c r="C11" s="17"/>
      <c r="D11" s="22">
        <f>-OpenAccounts!M13</f>
        <v>0</v>
      </c>
      <c r="E11" s="21"/>
      <c r="F11" s="22"/>
      <c r="G11" s="22"/>
      <c r="H11" s="22"/>
      <c r="I11" s="22"/>
      <c r="J11" s="22"/>
      <c r="K11" s="22"/>
      <c r="L11" s="22"/>
      <c r="M11" s="22">
        <f>-([1]Schedule!$I$11+[1]Schedule!$I$64)/12</f>
        <v>0</v>
      </c>
      <c r="N11" s="21"/>
      <c r="O11" s="22">
        <f t="shared" si="1"/>
        <v>0</v>
      </c>
      <c r="P11" s="21"/>
      <c r="Q11" s="22"/>
      <c r="R11" s="22"/>
      <c r="S11" s="22"/>
      <c r="T11" s="22"/>
      <c r="U11" s="22"/>
      <c r="V11" s="22"/>
      <c r="W11" s="22"/>
      <c r="X11" s="22">
        <f>-([1]Schedule!$I$11+[1]Schedule!$I$64)/12</f>
        <v>0</v>
      </c>
      <c r="Y11" s="13"/>
      <c r="Z11" s="22">
        <f t="shared" si="2"/>
        <v>0</v>
      </c>
      <c r="AA11" s="21"/>
      <c r="AB11" s="22"/>
      <c r="AC11" s="22"/>
      <c r="AD11" s="22"/>
      <c r="AE11" s="22"/>
      <c r="AF11" s="22"/>
      <c r="AG11" s="22"/>
      <c r="AH11" s="22"/>
      <c r="AI11" s="22">
        <f>-([1]Schedule!$I$11+[1]Schedule!$I$64)/12</f>
        <v>0</v>
      </c>
      <c r="AJ11" s="13"/>
      <c r="AK11" s="22">
        <f t="shared" si="3"/>
        <v>0</v>
      </c>
      <c r="AL11" s="21"/>
      <c r="AM11" s="22"/>
      <c r="AN11" s="22"/>
      <c r="AO11" s="22"/>
      <c r="AP11" s="22"/>
      <c r="AQ11" s="22"/>
      <c r="AR11" s="22"/>
      <c r="AS11" s="22"/>
      <c r="AT11" s="22">
        <f>-([1]Schedule!$I$11+[1]Schedule!$I$64)/12</f>
        <v>0</v>
      </c>
      <c r="AU11" s="13"/>
      <c r="AV11" s="22">
        <f t="shared" si="4"/>
        <v>0</v>
      </c>
      <c r="AW11" s="21"/>
      <c r="AX11" s="22"/>
      <c r="AY11" s="22"/>
      <c r="AZ11" s="22"/>
      <c r="BA11" s="22"/>
      <c r="BB11" s="22"/>
      <c r="BC11" s="22"/>
      <c r="BD11" s="22"/>
      <c r="BE11" s="22">
        <f>-([1]Schedule!$I$11+[1]Schedule!$I$64)/12</f>
        <v>0</v>
      </c>
      <c r="BF11" s="13"/>
      <c r="BG11" s="22">
        <f t="shared" si="5"/>
        <v>0</v>
      </c>
      <c r="BH11" s="21"/>
      <c r="BI11" s="22"/>
      <c r="BJ11" s="22"/>
      <c r="BK11" s="22"/>
      <c r="BL11" s="22"/>
      <c r="BM11" s="22"/>
      <c r="BN11" s="22"/>
      <c r="BO11" s="22"/>
      <c r="BP11" s="22">
        <f>-([1]Schedule!$I$11+[1]Schedule!$I$64)/12</f>
        <v>0</v>
      </c>
      <c r="BQ11" s="13"/>
      <c r="BR11" s="22">
        <f t="shared" si="6"/>
        <v>0</v>
      </c>
      <c r="BS11" s="21"/>
      <c r="BT11" s="22"/>
      <c r="BU11" s="22"/>
      <c r="BV11" s="22"/>
      <c r="BW11" s="22"/>
      <c r="BX11" s="22"/>
      <c r="BY11" s="22"/>
      <c r="BZ11" s="22"/>
      <c r="CA11" s="22">
        <f>-([1]Schedule!$I$11+[1]Schedule!$I$64)/12</f>
        <v>0</v>
      </c>
      <c r="CB11" s="13"/>
      <c r="CC11" s="22">
        <f t="shared" si="7"/>
        <v>0</v>
      </c>
      <c r="CD11" s="21"/>
      <c r="CE11" s="22"/>
      <c r="CF11" s="22"/>
      <c r="CG11" s="22"/>
      <c r="CH11" s="22"/>
      <c r="CI11" s="22"/>
      <c r="CJ11" s="22"/>
      <c r="CK11" s="22"/>
      <c r="CL11" s="22">
        <f>-([1]Schedule!$I$11+[1]Schedule!$I$64)/12</f>
        <v>0</v>
      </c>
      <c r="CM11" s="13"/>
      <c r="CN11" s="22">
        <f t="shared" si="8"/>
        <v>0</v>
      </c>
      <c r="CO11" s="21"/>
      <c r="CP11" s="22"/>
      <c r="CQ11" s="22"/>
      <c r="CR11" s="22"/>
      <c r="CS11" s="22"/>
      <c r="CT11" s="22"/>
      <c r="CU11" s="22"/>
      <c r="CV11" s="22"/>
      <c r="CW11" s="22">
        <f>-([1]Schedule!$I$11+[1]Schedule!$I$64)/12</f>
        <v>0</v>
      </c>
      <c r="CX11" s="13"/>
      <c r="CY11" s="22">
        <f t="shared" si="9"/>
        <v>0</v>
      </c>
      <c r="CZ11" s="21"/>
      <c r="DA11" s="22"/>
      <c r="DB11" s="22"/>
      <c r="DC11" s="22"/>
      <c r="DD11" s="22"/>
      <c r="DE11" s="22"/>
      <c r="DF11" s="22"/>
      <c r="DG11" s="22"/>
      <c r="DH11" s="22">
        <f>-([1]Schedule!$I$11+[1]Schedule!$I$64)/12</f>
        <v>0</v>
      </c>
      <c r="DI11" s="13"/>
      <c r="DJ11" s="22">
        <f t="shared" si="10"/>
        <v>0</v>
      </c>
      <c r="DK11" s="21"/>
      <c r="DL11" s="22"/>
      <c r="DM11" s="22"/>
      <c r="DN11" s="22"/>
      <c r="DO11" s="22"/>
      <c r="DP11" s="22"/>
      <c r="DQ11" s="22"/>
      <c r="DR11" s="22"/>
      <c r="DS11" s="22">
        <f>-([1]Schedule!$I$11+[1]Schedule!$I$64)/12</f>
        <v>0</v>
      </c>
      <c r="DT11" s="13"/>
      <c r="DU11" s="22">
        <f t="shared" si="11"/>
        <v>0</v>
      </c>
      <c r="DV11" s="21"/>
      <c r="DW11" s="22"/>
      <c r="DX11" s="22"/>
      <c r="DY11" s="22"/>
      <c r="DZ11" s="22"/>
      <c r="EA11" s="22"/>
      <c r="EB11" s="22"/>
      <c r="EC11" s="22"/>
      <c r="ED11" s="22">
        <f>-([1]Schedule!$I$11+[1]Schedule!$I$64)/12</f>
        <v>0</v>
      </c>
      <c r="EE11" s="13"/>
      <c r="EF11" s="22">
        <f t="shared" si="12"/>
        <v>0</v>
      </c>
      <c r="EG11" s="13"/>
      <c r="EH11" s="22">
        <f>[1]Schedule!$X$11+[1]Schedule!$X$64</f>
        <v>0</v>
      </c>
      <c r="EI11" s="13"/>
      <c r="EJ11" s="22">
        <f t="shared" si="0"/>
        <v>0</v>
      </c>
      <c r="EK11" s="13"/>
    </row>
    <row r="12" spans="1:141" x14ac:dyDescent="0.2">
      <c r="A12" s="13"/>
      <c r="B12" s="13" t="s">
        <v>36</v>
      </c>
      <c r="C12" s="17"/>
      <c r="D12" s="22">
        <f>-OpenAccounts!N13</f>
        <v>0</v>
      </c>
      <c r="E12" s="21"/>
      <c r="F12" s="22"/>
      <c r="G12" s="22"/>
      <c r="H12" s="22"/>
      <c r="I12" s="22"/>
      <c r="J12" s="22"/>
      <c r="K12" s="22"/>
      <c r="L12" s="22"/>
      <c r="M12" s="22">
        <f>-([1]Schedule!$I$22+[1]Schedule!$I$75)/12</f>
        <v>0</v>
      </c>
      <c r="N12" s="21"/>
      <c r="O12" s="22">
        <f t="shared" si="1"/>
        <v>0</v>
      </c>
      <c r="P12" s="21"/>
      <c r="Q12" s="22"/>
      <c r="R12" s="22"/>
      <c r="S12" s="22"/>
      <c r="T12" s="22"/>
      <c r="U12" s="22"/>
      <c r="V12" s="22"/>
      <c r="W12" s="22"/>
      <c r="X12" s="22">
        <f>-([1]Schedule!$I$22+[1]Schedule!$I$75)/12</f>
        <v>0</v>
      </c>
      <c r="Y12" s="13"/>
      <c r="Z12" s="22">
        <f t="shared" si="2"/>
        <v>0</v>
      </c>
      <c r="AA12" s="21"/>
      <c r="AB12" s="22"/>
      <c r="AC12" s="22"/>
      <c r="AD12" s="22"/>
      <c r="AE12" s="22"/>
      <c r="AF12" s="22"/>
      <c r="AG12" s="22"/>
      <c r="AH12" s="22"/>
      <c r="AI12" s="22">
        <f>-([1]Schedule!$I$22+[1]Schedule!$I$75)/12</f>
        <v>0</v>
      </c>
      <c r="AJ12" s="13"/>
      <c r="AK12" s="22">
        <f t="shared" si="3"/>
        <v>0</v>
      </c>
      <c r="AL12" s="21"/>
      <c r="AM12" s="22"/>
      <c r="AN12" s="22"/>
      <c r="AO12" s="22"/>
      <c r="AP12" s="22"/>
      <c r="AQ12" s="22"/>
      <c r="AR12" s="22"/>
      <c r="AS12" s="22"/>
      <c r="AT12" s="22">
        <f>-([1]Schedule!$I$22+[1]Schedule!$I$75)/12</f>
        <v>0</v>
      </c>
      <c r="AU12" s="13"/>
      <c r="AV12" s="22">
        <f t="shared" si="4"/>
        <v>0</v>
      </c>
      <c r="AW12" s="21"/>
      <c r="AX12" s="22"/>
      <c r="AY12" s="22"/>
      <c r="AZ12" s="22"/>
      <c r="BA12" s="22"/>
      <c r="BB12" s="22"/>
      <c r="BC12" s="22"/>
      <c r="BD12" s="22"/>
      <c r="BE12" s="22">
        <f>-([1]Schedule!$I$22+[1]Schedule!$I$75)/12</f>
        <v>0</v>
      </c>
      <c r="BF12" s="13"/>
      <c r="BG12" s="22">
        <f t="shared" si="5"/>
        <v>0</v>
      </c>
      <c r="BH12" s="21"/>
      <c r="BI12" s="22"/>
      <c r="BJ12" s="22"/>
      <c r="BK12" s="22"/>
      <c r="BL12" s="22"/>
      <c r="BM12" s="22"/>
      <c r="BN12" s="22"/>
      <c r="BO12" s="22"/>
      <c r="BP12" s="22">
        <f>-([1]Schedule!$I$22+[1]Schedule!$I$75)/12</f>
        <v>0</v>
      </c>
      <c r="BQ12" s="13"/>
      <c r="BR12" s="22">
        <f t="shared" si="6"/>
        <v>0</v>
      </c>
      <c r="BS12" s="21"/>
      <c r="BT12" s="22"/>
      <c r="BU12" s="22"/>
      <c r="BV12" s="22"/>
      <c r="BW12" s="22"/>
      <c r="BX12" s="22"/>
      <c r="BY12" s="22"/>
      <c r="BZ12" s="22"/>
      <c r="CA12" s="22">
        <f>-([1]Schedule!$I$22+[1]Schedule!$I$75)/12</f>
        <v>0</v>
      </c>
      <c r="CB12" s="13"/>
      <c r="CC12" s="22">
        <f t="shared" si="7"/>
        <v>0</v>
      </c>
      <c r="CD12" s="21"/>
      <c r="CE12" s="22"/>
      <c r="CF12" s="22"/>
      <c r="CG12" s="22"/>
      <c r="CH12" s="22"/>
      <c r="CI12" s="22"/>
      <c r="CJ12" s="22"/>
      <c r="CK12" s="22"/>
      <c r="CL12" s="22">
        <f>-([1]Schedule!$I$22+[1]Schedule!$I$75)/12</f>
        <v>0</v>
      </c>
      <c r="CM12" s="13"/>
      <c r="CN12" s="22">
        <f t="shared" si="8"/>
        <v>0</v>
      </c>
      <c r="CO12" s="21"/>
      <c r="CP12" s="22"/>
      <c r="CQ12" s="22"/>
      <c r="CR12" s="22"/>
      <c r="CS12" s="22"/>
      <c r="CT12" s="22"/>
      <c r="CU12" s="22"/>
      <c r="CV12" s="22"/>
      <c r="CW12" s="22">
        <f>-([1]Schedule!$I$22+[1]Schedule!$I$75)/12</f>
        <v>0</v>
      </c>
      <c r="CX12" s="13"/>
      <c r="CY12" s="22">
        <f t="shared" si="9"/>
        <v>0</v>
      </c>
      <c r="CZ12" s="21"/>
      <c r="DA12" s="22"/>
      <c r="DB12" s="22"/>
      <c r="DC12" s="22"/>
      <c r="DD12" s="22"/>
      <c r="DE12" s="22"/>
      <c r="DF12" s="22"/>
      <c r="DG12" s="22"/>
      <c r="DH12" s="22">
        <f>-([1]Schedule!$I$22+[1]Schedule!$I$75)/12</f>
        <v>0</v>
      </c>
      <c r="DI12" s="13"/>
      <c r="DJ12" s="22">
        <f t="shared" si="10"/>
        <v>0</v>
      </c>
      <c r="DK12" s="21"/>
      <c r="DL12" s="22"/>
      <c r="DM12" s="22"/>
      <c r="DN12" s="22"/>
      <c r="DO12" s="22"/>
      <c r="DP12" s="22"/>
      <c r="DQ12" s="22"/>
      <c r="DR12" s="22"/>
      <c r="DS12" s="22">
        <f>-([1]Schedule!$I$22+[1]Schedule!$I$75)/12</f>
        <v>0</v>
      </c>
      <c r="DT12" s="13"/>
      <c r="DU12" s="22">
        <f t="shared" si="11"/>
        <v>0</v>
      </c>
      <c r="DV12" s="21"/>
      <c r="DW12" s="22"/>
      <c r="DX12" s="22"/>
      <c r="DY12" s="22"/>
      <c r="DZ12" s="22"/>
      <c r="EA12" s="22"/>
      <c r="EB12" s="22"/>
      <c r="EC12" s="22"/>
      <c r="ED12" s="22">
        <f>-([1]Schedule!$I$22+[1]Schedule!$I$75)/12</f>
        <v>0</v>
      </c>
      <c r="EE12" s="13"/>
      <c r="EF12" s="22">
        <f t="shared" si="12"/>
        <v>0</v>
      </c>
      <c r="EG12" s="13"/>
      <c r="EH12" s="22">
        <f>[1]Schedule!$X$22+[1]Schedule!$X$75</f>
        <v>0</v>
      </c>
      <c r="EI12" s="13"/>
      <c r="EJ12" s="22">
        <f t="shared" si="0"/>
        <v>0</v>
      </c>
      <c r="EK12" s="13"/>
    </row>
    <row r="13" spans="1:141" x14ac:dyDescent="0.2">
      <c r="A13" s="13"/>
      <c r="B13" s="13" t="s">
        <v>37</v>
      </c>
      <c r="C13" s="17"/>
      <c r="D13" s="22">
        <f>-OpenAccounts!O13</f>
        <v>0</v>
      </c>
      <c r="E13" s="21"/>
      <c r="F13" s="22"/>
      <c r="G13" s="22"/>
      <c r="H13" s="22"/>
      <c r="I13" s="22"/>
      <c r="J13" s="22"/>
      <c r="K13" s="22"/>
      <c r="L13" s="22"/>
      <c r="M13" s="22">
        <f>-([1]Schedule!$I$30+[1]Schedule!$I$83)/12</f>
        <v>0</v>
      </c>
      <c r="N13" s="21"/>
      <c r="O13" s="22">
        <f t="shared" si="1"/>
        <v>0</v>
      </c>
      <c r="P13" s="21"/>
      <c r="Q13" s="22"/>
      <c r="R13" s="22"/>
      <c r="S13" s="22"/>
      <c r="T13" s="22"/>
      <c r="U13" s="22"/>
      <c r="V13" s="22"/>
      <c r="W13" s="22"/>
      <c r="X13" s="22">
        <f>-([1]Schedule!$I$30+[1]Schedule!$I$83)/12</f>
        <v>0</v>
      </c>
      <c r="Y13" s="13"/>
      <c r="Z13" s="22">
        <f t="shared" si="2"/>
        <v>0</v>
      </c>
      <c r="AA13" s="21"/>
      <c r="AB13" s="22"/>
      <c r="AC13" s="22"/>
      <c r="AD13" s="22"/>
      <c r="AE13" s="22"/>
      <c r="AF13" s="22"/>
      <c r="AG13" s="22"/>
      <c r="AH13" s="22"/>
      <c r="AI13" s="22">
        <f>-([1]Schedule!$I$30+[1]Schedule!$I$83)/12</f>
        <v>0</v>
      </c>
      <c r="AJ13" s="13"/>
      <c r="AK13" s="22">
        <f t="shared" si="3"/>
        <v>0</v>
      </c>
      <c r="AL13" s="21"/>
      <c r="AM13" s="22"/>
      <c r="AN13" s="22"/>
      <c r="AO13" s="22"/>
      <c r="AP13" s="22"/>
      <c r="AQ13" s="22"/>
      <c r="AR13" s="22"/>
      <c r="AS13" s="22"/>
      <c r="AT13" s="22">
        <f>-([1]Schedule!$I$30+[1]Schedule!$I$83)/12</f>
        <v>0</v>
      </c>
      <c r="AU13" s="13"/>
      <c r="AV13" s="22">
        <f t="shared" si="4"/>
        <v>0</v>
      </c>
      <c r="AW13" s="21"/>
      <c r="AX13" s="22"/>
      <c r="AY13" s="22"/>
      <c r="AZ13" s="22"/>
      <c r="BA13" s="22"/>
      <c r="BB13" s="22"/>
      <c r="BC13" s="22"/>
      <c r="BD13" s="22"/>
      <c r="BE13" s="22">
        <f>-([1]Schedule!$I$30+[1]Schedule!$I$83)/12</f>
        <v>0</v>
      </c>
      <c r="BF13" s="13"/>
      <c r="BG13" s="22">
        <f t="shared" si="5"/>
        <v>0</v>
      </c>
      <c r="BH13" s="21"/>
      <c r="BI13" s="22"/>
      <c r="BJ13" s="22"/>
      <c r="BK13" s="22"/>
      <c r="BL13" s="22"/>
      <c r="BM13" s="22"/>
      <c r="BN13" s="22"/>
      <c r="BO13" s="22"/>
      <c r="BP13" s="22">
        <f>-([1]Schedule!$I$30+[1]Schedule!$I$83)/12</f>
        <v>0</v>
      </c>
      <c r="BQ13" s="13"/>
      <c r="BR13" s="22">
        <f t="shared" si="6"/>
        <v>0</v>
      </c>
      <c r="BS13" s="21"/>
      <c r="BT13" s="22"/>
      <c r="BU13" s="22"/>
      <c r="BV13" s="22"/>
      <c r="BW13" s="22"/>
      <c r="BX13" s="22"/>
      <c r="BY13" s="22"/>
      <c r="BZ13" s="22"/>
      <c r="CA13" s="22">
        <f>-([1]Schedule!$I$30+[1]Schedule!$I$83)/12</f>
        <v>0</v>
      </c>
      <c r="CB13" s="13"/>
      <c r="CC13" s="22">
        <f t="shared" si="7"/>
        <v>0</v>
      </c>
      <c r="CD13" s="21"/>
      <c r="CE13" s="22"/>
      <c r="CF13" s="22"/>
      <c r="CG13" s="22"/>
      <c r="CH13" s="22"/>
      <c r="CI13" s="22"/>
      <c r="CJ13" s="22"/>
      <c r="CK13" s="22"/>
      <c r="CL13" s="22">
        <f>-([1]Schedule!$I$30+[1]Schedule!$I$83)/12</f>
        <v>0</v>
      </c>
      <c r="CM13" s="13"/>
      <c r="CN13" s="22">
        <f t="shared" si="8"/>
        <v>0</v>
      </c>
      <c r="CO13" s="21"/>
      <c r="CP13" s="22"/>
      <c r="CQ13" s="22"/>
      <c r="CR13" s="22"/>
      <c r="CS13" s="22"/>
      <c r="CT13" s="22"/>
      <c r="CU13" s="22"/>
      <c r="CV13" s="22"/>
      <c r="CW13" s="22">
        <f>-([1]Schedule!$I$30+[1]Schedule!$I$83)/12</f>
        <v>0</v>
      </c>
      <c r="CX13" s="13"/>
      <c r="CY13" s="22">
        <f t="shared" si="9"/>
        <v>0</v>
      </c>
      <c r="CZ13" s="21"/>
      <c r="DA13" s="22"/>
      <c r="DB13" s="22"/>
      <c r="DC13" s="22"/>
      <c r="DD13" s="22"/>
      <c r="DE13" s="22"/>
      <c r="DF13" s="22"/>
      <c r="DG13" s="22"/>
      <c r="DH13" s="22">
        <f>-([1]Schedule!$I$30+[1]Schedule!$I$83)/12</f>
        <v>0</v>
      </c>
      <c r="DI13" s="13"/>
      <c r="DJ13" s="22">
        <f t="shared" si="10"/>
        <v>0</v>
      </c>
      <c r="DK13" s="21"/>
      <c r="DL13" s="22"/>
      <c r="DM13" s="22"/>
      <c r="DN13" s="22"/>
      <c r="DO13" s="22"/>
      <c r="DP13" s="22"/>
      <c r="DQ13" s="22"/>
      <c r="DR13" s="22"/>
      <c r="DS13" s="22">
        <f>-([1]Schedule!$I$30+[1]Schedule!$I$83)/12</f>
        <v>0</v>
      </c>
      <c r="DT13" s="13"/>
      <c r="DU13" s="22">
        <f t="shared" si="11"/>
        <v>0</v>
      </c>
      <c r="DV13" s="21"/>
      <c r="DW13" s="22"/>
      <c r="DX13" s="22"/>
      <c r="DY13" s="22"/>
      <c r="DZ13" s="22"/>
      <c r="EA13" s="22"/>
      <c r="EB13" s="22"/>
      <c r="EC13" s="22"/>
      <c r="ED13" s="22">
        <f>-([1]Schedule!$I$30+[1]Schedule!$I$83)/12</f>
        <v>0</v>
      </c>
      <c r="EE13" s="13"/>
      <c r="EF13" s="22">
        <f t="shared" si="12"/>
        <v>0</v>
      </c>
      <c r="EG13" s="13"/>
      <c r="EH13" s="22">
        <f>[1]Schedule!$X$30+[1]Schedule!$X$83</f>
        <v>0</v>
      </c>
      <c r="EI13" s="13"/>
      <c r="EJ13" s="22">
        <f t="shared" si="0"/>
        <v>0</v>
      </c>
      <c r="EK13" s="13"/>
    </row>
    <row r="14" spans="1:141" x14ac:dyDescent="0.2">
      <c r="A14" s="13"/>
      <c r="B14" s="13" t="s">
        <v>38</v>
      </c>
      <c r="C14" s="17"/>
      <c r="D14" s="22">
        <f>-OpenAccounts!P13</f>
        <v>0</v>
      </c>
      <c r="E14" s="21"/>
      <c r="F14" s="22"/>
      <c r="G14" s="22"/>
      <c r="H14" s="22"/>
      <c r="I14" s="22"/>
      <c r="J14" s="22"/>
      <c r="K14" s="22"/>
      <c r="L14" s="22"/>
      <c r="M14" s="22">
        <f>-([1]Schedule!$I$41+[1]Schedule!$I$94)/12</f>
        <v>0</v>
      </c>
      <c r="N14" s="21"/>
      <c r="O14" s="22">
        <f t="shared" si="1"/>
        <v>0</v>
      </c>
      <c r="P14" s="21"/>
      <c r="Q14" s="22"/>
      <c r="R14" s="22"/>
      <c r="S14" s="22"/>
      <c r="T14" s="22"/>
      <c r="U14" s="22"/>
      <c r="V14" s="22"/>
      <c r="W14" s="22"/>
      <c r="X14" s="22">
        <f>-([1]Schedule!$I$41+[1]Schedule!$I$94)/12</f>
        <v>0</v>
      </c>
      <c r="Y14" s="13"/>
      <c r="Z14" s="22">
        <f t="shared" si="2"/>
        <v>0</v>
      </c>
      <c r="AA14" s="21"/>
      <c r="AB14" s="22"/>
      <c r="AC14" s="22"/>
      <c r="AD14" s="22"/>
      <c r="AE14" s="22"/>
      <c r="AF14" s="22"/>
      <c r="AG14" s="22"/>
      <c r="AH14" s="22"/>
      <c r="AI14" s="22">
        <f>-([1]Schedule!$I$41+[1]Schedule!$I$94)/12</f>
        <v>0</v>
      </c>
      <c r="AJ14" s="13"/>
      <c r="AK14" s="22">
        <f t="shared" si="3"/>
        <v>0</v>
      </c>
      <c r="AL14" s="21"/>
      <c r="AM14" s="22"/>
      <c r="AN14" s="22"/>
      <c r="AO14" s="22"/>
      <c r="AP14" s="22"/>
      <c r="AQ14" s="22"/>
      <c r="AR14" s="22"/>
      <c r="AS14" s="22"/>
      <c r="AT14" s="22">
        <f>-([1]Schedule!$I$41+[1]Schedule!$I$94)/12</f>
        <v>0</v>
      </c>
      <c r="AU14" s="13"/>
      <c r="AV14" s="22">
        <f t="shared" si="4"/>
        <v>0</v>
      </c>
      <c r="AW14" s="21"/>
      <c r="AX14" s="22"/>
      <c r="AY14" s="22"/>
      <c r="AZ14" s="22"/>
      <c r="BA14" s="22"/>
      <c r="BB14" s="22"/>
      <c r="BC14" s="22"/>
      <c r="BD14" s="22"/>
      <c r="BE14" s="22">
        <f>-([1]Schedule!$I$41+[1]Schedule!$I$94)/12</f>
        <v>0</v>
      </c>
      <c r="BF14" s="13"/>
      <c r="BG14" s="22">
        <f t="shared" si="5"/>
        <v>0</v>
      </c>
      <c r="BH14" s="21"/>
      <c r="BI14" s="22"/>
      <c r="BJ14" s="22"/>
      <c r="BK14" s="22"/>
      <c r="BL14" s="22"/>
      <c r="BM14" s="22"/>
      <c r="BN14" s="22"/>
      <c r="BO14" s="22"/>
      <c r="BP14" s="22">
        <f>-([1]Schedule!$I$41+[1]Schedule!$I$94)/12</f>
        <v>0</v>
      </c>
      <c r="BQ14" s="13"/>
      <c r="BR14" s="22">
        <f t="shared" si="6"/>
        <v>0</v>
      </c>
      <c r="BS14" s="21"/>
      <c r="BT14" s="22"/>
      <c r="BU14" s="22"/>
      <c r="BV14" s="22"/>
      <c r="BW14" s="22"/>
      <c r="BX14" s="22"/>
      <c r="BY14" s="22"/>
      <c r="BZ14" s="22"/>
      <c r="CA14" s="22">
        <f>-([1]Schedule!$I$41+[1]Schedule!$I$94)/12</f>
        <v>0</v>
      </c>
      <c r="CB14" s="13"/>
      <c r="CC14" s="22">
        <f t="shared" si="7"/>
        <v>0</v>
      </c>
      <c r="CD14" s="21"/>
      <c r="CE14" s="22"/>
      <c r="CF14" s="22"/>
      <c r="CG14" s="22"/>
      <c r="CH14" s="22"/>
      <c r="CI14" s="22"/>
      <c r="CJ14" s="22"/>
      <c r="CK14" s="22"/>
      <c r="CL14" s="22">
        <f>-([1]Schedule!$I$41+[1]Schedule!$I$94)/12</f>
        <v>0</v>
      </c>
      <c r="CM14" s="13"/>
      <c r="CN14" s="22">
        <f t="shared" si="8"/>
        <v>0</v>
      </c>
      <c r="CO14" s="21"/>
      <c r="CP14" s="22"/>
      <c r="CQ14" s="22"/>
      <c r="CR14" s="22"/>
      <c r="CS14" s="22"/>
      <c r="CT14" s="22"/>
      <c r="CU14" s="22"/>
      <c r="CV14" s="22"/>
      <c r="CW14" s="22">
        <f>-([1]Schedule!$I$41+[1]Schedule!$I$94)/12</f>
        <v>0</v>
      </c>
      <c r="CX14" s="13"/>
      <c r="CY14" s="22">
        <f t="shared" si="9"/>
        <v>0</v>
      </c>
      <c r="CZ14" s="21"/>
      <c r="DA14" s="22"/>
      <c r="DB14" s="22"/>
      <c r="DC14" s="22"/>
      <c r="DD14" s="22"/>
      <c r="DE14" s="22"/>
      <c r="DF14" s="22"/>
      <c r="DG14" s="22"/>
      <c r="DH14" s="22">
        <f>-([1]Schedule!$I$41+[1]Schedule!$I$94)/12</f>
        <v>0</v>
      </c>
      <c r="DI14" s="13"/>
      <c r="DJ14" s="22">
        <f t="shared" si="10"/>
        <v>0</v>
      </c>
      <c r="DK14" s="21"/>
      <c r="DL14" s="22"/>
      <c r="DM14" s="22"/>
      <c r="DN14" s="22"/>
      <c r="DO14" s="22"/>
      <c r="DP14" s="22"/>
      <c r="DQ14" s="22"/>
      <c r="DR14" s="22"/>
      <c r="DS14" s="22">
        <f>-([1]Schedule!$I$41+[1]Schedule!$I$94)/12</f>
        <v>0</v>
      </c>
      <c r="DT14" s="13"/>
      <c r="DU14" s="22">
        <f t="shared" si="11"/>
        <v>0</v>
      </c>
      <c r="DV14" s="21"/>
      <c r="DW14" s="22"/>
      <c r="DX14" s="22"/>
      <c r="DY14" s="22"/>
      <c r="DZ14" s="22"/>
      <c r="EA14" s="22"/>
      <c r="EB14" s="22"/>
      <c r="EC14" s="22"/>
      <c r="ED14" s="22">
        <f>-([1]Schedule!$I$41+[1]Schedule!$I$94)/12</f>
        <v>0</v>
      </c>
      <c r="EE14" s="13"/>
      <c r="EF14" s="22">
        <f t="shared" si="12"/>
        <v>0</v>
      </c>
      <c r="EG14" s="13"/>
      <c r="EH14" s="22">
        <f>[1]Schedule!$X$41+[1]Schedule!$X$94</f>
        <v>0</v>
      </c>
      <c r="EI14" s="13"/>
      <c r="EJ14" s="22">
        <f t="shared" si="0"/>
        <v>0</v>
      </c>
      <c r="EK14" s="13"/>
    </row>
    <row r="15" spans="1:141" x14ac:dyDescent="0.2">
      <c r="A15" s="13"/>
      <c r="B15" s="13" t="s">
        <v>39</v>
      </c>
      <c r="C15" s="17"/>
      <c r="D15" s="22">
        <f>-OpenAccounts!Q13</f>
        <v>0</v>
      </c>
      <c r="E15" s="21"/>
      <c r="F15" s="22"/>
      <c r="G15" s="22"/>
      <c r="H15" s="22"/>
      <c r="I15" s="22"/>
      <c r="J15" s="22"/>
      <c r="K15" s="22"/>
      <c r="L15" s="22"/>
      <c r="M15" s="22">
        <f>-([1]Schedule!$I$55+[1]Schedule!$I$108)/12</f>
        <v>0</v>
      </c>
      <c r="N15" s="21"/>
      <c r="O15" s="22">
        <f t="shared" si="1"/>
        <v>0</v>
      </c>
      <c r="P15" s="21"/>
      <c r="Q15" s="22"/>
      <c r="R15" s="22"/>
      <c r="S15" s="22"/>
      <c r="T15" s="22"/>
      <c r="U15" s="22"/>
      <c r="V15" s="22"/>
      <c r="W15" s="22"/>
      <c r="X15" s="22">
        <f>-([1]Schedule!$I$55+[1]Schedule!$I$108)/12</f>
        <v>0</v>
      </c>
      <c r="Y15" s="13"/>
      <c r="Z15" s="22">
        <f t="shared" si="2"/>
        <v>0</v>
      </c>
      <c r="AA15" s="21"/>
      <c r="AB15" s="22"/>
      <c r="AC15" s="22"/>
      <c r="AD15" s="22"/>
      <c r="AE15" s="22"/>
      <c r="AF15" s="22"/>
      <c r="AG15" s="22"/>
      <c r="AH15" s="22"/>
      <c r="AI15" s="22">
        <f>-([1]Schedule!$I$55+[1]Schedule!$I$108)/12</f>
        <v>0</v>
      </c>
      <c r="AJ15" s="13"/>
      <c r="AK15" s="22">
        <f t="shared" si="3"/>
        <v>0</v>
      </c>
      <c r="AL15" s="21"/>
      <c r="AM15" s="22"/>
      <c r="AN15" s="22"/>
      <c r="AO15" s="22"/>
      <c r="AP15" s="22"/>
      <c r="AQ15" s="22"/>
      <c r="AR15" s="22"/>
      <c r="AS15" s="22"/>
      <c r="AT15" s="22">
        <f>-([1]Schedule!$I$55+[1]Schedule!$I$108)/12</f>
        <v>0</v>
      </c>
      <c r="AU15" s="13"/>
      <c r="AV15" s="22">
        <f t="shared" si="4"/>
        <v>0</v>
      </c>
      <c r="AW15" s="21"/>
      <c r="AX15" s="22"/>
      <c r="AY15" s="22"/>
      <c r="AZ15" s="22"/>
      <c r="BA15" s="22"/>
      <c r="BB15" s="22"/>
      <c r="BC15" s="22"/>
      <c r="BD15" s="22"/>
      <c r="BE15" s="22">
        <f>-([1]Schedule!$I$55+[1]Schedule!$I$108)/12</f>
        <v>0</v>
      </c>
      <c r="BF15" s="13"/>
      <c r="BG15" s="22">
        <f t="shared" si="5"/>
        <v>0</v>
      </c>
      <c r="BH15" s="21"/>
      <c r="BI15" s="22"/>
      <c r="BJ15" s="22"/>
      <c r="BK15" s="22"/>
      <c r="BL15" s="22"/>
      <c r="BM15" s="22"/>
      <c r="BN15" s="22"/>
      <c r="BO15" s="22"/>
      <c r="BP15" s="22">
        <f>-([1]Schedule!$I$55+[1]Schedule!$I$108)/12</f>
        <v>0</v>
      </c>
      <c r="BQ15" s="13"/>
      <c r="BR15" s="22">
        <f t="shared" si="6"/>
        <v>0</v>
      </c>
      <c r="BS15" s="21"/>
      <c r="BT15" s="22"/>
      <c r="BU15" s="22"/>
      <c r="BV15" s="22"/>
      <c r="BW15" s="22"/>
      <c r="BX15" s="22"/>
      <c r="BY15" s="22"/>
      <c r="BZ15" s="22"/>
      <c r="CA15" s="22">
        <f>-([1]Schedule!$I$55+[1]Schedule!$I$108)/12</f>
        <v>0</v>
      </c>
      <c r="CB15" s="13"/>
      <c r="CC15" s="22">
        <f t="shared" si="7"/>
        <v>0</v>
      </c>
      <c r="CD15" s="21"/>
      <c r="CE15" s="22"/>
      <c r="CF15" s="22"/>
      <c r="CG15" s="22"/>
      <c r="CH15" s="22"/>
      <c r="CI15" s="22"/>
      <c r="CJ15" s="22"/>
      <c r="CK15" s="22"/>
      <c r="CL15" s="22">
        <f>-([1]Schedule!$I$55+[1]Schedule!$I$108)/12</f>
        <v>0</v>
      </c>
      <c r="CM15" s="13"/>
      <c r="CN15" s="22">
        <f t="shared" si="8"/>
        <v>0</v>
      </c>
      <c r="CO15" s="21"/>
      <c r="CP15" s="22"/>
      <c r="CQ15" s="22"/>
      <c r="CR15" s="22"/>
      <c r="CS15" s="22"/>
      <c r="CT15" s="22"/>
      <c r="CU15" s="22"/>
      <c r="CV15" s="22"/>
      <c r="CW15" s="22">
        <f>-([1]Schedule!$I$55+[1]Schedule!$I$108)/12</f>
        <v>0</v>
      </c>
      <c r="CX15" s="13"/>
      <c r="CY15" s="22">
        <f t="shared" si="9"/>
        <v>0</v>
      </c>
      <c r="CZ15" s="21"/>
      <c r="DA15" s="22"/>
      <c r="DB15" s="22"/>
      <c r="DC15" s="22"/>
      <c r="DD15" s="22"/>
      <c r="DE15" s="22"/>
      <c r="DF15" s="22"/>
      <c r="DG15" s="22"/>
      <c r="DH15" s="22">
        <f>-([1]Schedule!$I$55+[1]Schedule!$I$108)/12</f>
        <v>0</v>
      </c>
      <c r="DI15" s="13"/>
      <c r="DJ15" s="22">
        <f t="shared" si="10"/>
        <v>0</v>
      </c>
      <c r="DK15" s="21"/>
      <c r="DL15" s="22"/>
      <c r="DM15" s="22"/>
      <c r="DN15" s="22"/>
      <c r="DO15" s="22"/>
      <c r="DP15" s="22"/>
      <c r="DQ15" s="22"/>
      <c r="DR15" s="22"/>
      <c r="DS15" s="22">
        <f>-([1]Schedule!$I$55+[1]Schedule!$I$108)/12</f>
        <v>0</v>
      </c>
      <c r="DT15" s="13"/>
      <c r="DU15" s="22">
        <f t="shared" si="11"/>
        <v>0</v>
      </c>
      <c r="DV15" s="21"/>
      <c r="DW15" s="22"/>
      <c r="DX15" s="22"/>
      <c r="DY15" s="22"/>
      <c r="DZ15" s="22"/>
      <c r="EA15" s="22"/>
      <c r="EB15" s="22"/>
      <c r="EC15" s="22"/>
      <c r="ED15" s="22">
        <f>-([1]Schedule!$I$55+[1]Schedule!$I$108)/12</f>
        <v>0</v>
      </c>
      <c r="EE15" s="13"/>
      <c r="EF15" s="22">
        <f t="shared" si="12"/>
        <v>0</v>
      </c>
      <c r="EG15" s="13"/>
      <c r="EH15" s="22">
        <f>[1]Schedule!$X$55+[1]Schedule!$X$108</f>
        <v>0</v>
      </c>
      <c r="EI15" s="13"/>
      <c r="EJ15" s="22">
        <f t="shared" si="0"/>
        <v>0</v>
      </c>
      <c r="EK15" s="13"/>
    </row>
    <row r="16" spans="1:141" x14ac:dyDescent="0.2">
      <c r="A16" s="13"/>
      <c r="B16" s="13" t="s">
        <v>213</v>
      </c>
      <c r="C16" s="17"/>
      <c r="D16" s="22"/>
      <c r="E16" s="21"/>
      <c r="F16" s="22"/>
      <c r="G16" s="22">
        <f>[2]Jan23!$AI$1</f>
        <v>0</v>
      </c>
      <c r="H16" s="22"/>
      <c r="I16" s="22"/>
      <c r="J16" s="22"/>
      <c r="K16" s="22"/>
      <c r="L16" s="22"/>
      <c r="N16" s="21"/>
      <c r="O16" s="22">
        <f>SUM(D16:N16)</f>
        <v>0</v>
      </c>
      <c r="P16" s="21"/>
      <c r="Q16" s="22"/>
      <c r="R16" s="22">
        <f>[2]Feb23!$AI$1</f>
        <v>0</v>
      </c>
      <c r="S16" s="22"/>
      <c r="T16" s="22"/>
      <c r="U16" s="22"/>
      <c r="V16" s="22"/>
      <c r="W16" s="22"/>
      <c r="X16" s="22"/>
      <c r="Y16" s="13"/>
      <c r="Z16" s="22">
        <f>SUM(O16:Y16)</f>
        <v>0</v>
      </c>
      <c r="AA16" s="21"/>
      <c r="AB16" s="22"/>
      <c r="AC16" s="22">
        <f>[2]Mar23!$AI$1</f>
        <v>0</v>
      </c>
      <c r="AD16" s="22"/>
      <c r="AE16" s="22"/>
      <c r="AF16" s="22"/>
      <c r="AG16" s="22"/>
      <c r="AH16" s="22"/>
      <c r="AI16" s="22"/>
      <c r="AJ16" s="13"/>
      <c r="AK16" s="22">
        <f>SUM(Z16:AJ16)</f>
        <v>0</v>
      </c>
      <c r="AL16" s="21"/>
      <c r="AM16" s="22"/>
      <c r="AN16" s="22">
        <f>[2]Apr23!$AI$1</f>
        <v>0</v>
      </c>
      <c r="AO16" s="22"/>
      <c r="AP16" s="22"/>
      <c r="AQ16" s="22"/>
      <c r="AR16" s="22"/>
      <c r="AS16" s="22"/>
      <c r="AT16" s="22"/>
      <c r="AU16" s="13"/>
      <c r="AV16" s="22">
        <f>SUM(AK16:AU16)</f>
        <v>0</v>
      </c>
      <c r="AW16" s="21"/>
      <c r="AX16" s="22"/>
      <c r="AY16" s="22">
        <f>[2]May23!$AI$1</f>
        <v>0</v>
      </c>
      <c r="AZ16" s="22"/>
      <c r="BA16" s="22"/>
      <c r="BB16" s="22"/>
      <c r="BC16" s="22"/>
      <c r="BD16" s="22"/>
      <c r="BE16" s="22"/>
      <c r="BF16" s="13"/>
      <c r="BG16" s="22">
        <f>SUM(AV16:BF16)</f>
        <v>0</v>
      </c>
      <c r="BH16" s="21"/>
      <c r="BI16" s="22"/>
      <c r="BJ16" s="22">
        <f>[2]Jun23!$AI$1</f>
        <v>0</v>
      </c>
      <c r="BK16" s="22"/>
      <c r="BL16" s="22"/>
      <c r="BM16" s="22"/>
      <c r="BN16" s="22"/>
      <c r="BO16" s="22"/>
      <c r="BP16" s="22"/>
      <c r="BQ16" s="13"/>
      <c r="BR16" s="22">
        <f>SUM(BG16:BQ16)</f>
        <v>0</v>
      </c>
      <c r="BS16" s="21"/>
      <c r="BT16" s="22"/>
      <c r="BU16" s="22">
        <f>[2]Jul23!$AI$1</f>
        <v>0</v>
      </c>
      <c r="BV16" s="22"/>
      <c r="BW16" s="22"/>
      <c r="BX16" s="22"/>
      <c r="BY16" s="22"/>
      <c r="BZ16" s="22"/>
      <c r="CA16" s="22"/>
      <c r="CB16" s="13"/>
      <c r="CC16" s="22">
        <f>SUM(BR16:CB16)</f>
        <v>0</v>
      </c>
      <c r="CD16" s="21"/>
      <c r="CE16" s="22"/>
      <c r="CF16" s="22">
        <f>[2]Aug23!$AI$1</f>
        <v>0</v>
      </c>
      <c r="CG16" s="22"/>
      <c r="CH16" s="22"/>
      <c r="CI16" s="22"/>
      <c r="CJ16" s="22"/>
      <c r="CK16" s="22"/>
      <c r="CL16" s="22"/>
      <c r="CM16" s="13"/>
      <c r="CN16" s="22">
        <f>SUM(CC16:CM16)</f>
        <v>0</v>
      </c>
      <c r="CO16" s="21"/>
      <c r="CP16" s="22"/>
      <c r="CQ16" s="22">
        <f>[2]Sep23!$AI$1</f>
        <v>0</v>
      </c>
      <c r="CR16" s="22"/>
      <c r="CS16" s="22"/>
      <c r="CT16" s="22"/>
      <c r="CU16" s="22"/>
      <c r="CV16" s="22"/>
      <c r="CW16" s="22"/>
      <c r="CX16" s="13"/>
      <c r="CY16" s="22">
        <f>SUM(CN16:CX16)</f>
        <v>0</v>
      </c>
      <c r="CZ16" s="21"/>
      <c r="DA16" s="22"/>
      <c r="DB16" s="22">
        <f>[2]Oct23!$AI$1</f>
        <v>0</v>
      </c>
      <c r="DC16" s="22"/>
      <c r="DD16" s="22"/>
      <c r="DE16" s="22"/>
      <c r="DF16" s="22"/>
      <c r="DG16" s="22"/>
      <c r="DH16" s="22"/>
      <c r="DI16" s="13"/>
      <c r="DJ16" s="22">
        <f>SUM(CY16:DI16)</f>
        <v>0</v>
      </c>
      <c r="DK16" s="21"/>
      <c r="DL16" s="22"/>
      <c r="DM16" s="22">
        <f>[2]Nov23!$AI$1</f>
        <v>0</v>
      </c>
      <c r="DN16" s="22"/>
      <c r="DO16" s="22"/>
      <c r="DP16" s="22"/>
      <c r="DQ16" s="22"/>
      <c r="DR16" s="22"/>
      <c r="DS16" s="22"/>
      <c r="DT16" s="13"/>
      <c r="DU16" s="22">
        <f>SUM(DJ16:DT16)</f>
        <v>0</v>
      </c>
      <c r="DV16" s="21"/>
      <c r="DW16" s="22"/>
      <c r="DX16" s="22">
        <f>[2]Dec23!$AI$1</f>
        <v>0</v>
      </c>
      <c r="DY16" s="22"/>
      <c r="DZ16" s="22"/>
      <c r="EA16" s="22"/>
      <c r="EB16" s="22"/>
      <c r="EC16" s="22"/>
      <c r="ED16" s="22"/>
      <c r="EE16" s="13"/>
      <c r="EF16" s="22">
        <f>SUM(DU16:EE16)</f>
        <v>0</v>
      </c>
      <c r="EG16" s="13"/>
      <c r="EH16" s="22">
        <f>-[1]Schedule!$E$110</f>
        <v>0</v>
      </c>
      <c r="EI16" s="13"/>
      <c r="EJ16" s="22">
        <f t="shared" si="0"/>
        <v>0</v>
      </c>
      <c r="EK16" s="13"/>
    </row>
    <row r="17" spans="1:141" x14ac:dyDescent="0.2">
      <c r="A17" s="13"/>
      <c r="B17" s="13" t="s">
        <v>215</v>
      </c>
      <c r="C17" s="17" t="s">
        <v>266</v>
      </c>
      <c r="D17" s="22"/>
      <c r="E17" s="21"/>
      <c r="F17" s="22">
        <f>-[3]Jan23!$U$1</f>
        <v>0</v>
      </c>
      <c r="G17" s="22"/>
      <c r="H17" s="22"/>
      <c r="I17" s="22"/>
      <c r="J17" s="22"/>
      <c r="K17" s="22"/>
      <c r="L17" s="22"/>
      <c r="M17" s="22">
        <f>-(([1]Schedule!$W$1-[1]Schedule!$X$1-[1]Schedule!$V$1)/12)</f>
        <v>0</v>
      </c>
      <c r="N17" s="21"/>
      <c r="O17" s="22">
        <f t="shared" si="1"/>
        <v>0</v>
      </c>
      <c r="P17" s="21"/>
      <c r="Q17" s="22">
        <f>-[3]Feb23!$U$1</f>
        <v>0</v>
      </c>
      <c r="R17" s="22"/>
      <c r="S17" s="22"/>
      <c r="T17" s="22"/>
      <c r="U17" s="22"/>
      <c r="V17" s="22"/>
      <c r="W17" s="22"/>
      <c r="X17" s="22">
        <f>-(([1]Schedule!$W$1-[1]Schedule!$X$1-[1]Schedule!$V$1)/12)</f>
        <v>0</v>
      </c>
      <c r="Y17" s="13"/>
      <c r="Z17" s="22">
        <f t="shared" si="2"/>
        <v>0</v>
      </c>
      <c r="AA17" s="21"/>
      <c r="AB17" s="22">
        <f>-[3]Mar23!$U$1</f>
        <v>0</v>
      </c>
      <c r="AC17" s="22"/>
      <c r="AD17" s="22"/>
      <c r="AE17" s="22"/>
      <c r="AF17" s="22"/>
      <c r="AG17" s="22"/>
      <c r="AH17" s="22"/>
      <c r="AI17" s="22">
        <f>-(([1]Schedule!$W$1-[1]Schedule!$X$1-[1]Schedule!$V$1)/12)</f>
        <v>0</v>
      </c>
      <c r="AJ17" s="13"/>
      <c r="AK17" s="22">
        <f t="shared" si="3"/>
        <v>0</v>
      </c>
      <c r="AL17" s="21"/>
      <c r="AM17" s="22">
        <f>-[3]Apr23!$U$1</f>
        <v>0</v>
      </c>
      <c r="AN17" s="22"/>
      <c r="AO17" s="22"/>
      <c r="AP17" s="22"/>
      <c r="AQ17" s="22"/>
      <c r="AR17" s="22"/>
      <c r="AS17" s="22"/>
      <c r="AT17" s="22">
        <f>-(([1]Schedule!$W$1-[1]Schedule!$X$1-[1]Schedule!$V$1)/12)</f>
        <v>0</v>
      </c>
      <c r="AU17" s="13"/>
      <c r="AV17" s="22">
        <f t="shared" si="4"/>
        <v>0</v>
      </c>
      <c r="AW17" s="21"/>
      <c r="AX17" s="22">
        <f>-[3]May23!$U$1</f>
        <v>0</v>
      </c>
      <c r="AY17" s="22"/>
      <c r="AZ17" s="22"/>
      <c r="BA17" s="22"/>
      <c r="BB17" s="22"/>
      <c r="BC17" s="22"/>
      <c r="BD17" s="22"/>
      <c r="BE17" s="22">
        <f>-(([1]Schedule!$W$1-[1]Schedule!$X$1-[1]Schedule!$V$1)/12)</f>
        <v>0</v>
      </c>
      <c r="BF17" s="13"/>
      <c r="BG17" s="22">
        <f t="shared" si="5"/>
        <v>0</v>
      </c>
      <c r="BH17" s="21"/>
      <c r="BI17" s="22">
        <f>-[3]Jun23!$U$1</f>
        <v>0</v>
      </c>
      <c r="BJ17" s="22"/>
      <c r="BK17" s="22"/>
      <c r="BL17" s="22"/>
      <c r="BM17" s="22"/>
      <c r="BN17" s="22"/>
      <c r="BO17" s="22"/>
      <c r="BP17" s="22">
        <f>-(([1]Schedule!$W$1-[1]Schedule!$X$1-[1]Schedule!$V$1)/12)</f>
        <v>0</v>
      </c>
      <c r="BQ17" s="13"/>
      <c r="BR17" s="22">
        <f t="shared" si="6"/>
        <v>0</v>
      </c>
      <c r="BS17" s="21"/>
      <c r="BT17" s="22">
        <f>-[3]Jul23!$U$1</f>
        <v>0</v>
      </c>
      <c r="BU17" s="22"/>
      <c r="BV17" s="22"/>
      <c r="BW17" s="22"/>
      <c r="BX17" s="22"/>
      <c r="BY17" s="22"/>
      <c r="BZ17" s="22"/>
      <c r="CA17" s="22">
        <f>-(([1]Schedule!$W$1-[1]Schedule!$X$1-[1]Schedule!$V$1)/12)</f>
        <v>0</v>
      </c>
      <c r="CB17" s="13"/>
      <c r="CC17" s="22">
        <f t="shared" si="7"/>
        <v>0</v>
      </c>
      <c r="CD17" s="21"/>
      <c r="CE17" s="22">
        <f>-[3]Aug23!$U$1</f>
        <v>0</v>
      </c>
      <c r="CF17" s="22"/>
      <c r="CG17" s="22"/>
      <c r="CH17" s="22"/>
      <c r="CI17" s="22"/>
      <c r="CJ17" s="22"/>
      <c r="CK17" s="22"/>
      <c r="CL17" s="22">
        <f>-(([1]Schedule!$W$1-[1]Schedule!$X$1-[1]Schedule!$V$1)/12)</f>
        <v>0</v>
      </c>
      <c r="CM17" s="13"/>
      <c r="CN17" s="22">
        <f t="shared" si="8"/>
        <v>0</v>
      </c>
      <c r="CO17" s="21"/>
      <c r="CP17" s="22">
        <f>-[3]Sep23!$U$1</f>
        <v>0</v>
      </c>
      <c r="CQ17" s="22"/>
      <c r="CR17" s="22"/>
      <c r="CS17" s="22"/>
      <c r="CT17" s="22"/>
      <c r="CU17" s="22"/>
      <c r="CV17" s="22"/>
      <c r="CW17" s="22">
        <f>-(([1]Schedule!$W$1-[1]Schedule!$X$1-[1]Schedule!$V$1)/12)</f>
        <v>0</v>
      </c>
      <c r="CX17" s="13"/>
      <c r="CY17" s="22">
        <f t="shared" si="9"/>
        <v>0</v>
      </c>
      <c r="CZ17" s="21"/>
      <c r="DA17" s="22">
        <f>-[3]Oct23!$U$1</f>
        <v>0</v>
      </c>
      <c r="DB17" s="22"/>
      <c r="DC17" s="22"/>
      <c r="DD17" s="22"/>
      <c r="DE17" s="22"/>
      <c r="DF17" s="22"/>
      <c r="DG17" s="22"/>
      <c r="DH17" s="22">
        <f>-(([1]Schedule!$W$1-[1]Schedule!$X$1-[1]Schedule!$V$1)/12)</f>
        <v>0</v>
      </c>
      <c r="DI17" s="13"/>
      <c r="DJ17" s="22">
        <f t="shared" si="10"/>
        <v>0</v>
      </c>
      <c r="DK17" s="21"/>
      <c r="DL17" s="22">
        <f>-[3]Nov23!$U$1</f>
        <v>0</v>
      </c>
      <c r="DM17" s="22"/>
      <c r="DN17" s="22"/>
      <c r="DO17" s="22"/>
      <c r="DP17" s="22"/>
      <c r="DQ17" s="22"/>
      <c r="DR17" s="22"/>
      <c r="DS17" s="22">
        <f>-(([1]Schedule!$W$1-[1]Schedule!$X$1-[1]Schedule!$V$1)/12)</f>
        <v>0</v>
      </c>
      <c r="DT17" s="13"/>
      <c r="DU17" s="22">
        <f t="shared" si="11"/>
        <v>0</v>
      </c>
      <c r="DV17" s="21"/>
      <c r="DW17" s="22">
        <f>-[3]Dec23!$U$1</f>
        <v>0</v>
      </c>
      <c r="DX17" s="22"/>
      <c r="DY17" s="22"/>
      <c r="DZ17" s="22"/>
      <c r="EA17" s="22"/>
      <c r="EB17" s="22"/>
      <c r="EC17" s="22"/>
      <c r="ED17" s="22">
        <f>-(([1]Schedule!$W$1-[1]Schedule!$X$1-[1]Schedule!$V$1)/12)</f>
        <v>0</v>
      </c>
      <c r="EE17" s="13"/>
      <c r="EF17" s="22">
        <f t="shared" si="12"/>
        <v>0</v>
      </c>
      <c r="EG17" s="13"/>
      <c r="EH17" s="22">
        <f>[1]Schedule!$W$1-[1]Schedule!$X$1</f>
        <v>0</v>
      </c>
      <c r="EI17" s="13"/>
      <c r="EJ17" s="22">
        <f t="shared" si="0"/>
        <v>0</v>
      </c>
      <c r="EK17" s="13"/>
    </row>
    <row r="18" spans="1:141" x14ac:dyDescent="0.2">
      <c r="A18" s="13"/>
      <c r="B18" s="15" t="s">
        <v>40</v>
      </c>
      <c r="C18" s="17"/>
      <c r="D18" s="21"/>
      <c r="E18" s="21"/>
      <c r="F18" s="21"/>
      <c r="G18" s="21"/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13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13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13"/>
      <c r="AV18" s="21"/>
      <c r="AW18" s="21"/>
      <c r="AX18" s="21"/>
      <c r="AY18" s="21"/>
      <c r="AZ18" s="21"/>
      <c r="BA18" s="21"/>
      <c r="BB18" s="21"/>
      <c r="BC18" s="21"/>
      <c r="BD18" s="21"/>
      <c r="BE18" s="21"/>
      <c r="BF18" s="13"/>
      <c r="BG18" s="21"/>
      <c r="BH18" s="21"/>
      <c r="BI18" s="21"/>
      <c r="BJ18" s="21"/>
      <c r="BK18" s="21"/>
      <c r="BL18" s="21"/>
      <c r="BM18" s="21"/>
      <c r="BN18" s="21"/>
      <c r="BO18" s="21"/>
      <c r="BP18" s="21"/>
      <c r="BQ18" s="13"/>
      <c r="BR18" s="21"/>
      <c r="BS18" s="21"/>
      <c r="BT18" s="21"/>
      <c r="BU18" s="21"/>
      <c r="BV18" s="21"/>
      <c r="BW18" s="21"/>
      <c r="BX18" s="21"/>
      <c r="BY18" s="21"/>
      <c r="BZ18" s="21"/>
      <c r="CA18" s="21"/>
      <c r="CB18" s="13"/>
      <c r="CC18" s="21"/>
      <c r="CD18" s="21"/>
      <c r="CE18" s="21"/>
      <c r="CF18" s="21"/>
      <c r="CG18" s="21"/>
      <c r="CH18" s="21"/>
      <c r="CI18" s="21"/>
      <c r="CJ18" s="21"/>
      <c r="CK18" s="21"/>
      <c r="CL18" s="21"/>
      <c r="CM18" s="13"/>
      <c r="CN18" s="21"/>
      <c r="CO18" s="21"/>
      <c r="CP18" s="21"/>
      <c r="CQ18" s="21"/>
      <c r="CR18" s="21"/>
      <c r="CS18" s="21"/>
      <c r="CT18" s="21"/>
      <c r="CU18" s="21"/>
      <c r="CV18" s="21"/>
      <c r="CW18" s="21"/>
      <c r="CX18" s="13"/>
      <c r="CY18" s="21"/>
      <c r="CZ18" s="21"/>
      <c r="DA18" s="21"/>
      <c r="DB18" s="21"/>
      <c r="DC18" s="21"/>
      <c r="DD18" s="21"/>
      <c r="DE18" s="21"/>
      <c r="DF18" s="21"/>
      <c r="DG18" s="21"/>
      <c r="DH18" s="21"/>
      <c r="DI18" s="13"/>
      <c r="DJ18" s="21"/>
      <c r="DK18" s="21"/>
      <c r="DL18" s="21"/>
      <c r="DM18" s="21"/>
      <c r="DN18" s="21"/>
      <c r="DO18" s="21"/>
      <c r="DP18" s="21"/>
      <c r="DQ18" s="21"/>
      <c r="DR18" s="21"/>
      <c r="DS18" s="21"/>
      <c r="DT18" s="13"/>
      <c r="DU18" s="21"/>
      <c r="DV18" s="21"/>
      <c r="DW18" s="21"/>
      <c r="DX18" s="21"/>
      <c r="DY18" s="21"/>
      <c r="DZ18" s="21"/>
      <c r="EA18" s="21"/>
      <c r="EB18" s="21"/>
      <c r="EC18" s="21"/>
      <c r="ED18" s="21"/>
      <c r="EE18" s="13"/>
      <c r="EF18" s="21"/>
      <c r="EG18" s="13"/>
      <c r="EH18" s="21"/>
      <c r="EI18" s="13"/>
      <c r="EJ18" s="21"/>
      <c r="EK18" s="13"/>
    </row>
    <row r="19" spans="1:141" x14ac:dyDescent="0.2">
      <c r="A19" s="13"/>
      <c r="B19" s="13" t="s">
        <v>3</v>
      </c>
      <c r="C19" s="17"/>
      <c r="D19" s="22">
        <f>OpenAccounts!E15</f>
        <v>0</v>
      </c>
      <c r="E19" s="21"/>
      <c r="F19" s="22"/>
      <c r="G19" s="22"/>
      <c r="H19" s="22"/>
      <c r="I19" s="22"/>
      <c r="J19" s="22"/>
      <c r="K19" s="22"/>
      <c r="L19" s="22"/>
      <c r="M19" s="22">
        <f>Stock!$F$8-Stock!$L$8-Stock!$R$8-Stock!$X$8+Stock!$Z$8</f>
        <v>0</v>
      </c>
      <c r="N19" s="21"/>
      <c r="O19" s="22">
        <f t="shared" si="1"/>
        <v>0</v>
      </c>
      <c r="P19" s="21"/>
      <c r="Q19" s="22"/>
      <c r="R19" s="22"/>
      <c r="S19" s="22"/>
      <c r="T19" s="22"/>
      <c r="U19" s="22"/>
      <c r="V19" s="22"/>
      <c r="W19" s="22"/>
      <c r="X19" s="22">
        <f>Stock!$F$10-Stock!$L$10-Stock!$R$10-Stock!$X$10+Stock!$Z$10</f>
        <v>0</v>
      </c>
      <c r="Y19" s="13"/>
      <c r="Z19" s="22">
        <f t="shared" si="2"/>
        <v>0</v>
      </c>
      <c r="AA19" s="21"/>
      <c r="AB19" s="22"/>
      <c r="AC19" s="22"/>
      <c r="AD19" s="22"/>
      <c r="AE19" s="22"/>
      <c r="AF19" s="22"/>
      <c r="AG19" s="22"/>
      <c r="AH19" s="22"/>
      <c r="AI19" s="22">
        <f>Stock!$F$12-Stock!$L$12-Stock!$R$12-Stock!$X$12+Stock!$Z$12</f>
        <v>0</v>
      </c>
      <c r="AJ19" s="13"/>
      <c r="AK19" s="22">
        <f t="shared" si="3"/>
        <v>0</v>
      </c>
      <c r="AL19" s="21"/>
      <c r="AM19" s="22"/>
      <c r="AN19" s="22"/>
      <c r="AO19" s="22"/>
      <c r="AP19" s="22"/>
      <c r="AQ19" s="22"/>
      <c r="AR19" s="22"/>
      <c r="AS19" s="22"/>
      <c r="AT19" s="22">
        <f>Stock!$F$14-Stock!$L$14-Stock!$R$14-Stock!$X$14+Stock!$Z$14</f>
        <v>0</v>
      </c>
      <c r="AU19" s="13"/>
      <c r="AV19" s="22">
        <f t="shared" si="4"/>
        <v>0</v>
      </c>
      <c r="AW19" s="21"/>
      <c r="AX19" s="22"/>
      <c r="AY19" s="22"/>
      <c r="AZ19" s="22"/>
      <c r="BA19" s="22"/>
      <c r="BB19" s="22"/>
      <c r="BC19" s="22"/>
      <c r="BD19" s="22"/>
      <c r="BE19" s="22">
        <f>Stock!$F$16-Stock!$L$16-Stock!$R$16-Stock!$X$16+Stock!$Z$16</f>
        <v>0</v>
      </c>
      <c r="BF19" s="13"/>
      <c r="BG19" s="22">
        <f t="shared" si="5"/>
        <v>0</v>
      </c>
      <c r="BH19" s="21"/>
      <c r="BI19" s="22"/>
      <c r="BJ19" s="22"/>
      <c r="BK19" s="22"/>
      <c r="BL19" s="22"/>
      <c r="BM19" s="22"/>
      <c r="BN19" s="22"/>
      <c r="BO19" s="22"/>
      <c r="BP19" s="22">
        <f>Stock!$F$18-Stock!$L$18-Stock!$R$18-Stock!$X$18+Stock!$Z$18</f>
        <v>0</v>
      </c>
      <c r="BQ19" s="13"/>
      <c r="BR19" s="22">
        <f t="shared" si="6"/>
        <v>0</v>
      </c>
      <c r="BS19" s="21"/>
      <c r="BT19" s="22"/>
      <c r="BU19" s="22"/>
      <c r="BV19" s="22"/>
      <c r="BW19" s="22"/>
      <c r="BX19" s="22"/>
      <c r="BY19" s="22"/>
      <c r="BZ19" s="22"/>
      <c r="CA19" s="22">
        <f>Stock!$F$20-Stock!$L$20-Stock!$R$20-Stock!$X$20+Stock!$Z$20</f>
        <v>0</v>
      </c>
      <c r="CB19" s="13"/>
      <c r="CC19" s="22">
        <f t="shared" si="7"/>
        <v>0</v>
      </c>
      <c r="CD19" s="21"/>
      <c r="CE19" s="22"/>
      <c r="CF19" s="22"/>
      <c r="CG19" s="22"/>
      <c r="CH19" s="22"/>
      <c r="CI19" s="22"/>
      <c r="CJ19" s="22"/>
      <c r="CK19" s="22"/>
      <c r="CL19" s="22">
        <f>Stock!$F$22-Stock!$L$22-Stock!$R$22-Stock!$X$22+Stock!$Z$22</f>
        <v>0</v>
      </c>
      <c r="CM19" s="13"/>
      <c r="CN19" s="22">
        <f t="shared" si="8"/>
        <v>0</v>
      </c>
      <c r="CO19" s="21"/>
      <c r="CP19" s="22"/>
      <c r="CQ19" s="22"/>
      <c r="CR19" s="22"/>
      <c r="CS19" s="22"/>
      <c r="CT19" s="22"/>
      <c r="CU19" s="22"/>
      <c r="CV19" s="22"/>
      <c r="CW19" s="22">
        <f>Stock!$F$24-Stock!$L$24-Stock!$R$24-Stock!$X$24+Stock!$Z$24</f>
        <v>0</v>
      </c>
      <c r="CX19" s="13"/>
      <c r="CY19" s="22">
        <f t="shared" si="9"/>
        <v>0</v>
      </c>
      <c r="CZ19" s="21"/>
      <c r="DA19" s="22"/>
      <c r="DB19" s="22"/>
      <c r="DC19" s="22"/>
      <c r="DD19" s="22"/>
      <c r="DE19" s="22"/>
      <c r="DF19" s="22"/>
      <c r="DG19" s="22"/>
      <c r="DH19" s="22">
        <f>Stock!$F$26-Stock!$L$26-Stock!$R$26-Stock!$X$26+Stock!$Z$26</f>
        <v>0</v>
      </c>
      <c r="DI19" s="13"/>
      <c r="DJ19" s="22">
        <f t="shared" si="10"/>
        <v>0</v>
      </c>
      <c r="DK19" s="21"/>
      <c r="DL19" s="22"/>
      <c r="DM19" s="22"/>
      <c r="DN19" s="22"/>
      <c r="DO19" s="22"/>
      <c r="DP19" s="22"/>
      <c r="DQ19" s="22"/>
      <c r="DR19" s="22"/>
      <c r="DS19" s="22">
        <f>Stock!$F$28-Stock!$L$28-Stock!$R$28-Stock!$X$28+Stock!$Z$28</f>
        <v>0</v>
      </c>
      <c r="DT19" s="13"/>
      <c r="DU19" s="22">
        <f t="shared" si="11"/>
        <v>0</v>
      </c>
      <c r="DV19" s="21"/>
      <c r="DW19" s="22"/>
      <c r="DX19" s="22"/>
      <c r="DY19" s="22"/>
      <c r="DZ19" s="22"/>
      <c r="EA19" s="22"/>
      <c r="EB19" s="22"/>
      <c r="EC19" s="22"/>
      <c r="ED19" s="22">
        <f>Stock!$F$30-Stock!$L$30-Stock!$R$30-Stock!$X$30+Stock!$Z$30</f>
        <v>0</v>
      </c>
      <c r="EE19" s="13"/>
      <c r="EF19" s="22">
        <f t="shared" si="12"/>
        <v>0</v>
      </c>
      <c r="EG19" s="13"/>
      <c r="EI19" s="13"/>
      <c r="EJ19" s="22">
        <f>SUM(EF19:EH19)</f>
        <v>0</v>
      </c>
      <c r="EK19" s="13"/>
    </row>
    <row r="20" spans="1:141" x14ac:dyDescent="0.2">
      <c r="A20" s="13"/>
      <c r="B20" s="13" t="s">
        <v>11</v>
      </c>
      <c r="C20" s="17" t="s">
        <v>41</v>
      </c>
      <c r="D20" s="22">
        <f>OpenAccounts!E16</f>
        <v>0</v>
      </c>
      <c r="E20" s="21"/>
      <c r="F20" s="22">
        <f>[3]Jan23!$F$1-[3]Jan23!$V$1</f>
        <v>0</v>
      </c>
      <c r="G20" s="22"/>
      <c r="H20" s="22">
        <f>-[4]Jan23!$J$1</f>
        <v>0</v>
      </c>
      <c r="I20" s="22">
        <f>-[5]Jan23!$J$1</f>
        <v>0</v>
      </c>
      <c r="J20" s="22">
        <f>-[6]Jan23!$J$1</f>
        <v>0</v>
      </c>
      <c r="K20" s="22">
        <f>-[7]Jan23!$J$1</f>
        <v>0</v>
      </c>
      <c r="L20" s="22"/>
      <c r="N20" s="21"/>
      <c r="O20" s="22">
        <f t="shared" si="1"/>
        <v>0</v>
      </c>
      <c r="P20" s="21"/>
      <c r="Q20" s="22">
        <f>[3]Feb23!$F$1-[3]Feb23!$V$1</f>
        <v>0</v>
      </c>
      <c r="R20" s="22"/>
      <c r="S20" s="22">
        <f>-[4]Feb23!$J$1</f>
        <v>0</v>
      </c>
      <c r="T20" s="22">
        <f>-[5]Feb23!$J$1</f>
        <v>0</v>
      </c>
      <c r="U20" s="22">
        <f>-[6]Feb23!$J$1</f>
        <v>0</v>
      </c>
      <c r="V20" s="22">
        <f>-[7]Feb23!$J$1</f>
        <v>0</v>
      </c>
      <c r="W20" s="22"/>
      <c r="X20" s="22" t="s">
        <v>233</v>
      </c>
      <c r="Y20" s="13"/>
      <c r="Z20" s="22">
        <f t="shared" si="2"/>
        <v>0</v>
      </c>
      <c r="AA20" s="21"/>
      <c r="AB20" s="22">
        <f>[3]Mar23!$F$1-[3]Mar23!$V$1</f>
        <v>0</v>
      </c>
      <c r="AC20" s="22"/>
      <c r="AD20" s="22">
        <f>-[4]Mar23!$J$1</f>
        <v>0</v>
      </c>
      <c r="AE20" s="22">
        <f>-[5]Mar23!$J$1</f>
        <v>0</v>
      </c>
      <c r="AF20" s="22">
        <f>-[6]Mar23!$J$1</f>
        <v>0</v>
      </c>
      <c r="AG20" s="22">
        <f>-[7]Mar23!$J$1</f>
        <v>0</v>
      </c>
      <c r="AH20" s="22"/>
      <c r="AI20" s="22"/>
      <c r="AJ20" s="13"/>
      <c r="AK20" s="22">
        <f t="shared" si="3"/>
        <v>0</v>
      </c>
      <c r="AL20" s="21"/>
      <c r="AM20" s="22">
        <f>[3]Apr23!$F$1-[3]Apr23!$V$1</f>
        <v>0</v>
      </c>
      <c r="AN20" s="22"/>
      <c r="AO20" s="22">
        <f>-[4]Apr23!$J$1</f>
        <v>0</v>
      </c>
      <c r="AP20" s="22">
        <f>-[5]Apr23!$J$1</f>
        <v>0</v>
      </c>
      <c r="AQ20" s="22">
        <f>-[6]Apr23!$J$1</f>
        <v>0</v>
      </c>
      <c r="AR20" s="22">
        <f>-[7]Apr23!$J$1</f>
        <v>0</v>
      </c>
      <c r="AS20" s="22"/>
      <c r="AT20" s="22"/>
      <c r="AU20" s="13"/>
      <c r="AV20" s="22">
        <f t="shared" si="4"/>
        <v>0</v>
      </c>
      <c r="AW20" s="21"/>
      <c r="AX20" s="22">
        <f>[3]May23!$F$1-[3]May23!$V$1</f>
        <v>0</v>
      </c>
      <c r="AY20" s="22"/>
      <c r="AZ20" s="22">
        <f>-[4]May23!$J$1</f>
        <v>0</v>
      </c>
      <c r="BA20" s="22">
        <f>-[5]May23!$J$1</f>
        <v>0</v>
      </c>
      <c r="BB20" s="22">
        <f>-[6]May23!$J$1</f>
        <v>0</v>
      </c>
      <c r="BC20" s="22">
        <f>-[7]May23!$J$1</f>
        <v>0</v>
      </c>
      <c r="BD20" s="22"/>
      <c r="BE20" s="22"/>
      <c r="BF20" s="13"/>
      <c r="BG20" s="22">
        <f t="shared" si="5"/>
        <v>0</v>
      </c>
      <c r="BH20" s="21"/>
      <c r="BI20" s="22">
        <f>[3]Jun23!$F$1-[3]Jun23!$V$1</f>
        <v>0</v>
      </c>
      <c r="BJ20" s="22"/>
      <c r="BK20" s="22">
        <f>-[4]Jun23!$J$1</f>
        <v>0</v>
      </c>
      <c r="BL20" s="22">
        <f>-[5]Jun23!$J$1</f>
        <v>0</v>
      </c>
      <c r="BM20" s="22">
        <f>-[6]Jun23!$J$1</f>
        <v>0</v>
      </c>
      <c r="BN20" s="22">
        <f>-[7]Jun23!$J$1</f>
        <v>0</v>
      </c>
      <c r="BO20" s="22"/>
      <c r="BP20" s="22"/>
      <c r="BQ20" s="13"/>
      <c r="BR20" s="22">
        <f t="shared" si="6"/>
        <v>0</v>
      </c>
      <c r="BS20" s="21"/>
      <c r="BT20" s="22">
        <f>[3]Jul23!$F$1-[3]Jul23!$V$1</f>
        <v>0</v>
      </c>
      <c r="BU20" s="22"/>
      <c r="BV20" s="22">
        <f>-[4]Jul23!$J$1</f>
        <v>0</v>
      </c>
      <c r="BW20" s="22">
        <f>-[5]Jul23!$J$1</f>
        <v>0</v>
      </c>
      <c r="BX20" s="22">
        <f>-[6]Jul23!$J$1</f>
        <v>0</v>
      </c>
      <c r="BY20" s="22">
        <f>-[7]Jul23!$J$1</f>
        <v>0</v>
      </c>
      <c r="BZ20" s="22"/>
      <c r="CA20" s="22"/>
      <c r="CB20" s="13"/>
      <c r="CC20" s="22">
        <f t="shared" si="7"/>
        <v>0</v>
      </c>
      <c r="CD20" s="21"/>
      <c r="CE20" s="22">
        <f>[3]Aug23!$F$1-[3]Aug23!$V$1</f>
        <v>0</v>
      </c>
      <c r="CF20" s="22"/>
      <c r="CG20" s="22">
        <f>-[4]Aug23!$J$1</f>
        <v>0</v>
      </c>
      <c r="CH20" s="22">
        <f>-[5]Aug23!$J$1</f>
        <v>0</v>
      </c>
      <c r="CI20" s="22">
        <f>-[6]Aug23!$J$1</f>
        <v>0</v>
      </c>
      <c r="CJ20" s="22">
        <f>-[7]Aug23!$J$1</f>
        <v>0</v>
      </c>
      <c r="CK20" s="22"/>
      <c r="CL20" s="22"/>
      <c r="CM20" s="13"/>
      <c r="CN20" s="22">
        <f t="shared" si="8"/>
        <v>0</v>
      </c>
      <c r="CO20" s="21"/>
      <c r="CP20" s="22">
        <f>[3]Sep23!$F$1-[3]Sep23!$V$1</f>
        <v>0</v>
      </c>
      <c r="CQ20" s="22"/>
      <c r="CR20" s="22">
        <f>-[4]Sep23!$J$1</f>
        <v>0</v>
      </c>
      <c r="CS20" s="22">
        <f>-[5]Sep23!$J$1</f>
        <v>0</v>
      </c>
      <c r="CT20" s="22">
        <f>-[6]Sep23!$J$1</f>
        <v>0</v>
      </c>
      <c r="CU20" s="22">
        <f>-[7]Sep23!$J$1</f>
        <v>0</v>
      </c>
      <c r="CV20" s="22"/>
      <c r="CW20" s="22"/>
      <c r="CX20" s="13"/>
      <c r="CY20" s="22">
        <f t="shared" si="9"/>
        <v>0</v>
      </c>
      <c r="CZ20" s="21"/>
      <c r="DA20" s="22">
        <f>[3]Oct23!$F$1-[3]Oct23!$V$1</f>
        <v>0</v>
      </c>
      <c r="DB20" s="22"/>
      <c r="DC20" s="22">
        <f>-[4]Oct23!$J$1</f>
        <v>0</v>
      </c>
      <c r="DD20" s="22">
        <f>-[5]Oct23!$J$1</f>
        <v>0</v>
      </c>
      <c r="DE20" s="22">
        <f>-[6]Oct23!$J$1</f>
        <v>0</v>
      </c>
      <c r="DF20" s="22">
        <f>-[7]Oct23!$J$1</f>
        <v>0</v>
      </c>
      <c r="DG20" s="22"/>
      <c r="DH20" s="22"/>
      <c r="DI20" s="13"/>
      <c r="DJ20" s="22">
        <f t="shared" si="10"/>
        <v>0</v>
      </c>
      <c r="DK20" s="21"/>
      <c r="DL20" s="22">
        <f>[3]Nov23!$F$1-[3]Nov23!$V$1</f>
        <v>0</v>
      </c>
      <c r="DM20" s="22"/>
      <c r="DN20" s="22">
        <f>-[4]Nov23!$J$1</f>
        <v>0</v>
      </c>
      <c r="DO20" s="22">
        <f>-[5]Nov23!$J$1</f>
        <v>0</v>
      </c>
      <c r="DP20" s="22">
        <f>-[6]Nov23!$J$1</f>
        <v>0</v>
      </c>
      <c r="DQ20" s="22">
        <f>-[7]Nov23!$J$1</f>
        <v>0</v>
      </c>
      <c r="DR20" s="22"/>
      <c r="DS20" s="22"/>
      <c r="DT20" s="13"/>
      <c r="DU20" s="22">
        <f t="shared" si="11"/>
        <v>0</v>
      </c>
      <c r="DV20" s="21"/>
      <c r="DW20" s="22">
        <f>[3]Dec23!$F$1-[3]Dec23!$V$1</f>
        <v>0</v>
      </c>
      <c r="DX20" s="22"/>
      <c r="DY20" s="22">
        <f>-[4]Dec23!$J$1</f>
        <v>0</v>
      </c>
      <c r="DZ20" s="22">
        <f>-[5]Dec23!$J$1</f>
        <v>0</v>
      </c>
      <c r="EA20" s="22">
        <f>-[6]Dec23!$J$1</f>
        <v>0</v>
      </c>
      <c r="EB20" s="22">
        <f>-[7]Dec23!$J$1</f>
        <v>0</v>
      </c>
      <c r="EC20" s="22"/>
      <c r="ED20" s="22"/>
      <c r="EE20" s="13"/>
      <c r="EF20" s="22">
        <f t="shared" si="12"/>
        <v>0</v>
      </c>
      <c r="EG20" s="13"/>
      <c r="EI20" s="13"/>
      <c r="EJ20" s="22">
        <f>SUM(EF20:EH20)</f>
        <v>0</v>
      </c>
      <c r="EK20" s="13"/>
    </row>
    <row r="21" spans="1:141" x14ac:dyDescent="0.2">
      <c r="A21" s="13"/>
      <c r="B21" s="16" t="s">
        <v>120</v>
      </c>
      <c r="C21" s="17"/>
      <c r="D21" s="21"/>
      <c r="E21" s="21"/>
      <c r="F21" s="21"/>
      <c r="G21" s="21"/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13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13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13"/>
      <c r="AV21" s="21"/>
      <c r="AW21" s="21"/>
      <c r="AX21" s="21"/>
      <c r="AY21" s="21"/>
      <c r="AZ21" s="21"/>
      <c r="BA21" s="21"/>
      <c r="BB21" s="21"/>
      <c r="BC21" s="21"/>
      <c r="BD21" s="21"/>
      <c r="BE21" s="21"/>
      <c r="BF21" s="13"/>
      <c r="BG21" s="21"/>
      <c r="BH21" s="21"/>
      <c r="BI21" s="21"/>
      <c r="BJ21" s="21"/>
      <c r="BK21" s="21"/>
      <c r="BL21" s="21"/>
      <c r="BM21" s="21"/>
      <c r="BN21" s="21"/>
      <c r="BO21" s="21"/>
      <c r="BP21" s="21"/>
      <c r="BQ21" s="13"/>
      <c r="BR21" s="21"/>
      <c r="BS21" s="21"/>
      <c r="BT21" s="21"/>
      <c r="BU21" s="21"/>
      <c r="BV21" s="21"/>
      <c r="BW21" s="21"/>
      <c r="BX21" s="21"/>
      <c r="BY21" s="21"/>
      <c r="BZ21" s="21"/>
      <c r="CA21" s="21"/>
      <c r="CB21" s="13"/>
      <c r="CC21" s="21"/>
      <c r="CD21" s="21"/>
      <c r="CE21" s="21"/>
      <c r="CF21" s="21"/>
      <c r="CG21" s="21"/>
      <c r="CH21" s="21"/>
      <c r="CI21" s="21"/>
      <c r="CJ21" s="21"/>
      <c r="CK21" s="21"/>
      <c r="CL21" s="21"/>
      <c r="CM21" s="13"/>
      <c r="CN21" s="21"/>
      <c r="CO21" s="21"/>
      <c r="CP21" s="21"/>
      <c r="CQ21" s="21"/>
      <c r="CR21" s="21"/>
      <c r="CS21" s="21"/>
      <c r="CT21" s="21"/>
      <c r="CU21" s="21"/>
      <c r="CV21" s="21"/>
      <c r="CW21" s="21"/>
      <c r="CX21" s="13"/>
      <c r="CY21" s="21"/>
      <c r="CZ21" s="21"/>
      <c r="DA21" s="21"/>
      <c r="DB21" s="21"/>
      <c r="DC21" s="21"/>
      <c r="DD21" s="21"/>
      <c r="DE21" s="21"/>
      <c r="DF21" s="21"/>
      <c r="DG21" s="21"/>
      <c r="DH21" s="21"/>
      <c r="DI21" s="13"/>
      <c r="DJ21" s="21"/>
      <c r="DK21" s="21"/>
      <c r="DL21" s="21"/>
      <c r="DM21" s="21"/>
      <c r="DN21" s="21"/>
      <c r="DO21" s="21"/>
      <c r="DP21" s="21"/>
      <c r="DQ21" s="21"/>
      <c r="DR21" s="21"/>
      <c r="DS21" s="21"/>
      <c r="DT21" s="13"/>
      <c r="DU21" s="21"/>
      <c r="DV21" s="21"/>
      <c r="DW21" s="21"/>
      <c r="DX21" s="21"/>
      <c r="DY21" s="21"/>
      <c r="DZ21" s="21"/>
      <c r="EA21" s="21"/>
      <c r="EB21" s="21"/>
      <c r="EC21" s="21"/>
      <c r="ED21" s="21"/>
      <c r="EE21" s="13"/>
      <c r="EF21" s="21"/>
      <c r="EG21" s="13"/>
      <c r="EH21" s="21"/>
      <c r="EI21" s="13"/>
      <c r="EJ21" s="21"/>
      <c r="EK21" s="13"/>
    </row>
    <row r="22" spans="1:141" x14ac:dyDescent="0.2">
      <c r="A22" s="13"/>
      <c r="B22" s="13" t="s">
        <v>617</v>
      </c>
      <c r="C22" s="17" t="s">
        <v>42</v>
      </c>
      <c r="D22" s="22">
        <f>OpenAccounts!G18</f>
        <v>0</v>
      </c>
      <c r="E22" s="21"/>
      <c r="F22" s="22"/>
      <c r="G22" s="22"/>
      <c r="H22" s="22">
        <f>[4]Jan23!$F$1-[4]Jan23!$X$1</f>
        <v>0</v>
      </c>
      <c r="I22" s="22"/>
      <c r="J22" s="22"/>
      <c r="K22" s="22"/>
      <c r="L22" s="22"/>
      <c r="N22" s="21"/>
      <c r="O22" s="22">
        <f t="shared" si="1"/>
        <v>0</v>
      </c>
      <c r="P22" s="21"/>
      <c r="Q22" s="22"/>
      <c r="R22" s="22"/>
      <c r="S22" s="22">
        <f>[4]Feb23!$F$1-[4]Feb23!$X$1</f>
        <v>0</v>
      </c>
      <c r="T22" s="22"/>
      <c r="U22" s="22"/>
      <c r="V22" s="22"/>
      <c r="W22" s="22"/>
      <c r="X22" s="22"/>
      <c r="Y22" s="13"/>
      <c r="Z22" s="22">
        <f t="shared" si="2"/>
        <v>0</v>
      </c>
      <c r="AA22" s="21"/>
      <c r="AB22" s="22"/>
      <c r="AC22" s="22"/>
      <c r="AD22" s="22">
        <f>[4]Mar23!$F$1-[4]Mar23!$X$1</f>
        <v>0</v>
      </c>
      <c r="AE22" s="22"/>
      <c r="AF22" s="22"/>
      <c r="AG22" s="22"/>
      <c r="AH22" s="22"/>
      <c r="AI22" s="22"/>
      <c r="AJ22" s="13"/>
      <c r="AK22" s="22">
        <f t="shared" si="3"/>
        <v>0</v>
      </c>
      <c r="AL22" s="21"/>
      <c r="AM22" s="22"/>
      <c r="AN22" s="22"/>
      <c r="AO22" s="22">
        <f>[4]Apr23!$F$1-[4]Apr23!$X$1</f>
        <v>0</v>
      </c>
      <c r="AP22" s="22"/>
      <c r="AQ22" s="22"/>
      <c r="AR22" s="22"/>
      <c r="AS22" s="22"/>
      <c r="AT22" s="22"/>
      <c r="AU22" s="13"/>
      <c r="AV22" s="22">
        <f t="shared" si="4"/>
        <v>0</v>
      </c>
      <c r="AW22" s="21"/>
      <c r="AX22" s="22"/>
      <c r="AY22" s="22"/>
      <c r="AZ22" s="22">
        <f>[4]May23!$F$1-[4]May23!$X$1</f>
        <v>0</v>
      </c>
      <c r="BA22" s="22"/>
      <c r="BB22" s="22"/>
      <c r="BC22" s="22"/>
      <c r="BD22" s="22"/>
      <c r="BE22" s="22"/>
      <c r="BF22" s="13"/>
      <c r="BG22" s="22">
        <f t="shared" si="5"/>
        <v>0</v>
      </c>
      <c r="BH22" s="21"/>
      <c r="BI22" s="22"/>
      <c r="BJ22" s="22"/>
      <c r="BK22" s="22">
        <f>[4]Jun23!$F$1-[4]Jun23!$X$1</f>
        <v>0</v>
      </c>
      <c r="BL22" s="22"/>
      <c r="BM22" s="22"/>
      <c r="BN22" s="22"/>
      <c r="BO22" s="22"/>
      <c r="BP22" s="22"/>
      <c r="BQ22" s="13"/>
      <c r="BR22" s="22">
        <f t="shared" si="6"/>
        <v>0</v>
      </c>
      <c r="BS22" s="21"/>
      <c r="BT22" s="22"/>
      <c r="BU22" s="22"/>
      <c r="BV22" s="22">
        <f>[4]Jul23!$F$1-[4]Jul23!$X$1</f>
        <v>0</v>
      </c>
      <c r="BW22" s="22"/>
      <c r="BX22" s="22"/>
      <c r="BY22" s="22"/>
      <c r="BZ22" s="22"/>
      <c r="CA22" s="22"/>
      <c r="CB22" s="13"/>
      <c r="CC22" s="22">
        <f t="shared" si="7"/>
        <v>0</v>
      </c>
      <c r="CD22" s="21"/>
      <c r="CE22" s="22"/>
      <c r="CF22" s="22"/>
      <c r="CG22" s="22">
        <f>[4]Aug23!$F$1-[4]Aug23!$X$1</f>
        <v>0</v>
      </c>
      <c r="CH22" s="22"/>
      <c r="CI22" s="22"/>
      <c r="CJ22" s="22"/>
      <c r="CK22" s="22"/>
      <c r="CL22" s="22"/>
      <c r="CM22" s="13"/>
      <c r="CN22" s="22">
        <f t="shared" si="8"/>
        <v>0</v>
      </c>
      <c r="CO22" s="21"/>
      <c r="CP22" s="22"/>
      <c r="CQ22" s="22"/>
      <c r="CR22" s="22">
        <f>[4]Sep23!$F$1-[4]Sep23!$X$1</f>
        <v>0</v>
      </c>
      <c r="CS22" s="22"/>
      <c r="CT22" s="22"/>
      <c r="CU22" s="22"/>
      <c r="CV22" s="22"/>
      <c r="CW22" s="22"/>
      <c r="CX22" s="13"/>
      <c r="CY22" s="22">
        <f t="shared" si="9"/>
        <v>0</v>
      </c>
      <c r="CZ22" s="21"/>
      <c r="DA22" s="22"/>
      <c r="DB22" s="22"/>
      <c r="DC22" s="22">
        <f>[4]Oct23!$F$1-[4]Oct23!$X$1</f>
        <v>0</v>
      </c>
      <c r="DD22" s="22"/>
      <c r="DE22" s="22"/>
      <c r="DF22" s="22"/>
      <c r="DG22" s="22"/>
      <c r="DH22" s="22"/>
      <c r="DI22" s="13"/>
      <c r="DJ22" s="22">
        <f t="shared" si="10"/>
        <v>0</v>
      </c>
      <c r="DK22" s="21"/>
      <c r="DL22" s="22"/>
      <c r="DM22" s="22"/>
      <c r="DN22" s="22">
        <f>[4]Nov23!$F$1-[4]Nov23!$X$1</f>
        <v>0</v>
      </c>
      <c r="DO22" s="22"/>
      <c r="DP22" s="22"/>
      <c r="DQ22" s="22"/>
      <c r="DR22" s="22"/>
      <c r="DS22" s="22"/>
      <c r="DT22" s="13"/>
      <c r="DU22" s="22">
        <f t="shared" si="11"/>
        <v>0</v>
      </c>
      <c r="DV22" s="21"/>
      <c r="DW22" s="22"/>
      <c r="DX22" s="22"/>
      <c r="DY22" s="22">
        <f>[4]Dec23!$F$1-[4]Dec23!$X$1</f>
        <v>0</v>
      </c>
      <c r="DZ22" s="22"/>
      <c r="EA22" s="22"/>
      <c r="EB22" s="22"/>
      <c r="EC22" s="22"/>
      <c r="ED22" s="22"/>
      <c r="EE22" s="13"/>
      <c r="EF22" s="22">
        <f t="shared" si="12"/>
        <v>0</v>
      </c>
      <c r="EG22" s="13"/>
      <c r="EI22" s="13"/>
      <c r="EJ22" s="22">
        <f>SUM(EF22:EH22)</f>
        <v>0</v>
      </c>
      <c r="EK22" s="13"/>
    </row>
    <row r="23" spans="1:141" x14ac:dyDescent="0.2">
      <c r="A23" s="13"/>
      <c r="B23" s="13" t="s">
        <v>195</v>
      </c>
      <c r="C23" s="17" t="s">
        <v>43</v>
      </c>
      <c r="D23" s="22">
        <f>OpenAccounts!H18</f>
        <v>0</v>
      </c>
      <c r="E23" s="21"/>
      <c r="F23" s="22"/>
      <c r="G23" s="22"/>
      <c r="H23" s="22"/>
      <c r="I23" s="22">
        <f>[5]Jan23!$F$1-[5]Jan23!$X$1</f>
        <v>0</v>
      </c>
      <c r="J23" s="22"/>
      <c r="K23" s="22"/>
      <c r="L23" s="22"/>
      <c r="N23" s="21"/>
      <c r="O23" s="22">
        <f t="shared" si="1"/>
        <v>0</v>
      </c>
      <c r="P23" s="21"/>
      <c r="Q23" s="22"/>
      <c r="R23" s="22"/>
      <c r="S23" s="22"/>
      <c r="T23" s="22">
        <f>[5]Feb23!$F$1-[5]Feb23!$X$1</f>
        <v>0</v>
      </c>
      <c r="U23" s="22"/>
      <c r="V23" s="22"/>
      <c r="W23" s="22"/>
      <c r="X23" s="22"/>
      <c r="Y23" s="13"/>
      <c r="Z23" s="22">
        <f t="shared" si="2"/>
        <v>0</v>
      </c>
      <c r="AA23" s="21"/>
      <c r="AB23" s="22"/>
      <c r="AC23" s="22"/>
      <c r="AD23" s="22"/>
      <c r="AE23" s="22">
        <f>[5]Mar23!$F$1-[5]Mar23!$X$1</f>
        <v>0</v>
      </c>
      <c r="AF23" s="22"/>
      <c r="AG23" s="22"/>
      <c r="AH23" s="22"/>
      <c r="AI23" s="22"/>
      <c r="AJ23" s="13"/>
      <c r="AK23" s="22">
        <f t="shared" si="3"/>
        <v>0</v>
      </c>
      <c r="AL23" s="21"/>
      <c r="AM23" s="22"/>
      <c r="AN23" s="22"/>
      <c r="AO23" s="22"/>
      <c r="AP23" s="22">
        <f>[5]Apr23!$F$1-[5]Apr23!$X$1</f>
        <v>0</v>
      </c>
      <c r="AQ23" s="22"/>
      <c r="AR23" s="22"/>
      <c r="AS23" s="22"/>
      <c r="AT23" s="22"/>
      <c r="AU23" s="13"/>
      <c r="AV23" s="22">
        <f t="shared" si="4"/>
        <v>0</v>
      </c>
      <c r="AW23" s="21"/>
      <c r="AX23" s="22"/>
      <c r="AY23" s="22"/>
      <c r="AZ23" s="22"/>
      <c r="BA23" s="22">
        <f>[5]May23!$F$1-[5]May23!$X$1</f>
        <v>0</v>
      </c>
      <c r="BB23" s="22"/>
      <c r="BC23" s="22"/>
      <c r="BD23" s="22"/>
      <c r="BE23" s="22"/>
      <c r="BF23" s="13"/>
      <c r="BG23" s="22">
        <f t="shared" si="5"/>
        <v>0</v>
      </c>
      <c r="BH23" s="21"/>
      <c r="BI23" s="22"/>
      <c r="BJ23" s="22"/>
      <c r="BK23" s="22"/>
      <c r="BL23" s="22">
        <f>[5]Jun23!$F$1-[5]Jun23!$X$1</f>
        <v>0</v>
      </c>
      <c r="BM23" s="22"/>
      <c r="BN23" s="22"/>
      <c r="BO23" s="22"/>
      <c r="BP23" s="22"/>
      <c r="BQ23" s="13"/>
      <c r="BR23" s="22">
        <f t="shared" si="6"/>
        <v>0</v>
      </c>
      <c r="BS23" s="21"/>
      <c r="BT23" s="22"/>
      <c r="BU23" s="22"/>
      <c r="BV23" s="22"/>
      <c r="BW23" s="22">
        <f>[5]Jul23!$F$1-[5]Jul23!$X$1</f>
        <v>0</v>
      </c>
      <c r="BX23" s="22"/>
      <c r="BY23" s="22"/>
      <c r="BZ23" s="22"/>
      <c r="CA23" s="22"/>
      <c r="CB23" s="13"/>
      <c r="CC23" s="22">
        <f t="shared" si="7"/>
        <v>0</v>
      </c>
      <c r="CD23" s="21"/>
      <c r="CE23" s="22"/>
      <c r="CF23" s="22"/>
      <c r="CG23" s="22"/>
      <c r="CH23" s="22">
        <f>[5]Aug23!$F$1-[5]Aug23!$X$1</f>
        <v>0</v>
      </c>
      <c r="CI23" s="22"/>
      <c r="CJ23" s="22"/>
      <c r="CK23" s="22"/>
      <c r="CL23" s="22"/>
      <c r="CM23" s="13"/>
      <c r="CN23" s="22">
        <f t="shared" si="8"/>
        <v>0</v>
      </c>
      <c r="CO23" s="21"/>
      <c r="CP23" s="22"/>
      <c r="CQ23" s="22"/>
      <c r="CR23" s="22"/>
      <c r="CS23" s="22">
        <f>[5]Sep23!$F$1-[5]Sep23!$X$1</f>
        <v>0</v>
      </c>
      <c r="CT23" s="22"/>
      <c r="CU23" s="22"/>
      <c r="CV23" s="22"/>
      <c r="CW23" s="22"/>
      <c r="CX23" s="13"/>
      <c r="CY23" s="22">
        <f t="shared" si="9"/>
        <v>0</v>
      </c>
      <c r="CZ23" s="21"/>
      <c r="DA23" s="22"/>
      <c r="DB23" s="22"/>
      <c r="DC23" s="22"/>
      <c r="DD23" s="22">
        <f>[5]Oct23!$F$1-[5]Oct23!$X$1</f>
        <v>0</v>
      </c>
      <c r="DE23" s="22"/>
      <c r="DF23" s="22"/>
      <c r="DG23" s="22"/>
      <c r="DH23" s="22"/>
      <c r="DI23" s="13"/>
      <c r="DJ23" s="22">
        <f t="shared" si="10"/>
        <v>0</v>
      </c>
      <c r="DK23" s="21"/>
      <c r="DL23" s="22"/>
      <c r="DM23" s="22"/>
      <c r="DN23" s="22"/>
      <c r="DO23" s="22">
        <f>[5]Nov23!$F$1-[5]Nov23!$X$1</f>
        <v>0</v>
      </c>
      <c r="DP23" s="22"/>
      <c r="DQ23" s="22"/>
      <c r="DR23" s="22"/>
      <c r="DS23" s="22"/>
      <c r="DT23" s="13"/>
      <c r="DU23" s="22">
        <f t="shared" si="11"/>
        <v>0</v>
      </c>
      <c r="DV23" s="21"/>
      <c r="DW23" s="22"/>
      <c r="DX23" s="22"/>
      <c r="DY23" s="22"/>
      <c r="DZ23" s="22">
        <f>[5]Dec23!$F$1-[5]Dec23!$X$1</f>
        <v>0</v>
      </c>
      <c r="EA23" s="22"/>
      <c r="EB23" s="22"/>
      <c r="EC23" s="22"/>
      <c r="ED23" s="22"/>
      <c r="EE23" s="13"/>
      <c r="EF23" s="22">
        <f t="shared" si="12"/>
        <v>0</v>
      </c>
      <c r="EG23" s="13"/>
      <c r="EI23" s="13"/>
      <c r="EJ23" s="22">
        <f>SUM(EF23:EH23)</f>
        <v>0</v>
      </c>
      <c r="EK23" s="13"/>
    </row>
    <row r="24" spans="1:141" x14ac:dyDescent="0.2">
      <c r="A24" s="13"/>
      <c r="B24" s="13" t="s">
        <v>44</v>
      </c>
      <c r="C24" s="17" t="s">
        <v>45</v>
      </c>
      <c r="D24" s="22">
        <f>OpenAccounts!I18</f>
        <v>0</v>
      </c>
      <c r="E24" s="21"/>
      <c r="F24" s="22"/>
      <c r="G24" s="22"/>
      <c r="H24" s="22"/>
      <c r="I24" s="22"/>
      <c r="J24" s="22">
        <f>[6]Jan23!$F$1-[6]Jan23!$X$1</f>
        <v>0</v>
      </c>
      <c r="K24" s="22"/>
      <c r="L24" s="22"/>
      <c r="N24" s="21"/>
      <c r="O24" s="22">
        <f t="shared" si="1"/>
        <v>0</v>
      </c>
      <c r="P24" s="21"/>
      <c r="Q24" s="22"/>
      <c r="R24" s="22"/>
      <c r="S24" s="22"/>
      <c r="T24" s="22"/>
      <c r="U24" s="22">
        <f>[6]Feb23!$F$1-[6]Feb23!$X$1</f>
        <v>0</v>
      </c>
      <c r="V24" s="22"/>
      <c r="W24" s="22"/>
      <c r="X24" s="22"/>
      <c r="Y24" s="13"/>
      <c r="Z24" s="22">
        <f t="shared" si="2"/>
        <v>0</v>
      </c>
      <c r="AA24" s="21"/>
      <c r="AB24" s="22"/>
      <c r="AC24" s="22"/>
      <c r="AD24" s="22"/>
      <c r="AE24" s="22"/>
      <c r="AF24" s="22">
        <f>[6]Mar23!$F$1-[6]Mar23!$X$1</f>
        <v>0</v>
      </c>
      <c r="AG24" s="22"/>
      <c r="AH24" s="22"/>
      <c r="AI24" s="22"/>
      <c r="AJ24" s="13"/>
      <c r="AK24" s="22">
        <f t="shared" si="3"/>
        <v>0</v>
      </c>
      <c r="AL24" s="21"/>
      <c r="AM24" s="22"/>
      <c r="AN24" s="22"/>
      <c r="AO24" s="22"/>
      <c r="AP24" s="22"/>
      <c r="AQ24" s="22">
        <f>[6]Apr23!$F$1-[6]Apr23!$X$1</f>
        <v>0</v>
      </c>
      <c r="AR24" s="22"/>
      <c r="AS24" s="22"/>
      <c r="AT24" s="22"/>
      <c r="AU24" s="13"/>
      <c r="AV24" s="22">
        <f t="shared" si="4"/>
        <v>0</v>
      </c>
      <c r="AW24" s="21"/>
      <c r="AX24" s="22"/>
      <c r="AY24" s="22"/>
      <c r="AZ24" s="22"/>
      <c r="BA24" s="22"/>
      <c r="BB24" s="22">
        <f>[6]May23!$F$1-[6]May23!$X$1</f>
        <v>0</v>
      </c>
      <c r="BC24" s="22"/>
      <c r="BD24" s="22"/>
      <c r="BE24" s="22"/>
      <c r="BF24" s="13"/>
      <c r="BG24" s="22">
        <f t="shared" si="5"/>
        <v>0</v>
      </c>
      <c r="BH24" s="21"/>
      <c r="BI24" s="22"/>
      <c r="BJ24" s="22"/>
      <c r="BK24" s="22"/>
      <c r="BL24" s="22"/>
      <c r="BM24" s="22">
        <f>[6]Jun23!$F$1-[6]Jun23!$X$1</f>
        <v>0</v>
      </c>
      <c r="BN24" s="22"/>
      <c r="BO24" s="22"/>
      <c r="BP24" s="22"/>
      <c r="BQ24" s="13"/>
      <c r="BR24" s="22">
        <f t="shared" si="6"/>
        <v>0</v>
      </c>
      <c r="BS24" s="21"/>
      <c r="BT24" s="22"/>
      <c r="BU24" s="22"/>
      <c r="BV24" s="22"/>
      <c r="BW24" s="22"/>
      <c r="BX24" s="22">
        <f>[6]Jul23!$F$1-[6]Jul23!$X$1</f>
        <v>0</v>
      </c>
      <c r="BY24" s="22"/>
      <c r="BZ24" s="22"/>
      <c r="CA24" s="22"/>
      <c r="CB24" s="13"/>
      <c r="CC24" s="22">
        <f t="shared" si="7"/>
        <v>0</v>
      </c>
      <c r="CD24" s="21"/>
      <c r="CE24" s="22"/>
      <c r="CF24" s="22"/>
      <c r="CG24" s="22"/>
      <c r="CH24" s="22"/>
      <c r="CI24" s="22">
        <f>[6]Aug23!$F$1-[6]Aug23!$X$1</f>
        <v>0</v>
      </c>
      <c r="CJ24" s="22"/>
      <c r="CK24" s="22"/>
      <c r="CL24" s="22"/>
      <c r="CM24" s="13"/>
      <c r="CN24" s="22">
        <f t="shared" si="8"/>
        <v>0</v>
      </c>
      <c r="CO24" s="21"/>
      <c r="CP24" s="22"/>
      <c r="CQ24" s="22"/>
      <c r="CR24" s="22"/>
      <c r="CS24" s="22"/>
      <c r="CT24" s="22">
        <f>[6]Sep23!$F$1-[6]Sep23!$X$1</f>
        <v>0</v>
      </c>
      <c r="CU24" s="22"/>
      <c r="CV24" s="22"/>
      <c r="CW24" s="22"/>
      <c r="CX24" s="13"/>
      <c r="CY24" s="22">
        <f t="shared" si="9"/>
        <v>0</v>
      </c>
      <c r="CZ24" s="21"/>
      <c r="DA24" s="22"/>
      <c r="DB24" s="22"/>
      <c r="DC24" s="22"/>
      <c r="DD24" s="22"/>
      <c r="DE24" s="22">
        <f>[6]Oct23!$F$1-[6]Oct23!$X$1</f>
        <v>0</v>
      </c>
      <c r="DF24" s="22"/>
      <c r="DG24" s="22"/>
      <c r="DH24" s="22"/>
      <c r="DI24" s="13"/>
      <c r="DJ24" s="22">
        <f t="shared" si="10"/>
        <v>0</v>
      </c>
      <c r="DK24" s="21"/>
      <c r="DL24" s="22"/>
      <c r="DM24" s="22"/>
      <c r="DN24" s="22"/>
      <c r="DO24" s="22"/>
      <c r="DP24" s="22">
        <f>[6]Nov23!$F$1-[6]Nov23!$X$1</f>
        <v>0</v>
      </c>
      <c r="DQ24" s="22"/>
      <c r="DR24" s="22"/>
      <c r="DS24" s="22"/>
      <c r="DT24" s="13"/>
      <c r="DU24" s="22">
        <f t="shared" si="11"/>
        <v>0</v>
      </c>
      <c r="DV24" s="21"/>
      <c r="DW24" s="22"/>
      <c r="DX24" s="22"/>
      <c r="DY24" s="22"/>
      <c r="DZ24" s="22"/>
      <c r="EA24" s="22">
        <f>[6]Dec23!$F$1-[6]Dec23!$X$1</f>
        <v>0</v>
      </c>
      <c r="EB24" s="22"/>
      <c r="EC24" s="22"/>
      <c r="ED24" s="22"/>
      <c r="EE24" s="13"/>
      <c r="EF24" s="22">
        <f t="shared" si="12"/>
        <v>0</v>
      </c>
      <c r="EG24" s="13"/>
      <c r="EI24" s="13"/>
      <c r="EJ24" s="22">
        <f>SUM(EF24:EH24)</f>
        <v>0</v>
      </c>
      <c r="EK24" s="13"/>
    </row>
    <row r="25" spans="1:141" x14ac:dyDescent="0.2">
      <c r="A25" s="13"/>
      <c r="B25" s="13" t="s">
        <v>46</v>
      </c>
      <c r="C25" s="17" t="s">
        <v>47</v>
      </c>
      <c r="D25" s="22">
        <f>OpenAccounts!J18</f>
        <v>0</v>
      </c>
      <c r="E25" s="21"/>
      <c r="F25" s="22"/>
      <c r="G25" s="22"/>
      <c r="H25" s="22"/>
      <c r="I25" s="22"/>
      <c r="J25" s="22"/>
      <c r="K25" s="22">
        <f>[7]Jan23!$F$1-[7]Jan23!$U$1</f>
        <v>0</v>
      </c>
      <c r="L25" s="22"/>
      <c r="N25" s="21"/>
      <c r="O25" s="22">
        <f t="shared" si="1"/>
        <v>0</v>
      </c>
      <c r="P25" s="21"/>
      <c r="Q25" s="22"/>
      <c r="R25" s="22"/>
      <c r="S25" s="22"/>
      <c r="T25" s="22"/>
      <c r="U25" s="22"/>
      <c r="V25" s="22">
        <f>[7]Feb23!$F$1-[7]Feb23!$U$1</f>
        <v>0</v>
      </c>
      <c r="W25" s="22"/>
      <c r="X25" s="22"/>
      <c r="Y25" s="13"/>
      <c r="Z25" s="22">
        <f t="shared" si="2"/>
        <v>0</v>
      </c>
      <c r="AA25" s="21"/>
      <c r="AB25" s="22"/>
      <c r="AC25" s="22"/>
      <c r="AD25" s="22"/>
      <c r="AE25" s="22"/>
      <c r="AF25" s="22"/>
      <c r="AG25" s="22">
        <f>[7]Mar23!$F$1-[7]Mar23!$U$1</f>
        <v>0</v>
      </c>
      <c r="AH25" s="22"/>
      <c r="AI25" s="22"/>
      <c r="AJ25" s="13"/>
      <c r="AK25" s="22">
        <f t="shared" si="3"/>
        <v>0</v>
      </c>
      <c r="AL25" s="21"/>
      <c r="AM25" s="22"/>
      <c r="AN25" s="22"/>
      <c r="AO25" s="22"/>
      <c r="AP25" s="22"/>
      <c r="AQ25" s="22"/>
      <c r="AR25" s="22">
        <f>[7]Apr23!$F$1-[7]Apr23!$U$1</f>
        <v>0</v>
      </c>
      <c r="AS25" s="22"/>
      <c r="AT25" s="22"/>
      <c r="AU25" s="13"/>
      <c r="AV25" s="22">
        <f t="shared" si="4"/>
        <v>0</v>
      </c>
      <c r="AW25" s="21"/>
      <c r="AX25" s="22"/>
      <c r="AY25" s="22"/>
      <c r="AZ25" s="22"/>
      <c r="BA25" s="22"/>
      <c r="BB25" s="22"/>
      <c r="BC25" s="22">
        <f>[7]May23!$F$1-[7]May23!$U$1</f>
        <v>0</v>
      </c>
      <c r="BD25" s="22"/>
      <c r="BE25" s="22"/>
      <c r="BF25" s="13"/>
      <c r="BG25" s="22">
        <f t="shared" si="5"/>
        <v>0</v>
      </c>
      <c r="BH25" s="21"/>
      <c r="BI25" s="22"/>
      <c r="BJ25" s="22"/>
      <c r="BK25" s="22"/>
      <c r="BL25" s="22"/>
      <c r="BM25" s="22"/>
      <c r="BN25" s="22">
        <f>[7]Jun23!$F$1-[7]Jun23!$U$1</f>
        <v>0</v>
      </c>
      <c r="BO25" s="22"/>
      <c r="BP25" s="22"/>
      <c r="BQ25" s="13"/>
      <c r="BR25" s="22">
        <f t="shared" si="6"/>
        <v>0</v>
      </c>
      <c r="BS25" s="21"/>
      <c r="BT25" s="22"/>
      <c r="BU25" s="22"/>
      <c r="BV25" s="22"/>
      <c r="BW25" s="22"/>
      <c r="BX25" s="22"/>
      <c r="BY25" s="22">
        <f>[7]Jul23!$F$1-[7]Jul23!$U$1</f>
        <v>0</v>
      </c>
      <c r="BZ25" s="22"/>
      <c r="CA25" s="22"/>
      <c r="CB25" s="13"/>
      <c r="CC25" s="22">
        <f t="shared" si="7"/>
        <v>0</v>
      </c>
      <c r="CD25" s="21"/>
      <c r="CE25" s="22"/>
      <c r="CF25" s="22"/>
      <c r="CG25" s="22"/>
      <c r="CH25" s="22"/>
      <c r="CI25" s="22"/>
      <c r="CJ25" s="22">
        <f>[7]Aug23!$F$1-[7]Aug23!$U$1</f>
        <v>0</v>
      </c>
      <c r="CK25" s="22"/>
      <c r="CL25" s="22"/>
      <c r="CM25" s="13"/>
      <c r="CN25" s="22">
        <f t="shared" si="8"/>
        <v>0</v>
      </c>
      <c r="CO25" s="21"/>
      <c r="CP25" s="22"/>
      <c r="CQ25" s="22"/>
      <c r="CR25" s="22"/>
      <c r="CS25" s="22"/>
      <c r="CT25" s="22"/>
      <c r="CU25" s="22">
        <f>[7]Sep23!$F$1-[7]Sep23!$U$1</f>
        <v>0</v>
      </c>
      <c r="CV25" s="22"/>
      <c r="CW25" s="22"/>
      <c r="CX25" s="13"/>
      <c r="CY25" s="22">
        <f t="shared" si="9"/>
        <v>0</v>
      </c>
      <c r="CZ25" s="21"/>
      <c r="DA25" s="22"/>
      <c r="DB25" s="22"/>
      <c r="DC25" s="22"/>
      <c r="DD25" s="22"/>
      <c r="DE25" s="22"/>
      <c r="DF25" s="22">
        <f>[7]Oct23!$F$1-[7]Oct23!$U$1</f>
        <v>0</v>
      </c>
      <c r="DG25" s="22"/>
      <c r="DH25" s="22"/>
      <c r="DI25" s="13"/>
      <c r="DJ25" s="22">
        <f t="shared" si="10"/>
        <v>0</v>
      </c>
      <c r="DK25" s="21"/>
      <c r="DL25" s="22"/>
      <c r="DM25" s="22"/>
      <c r="DN25" s="22"/>
      <c r="DO25" s="22"/>
      <c r="DP25" s="22"/>
      <c r="DQ25" s="22">
        <f>[7]Nov23!$F$1-[7]Nov23!$U$1</f>
        <v>0</v>
      </c>
      <c r="DR25" s="22"/>
      <c r="DS25" s="22"/>
      <c r="DT25" s="13"/>
      <c r="DU25" s="22">
        <f t="shared" si="11"/>
        <v>0</v>
      </c>
      <c r="DV25" s="21"/>
      <c r="DW25" s="22"/>
      <c r="DX25" s="22"/>
      <c r="DY25" s="22"/>
      <c r="DZ25" s="22"/>
      <c r="EA25" s="22"/>
      <c r="EB25" s="22">
        <f>[7]Dec23!$F$1-[7]Dec23!$U$1</f>
        <v>0</v>
      </c>
      <c r="EC25" s="22"/>
      <c r="ED25" s="22"/>
      <c r="EE25" s="13"/>
      <c r="EF25" s="22">
        <f t="shared" si="12"/>
        <v>0</v>
      </c>
      <c r="EG25" s="13"/>
      <c r="EH25" s="22">
        <f>[8]Boardmeeting!$E$6</f>
        <v>0</v>
      </c>
      <c r="EI25" s="13"/>
      <c r="EJ25" s="22">
        <f>SUM(EF25:EH25)</f>
        <v>0</v>
      </c>
      <c r="EK25" s="13"/>
    </row>
    <row r="26" spans="1:141" x14ac:dyDescent="0.2">
      <c r="A26" s="13"/>
      <c r="B26" s="13" t="s">
        <v>253</v>
      </c>
      <c r="C26" s="17"/>
      <c r="D26" s="22">
        <v>0</v>
      </c>
      <c r="E26" s="21"/>
      <c r="F26" s="22"/>
      <c r="G26" s="22"/>
      <c r="H26" s="22">
        <f>-[4]Jan23!$G$1-[4]Jan23!$H$1-[4]Jan23!$I$1+[4]Jan23!$Y$1+[4]Jan23!$Z$1+[4]Jan23!$AA$1</f>
        <v>0</v>
      </c>
      <c r="I26" s="22">
        <f>-[5]Jan23!$G$1-[5]Jan23!$H$1-[5]Jan23!$I$1+[5]Jan23!$Y$1+[5]Jan23!$Z$1+[5]Jan23!$AA$1</f>
        <v>0</v>
      </c>
      <c r="J26" s="22">
        <f>-[6]Jan23!$G$1-[6]Jan23!$H$1-[6]Jan23!$I$1+[6]Jan23!$Y$1+[6]Jan23!$Z$1+[6]Jan23!$AA$1</f>
        <v>0</v>
      </c>
      <c r="K26" s="22">
        <f>-[7]Jan23!$G$1-[7]Jan23!$H$1-[7]Jan23!$I$1+[7]Jan23!$V$1+[7]Jan23!$W$1+[7]Jan23!$X$1</f>
        <v>0</v>
      </c>
      <c r="L26" s="22"/>
      <c r="N26" s="21"/>
      <c r="O26" s="22">
        <f t="shared" si="1"/>
        <v>0</v>
      </c>
      <c r="P26" s="21"/>
      <c r="Q26" s="22"/>
      <c r="R26" s="22"/>
      <c r="S26" s="22">
        <f>-[4]Feb23!$G$1-[4]Feb23!$H$1-[4]Feb23!$I$1+[4]Feb23!$Y$1+[4]Feb23!$Z$1+[4]Feb23!$AA$1</f>
        <v>0</v>
      </c>
      <c r="T26" s="22">
        <f>-[5]Feb23!$G$1-[5]Feb23!$H$1-[5]Feb23!$I$1+[5]Feb23!$Y$1+[5]Feb23!$Z$1+[5]Feb23!$AA$1</f>
        <v>0</v>
      </c>
      <c r="U26" s="22">
        <f>-[6]Feb23!$G$1-[6]Feb23!$H$1-[6]Feb23!$I$1+[6]Feb23!$Y$1+[6]Feb23!$Z$1+[6]Feb23!$AA$1</f>
        <v>0</v>
      </c>
      <c r="V26" s="22">
        <f>-[7]Feb23!$G$1-[7]Feb23!$H$1-[7]Feb23!$I$1+[7]Feb23!$V$1+[7]Feb23!$W$1+[7]Feb23!$X$1</f>
        <v>0</v>
      </c>
      <c r="W26" s="22"/>
      <c r="X26" s="22"/>
      <c r="Y26" s="13"/>
      <c r="Z26" s="22">
        <f t="shared" si="2"/>
        <v>0</v>
      </c>
      <c r="AA26" s="21"/>
      <c r="AB26" s="22"/>
      <c r="AC26" s="22"/>
      <c r="AD26" s="22">
        <f>-[4]Mar23!$G$1-[4]Mar23!$H$1-[4]Mar23!$I$1+[4]Mar23!$Y$1+[4]Mar23!$Z$1+[4]Mar23!$AA$1</f>
        <v>0</v>
      </c>
      <c r="AE26" s="22">
        <f>-[5]Mar23!$G$1-[5]Mar23!$H$1-[5]Mar23!$I$1+[5]Mar23!$Y$1+[5]Mar23!$Z$1+[5]Mar23!$AA$1</f>
        <v>0</v>
      </c>
      <c r="AF26" s="22">
        <f>-[6]Mar23!$G$1-[6]Mar23!$H$1-[6]Mar23!$I$1+[6]Mar23!$Y$1+[6]Mar23!$Z$1+[6]Mar23!$AA$1</f>
        <v>0</v>
      </c>
      <c r="AG26" s="22">
        <f>-[7]Mar23!$G$1-[7]Mar23!$H$1-[7]Mar23!$I$1+[7]Mar23!$V$1+[7]Mar23!$W$1+[7]Mar23!$X$1</f>
        <v>0</v>
      </c>
      <c r="AH26" s="22"/>
      <c r="AI26" s="22"/>
      <c r="AJ26" s="13"/>
      <c r="AK26" s="22">
        <f t="shared" si="3"/>
        <v>0</v>
      </c>
      <c r="AL26" s="21"/>
      <c r="AM26" s="22"/>
      <c r="AN26" s="22"/>
      <c r="AO26" s="22">
        <f>-[4]Apr23!$G$1-[4]Apr23!$H$1-[4]Apr23!$I$1+[4]Apr23!$Y$1+[4]Apr23!$Z$1+[4]Apr23!$AA$1</f>
        <v>0</v>
      </c>
      <c r="AP26" s="22">
        <f>-[5]Apr23!$G$1-[5]Apr23!$H$1-[5]Apr23!$I$1+[5]Apr23!$Y$1+[5]Apr23!$Z$1+[5]Apr23!$AA$1</f>
        <v>0</v>
      </c>
      <c r="AQ26" s="22">
        <f>-[6]Apr23!$G$1-[6]Apr23!$H$1-[6]Apr23!$I$1+[6]Apr23!$Y$1+[6]Apr23!$Z$1+[6]Apr23!$AA$1</f>
        <v>0</v>
      </c>
      <c r="AR26" s="22">
        <f>-[7]Apr23!$G$1-[7]Apr23!$H$1-[7]Apr23!$I$1+[7]Apr23!$V$1+[7]Apr23!$W$1+[7]Apr23!$X$1</f>
        <v>0</v>
      </c>
      <c r="AS26" s="22"/>
      <c r="AT26" s="22"/>
      <c r="AU26" s="13"/>
      <c r="AV26" s="22">
        <f t="shared" si="4"/>
        <v>0</v>
      </c>
      <c r="AW26" s="21"/>
      <c r="AX26" s="22"/>
      <c r="AY26" s="22"/>
      <c r="AZ26" s="22">
        <f>-[4]May23!$G$1-[4]May23!$H$1-[4]May23!$I$1+[4]May23!$Y$1+[4]May23!$Z$1+[4]May23!$AA$1</f>
        <v>0</v>
      </c>
      <c r="BA26" s="22">
        <f>-[5]May23!$G$1-[5]May23!$H$1-[5]May23!$I$1+[5]May23!$Y$1+[5]May23!$Z$1+[5]May23!$AA$1</f>
        <v>0</v>
      </c>
      <c r="BB26" s="22">
        <f>-[6]May23!$G$1-[6]May23!$H$1-[6]May23!$I$1+[6]May23!$Y$1+[6]May23!$Z$1+[6]May23!$AA$1</f>
        <v>0</v>
      </c>
      <c r="BC26" s="22">
        <f>-[7]May23!$G$1-[7]May23!$H$1-[7]May23!$I$1+[7]May23!$V$1+[7]May23!$W$1+[7]May23!$X$1</f>
        <v>0</v>
      </c>
      <c r="BD26" s="22"/>
      <c r="BE26" s="22"/>
      <c r="BF26" s="13"/>
      <c r="BG26" s="22">
        <f t="shared" si="5"/>
        <v>0</v>
      </c>
      <c r="BH26" s="21"/>
      <c r="BI26" s="22"/>
      <c r="BJ26" s="22"/>
      <c r="BK26" s="22">
        <f>-[4]Jun23!$G$1-[4]Jun23!$H$1-[4]Jun23!$I$1+[4]Jun23!$Y$1+[4]Jun23!$Z$1+[4]Jun23!$AA$1</f>
        <v>0</v>
      </c>
      <c r="BL26" s="22">
        <f>-[5]Jun23!$G$1-[5]Jun23!$H$1-[5]Jun23!$I$1+[5]Jun23!$Y$1+[5]Jun23!$Z$1+[5]Jun23!$AA$1</f>
        <v>0</v>
      </c>
      <c r="BM26" s="22">
        <f>-[6]Jun23!$G$1-[6]Jun23!$H$1-[6]Jun23!$I$1+[6]Jun23!$Y$1+[6]Jun23!$Z$1+[6]Jun23!$AA$1</f>
        <v>0</v>
      </c>
      <c r="BN26" s="22">
        <f>-[7]Jun23!$G$1-[7]Jun23!$H$1-[7]Jun23!$I$1+[7]Jun23!$V$1+[7]Jun23!$W$1+[7]Jun23!$X$1</f>
        <v>0</v>
      </c>
      <c r="BO26" s="22"/>
      <c r="BP26" s="22"/>
      <c r="BQ26" s="13"/>
      <c r="BR26" s="22">
        <f t="shared" si="6"/>
        <v>0</v>
      </c>
      <c r="BS26" s="21"/>
      <c r="BT26" s="22"/>
      <c r="BU26" s="22"/>
      <c r="BV26" s="22">
        <f>-[4]Jul23!$G$1-[4]Jul23!$H$1-[4]Jul23!$I$1+[4]Jul23!$Y$1+[4]Jul23!$Z$1+[4]Jul23!$AA$1</f>
        <v>0</v>
      </c>
      <c r="BW26" s="22">
        <f>-[5]Jul23!$G$1-[5]Jul23!$H$1-[5]Jul23!$I$1+[5]Jul23!$Y$1+[5]Jul23!$Z$1+[5]Jul23!$AA$1</f>
        <v>0</v>
      </c>
      <c r="BX26" s="22">
        <f>-[6]Jul23!$G$1-[6]Jul23!$H$1-[6]Jul23!$I$1+[6]Jul23!$Y$1+[6]Jul23!$Z$1+[6]Jul23!$AA$1</f>
        <v>0</v>
      </c>
      <c r="BY26" s="22">
        <f>-[7]Jul23!$G$1-[7]Jul23!$H$1-[7]Jul23!$I$1+[7]Jul23!$V$1+[7]Jul23!$W$1+[7]Jul23!$X$1</f>
        <v>0</v>
      </c>
      <c r="BZ26" s="22"/>
      <c r="CA26" s="22"/>
      <c r="CB26" s="13"/>
      <c r="CC26" s="22">
        <f t="shared" si="7"/>
        <v>0</v>
      </c>
      <c r="CD26" s="21"/>
      <c r="CE26" s="22"/>
      <c r="CF26" s="22"/>
      <c r="CG26" s="22">
        <f>-[4]Aug23!$G$1-[4]Aug23!$H$1-[4]Aug23!$I$1+[4]Aug23!$Y$1+[4]Aug23!$Z$1+[4]Aug23!$AA$1</f>
        <v>0</v>
      </c>
      <c r="CH26" s="22">
        <f>-[5]Aug23!$G$1-[5]Aug23!$H$1-[5]Aug23!$I$1+[5]Aug23!$Y$1+[5]Aug23!$Z$1+[5]Aug23!$AA$1</f>
        <v>0</v>
      </c>
      <c r="CI26" s="22">
        <f>-[6]Aug23!$G$1-[6]Aug23!$H$1-[6]Aug23!$I$1+[6]Aug23!$Y$1+[6]Aug23!$Z$1+[6]Aug23!$AA$1</f>
        <v>0</v>
      </c>
      <c r="CJ26" s="22">
        <f>-[7]Aug23!$G$1-[7]Aug23!$H$1-[7]Aug23!$I$1+[7]Aug23!$V$1+[7]Aug23!$W$1+[7]Aug23!$X$1</f>
        <v>0</v>
      </c>
      <c r="CK26" s="22"/>
      <c r="CL26" s="22"/>
      <c r="CM26" s="13"/>
      <c r="CN26" s="22">
        <f t="shared" si="8"/>
        <v>0</v>
      </c>
      <c r="CO26" s="21"/>
      <c r="CP26" s="22"/>
      <c r="CQ26" s="22"/>
      <c r="CR26" s="22">
        <f>-[4]Sep23!$G$1-[4]Sep23!$H$1-[4]Sep23!$I$1+[4]Sep23!$Y$1+[4]Sep23!$Z$1+[4]Sep23!$AA$1</f>
        <v>0</v>
      </c>
      <c r="CS26" s="22">
        <f>-[5]Sep23!$G$1-[5]Sep23!$H$1-[5]Sep23!$I$1+[5]Sep23!$Y$1+[5]Sep23!$Z$1+[5]Sep23!$AA$1</f>
        <v>0</v>
      </c>
      <c r="CT26" s="22">
        <f>-[6]Sep23!$G$1-[6]Sep23!$H$1-[6]Sep23!$I$1+[6]Sep23!$Y$1+[6]Sep23!$Z$1+[6]Sep23!$AA$1</f>
        <v>0</v>
      </c>
      <c r="CU26" s="22">
        <f>-[7]Sep23!$G$1-[7]Sep23!$H$1-[7]Sep23!$I$1+[7]Sep23!$V$1+[7]Sep23!$W$1+[7]Sep23!$X$1</f>
        <v>0</v>
      </c>
      <c r="CV26" s="22"/>
      <c r="CW26" s="22"/>
      <c r="CX26" s="13"/>
      <c r="CY26" s="22">
        <f t="shared" si="9"/>
        <v>0</v>
      </c>
      <c r="CZ26" s="21"/>
      <c r="DA26" s="22"/>
      <c r="DB26" s="22"/>
      <c r="DC26" s="22">
        <f>-[4]Oct23!$G$1-[4]Oct23!$H$1-[4]Oct23!$I$1+[4]Oct23!$Y$1+[4]Oct23!$Z$1+[4]Oct23!$AA$1</f>
        <v>0</v>
      </c>
      <c r="DD26" s="22">
        <f>-[5]Oct23!$G$1-[5]Oct23!$H$1-[5]Oct23!$I$1+[5]Oct23!$Y$1+[5]Oct23!$Z$1+[5]Oct23!$AA$1</f>
        <v>0</v>
      </c>
      <c r="DE26" s="22">
        <f>-[6]Oct23!$G$1-[6]Oct23!$H$1-[6]Oct23!$I$1+[6]Oct23!$Y$1+[6]Oct23!$Z$1+[6]Oct23!$AA$1</f>
        <v>0</v>
      </c>
      <c r="DF26" s="22">
        <f>-[7]Oct23!$G$1-[7]Oct23!$H$1-[7]Oct23!$I$1+[7]Oct23!$V$1+[7]Oct23!$W$1+[7]Oct23!$X$1</f>
        <v>0</v>
      </c>
      <c r="DG26" s="22"/>
      <c r="DH26" s="22"/>
      <c r="DI26" s="13"/>
      <c r="DJ26" s="22">
        <f t="shared" si="10"/>
        <v>0</v>
      </c>
      <c r="DK26" s="21"/>
      <c r="DL26" s="22"/>
      <c r="DM26" s="22"/>
      <c r="DN26" s="22">
        <f>-[4]Nov23!$G$1-[4]Nov23!$H$1-[4]Nov23!$I$1+[4]Nov23!$Y$1+[4]Nov23!$Z$1+[4]Nov23!$AA$1</f>
        <v>0</v>
      </c>
      <c r="DO26" s="22">
        <f>-[5]Nov23!$G$1-[5]Nov23!$H$1-[5]Nov23!$I$1+[5]Nov23!$Y$1+[5]Nov23!$Z$1+[5]Nov23!$AA$1</f>
        <v>0</v>
      </c>
      <c r="DP26" s="22">
        <f>-[6]Nov23!$G$1-[6]Nov23!$H$1-[6]Nov23!$I$1+[6]Nov23!$Y$1+[6]Nov23!$Z$1+[6]Nov23!$AA$1</f>
        <v>0</v>
      </c>
      <c r="DQ26" s="22">
        <f>-[7]Nov23!$G$1-[7]Nov23!$H$1-[7]Nov23!$I$1+[7]Nov23!$V$1+[7]Nov23!$W$1+[7]Nov23!$X$1</f>
        <v>0</v>
      </c>
      <c r="DR26" s="22"/>
      <c r="DS26" s="22"/>
      <c r="DT26" s="13"/>
      <c r="DU26" s="22">
        <f t="shared" si="11"/>
        <v>0</v>
      </c>
      <c r="DV26" s="21"/>
      <c r="DW26" s="22"/>
      <c r="DX26" s="22"/>
      <c r="DY26" s="22">
        <f>-[4]Dec23!$G$1-[4]Dec23!$H$1-[4]Dec23!$I$1+[4]Dec23!$Y$1+[4]Dec23!$Z$1+[4]Dec23!$AA$1</f>
        <v>0</v>
      </c>
      <c r="DZ26" s="22">
        <f>-[5]Dec23!$G$1-[5]Dec23!$H$1-[5]Dec23!$I$1+[5]Dec23!$Y$1+[5]Dec23!$Z$1+[5]Dec23!$AA$1</f>
        <v>0</v>
      </c>
      <c r="EA26" s="22">
        <f>-[6]Dec23!$G$1-[6]Dec23!$H$1-[6]Dec23!$I$1+[6]Dec23!$Y$1+[6]Dec23!$Z$1+[6]Dec23!$AA$1</f>
        <v>0</v>
      </c>
      <c r="EB26" s="22">
        <f>-[7]Dec23!$G$1-[7]Dec23!$H$1-[7]Dec23!$I$1+[7]Dec23!$V$1+[7]Dec23!$W$1+[7]Dec23!$X$1</f>
        <v>0</v>
      </c>
      <c r="EC26" s="22"/>
      <c r="ED26" s="22"/>
      <c r="EE26" s="13"/>
      <c r="EF26" s="22">
        <f t="shared" si="12"/>
        <v>0</v>
      </c>
      <c r="EG26" s="13"/>
      <c r="EI26" s="13"/>
      <c r="EJ26" s="22">
        <f>SUM(EF26:EH26)</f>
        <v>0</v>
      </c>
      <c r="EK26" s="13"/>
    </row>
    <row r="27" spans="1:141" x14ac:dyDescent="0.2">
      <c r="A27" s="13"/>
      <c r="B27" s="15" t="s">
        <v>48</v>
      </c>
      <c r="C27" s="17"/>
      <c r="D27" s="21"/>
      <c r="E27" s="21"/>
      <c r="F27" s="21"/>
      <c r="G27" s="21"/>
      <c r="H27" s="21"/>
      <c r="I27" s="21"/>
      <c r="J27" s="21"/>
      <c r="K27" s="21"/>
      <c r="L27" s="21"/>
      <c r="M27" s="21"/>
      <c r="N27" s="21"/>
      <c r="O27" s="21"/>
      <c r="P27" s="21"/>
      <c r="Q27" s="21"/>
      <c r="R27" s="21"/>
      <c r="S27" s="21"/>
      <c r="T27" s="21"/>
      <c r="U27" s="21"/>
      <c r="V27" s="21"/>
      <c r="W27" s="21"/>
      <c r="X27" s="21"/>
      <c r="Y27" s="13"/>
      <c r="Z27" s="21"/>
      <c r="AA27" s="21"/>
      <c r="AB27" s="21"/>
      <c r="AC27" s="21"/>
      <c r="AD27" s="21"/>
      <c r="AE27" s="21"/>
      <c r="AF27" s="21"/>
      <c r="AG27" s="21"/>
      <c r="AH27" s="21"/>
      <c r="AI27" s="21"/>
      <c r="AJ27" s="13"/>
      <c r="AK27" s="21"/>
      <c r="AL27" s="21"/>
      <c r="AM27" s="21"/>
      <c r="AN27" s="21"/>
      <c r="AO27" s="21"/>
      <c r="AP27" s="21"/>
      <c r="AQ27" s="21"/>
      <c r="AR27" s="21"/>
      <c r="AS27" s="21"/>
      <c r="AT27" s="21"/>
      <c r="AU27" s="13"/>
      <c r="AV27" s="21"/>
      <c r="AW27" s="21"/>
      <c r="AX27" s="21"/>
      <c r="AY27" s="21"/>
      <c r="AZ27" s="21"/>
      <c r="BA27" s="21"/>
      <c r="BB27" s="21"/>
      <c r="BC27" s="21"/>
      <c r="BD27" s="21"/>
      <c r="BE27" s="21"/>
      <c r="BF27" s="13"/>
      <c r="BG27" s="21"/>
      <c r="BH27" s="21"/>
      <c r="BI27" s="21"/>
      <c r="BJ27" s="21"/>
      <c r="BK27" s="21"/>
      <c r="BL27" s="21"/>
      <c r="BM27" s="21"/>
      <c r="BN27" s="21"/>
      <c r="BO27" s="21"/>
      <c r="BP27" s="21"/>
      <c r="BQ27" s="13"/>
      <c r="BR27" s="21"/>
      <c r="BS27" s="21"/>
      <c r="BT27" s="21"/>
      <c r="BU27" s="21"/>
      <c r="BV27" s="21"/>
      <c r="BW27" s="21"/>
      <c r="BX27" s="21"/>
      <c r="BY27" s="21"/>
      <c r="BZ27" s="21"/>
      <c r="CA27" s="21"/>
      <c r="CB27" s="13"/>
      <c r="CC27" s="21"/>
      <c r="CD27" s="21"/>
      <c r="CE27" s="21"/>
      <c r="CF27" s="21"/>
      <c r="CG27" s="21"/>
      <c r="CH27" s="21"/>
      <c r="CI27" s="21"/>
      <c r="CJ27" s="21"/>
      <c r="CK27" s="21"/>
      <c r="CL27" s="21"/>
      <c r="CM27" s="13"/>
      <c r="CN27" s="21"/>
      <c r="CO27" s="21"/>
      <c r="CP27" s="21"/>
      <c r="CQ27" s="21"/>
      <c r="CR27" s="21"/>
      <c r="CS27" s="21"/>
      <c r="CT27" s="21"/>
      <c r="CU27" s="21"/>
      <c r="CV27" s="21"/>
      <c r="CW27" s="21"/>
      <c r="CX27" s="13"/>
      <c r="CY27" s="21"/>
      <c r="CZ27" s="21"/>
      <c r="DA27" s="21"/>
      <c r="DB27" s="21"/>
      <c r="DC27" s="21"/>
      <c r="DD27" s="21"/>
      <c r="DE27" s="21"/>
      <c r="DF27" s="21"/>
      <c r="DG27" s="21"/>
      <c r="DH27" s="21"/>
      <c r="DI27" s="13"/>
      <c r="DJ27" s="21"/>
      <c r="DK27" s="21"/>
      <c r="DL27" s="21"/>
      <c r="DM27" s="21"/>
      <c r="DN27" s="21"/>
      <c r="DO27" s="21"/>
      <c r="DP27" s="21"/>
      <c r="DQ27" s="21"/>
      <c r="DR27" s="21"/>
      <c r="DS27" s="21"/>
      <c r="DT27" s="13"/>
      <c r="DU27" s="21"/>
      <c r="DV27" s="21"/>
      <c r="DW27" s="21"/>
      <c r="DX27" s="21"/>
      <c r="DY27" s="21"/>
      <c r="DZ27" s="21"/>
      <c r="EA27" s="21"/>
      <c r="EB27" s="21"/>
      <c r="EC27" s="21"/>
      <c r="ED27" s="21"/>
      <c r="EE27" s="13"/>
      <c r="EF27" s="21"/>
      <c r="EG27" s="13"/>
      <c r="EH27" s="21"/>
      <c r="EI27" s="13"/>
      <c r="EJ27" s="21"/>
      <c r="EK27" s="13"/>
    </row>
    <row r="28" spans="1:141" x14ac:dyDescent="0.2">
      <c r="A28" s="13"/>
      <c r="B28" s="13" t="s">
        <v>13</v>
      </c>
      <c r="C28" s="17" t="s">
        <v>49</v>
      </c>
      <c r="D28" s="22">
        <f>-OpenAccounts!E20</f>
        <v>0</v>
      </c>
      <c r="E28" s="21"/>
      <c r="F28" s="22"/>
      <c r="G28" s="22">
        <f>-[2]Jan23!$F$1+[2]Jan23!$AK$1</f>
        <v>0</v>
      </c>
      <c r="H28" s="22">
        <f>[4]Jan23!$AB$1</f>
        <v>0</v>
      </c>
      <c r="I28" s="22">
        <f>[5]Jan23!$AB$1</f>
        <v>0</v>
      </c>
      <c r="J28" s="22">
        <f>[6]Jan23!$AB$1</f>
        <v>0</v>
      </c>
      <c r="K28" s="22">
        <f>[7]Jan23!$Y$1</f>
        <v>0</v>
      </c>
      <c r="L28" s="22"/>
      <c r="N28" s="21"/>
      <c r="O28" s="22">
        <f t="shared" si="1"/>
        <v>0</v>
      </c>
      <c r="P28" s="21"/>
      <c r="Q28" s="22"/>
      <c r="R28" s="22">
        <f>-[2]Feb23!$F$1+[2]Feb23!$AK$1</f>
        <v>0</v>
      </c>
      <c r="S28" s="22">
        <f>[4]Feb23!$AB$1</f>
        <v>0</v>
      </c>
      <c r="T28" s="22">
        <f>[5]Feb23!$AB$1</f>
        <v>0</v>
      </c>
      <c r="U28" s="22">
        <f>[6]Feb23!$AB$1</f>
        <v>0</v>
      </c>
      <c r="V28" s="22">
        <f>[7]Feb23!$Y$1</f>
        <v>0</v>
      </c>
      <c r="W28" s="22"/>
      <c r="X28" s="22"/>
      <c r="Y28" s="13"/>
      <c r="Z28" s="22">
        <f t="shared" si="2"/>
        <v>0</v>
      </c>
      <c r="AA28" s="21"/>
      <c r="AB28" s="22"/>
      <c r="AC28" s="22">
        <f>-[2]Mar23!$F$1+[2]Mar23!$AK$1</f>
        <v>0</v>
      </c>
      <c r="AD28" s="22">
        <f>[4]Mar23!$AB$1</f>
        <v>0</v>
      </c>
      <c r="AE28" s="22">
        <f>[5]Mar23!$AB$1</f>
        <v>0</v>
      </c>
      <c r="AF28" s="22">
        <f>[6]Mar23!$AB$1</f>
        <v>0</v>
      </c>
      <c r="AG28" s="22">
        <f>[7]Mar23!$Y$1</f>
        <v>0</v>
      </c>
      <c r="AH28" s="22"/>
      <c r="AI28" s="22"/>
      <c r="AJ28" s="13"/>
      <c r="AK28" s="22">
        <f t="shared" si="3"/>
        <v>0</v>
      </c>
      <c r="AL28" s="21"/>
      <c r="AM28" s="22"/>
      <c r="AN28" s="22">
        <f>-[2]Apr23!$F$1+[2]Apr23!$AK$1</f>
        <v>0</v>
      </c>
      <c r="AO28" s="22">
        <f>[4]Apr23!$AB$1</f>
        <v>0</v>
      </c>
      <c r="AP28" s="22">
        <f>[5]Apr23!$AB$1</f>
        <v>0</v>
      </c>
      <c r="AQ28" s="22">
        <f>[6]Apr23!$AB$1</f>
        <v>0</v>
      </c>
      <c r="AR28" s="22">
        <f>[7]Apr23!$Y$1</f>
        <v>0</v>
      </c>
      <c r="AS28" s="22"/>
      <c r="AT28" s="22"/>
      <c r="AU28" s="13"/>
      <c r="AV28" s="22">
        <f t="shared" si="4"/>
        <v>0</v>
      </c>
      <c r="AW28" s="21"/>
      <c r="AX28" s="22"/>
      <c r="AY28" s="22">
        <f>-[2]May23!$F$1+[2]May23!$AK$1</f>
        <v>0</v>
      </c>
      <c r="AZ28" s="22">
        <f>[4]May23!$AB$1</f>
        <v>0</v>
      </c>
      <c r="BA28" s="22">
        <f>[5]May23!$AB$1</f>
        <v>0</v>
      </c>
      <c r="BB28" s="22">
        <f>[6]May23!$AB$1</f>
        <v>0</v>
      </c>
      <c r="BC28" s="22">
        <f>[7]May23!$Y$1</f>
        <v>0</v>
      </c>
      <c r="BD28" s="22"/>
      <c r="BE28" s="22"/>
      <c r="BF28" s="13"/>
      <c r="BG28" s="22">
        <f t="shared" si="5"/>
        <v>0</v>
      </c>
      <c r="BH28" s="21"/>
      <c r="BI28" s="22"/>
      <c r="BJ28" s="22">
        <f>-[2]Jun23!$F$1+[2]Jun23!$AK$1</f>
        <v>0</v>
      </c>
      <c r="BK28" s="22">
        <f>[4]Jun23!$AB$1</f>
        <v>0</v>
      </c>
      <c r="BL28" s="22">
        <f>[5]Jun23!$AB$1</f>
        <v>0</v>
      </c>
      <c r="BM28" s="22">
        <f>[6]Jun23!$AB$1</f>
        <v>0</v>
      </c>
      <c r="BN28" s="22">
        <f>[7]Jun23!$Y$1</f>
        <v>0</v>
      </c>
      <c r="BO28" s="22"/>
      <c r="BP28" s="22"/>
      <c r="BQ28" s="13"/>
      <c r="BR28" s="22">
        <f t="shared" si="6"/>
        <v>0</v>
      </c>
      <c r="BS28" s="21"/>
      <c r="BT28" s="22"/>
      <c r="BU28" s="22">
        <f>-[2]Jul23!$F$1+[2]Jul23!$AK$1</f>
        <v>0</v>
      </c>
      <c r="BV28" s="22">
        <f>[4]Jul23!$AB$1</f>
        <v>0</v>
      </c>
      <c r="BW28" s="22">
        <f>[5]Jul23!$AB$1</f>
        <v>0</v>
      </c>
      <c r="BX28" s="22">
        <f>[6]Jul23!$AB$1</f>
        <v>0</v>
      </c>
      <c r="BY28" s="22">
        <f>[7]Jul23!$Y$1</f>
        <v>0</v>
      </c>
      <c r="BZ28" s="22"/>
      <c r="CA28" s="22"/>
      <c r="CB28" s="13"/>
      <c r="CC28" s="22">
        <f t="shared" si="7"/>
        <v>0</v>
      </c>
      <c r="CD28" s="21"/>
      <c r="CE28" s="22"/>
      <c r="CF28" s="22">
        <f>-[2]Aug23!$F$1+[2]Aug23!$AK$1</f>
        <v>0</v>
      </c>
      <c r="CG28" s="22">
        <f>[4]Aug23!$AB$1</f>
        <v>0</v>
      </c>
      <c r="CH28" s="22">
        <f>[5]Aug23!$AB$1</f>
        <v>0</v>
      </c>
      <c r="CI28" s="22">
        <f>[6]Aug23!$AB$1</f>
        <v>0</v>
      </c>
      <c r="CJ28" s="22">
        <f>[7]Aug23!$Y$1</f>
        <v>0</v>
      </c>
      <c r="CK28" s="22"/>
      <c r="CL28" s="22"/>
      <c r="CM28" s="13"/>
      <c r="CN28" s="22">
        <f t="shared" si="8"/>
        <v>0</v>
      </c>
      <c r="CO28" s="21"/>
      <c r="CP28" s="22"/>
      <c r="CQ28" s="22">
        <f>-[2]Sep23!$F$1+[2]Sep23!$AK$1</f>
        <v>0</v>
      </c>
      <c r="CR28" s="22">
        <f>[4]Sep23!$AB$1</f>
        <v>0</v>
      </c>
      <c r="CS28" s="22">
        <f>[5]Sep23!$AB$1</f>
        <v>0</v>
      </c>
      <c r="CT28" s="22">
        <f>[6]Sep23!$AB$1</f>
        <v>0</v>
      </c>
      <c r="CU28" s="22">
        <f>[7]Sep23!$Y$1</f>
        <v>0</v>
      </c>
      <c r="CV28" s="22"/>
      <c r="CW28" s="22"/>
      <c r="CX28" s="13"/>
      <c r="CY28" s="22">
        <f t="shared" si="9"/>
        <v>0</v>
      </c>
      <c r="CZ28" s="21"/>
      <c r="DA28" s="22"/>
      <c r="DB28" s="22">
        <f>-[2]Oct23!$F$1+[2]Oct23!$AK$1</f>
        <v>0</v>
      </c>
      <c r="DC28" s="22">
        <f>[4]Oct23!$AB$1</f>
        <v>0</v>
      </c>
      <c r="DD28" s="22">
        <f>[5]Oct23!$AB$1</f>
        <v>0</v>
      </c>
      <c r="DE28" s="22">
        <f>[6]Oct23!$AB$1</f>
        <v>0</v>
      </c>
      <c r="DF28" s="22">
        <f>[7]Oct23!$Y$1</f>
        <v>0</v>
      </c>
      <c r="DG28" s="22"/>
      <c r="DH28" s="22"/>
      <c r="DI28" s="13"/>
      <c r="DJ28" s="22">
        <f t="shared" si="10"/>
        <v>0</v>
      </c>
      <c r="DK28" s="21"/>
      <c r="DL28" s="22"/>
      <c r="DM28" s="22">
        <f>-[2]Nov23!$F$1+[2]Nov23!$AK$1</f>
        <v>0</v>
      </c>
      <c r="DN28" s="22">
        <f>[4]Nov23!$AB$1</f>
        <v>0</v>
      </c>
      <c r="DO28" s="22">
        <f>[5]Nov23!$AB$1</f>
        <v>0</v>
      </c>
      <c r="DP28" s="22">
        <f>[6]Nov23!$AB$1</f>
        <v>0</v>
      </c>
      <c r="DQ28" s="22">
        <f>[7]Nov23!$Y$1</f>
        <v>0</v>
      </c>
      <c r="DR28" s="22"/>
      <c r="DS28" s="22"/>
      <c r="DT28" s="13"/>
      <c r="DU28" s="22">
        <f t="shared" si="11"/>
        <v>0</v>
      </c>
      <c r="DV28" s="21"/>
      <c r="DW28" s="22"/>
      <c r="DX28" s="22">
        <f>-[2]Dec23!$F$1+[2]Dec23!$AK$1</f>
        <v>0</v>
      </c>
      <c r="DY28" s="22">
        <f>[4]Dec23!$AB$1</f>
        <v>0</v>
      </c>
      <c r="DZ28" s="22">
        <f>[5]Dec23!$AB$1</f>
        <v>0</v>
      </c>
      <c r="EA28" s="22">
        <f>[6]Dec23!$AB$1</f>
        <v>0</v>
      </c>
      <c r="EB28" s="22">
        <f>[7]Dec23!$Y$1</f>
        <v>0</v>
      </c>
      <c r="EC28" s="22"/>
      <c r="ED28" s="22"/>
      <c r="EE28" s="13"/>
      <c r="EF28" s="22">
        <f t="shared" si="12"/>
        <v>0</v>
      </c>
      <c r="EG28" s="13"/>
      <c r="EH28" s="22">
        <f>[1]HPfinance!$E$2</f>
        <v>0</v>
      </c>
      <c r="EI28" s="13"/>
      <c r="EJ28" s="22">
        <f t="shared" ref="EJ28:EJ35" si="13">SUM(EF28:EH28)</f>
        <v>0</v>
      </c>
      <c r="EK28" s="13"/>
    </row>
    <row r="29" spans="1:141" x14ac:dyDescent="0.2">
      <c r="A29" s="13"/>
      <c r="B29" s="13" t="s">
        <v>191</v>
      </c>
      <c r="C29" s="17"/>
      <c r="D29" s="22">
        <f>-OpenAccounts!E21</f>
        <v>0</v>
      </c>
      <c r="E29" s="21"/>
      <c r="F29" s="22"/>
      <c r="G29" s="22"/>
      <c r="H29" s="22">
        <f>[4]Jan23!$AC$1</f>
        <v>0</v>
      </c>
      <c r="I29" s="22">
        <f>[5]Jan23!$AC$1</f>
        <v>0</v>
      </c>
      <c r="J29" s="22">
        <f>[6]Jan23!$AC$1</f>
        <v>0</v>
      </c>
      <c r="K29" s="22">
        <f>[7]Jan23!$Z$1</f>
        <v>0</v>
      </c>
      <c r="L29" s="22">
        <f>-WagesInterface!G4-WagesInterface!G17</f>
        <v>0</v>
      </c>
      <c r="N29" s="21"/>
      <c r="O29" s="22">
        <f t="shared" si="1"/>
        <v>0</v>
      </c>
      <c r="P29" s="21"/>
      <c r="Q29" s="22"/>
      <c r="R29" s="22"/>
      <c r="S29" s="22">
        <f>[4]Feb23!$AC$1</f>
        <v>0</v>
      </c>
      <c r="T29" s="22">
        <f>[5]Feb23!$AC$1</f>
        <v>0</v>
      </c>
      <c r="U29" s="22">
        <f>[6]Feb23!$AC$1</f>
        <v>0</v>
      </c>
      <c r="V29" s="22">
        <f>[7]Feb23!$Z$1</f>
        <v>0</v>
      </c>
      <c r="W29" s="22">
        <f>-WagesInterface!G5-WagesInterface!G18</f>
        <v>0</v>
      </c>
      <c r="X29" s="22"/>
      <c r="Y29" s="13"/>
      <c r="Z29" s="22">
        <f t="shared" si="2"/>
        <v>0</v>
      </c>
      <c r="AA29" s="21"/>
      <c r="AB29" s="22"/>
      <c r="AC29" s="22"/>
      <c r="AD29" s="22">
        <f>[4]Mar23!$AC$1</f>
        <v>0</v>
      </c>
      <c r="AE29" s="22">
        <f>[5]Mar23!$AC$1</f>
        <v>0</v>
      </c>
      <c r="AF29" s="22">
        <f>[6]Mar23!$AC$1</f>
        <v>0</v>
      </c>
      <c r="AG29" s="22">
        <f>[7]Mar23!$Z$1</f>
        <v>0</v>
      </c>
      <c r="AH29" s="22">
        <f>-WagesInterface!G6-WagesInterface!G19</f>
        <v>0</v>
      </c>
      <c r="AI29" s="22"/>
      <c r="AJ29" s="13"/>
      <c r="AK29" s="22">
        <f t="shared" si="3"/>
        <v>0</v>
      </c>
      <c r="AL29" s="21"/>
      <c r="AM29" s="22"/>
      <c r="AN29" s="22"/>
      <c r="AO29" s="22">
        <f>[4]Apr23!$AC$1</f>
        <v>0</v>
      </c>
      <c r="AP29" s="22">
        <f>[5]Apr23!$AC$1</f>
        <v>0</v>
      </c>
      <c r="AQ29" s="22">
        <f>[6]Apr23!$AC$1</f>
        <v>0</v>
      </c>
      <c r="AR29" s="22">
        <f>[7]Apr23!$Z$1</f>
        <v>0</v>
      </c>
      <c r="AS29" s="22">
        <f>-WagesInterface!G7-WagesInterface!G20</f>
        <v>0</v>
      </c>
      <c r="AT29" s="22"/>
      <c r="AU29" s="13"/>
      <c r="AV29" s="22">
        <f t="shared" si="4"/>
        <v>0</v>
      </c>
      <c r="AW29" s="21"/>
      <c r="AX29" s="22"/>
      <c r="AY29" s="22"/>
      <c r="AZ29" s="22">
        <f>[4]May23!$AC$1</f>
        <v>0</v>
      </c>
      <c r="BA29" s="22">
        <f>[5]May23!$AC$1</f>
        <v>0</v>
      </c>
      <c r="BB29" s="22">
        <f>[6]May23!$AC$1</f>
        <v>0</v>
      </c>
      <c r="BC29" s="22">
        <f>[7]May23!$Z$1</f>
        <v>0</v>
      </c>
      <c r="BD29" s="22">
        <f>-WagesInterface!G8-WagesInterface!G21</f>
        <v>0</v>
      </c>
      <c r="BE29" s="22"/>
      <c r="BF29" s="13"/>
      <c r="BG29" s="22">
        <f t="shared" si="5"/>
        <v>0</v>
      </c>
      <c r="BH29" s="21"/>
      <c r="BI29" s="22"/>
      <c r="BJ29" s="22"/>
      <c r="BK29" s="22">
        <f>[4]Jun23!$AC$1</f>
        <v>0</v>
      </c>
      <c r="BL29" s="22">
        <f>[5]Jun23!$AC$1</f>
        <v>0</v>
      </c>
      <c r="BM29" s="22">
        <f>[6]Jun23!$AC$1</f>
        <v>0</v>
      </c>
      <c r="BN29" s="22">
        <f>[7]Jun23!$Z$1</f>
        <v>0</v>
      </c>
      <c r="BO29" s="22">
        <f>-WagesInterface!G9-WagesInterface!G22</f>
        <v>0</v>
      </c>
      <c r="BP29" s="22"/>
      <c r="BQ29" s="13"/>
      <c r="BR29" s="22">
        <f t="shared" si="6"/>
        <v>0</v>
      </c>
      <c r="BS29" s="21"/>
      <c r="BT29" s="22"/>
      <c r="BU29" s="22"/>
      <c r="BV29" s="22">
        <f>[4]Jul23!$AC$1</f>
        <v>0</v>
      </c>
      <c r="BW29" s="22">
        <f>[5]Jul23!$AC$1</f>
        <v>0</v>
      </c>
      <c r="BX29" s="22">
        <f>[6]Jul23!$AC$1</f>
        <v>0</v>
      </c>
      <c r="BY29" s="22">
        <f>[7]Jul23!$Z$1</f>
        <v>0</v>
      </c>
      <c r="BZ29" s="22">
        <f>-WagesInterface!G10-WagesInterface!G23</f>
        <v>0</v>
      </c>
      <c r="CA29" s="22"/>
      <c r="CB29" s="13"/>
      <c r="CC29" s="22">
        <f t="shared" si="7"/>
        <v>0</v>
      </c>
      <c r="CD29" s="21"/>
      <c r="CE29" s="22"/>
      <c r="CF29" s="22"/>
      <c r="CG29" s="22">
        <f>[4]Aug23!$AC$1</f>
        <v>0</v>
      </c>
      <c r="CH29" s="22">
        <f>[5]Aug23!$AC$1</f>
        <v>0</v>
      </c>
      <c r="CI29" s="22">
        <f>[6]Aug23!$AC$1</f>
        <v>0</v>
      </c>
      <c r="CJ29" s="22">
        <f>[7]Aug23!$Z$1</f>
        <v>0</v>
      </c>
      <c r="CK29" s="22">
        <f>-WagesInterface!G11-WagesInterface!G24</f>
        <v>0</v>
      </c>
      <c r="CL29" s="22"/>
      <c r="CM29" s="13"/>
      <c r="CN29" s="22">
        <f t="shared" si="8"/>
        <v>0</v>
      </c>
      <c r="CO29" s="21"/>
      <c r="CP29" s="22"/>
      <c r="CQ29" s="22"/>
      <c r="CR29" s="22">
        <f>[4]Sep23!$AC$1</f>
        <v>0</v>
      </c>
      <c r="CS29" s="22">
        <f>[5]Sep23!$AC$1</f>
        <v>0</v>
      </c>
      <c r="CT29" s="22">
        <f>[6]Sep23!$AC$1</f>
        <v>0</v>
      </c>
      <c r="CU29" s="22">
        <f>[7]Sep23!$Z$1</f>
        <v>0</v>
      </c>
      <c r="CV29" s="22">
        <f>-WagesInterface!G12-WagesInterface!G25</f>
        <v>0</v>
      </c>
      <c r="CW29" s="22"/>
      <c r="CX29" s="13"/>
      <c r="CY29" s="22">
        <f t="shared" si="9"/>
        <v>0</v>
      </c>
      <c r="CZ29" s="21"/>
      <c r="DA29" s="22"/>
      <c r="DB29" s="22"/>
      <c r="DC29" s="22">
        <f>[4]Oct23!$AC$1</f>
        <v>0</v>
      </c>
      <c r="DD29" s="22">
        <f>[5]Oct23!$AC$1</f>
        <v>0</v>
      </c>
      <c r="DE29" s="22">
        <f>[6]Oct23!$AC$1</f>
        <v>0</v>
      </c>
      <c r="DF29" s="22">
        <f>[7]Oct23!$Z$1</f>
        <v>0</v>
      </c>
      <c r="DG29" s="22">
        <f>-WagesInterface!G13-WagesInterface!G26</f>
        <v>0</v>
      </c>
      <c r="DH29" s="22"/>
      <c r="DI29" s="13"/>
      <c r="DJ29" s="22">
        <f t="shared" si="10"/>
        <v>0</v>
      </c>
      <c r="DK29" s="21"/>
      <c r="DL29" s="22"/>
      <c r="DM29" s="22"/>
      <c r="DN29" s="22">
        <f>[4]Nov23!$AC$1</f>
        <v>0</v>
      </c>
      <c r="DO29" s="22">
        <f>[5]Nov23!$AC$1</f>
        <v>0</v>
      </c>
      <c r="DP29" s="22">
        <f>[6]Nov23!$AC$1</f>
        <v>0</v>
      </c>
      <c r="DQ29" s="22">
        <f>[7]Nov23!$Z$1</f>
        <v>0</v>
      </c>
      <c r="DR29" s="22">
        <f>-WagesInterface!G14-WagesInterface!G27</f>
        <v>0</v>
      </c>
      <c r="DS29" s="22"/>
      <c r="DT29" s="13"/>
      <c r="DU29" s="22">
        <f t="shared" si="11"/>
        <v>0</v>
      </c>
      <c r="DV29" s="21"/>
      <c r="DW29" s="22"/>
      <c r="DX29" s="22"/>
      <c r="DY29" s="22">
        <f>[4]Dec23!$AC$1</f>
        <v>0</v>
      </c>
      <c r="DZ29" s="22">
        <f>[5]Dec23!$AC$1</f>
        <v>0</v>
      </c>
      <c r="EA29" s="22">
        <f>[6]Dec23!$AC$1</f>
        <v>0</v>
      </c>
      <c r="EB29" s="22">
        <f>[7]Dec23!$Z$1</f>
        <v>0</v>
      </c>
      <c r="EC29" s="22">
        <f>-WagesInterface!G15-WagesInterface!G28</f>
        <v>0</v>
      </c>
      <c r="ED29" s="22"/>
      <c r="EE29" s="13"/>
      <c r="EF29" s="22">
        <f t="shared" si="12"/>
        <v>0</v>
      </c>
      <c r="EG29" s="13"/>
      <c r="EI29" s="13"/>
      <c r="EJ29" s="22">
        <f t="shared" si="13"/>
        <v>0</v>
      </c>
      <c r="EK29" s="13"/>
    </row>
    <row r="30" spans="1:141" x14ac:dyDescent="0.2">
      <c r="A30" s="13"/>
      <c r="B30" s="13" t="s">
        <v>212</v>
      </c>
      <c r="C30" s="17"/>
      <c r="D30" s="22">
        <f>-OpenAccounts!E22</f>
        <v>0</v>
      </c>
      <c r="E30" s="21"/>
      <c r="F30" s="22"/>
      <c r="G30" s="22"/>
      <c r="H30" s="22"/>
      <c r="I30" s="22"/>
      <c r="J30" s="22"/>
      <c r="K30" s="22"/>
      <c r="L30" s="22">
        <f>-WagesInterface!F4-WagesInterface!F17</f>
        <v>0</v>
      </c>
      <c r="N30" s="21"/>
      <c r="O30" s="22">
        <f t="shared" si="1"/>
        <v>0</v>
      </c>
      <c r="P30" s="21"/>
      <c r="Q30" s="22"/>
      <c r="R30" s="22"/>
      <c r="S30" s="22"/>
      <c r="T30" s="22"/>
      <c r="U30" s="22"/>
      <c r="V30" s="22"/>
      <c r="W30" s="22">
        <f>-WagesInterface!F5-WagesInterface!F18</f>
        <v>0</v>
      </c>
      <c r="X30" s="22"/>
      <c r="Y30" s="13"/>
      <c r="Z30" s="22">
        <f t="shared" si="2"/>
        <v>0</v>
      </c>
      <c r="AA30" s="21"/>
      <c r="AB30" s="22"/>
      <c r="AC30" s="22"/>
      <c r="AD30" s="22"/>
      <c r="AE30" s="22"/>
      <c r="AF30" s="22"/>
      <c r="AG30" s="22"/>
      <c r="AH30" s="22">
        <f>-WagesInterface!F6-WagesInterface!F19</f>
        <v>0</v>
      </c>
      <c r="AI30" s="22"/>
      <c r="AJ30" s="13"/>
      <c r="AK30" s="22">
        <f t="shared" si="3"/>
        <v>0</v>
      </c>
      <c r="AL30" s="21"/>
      <c r="AM30" s="22"/>
      <c r="AN30" s="22"/>
      <c r="AO30" s="22"/>
      <c r="AP30" s="22"/>
      <c r="AQ30" s="22"/>
      <c r="AR30" s="22"/>
      <c r="AS30" s="22">
        <f>-WagesInterface!F7-WagesInterface!F20</f>
        <v>0</v>
      </c>
      <c r="AT30" s="22"/>
      <c r="AU30" s="13"/>
      <c r="AV30" s="22">
        <f t="shared" si="4"/>
        <v>0</v>
      </c>
      <c r="AW30" s="21"/>
      <c r="AX30" s="22"/>
      <c r="AY30" s="22"/>
      <c r="AZ30" s="22"/>
      <c r="BA30" s="22"/>
      <c r="BB30" s="22"/>
      <c r="BC30" s="22"/>
      <c r="BD30" s="22">
        <f>-WagesInterface!F8-WagesInterface!F21</f>
        <v>0</v>
      </c>
      <c r="BE30" s="22"/>
      <c r="BF30" s="13"/>
      <c r="BG30" s="22">
        <f t="shared" si="5"/>
        <v>0</v>
      </c>
      <c r="BH30" s="21"/>
      <c r="BI30" s="22"/>
      <c r="BJ30" s="22"/>
      <c r="BK30" s="22"/>
      <c r="BL30" s="22"/>
      <c r="BM30" s="22"/>
      <c r="BN30" s="22"/>
      <c r="BO30" s="22">
        <f>-WagesInterface!F9-WagesInterface!F22</f>
        <v>0</v>
      </c>
      <c r="BP30" s="22"/>
      <c r="BQ30" s="13"/>
      <c r="BR30" s="22">
        <f t="shared" si="6"/>
        <v>0</v>
      </c>
      <c r="BS30" s="21"/>
      <c r="BT30" s="22"/>
      <c r="BU30" s="22"/>
      <c r="BV30" s="22"/>
      <c r="BW30" s="22"/>
      <c r="BX30" s="22"/>
      <c r="BY30" s="22"/>
      <c r="BZ30" s="22">
        <f>-WagesInterface!F10-WagesInterface!F23</f>
        <v>0</v>
      </c>
      <c r="CA30" s="22"/>
      <c r="CB30" s="13"/>
      <c r="CC30" s="22">
        <f t="shared" si="7"/>
        <v>0</v>
      </c>
      <c r="CD30" s="21"/>
      <c r="CE30" s="22"/>
      <c r="CF30" s="22"/>
      <c r="CG30" s="22"/>
      <c r="CH30" s="22"/>
      <c r="CI30" s="22"/>
      <c r="CJ30" s="22"/>
      <c r="CK30" s="22">
        <f>-WagesInterface!F11-WagesInterface!F24</f>
        <v>0</v>
      </c>
      <c r="CL30" s="22"/>
      <c r="CM30" s="13"/>
      <c r="CN30" s="22">
        <f t="shared" si="8"/>
        <v>0</v>
      </c>
      <c r="CO30" s="21"/>
      <c r="CP30" s="22"/>
      <c r="CQ30" s="22"/>
      <c r="CR30" s="22"/>
      <c r="CS30" s="22"/>
      <c r="CT30" s="22"/>
      <c r="CU30" s="22"/>
      <c r="CV30" s="22">
        <f>-WagesInterface!F12-WagesInterface!F25</f>
        <v>0</v>
      </c>
      <c r="CW30" s="22"/>
      <c r="CX30" s="13"/>
      <c r="CY30" s="22">
        <f t="shared" si="9"/>
        <v>0</v>
      </c>
      <c r="CZ30" s="21"/>
      <c r="DA30" s="22"/>
      <c r="DB30" s="22"/>
      <c r="DC30" s="22"/>
      <c r="DD30" s="22"/>
      <c r="DE30" s="22"/>
      <c r="DF30" s="22"/>
      <c r="DG30" s="22">
        <f>-WagesInterface!F13-WagesInterface!F26</f>
        <v>0</v>
      </c>
      <c r="DH30" s="22"/>
      <c r="DI30" s="13"/>
      <c r="DJ30" s="22">
        <f t="shared" si="10"/>
        <v>0</v>
      </c>
      <c r="DK30" s="21"/>
      <c r="DL30" s="22"/>
      <c r="DM30" s="22"/>
      <c r="DN30" s="22"/>
      <c r="DO30" s="22"/>
      <c r="DP30" s="22"/>
      <c r="DQ30" s="22"/>
      <c r="DR30" s="22">
        <f>-WagesInterface!F14-WagesInterface!F27</f>
        <v>0</v>
      </c>
      <c r="DS30" s="22"/>
      <c r="DT30" s="13"/>
      <c r="DU30" s="22">
        <f t="shared" si="11"/>
        <v>0</v>
      </c>
      <c r="DV30" s="21"/>
      <c r="DW30" s="22"/>
      <c r="DX30" s="22"/>
      <c r="DY30" s="22"/>
      <c r="DZ30" s="22"/>
      <c r="EA30" s="22"/>
      <c r="EB30" s="22"/>
      <c r="EC30" s="22">
        <f>-WagesInterface!F15-WagesInterface!F28</f>
        <v>0</v>
      </c>
      <c r="ED30" s="22"/>
      <c r="EE30" s="13"/>
      <c r="EF30" s="22">
        <f t="shared" si="12"/>
        <v>0</v>
      </c>
      <c r="EG30" s="13"/>
      <c r="EI30" s="13"/>
      <c r="EJ30" s="22">
        <f t="shared" si="13"/>
        <v>0</v>
      </c>
      <c r="EK30" s="13"/>
    </row>
    <row r="31" spans="1:141" x14ac:dyDescent="0.2">
      <c r="A31" s="13"/>
      <c r="B31" s="13" t="s">
        <v>192</v>
      </c>
      <c r="C31" s="17" t="s">
        <v>64</v>
      </c>
      <c r="D31" s="22">
        <f>-OpenAccounts!E23</f>
        <v>0</v>
      </c>
      <c r="E31" s="21"/>
      <c r="F31" s="22"/>
      <c r="G31" s="22"/>
      <c r="H31" s="22">
        <f>[4]Jan23!$AL$1</f>
        <v>0</v>
      </c>
      <c r="I31" s="22">
        <f>[5]Jan23!$AL$1</f>
        <v>0</v>
      </c>
      <c r="J31" s="22">
        <f>[6]Jan23!$AL$1</f>
        <v>0</v>
      </c>
      <c r="K31" s="22">
        <f>[7]Jan23!$AI$1</f>
        <v>0</v>
      </c>
      <c r="L31" s="22"/>
      <c r="N31" s="21"/>
      <c r="O31" s="22">
        <f t="shared" si="1"/>
        <v>0</v>
      </c>
      <c r="P31" s="21"/>
      <c r="Q31" s="22"/>
      <c r="R31" s="22"/>
      <c r="S31" s="22">
        <f>[4]Feb23!$AL$1</f>
        <v>0</v>
      </c>
      <c r="T31" s="22">
        <f>[5]Feb23!$AL$1</f>
        <v>0</v>
      </c>
      <c r="U31" s="22">
        <f>[6]Feb23!$AL$1</f>
        <v>0</v>
      </c>
      <c r="V31" s="22">
        <f>[7]Feb23!$AI$1</f>
        <v>0</v>
      </c>
      <c r="W31" s="22"/>
      <c r="X31" s="22"/>
      <c r="Y31" s="13"/>
      <c r="Z31" s="22">
        <f t="shared" si="2"/>
        <v>0</v>
      </c>
      <c r="AA31" s="21"/>
      <c r="AB31" s="22"/>
      <c r="AC31" s="22"/>
      <c r="AD31" s="22">
        <f>[4]Mar23!$AL$1</f>
        <v>0</v>
      </c>
      <c r="AE31" s="22">
        <f>[5]Mar23!$AL$1</f>
        <v>0</v>
      </c>
      <c r="AF31" s="22">
        <f>[6]Mar23!$AL$1</f>
        <v>0</v>
      </c>
      <c r="AG31" s="22">
        <f>[7]Mar23!$AI$1</f>
        <v>0</v>
      </c>
      <c r="AH31" s="22"/>
      <c r="AI31" s="22"/>
      <c r="AJ31" s="13"/>
      <c r="AK31" s="22">
        <f t="shared" si="3"/>
        <v>0</v>
      </c>
      <c r="AL31" s="21"/>
      <c r="AM31" s="22"/>
      <c r="AN31" s="22"/>
      <c r="AO31" s="22">
        <f>[4]Apr23!$AL$1</f>
        <v>0</v>
      </c>
      <c r="AP31" s="22">
        <f>[5]Apr23!$AL$1</f>
        <v>0</v>
      </c>
      <c r="AQ31" s="22">
        <f>[6]Apr23!$AL$1</f>
        <v>0</v>
      </c>
      <c r="AR31" s="22">
        <f>[7]Apr23!$AI$1</f>
        <v>0</v>
      </c>
      <c r="AS31" s="22"/>
      <c r="AT31" s="22"/>
      <c r="AU31" s="13"/>
      <c r="AV31" s="22">
        <f t="shared" si="4"/>
        <v>0</v>
      </c>
      <c r="AW31" s="21"/>
      <c r="AX31" s="22"/>
      <c r="AY31" s="22"/>
      <c r="AZ31" s="22">
        <f>[4]May23!$AL$1</f>
        <v>0</v>
      </c>
      <c r="BA31" s="22">
        <f>[5]May23!$AL$1</f>
        <v>0</v>
      </c>
      <c r="BB31" s="22">
        <f>[6]May23!$AL$1</f>
        <v>0</v>
      </c>
      <c r="BC31" s="22">
        <f>[7]May23!$AI$1</f>
        <v>0</v>
      </c>
      <c r="BD31" s="22"/>
      <c r="BE31" s="22"/>
      <c r="BF31" s="13"/>
      <c r="BG31" s="22">
        <f t="shared" si="5"/>
        <v>0</v>
      </c>
      <c r="BH31" s="21"/>
      <c r="BI31" s="22"/>
      <c r="BJ31" s="22"/>
      <c r="BK31" s="22">
        <f>[4]Jun23!$AL$1</f>
        <v>0</v>
      </c>
      <c r="BL31" s="22">
        <f>[5]Jun23!$AL$1</f>
        <v>0</v>
      </c>
      <c r="BM31" s="22">
        <f>[6]Jun23!$AL$1</f>
        <v>0</v>
      </c>
      <c r="BN31" s="22">
        <f>[7]Jun23!$AI$1</f>
        <v>0</v>
      </c>
      <c r="BO31" s="22"/>
      <c r="BP31" s="22"/>
      <c r="BQ31" s="13"/>
      <c r="BR31" s="22">
        <f t="shared" si="6"/>
        <v>0</v>
      </c>
      <c r="BS31" s="21"/>
      <c r="BT31" s="22"/>
      <c r="BU31" s="22"/>
      <c r="BV31" s="22">
        <f>[4]Jul23!$AL$1</f>
        <v>0</v>
      </c>
      <c r="BW31" s="22">
        <f>[5]Jul23!$AL$1</f>
        <v>0</v>
      </c>
      <c r="BX31" s="22">
        <f>[6]Jul23!$AL$1</f>
        <v>0</v>
      </c>
      <c r="BY31" s="22">
        <f>[7]Jul23!$AI$1</f>
        <v>0</v>
      </c>
      <c r="BZ31" s="22"/>
      <c r="CA31" s="22"/>
      <c r="CB31" s="13"/>
      <c r="CC31" s="22">
        <f t="shared" si="7"/>
        <v>0</v>
      </c>
      <c r="CD31" s="21"/>
      <c r="CE31" s="22"/>
      <c r="CF31" s="22"/>
      <c r="CG31" s="22">
        <f>[4]Aug23!$AL$1</f>
        <v>0</v>
      </c>
      <c r="CH31" s="22">
        <f>[5]Aug23!$AL$1</f>
        <v>0</v>
      </c>
      <c r="CI31" s="22">
        <f>[6]Aug23!$AL$1</f>
        <v>0</v>
      </c>
      <c r="CJ31" s="22">
        <f>[7]Aug23!$AI$1</f>
        <v>0</v>
      </c>
      <c r="CK31" s="22"/>
      <c r="CL31" s="22"/>
      <c r="CM31" s="13"/>
      <c r="CN31" s="22">
        <f t="shared" si="8"/>
        <v>0</v>
      </c>
      <c r="CO31" s="21"/>
      <c r="CP31" s="22"/>
      <c r="CQ31" s="22"/>
      <c r="CR31" s="22">
        <f>[4]Sep23!$AL$1</f>
        <v>0</v>
      </c>
      <c r="CS31" s="22">
        <f>[5]Sep23!$AL$1</f>
        <v>0</v>
      </c>
      <c r="CT31" s="22">
        <f>[6]Sep23!$AL$1</f>
        <v>0</v>
      </c>
      <c r="CU31" s="22">
        <f>[7]Sep23!$AI$1</f>
        <v>0</v>
      </c>
      <c r="CV31" s="22"/>
      <c r="CW31" s="22"/>
      <c r="CX31" s="13"/>
      <c r="CY31" s="22">
        <f t="shared" si="9"/>
        <v>0</v>
      </c>
      <c r="CZ31" s="21"/>
      <c r="DA31" s="22"/>
      <c r="DB31" s="22"/>
      <c r="DC31" s="22">
        <f>[4]Oct23!$AL$1</f>
        <v>0</v>
      </c>
      <c r="DD31" s="22">
        <f>[5]Oct23!$AL$1</f>
        <v>0</v>
      </c>
      <c r="DE31" s="22">
        <f>[6]Oct23!$AL$1</f>
        <v>0</v>
      </c>
      <c r="DF31" s="22">
        <f>[7]Oct23!$AI$1</f>
        <v>0</v>
      </c>
      <c r="DG31" s="22"/>
      <c r="DH31" s="22"/>
      <c r="DI31" s="13"/>
      <c r="DJ31" s="22">
        <f t="shared" si="10"/>
        <v>0</v>
      </c>
      <c r="DK31" s="21"/>
      <c r="DL31" s="22"/>
      <c r="DM31" s="22"/>
      <c r="DN31" s="22">
        <f>[4]Nov23!$AL$1</f>
        <v>0</v>
      </c>
      <c r="DO31" s="22">
        <f>[5]Nov23!$AL$1</f>
        <v>0</v>
      </c>
      <c r="DP31" s="22">
        <f>[6]Nov23!$AL$1</f>
        <v>0</v>
      </c>
      <c r="DQ31" s="22">
        <f>[7]Nov23!$AI$1</f>
        <v>0</v>
      </c>
      <c r="DR31" s="22"/>
      <c r="DS31" s="22"/>
      <c r="DT31" s="13"/>
      <c r="DU31" s="22">
        <f t="shared" si="11"/>
        <v>0</v>
      </c>
      <c r="DV31" s="21"/>
      <c r="DW31" s="22"/>
      <c r="DX31" s="22"/>
      <c r="DY31" s="22">
        <f>[4]Dec23!$AL$1</f>
        <v>0</v>
      </c>
      <c r="DZ31" s="22">
        <f>[5]Dec23!$AL$1</f>
        <v>0</v>
      </c>
      <c r="EA31" s="22">
        <f>[6]Dec23!$AL$1</f>
        <v>0</v>
      </c>
      <c r="EB31" s="22">
        <f>[7]Dec23!$AI$1</f>
        <v>0</v>
      </c>
      <c r="EC31" s="22"/>
      <c r="ED31" s="22"/>
      <c r="EE31" s="13"/>
      <c r="EF31" s="22">
        <f t="shared" si="12"/>
        <v>0</v>
      </c>
      <c r="EG31" s="13"/>
      <c r="EH31" s="22">
        <f>-[8]Boardmeeting!$E$4</f>
        <v>0</v>
      </c>
      <c r="EI31" s="13"/>
      <c r="EJ31" s="22">
        <f t="shared" si="13"/>
        <v>0</v>
      </c>
      <c r="EK31" s="13"/>
    </row>
    <row r="32" spans="1:141" x14ac:dyDescent="0.2">
      <c r="A32" s="13"/>
      <c r="B32" s="13" t="s">
        <v>607</v>
      </c>
      <c r="C32" s="17" t="s">
        <v>50</v>
      </c>
      <c r="D32" s="22">
        <f>-OpenAccounts!I26</f>
        <v>0</v>
      </c>
      <c r="E32" s="21"/>
      <c r="F32" s="22">
        <f>[3]Jan23!$V$1</f>
        <v>0</v>
      </c>
      <c r="G32" s="22">
        <f>-[2]Jan23!$AK$1</f>
        <v>0</v>
      </c>
      <c r="H32" s="22">
        <f>-[4]Jan23!$O$1+[4]Jan23!$AJ$1</f>
        <v>0</v>
      </c>
      <c r="I32" s="22">
        <f>-[5]Jan23!$O$1+[5]Jan23!$AJ$1</f>
        <v>0</v>
      </c>
      <c r="J32" s="22">
        <f>-[6]Jan23!$O$1+[6]Jan23!$AJ$1</f>
        <v>0</v>
      </c>
      <c r="K32" s="22">
        <f>[7]Jan23!$AG$1</f>
        <v>0</v>
      </c>
      <c r="L32" s="22"/>
      <c r="N32" s="21"/>
      <c r="O32" s="22">
        <f t="shared" si="1"/>
        <v>0</v>
      </c>
      <c r="P32" s="21"/>
      <c r="Q32" s="22">
        <f>[3]Feb23!$V$1</f>
        <v>0</v>
      </c>
      <c r="R32" s="22">
        <f>-[2]Feb23!$AK$1</f>
        <v>0</v>
      </c>
      <c r="S32" s="22">
        <f>-[4]Feb23!$O$1+[4]Feb23!$AJ$1</f>
        <v>0</v>
      </c>
      <c r="T32" s="22">
        <f>-[5]Feb23!$O$1+[5]Feb23!$AJ$1</f>
        <v>0</v>
      </c>
      <c r="U32" s="22">
        <f>-[6]Feb23!$O$1+[6]Feb23!$AJ$1</f>
        <v>0</v>
      </c>
      <c r="V32" s="22">
        <f>[7]Feb23!$AG$1</f>
        <v>0</v>
      </c>
      <c r="W32" s="22"/>
      <c r="X32" s="22"/>
      <c r="Y32" s="13"/>
      <c r="Z32" s="22">
        <f t="shared" si="2"/>
        <v>0</v>
      </c>
      <c r="AA32" s="21"/>
      <c r="AB32" s="22">
        <f>[3]Mar23!$V$1</f>
        <v>0</v>
      </c>
      <c r="AC32" s="22">
        <f>-[2]Mar23!$AK$1</f>
        <v>0</v>
      </c>
      <c r="AD32" s="22">
        <f>-[4]Mar23!$O$1+[4]Mar23!$AJ$1</f>
        <v>0</v>
      </c>
      <c r="AE32" s="22">
        <f>-[5]Mar23!$O$1+[5]Mar23!$AJ$1</f>
        <v>0</v>
      </c>
      <c r="AF32" s="22">
        <f>-[6]Mar23!$O$1+[6]Mar23!$AJ$1</f>
        <v>0</v>
      </c>
      <c r="AG32" s="22">
        <f>[7]Mar23!$AG$1</f>
        <v>0</v>
      </c>
      <c r="AH32" s="22"/>
      <c r="AI32" s="22"/>
      <c r="AJ32" s="13"/>
      <c r="AK32" s="22">
        <f t="shared" si="3"/>
        <v>0</v>
      </c>
      <c r="AL32" s="21"/>
      <c r="AM32" s="22">
        <f>[3]Apr23!$V$1</f>
        <v>0</v>
      </c>
      <c r="AN32" s="22">
        <f>-[2]Apr23!$AK$1</f>
        <v>0</v>
      </c>
      <c r="AO32" s="22">
        <f>-[4]Apr23!$O$1+[4]Apr23!$AJ$1</f>
        <v>0</v>
      </c>
      <c r="AP32" s="22">
        <f>-[5]Apr23!$O$1+[5]Apr23!$AJ$1</f>
        <v>0</v>
      </c>
      <c r="AQ32" s="22">
        <f>-[6]Apr23!$O$1+[6]Apr23!$AJ$1</f>
        <v>0</v>
      </c>
      <c r="AR32" s="22">
        <f>[7]Apr23!$AG$1</f>
        <v>0</v>
      </c>
      <c r="AS32" s="22"/>
      <c r="AT32" s="22"/>
      <c r="AU32" s="13"/>
      <c r="AV32" s="22">
        <f t="shared" si="4"/>
        <v>0</v>
      </c>
      <c r="AW32" s="21"/>
      <c r="AX32" s="22">
        <f>[3]May23!$V$1</f>
        <v>0</v>
      </c>
      <c r="AY32" s="22">
        <f>-[2]May23!$AK$1</f>
        <v>0</v>
      </c>
      <c r="AZ32" s="22">
        <f>-[4]May23!$O$1+[4]May23!$AJ$1</f>
        <v>0</v>
      </c>
      <c r="BA32" s="22">
        <f>-[5]May23!$O$1+[5]May23!$AJ$1</f>
        <v>0</v>
      </c>
      <c r="BB32" s="22">
        <f>-[6]May23!$O$1+[6]May23!$AJ$1</f>
        <v>0</v>
      </c>
      <c r="BC32" s="22">
        <f>[7]May23!$AG$1</f>
        <v>0</v>
      </c>
      <c r="BD32" s="22"/>
      <c r="BE32" s="22"/>
      <c r="BF32" s="13"/>
      <c r="BG32" s="22">
        <f t="shared" si="5"/>
        <v>0</v>
      </c>
      <c r="BH32" s="21"/>
      <c r="BI32" s="22">
        <f>[3]Jun23!$V$1</f>
        <v>0</v>
      </c>
      <c r="BJ32" s="22">
        <f>-[2]Jun23!$AK$1</f>
        <v>0</v>
      </c>
      <c r="BK32" s="22">
        <f>-[4]Jun23!$O$1+[4]Jun23!$AJ$1</f>
        <v>0</v>
      </c>
      <c r="BL32" s="22">
        <f>-[5]Jun23!$O$1+[5]Jun23!$AJ$1</f>
        <v>0</v>
      </c>
      <c r="BM32" s="22">
        <f>-[6]Jun23!$O$1+[6]Jun23!$AJ$1</f>
        <v>0</v>
      </c>
      <c r="BN32" s="22">
        <f>[7]Jun23!$AG$1</f>
        <v>0</v>
      </c>
      <c r="BO32" s="22"/>
      <c r="BP32" s="22"/>
      <c r="BQ32" s="13"/>
      <c r="BR32" s="22">
        <f t="shared" si="6"/>
        <v>0</v>
      </c>
      <c r="BS32" s="21"/>
      <c r="BT32" s="22">
        <f>[3]Jul23!$V$1</f>
        <v>0</v>
      </c>
      <c r="BU32" s="22">
        <f>-[2]Jul23!$AK$1</f>
        <v>0</v>
      </c>
      <c r="BV32" s="22">
        <f>-[4]Jul23!$O$1+[4]Jul23!$AJ$1</f>
        <v>0</v>
      </c>
      <c r="BW32" s="22">
        <f>-[5]Jul23!$O$1+[5]Jul23!$AJ$1</f>
        <v>0</v>
      </c>
      <c r="BX32" s="22">
        <f>-[6]Jul23!$O$1+[6]Jul23!$AJ$1</f>
        <v>0</v>
      </c>
      <c r="BY32" s="22">
        <f>[7]Jul23!$AG$1</f>
        <v>0</v>
      </c>
      <c r="BZ32" s="22"/>
      <c r="CA32" s="22"/>
      <c r="CB32" s="13"/>
      <c r="CC32" s="22">
        <f t="shared" si="7"/>
        <v>0</v>
      </c>
      <c r="CD32" s="21"/>
      <c r="CE32" s="22">
        <f>[3]Aug23!$V$1</f>
        <v>0</v>
      </c>
      <c r="CF32" s="22">
        <f>-[2]Aug23!$AK$1</f>
        <v>0</v>
      </c>
      <c r="CG32" s="22">
        <f>-[4]Aug23!$O$1+[4]Aug23!$AJ$1</f>
        <v>0</v>
      </c>
      <c r="CH32" s="22">
        <f>-[5]Aug23!$O$1+[5]Aug23!$AJ$1</f>
        <v>0</v>
      </c>
      <c r="CI32" s="22">
        <f>-[6]Aug23!$O$1+[6]Aug23!$AJ$1</f>
        <v>0</v>
      </c>
      <c r="CJ32" s="22">
        <f>[7]Aug23!$AG$1</f>
        <v>0</v>
      </c>
      <c r="CK32" s="22"/>
      <c r="CL32" s="22"/>
      <c r="CM32" s="13"/>
      <c r="CN32" s="22">
        <f t="shared" si="8"/>
        <v>0</v>
      </c>
      <c r="CO32" s="21"/>
      <c r="CP32" s="22">
        <f>[3]Sep23!$V$1</f>
        <v>0</v>
      </c>
      <c r="CQ32" s="22">
        <f>-[2]Sep23!$AK$1</f>
        <v>0</v>
      </c>
      <c r="CR32" s="22">
        <f>-[4]Sep23!$O$1+[4]Sep23!$AJ$1</f>
        <v>0</v>
      </c>
      <c r="CS32" s="22">
        <f>-[5]Sep23!$O$1+[5]Sep23!$AJ$1</f>
        <v>0</v>
      </c>
      <c r="CT32" s="22">
        <f>-[6]Sep23!$O$1+[6]Sep23!$AJ$1</f>
        <v>0</v>
      </c>
      <c r="CU32" s="22">
        <f>[7]Sep23!$AG$1</f>
        <v>0</v>
      </c>
      <c r="CV32" s="22"/>
      <c r="CW32" s="22"/>
      <c r="CX32" s="13"/>
      <c r="CY32" s="22">
        <f t="shared" si="9"/>
        <v>0</v>
      </c>
      <c r="CZ32" s="21"/>
      <c r="DA32" s="22">
        <f>[3]Oct23!$V$1</f>
        <v>0</v>
      </c>
      <c r="DB32" s="22">
        <f>-[2]Oct23!$AK$1</f>
        <v>0</v>
      </c>
      <c r="DC32" s="22">
        <f>-[4]Oct23!$O$1+[4]Oct23!$AJ$1</f>
        <v>0</v>
      </c>
      <c r="DD32" s="22">
        <f>-[5]Oct23!$O$1+[5]Oct23!$AJ$1</f>
        <v>0</v>
      </c>
      <c r="DE32" s="22">
        <f>-[6]Oct23!$O$1+[6]Oct23!$AJ$1</f>
        <v>0</v>
      </c>
      <c r="DF32" s="22">
        <f>[7]Oct23!$AG$1</f>
        <v>0</v>
      </c>
      <c r="DG32" s="22"/>
      <c r="DH32" s="22"/>
      <c r="DI32" s="13"/>
      <c r="DJ32" s="22">
        <f t="shared" si="10"/>
        <v>0</v>
      </c>
      <c r="DK32" s="21"/>
      <c r="DL32" s="22">
        <f>[3]Nov23!$V$1</f>
        <v>0</v>
      </c>
      <c r="DM32" s="22">
        <f>-[2]Nov23!$AK$1</f>
        <v>0</v>
      </c>
      <c r="DN32" s="22">
        <f>-[4]Nov23!$O$1+[4]Nov23!$AJ$1</f>
        <v>0</v>
      </c>
      <c r="DO32" s="22">
        <f>-[5]Nov23!$O$1+[5]Nov23!$AJ$1</f>
        <v>0</v>
      </c>
      <c r="DP32" s="22">
        <f>-[6]Nov23!$O$1+[6]Nov23!$AJ$1</f>
        <v>0</v>
      </c>
      <c r="DQ32" s="22">
        <f>[7]Nov23!$AG$1</f>
        <v>0</v>
      </c>
      <c r="DR32" s="22"/>
      <c r="DS32" s="22"/>
      <c r="DT32" s="13"/>
      <c r="DU32" s="22">
        <f t="shared" si="11"/>
        <v>0</v>
      </c>
      <c r="DV32" s="21"/>
      <c r="DW32" s="22">
        <f>[3]Dec23!$V$1</f>
        <v>0</v>
      </c>
      <c r="DX32" s="22">
        <f>-[2]Dec23!$AK$1</f>
        <v>0</v>
      </c>
      <c r="DY32" s="22">
        <f>-[4]Dec23!$O$1+[4]Dec23!$AJ$1</f>
        <v>0</v>
      </c>
      <c r="DZ32" s="22">
        <f>-[5]Dec23!$O$1+[5]Dec23!$AJ$1</f>
        <v>0</v>
      </c>
      <c r="EA32" s="22">
        <f>-[6]Dec23!$O$1+[6]Dec23!$AJ$1</f>
        <v>0</v>
      </c>
      <c r="EB32" s="22">
        <f>[7]Dec23!$AG$1</f>
        <v>0</v>
      </c>
      <c r="EC32" s="22"/>
      <c r="ED32" s="22"/>
      <c r="EE32" s="13"/>
      <c r="EF32" s="22">
        <f t="shared" si="12"/>
        <v>0</v>
      </c>
      <c r="EG32" s="13"/>
      <c r="EI32" s="13"/>
      <c r="EJ32" s="22">
        <f t="shared" si="13"/>
        <v>0</v>
      </c>
      <c r="EK32" s="13"/>
    </row>
    <row r="33" spans="1:141" x14ac:dyDescent="0.2">
      <c r="A33" s="13"/>
      <c r="B33" s="13" t="s">
        <v>608</v>
      </c>
      <c r="C33" s="17" t="s">
        <v>51</v>
      </c>
      <c r="D33" s="22">
        <f>-OpenAccounts!H26</f>
        <v>0</v>
      </c>
      <c r="E33" s="21"/>
      <c r="F33" s="22">
        <f>-[3]Jan23!$G$1</f>
        <v>0</v>
      </c>
      <c r="G33" s="22">
        <f>[2]Jan23!$G$1</f>
        <v>0</v>
      </c>
      <c r="H33" s="22">
        <f>-[4]Jan23!$N$1+[4]Jan23!$AI$1</f>
        <v>0</v>
      </c>
      <c r="I33" s="22">
        <f>-[5]Jan23!$N$1+[5]Jan23!$AI$1</f>
        <v>0</v>
      </c>
      <c r="J33" s="22">
        <f>-[6]Jan23!$N$1+[6]Jan23!$AI$1</f>
        <v>0</v>
      </c>
      <c r="K33" s="22">
        <f>[7]Jan23!$AF$1</f>
        <v>0</v>
      </c>
      <c r="L33" s="22"/>
      <c r="N33" s="21"/>
      <c r="O33" s="22">
        <f t="shared" si="1"/>
        <v>0</v>
      </c>
      <c r="P33" s="21"/>
      <c r="Q33" s="22">
        <f>-[3]Feb23!$G$1</f>
        <v>0</v>
      </c>
      <c r="R33" s="22">
        <f>[2]Feb23!$G$1</f>
        <v>0</v>
      </c>
      <c r="S33" s="22">
        <f>-[4]Feb23!$N$1+[4]Feb23!$AI$1</f>
        <v>0</v>
      </c>
      <c r="T33" s="22">
        <f>-[5]Feb23!$N$1+[5]Feb23!$AI$1</f>
        <v>0</v>
      </c>
      <c r="U33" s="22">
        <f>-[6]Feb23!$N$1+[6]Feb23!$AI$1</f>
        <v>0</v>
      </c>
      <c r="V33" s="22">
        <f>[7]Feb23!$AF$1</f>
        <v>0</v>
      </c>
      <c r="W33" s="22"/>
      <c r="X33" s="22"/>
      <c r="Y33" s="13"/>
      <c r="Z33" s="22">
        <f t="shared" si="2"/>
        <v>0</v>
      </c>
      <c r="AA33" s="21"/>
      <c r="AB33" s="22">
        <f>-[3]Mar23!$G$1</f>
        <v>0</v>
      </c>
      <c r="AC33" s="22">
        <f>[2]Mar23!$G$1</f>
        <v>0</v>
      </c>
      <c r="AD33" s="22">
        <f>-[4]Mar23!$N$1+[4]Mar23!$AI$1</f>
        <v>0</v>
      </c>
      <c r="AE33" s="22">
        <f>-[5]Mar23!$N$1+[5]Mar23!$AI$1</f>
        <v>0</v>
      </c>
      <c r="AF33" s="22">
        <f>-[6]Mar23!$N$1+[6]Mar23!$AI$1</f>
        <v>0</v>
      </c>
      <c r="AG33" s="22">
        <f>[7]Mar23!$AF$1</f>
        <v>0</v>
      </c>
      <c r="AH33" s="22"/>
      <c r="AI33" s="22"/>
      <c r="AJ33" s="13"/>
      <c r="AK33" s="22">
        <f t="shared" si="3"/>
        <v>0</v>
      </c>
      <c r="AL33" s="21"/>
      <c r="AM33" s="22">
        <f>-[3]Apr23!$G$1</f>
        <v>0</v>
      </c>
      <c r="AN33" s="22">
        <f>[2]Apr23!$G$1</f>
        <v>0</v>
      </c>
      <c r="AO33" s="22">
        <f>-[4]Apr23!$N$1+[4]Apr23!$AI$1</f>
        <v>0</v>
      </c>
      <c r="AP33" s="22">
        <f>-[5]Apr23!$N$1+[5]Apr23!$AI$1</f>
        <v>0</v>
      </c>
      <c r="AQ33" s="22">
        <f>-[6]Apr23!$N$1+[6]Apr23!$AI$1</f>
        <v>0</v>
      </c>
      <c r="AR33" s="22">
        <f>[7]Apr23!$AF$1</f>
        <v>0</v>
      </c>
      <c r="AS33" s="22"/>
      <c r="AT33" s="22"/>
      <c r="AU33" s="13"/>
      <c r="AV33" s="22">
        <f t="shared" si="4"/>
        <v>0</v>
      </c>
      <c r="AW33" s="21"/>
      <c r="AX33" s="22">
        <f>-[3]May23!$G$1</f>
        <v>0</v>
      </c>
      <c r="AY33" s="22">
        <f>[2]May23!$G$1</f>
        <v>0</v>
      </c>
      <c r="AZ33" s="22">
        <f>-[4]May23!$N$1+[4]May23!$AI$1</f>
        <v>0</v>
      </c>
      <c r="BA33" s="22">
        <f>-[5]May23!$N$1+[5]May23!$AI$1</f>
        <v>0</v>
      </c>
      <c r="BB33" s="22">
        <f>-[6]May23!$N$1+[6]May23!$AI$1</f>
        <v>0</v>
      </c>
      <c r="BC33" s="22">
        <f>[7]May23!$AF$1</f>
        <v>0</v>
      </c>
      <c r="BD33" s="22"/>
      <c r="BE33" s="22"/>
      <c r="BF33" s="13"/>
      <c r="BG33" s="22">
        <f t="shared" si="5"/>
        <v>0</v>
      </c>
      <c r="BH33" s="21"/>
      <c r="BI33" s="22">
        <f>-[3]Jun23!$G$1</f>
        <v>0</v>
      </c>
      <c r="BJ33" s="22">
        <f>[2]Jun23!$G$1</f>
        <v>0</v>
      </c>
      <c r="BK33" s="22">
        <f>-[4]Jun23!$N$1+[4]Jun23!$AI$1</f>
        <v>0</v>
      </c>
      <c r="BL33" s="22">
        <f>-[5]Jun23!$N$1+[5]Jun23!$AI$1</f>
        <v>0</v>
      </c>
      <c r="BM33" s="22">
        <f>-[6]Jun23!$N$1+[6]Jun23!$AI$1</f>
        <v>0</v>
      </c>
      <c r="BN33" s="22">
        <f>[7]Jun23!$AF$1</f>
        <v>0</v>
      </c>
      <c r="BO33" s="22"/>
      <c r="BP33" s="22"/>
      <c r="BQ33" s="13"/>
      <c r="BR33" s="22">
        <f t="shared" si="6"/>
        <v>0</v>
      </c>
      <c r="BS33" s="21"/>
      <c r="BT33" s="22">
        <f>-[3]Jul23!$G$1</f>
        <v>0</v>
      </c>
      <c r="BU33" s="22">
        <f>[2]Jul23!$G$1</f>
        <v>0</v>
      </c>
      <c r="BV33" s="22">
        <f>-[4]Jul23!$N$1+[4]Jul23!$AI$1</f>
        <v>0</v>
      </c>
      <c r="BW33" s="22">
        <f>-[5]Jul23!$N$1+[5]Jul23!$AI$1</f>
        <v>0</v>
      </c>
      <c r="BX33" s="22">
        <f>-[6]Jul23!$N$1+[6]Jul23!$AI$1</f>
        <v>0</v>
      </c>
      <c r="BY33" s="22">
        <f>[7]Jul23!$AF$1</f>
        <v>0</v>
      </c>
      <c r="BZ33" s="22"/>
      <c r="CA33" s="22"/>
      <c r="CB33" s="13"/>
      <c r="CC33" s="22">
        <f t="shared" si="7"/>
        <v>0</v>
      </c>
      <c r="CD33" s="21"/>
      <c r="CE33" s="22">
        <f>-[3]Aug23!$G$1</f>
        <v>0</v>
      </c>
      <c r="CF33" s="22">
        <f>[2]Aug23!$G$1</f>
        <v>0</v>
      </c>
      <c r="CG33" s="22">
        <f>-[4]Aug23!$N$1+[4]Aug23!$AI$1</f>
        <v>0</v>
      </c>
      <c r="CH33" s="22">
        <f>-[5]Aug23!$N$1+[5]Aug23!$AI$1</f>
        <v>0</v>
      </c>
      <c r="CI33" s="22">
        <f>-[6]Aug23!$N$1+[6]Aug23!$AI$1</f>
        <v>0</v>
      </c>
      <c r="CJ33" s="22">
        <f>[7]Aug23!$AF$1</f>
        <v>0</v>
      </c>
      <c r="CK33" s="22"/>
      <c r="CL33" s="22"/>
      <c r="CM33" s="13"/>
      <c r="CN33" s="22">
        <f t="shared" si="8"/>
        <v>0</v>
      </c>
      <c r="CO33" s="21"/>
      <c r="CP33" s="22">
        <f>-[3]Sep23!$G$1</f>
        <v>0</v>
      </c>
      <c r="CQ33" s="22">
        <f>[2]Sep23!$G$1</f>
        <v>0</v>
      </c>
      <c r="CR33" s="22">
        <f>-[4]Sep23!$N$1+[4]Sep23!$AI$1</f>
        <v>0</v>
      </c>
      <c r="CS33" s="22">
        <f>-[5]Sep23!$N$1+[5]Sep23!$AI$1</f>
        <v>0</v>
      </c>
      <c r="CT33" s="22">
        <f>-[6]Sep23!$N$1+[6]Sep23!$AI$1</f>
        <v>0</v>
      </c>
      <c r="CU33" s="22">
        <f>[7]Sep23!$AF$1</f>
        <v>0</v>
      </c>
      <c r="CV33" s="22"/>
      <c r="CW33" s="22"/>
      <c r="CX33" s="13"/>
      <c r="CY33" s="22">
        <f t="shared" si="9"/>
        <v>0</v>
      </c>
      <c r="CZ33" s="21"/>
      <c r="DA33" s="22">
        <f>-[3]Oct23!$G$1</f>
        <v>0</v>
      </c>
      <c r="DB33" s="22">
        <f>[2]Oct23!$G$1</f>
        <v>0</v>
      </c>
      <c r="DC33" s="22">
        <f>-[4]Oct23!$N$1+[4]Oct23!$AI$1</f>
        <v>0</v>
      </c>
      <c r="DD33" s="22">
        <f>-[5]Oct23!$N$1+[5]Oct23!$AI$1</f>
        <v>0</v>
      </c>
      <c r="DE33" s="22">
        <f>-[6]Oct23!$N$1+[6]Oct23!$AI$1</f>
        <v>0</v>
      </c>
      <c r="DF33" s="22">
        <f>[7]Oct23!$AF$1</f>
        <v>0</v>
      </c>
      <c r="DG33" s="22"/>
      <c r="DH33" s="22"/>
      <c r="DI33" s="13"/>
      <c r="DJ33" s="22">
        <f t="shared" si="10"/>
        <v>0</v>
      </c>
      <c r="DK33" s="21"/>
      <c r="DL33" s="22">
        <f>-[3]Nov23!$G$1</f>
        <v>0</v>
      </c>
      <c r="DM33" s="22">
        <f>[2]Nov23!$G$1</f>
        <v>0</v>
      </c>
      <c r="DN33" s="22">
        <f>-[4]Nov23!$N$1+[4]Nov23!$AI$1</f>
        <v>0</v>
      </c>
      <c r="DO33" s="22">
        <f>-[5]Nov23!$N$1+[5]Nov23!$AI$1</f>
        <v>0</v>
      </c>
      <c r="DP33" s="22">
        <f>-[6]Nov23!$N$1+[6]Nov23!$AI$1</f>
        <v>0</v>
      </c>
      <c r="DQ33" s="22">
        <f>[7]Nov23!$AF$1</f>
        <v>0</v>
      </c>
      <c r="DR33" s="22"/>
      <c r="DS33" s="22"/>
      <c r="DT33" s="13"/>
      <c r="DU33" s="22">
        <f t="shared" si="11"/>
        <v>0</v>
      </c>
      <c r="DV33" s="21"/>
      <c r="DW33" s="22">
        <f>-[3]Dec23!$G$1</f>
        <v>0</v>
      </c>
      <c r="DX33" s="22">
        <f>[2]Dec23!$G$1</f>
        <v>0</v>
      </c>
      <c r="DY33" s="22">
        <f>-[4]Dec23!$N$1+[4]Dec23!$AI$1</f>
        <v>0</v>
      </c>
      <c r="DZ33" s="22">
        <f>-[5]Dec23!$N$1+[5]Dec23!$AI$1</f>
        <v>0</v>
      </c>
      <c r="EA33" s="22">
        <f>-[6]Dec23!$N$1+[6]Dec23!$AI$1</f>
        <v>0</v>
      </c>
      <c r="EB33" s="22">
        <f>[7]Dec23!$AF$1</f>
        <v>0</v>
      </c>
      <c r="EC33" s="22"/>
      <c r="ED33" s="22"/>
      <c r="EE33" s="13"/>
      <c r="EF33" s="22">
        <f t="shared" si="12"/>
        <v>0</v>
      </c>
      <c r="EG33" s="13"/>
      <c r="EI33" s="13"/>
      <c r="EJ33" s="22">
        <f t="shared" si="13"/>
        <v>0</v>
      </c>
      <c r="EK33" s="13"/>
    </row>
    <row r="34" spans="1:141" x14ac:dyDescent="0.2">
      <c r="A34" s="13"/>
      <c r="B34" s="13" t="s">
        <v>609</v>
      </c>
      <c r="C34" s="17" t="s">
        <v>52</v>
      </c>
      <c r="D34" s="22">
        <f>-OpenAccounts!G26</f>
        <v>0</v>
      </c>
      <c r="E34" s="21"/>
      <c r="F34" s="22"/>
      <c r="G34" s="22"/>
      <c r="H34" s="22">
        <f>[4]Jan23!$AH$1</f>
        <v>0</v>
      </c>
      <c r="I34" s="22">
        <f>[5]Jan23!$AH$1</f>
        <v>0</v>
      </c>
      <c r="J34" s="22">
        <f>[6]Jan23!$AH$1</f>
        <v>0</v>
      </c>
      <c r="K34" s="22">
        <f>[7]Jan23!$AE$1</f>
        <v>0</v>
      </c>
      <c r="L34" s="22">
        <f>-(WagesInterface!D4+WagesInterface!E4+WagesInterface!H4)-(WagesInterface!D17+WagesInterface!E17+WagesInterface!H17)+(WagesInterface!I4+WagesInterface!I17)</f>
        <v>0</v>
      </c>
      <c r="N34" s="21"/>
      <c r="O34" s="22">
        <f t="shared" si="1"/>
        <v>0</v>
      </c>
      <c r="P34" s="21"/>
      <c r="Q34" s="22"/>
      <c r="R34" s="22"/>
      <c r="S34" s="22">
        <f>[4]Feb23!$AH$1</f>
        <v>0</v>
      </c>
      <c r="T34" s="22">
        <f>[5]Feb23!$AH$1</f>
        <v>0</v>
      </c>
      <c r="U34" s="22">
        <f>[6]Feb23!$AH$1</f>
        <v>0</v>
      </c>
      <c r="V34" s="22">
        <f>[7]Feb23!$AE$1</f>
        <v>0</v>
      </c>
      <c r="W34" s="22">
        <f>-(WagesInterface!D5+WagesInterface!E5+WagesInterface!H5)-(WagesInterface!D18+WagesInterface!E18+WagesInterface!H18)+(WagesInterface!I5+WagesInterface!I18)</f>
        <v>0</v>
      </c>
      <c r="X34" s="22"/>
      <c r="Y34" s="13"/>
      <c r="Z34" s="22">
        <f t="shared" si="2"/>
        <v>0</v>
      </c>
      <c r="AA34" s="21"/>
      <c r="AB34" s="22"/>
      <c r="AC34" s="22"/>
      <c r="AD34" s="22">
        <f>[4]Mar23!$AH$1</f>
        <v>0</v>
      </c>
      <c r="AE34" s="22">
        <f>[5]Mar23!$AH$1</f>
        <v>0</v>
      </c>
      <c r="AF34" s="22">
        <f>[6]Mar23!$AH$1</f>
        <v>0</v>
      </c>
      <c r="AG34" s="22">
        <f>[7]Mar23!$AE$1</f>
        <v>0</v>
      </c>
      <c r="AH34" s="22">
        <f>-(WagesInterface!D6+WagesInterface!E6+WagesInterface!H6)-(WagesInterface!D19+WagesInterface!E19+WagesInterface!H19)+(WagesInterface!I6+WagesInterface!I19)</f>
        <v>0</v>
      </c>
      <c r="AI34" s="22"/>
      <c r="AJ34" s="13"/>
      <c r="AK34" s="22">
        <f t="shared" si="3"/>
        <v>0</v>
      </c>
      <c r="AL34" s="21"/>
      <c r="AM34" s="22"/>
      <c r="AN34" s="22"/>
      <c r="AO34" s="22">
        <f>[4]Apr23!$AH$1</f>
        <v>0</v>
      </c>
      <c r="AP34" s="22">
        <f>[5]Apr23!$AH$1</f>
        <v>0</v>
      </c>
      <c r="AQ34" s="22">
        <f>[6]Apr23!$AH$1</f>
        <v>0</v>
      </c>
      <c r="AR34" s="22">
        <f>[7]Apr23!$AE$1</f>
        <v>0</v>
      </c>
      <c r="AS34" s="22">
        <f>-(WagesInterface!D7+WagesInterface!E7+WagesInterface!H7)-(WagesInterface!D20+WagesInterface!E20+WagesInterface!H20)+(WagesInterface!I7+WagesInterface!I20)</f>
        <v>0</v>
      </c>
      <c r="AT34" s="22"/>
      <c r="AU34" s="13"/>
      <c r="AV34" s="22">
        <f t="shared" si="4"/>
        <v>0</v>
      </c>
      <c r="AW34" s="21"/>
      <c r="AX34" s="22"/>
      <c r="AY34" s="22"/>
      <c r="AZ34" s="22">
        <f>[4]May23!$AH$1</f>
        <v>0</v>
      </c>
      <c r="BA34" s="22">
        <f>[5]May23!$AH$1</f>
        <v>0</v>
      </c>
      <c r="BB34" s="22">
        <f>[6]May23!$AH$1</f>
        <v>0</v>
      </c>
      <c r="BC34" s="22">
        <f>[7]May23!$AE$1</f>
        <v>0</v>
      </c>
      <c r="BD34" s="22">
        <f>-(WagesInterface!D8+WagesInterface!E8+WagesInterface!H8)-(WagesInterface!D21+WagesInterface!E21+WagesInterface!H21)+(WagesInterface!I8+WagesInterface!I21)</f>
        <v>0</v>
      </c>
      <c r="BE34" s="22"/>
      <c r="BF34" s="13"/>
      <c r="BG34" s="22">
        <f t="shared" si="5"/>
        <v>0</v>
      </c>
      <c r="BH34" s="21"/>
      <c r="BI34" s="22"/>
      <c r="BJ34" s="22"/>
      <c r="BK34" s="22">
        <f>[4]Jun23!$AH$1</f>
        <v>0</v>
      </c>
      <c r="BL34" s="22">
        <f>[5]Jun23!$AH$1</f>
        <v>0</v>
      </c>
      <c r="BM34" s="22">
        <f>[6]Jun23!$AH$1</f>
        <v>0</v>
      </c>
      <c r="BN34" s="22">
        <f>[7]Jun23!$AE$1</f>
        <v>0</v>
      </c>
      <c r="BO34" s="22">
        <f>-(WagesInterface!D9+WagesInterface!E9+WagesInterface!H9)-(WagesInterface!D22+WagesInterface!E22+WagesInterface!H22)+(WagesInterface!I9+WagesInterface!I22)</f>
        <v>0</v>
      </c>
      <c r="BP34" s="22"/>
      <c r="BQ34" s="13"/>
      <c r="BR34" s="22">
        <f t="shared" si="6"/>
        <v>0</v>
      </c>
      <c r="BS34" s="21"/>
      <c r="BT34" s="22"/>
      <c r="BU34" s="22"/>
      <c r="BV34" s="22">
        <f>[4]Jul23!$AH$1</f>
        <v>0</v>
      </c>
      <c r="BW34" s="22">
        <f>[5]Jul23!$AH$1</f>
        <v>0</v>
      </c>
      <c r="BX34" s="22">
        <f>[6]Jul23!$AH$1</f>
        <v>0</v>
      </c>
      <c r="BY34" s="22">
        <f>[7]Jul23!$AE$1</f>
        <v>0</v>
      </c>
      <c r="BZ34" s="22">
        <f>-(WagesInterface!D10+WagesInterface!E10+WagesInterface!H10)-(WagesInterface!D23+WagesInterface!E23+WagesInterface!H23)+(WagesInterface!I10+WagesInterface!I23)</f>
        <v>0</v>
      </c>
      <c r="CA34" s="22"/>
      <c r="CB34" s="13"/>
      <c r="CC34" s="22">
        <f t="shared" si="7"/>
        <v>0</v>
      </c>
      <c r="CD34" s="21"/>
      <c r="CE34" s="22"/>
      <c r="CF34" s="22"/>
      <c r="CG34" s="22">
        <f>[4]Aug23!$AH$1</f>
        <v>0</v>
      </c>
      <c r="CH34" s="22">
        <f>[5]Aug23!$AH$1</f>
        <v>0</v>
      </c>
      <c r="CI34" s="22">
        <f>[6]Aug23!$AH$1</f>
        <v>0</v>
      </c>
      <c r="CJ34" s="22">
        <f>[7]Aug23!$AE$1</f>
        <v>0</v>
      </c>
      <c r="CK34" s="22">
        <f>-(WagesInterface!D11+WagesInterface!E11+WagesInterface!H11)-(WagesInterface!D24+WagesInterface!E24+WagesInterface!H24)+(WagesInterface!I11+WagesInterface!I24)</f>
        <v>0</v>
      </c>
      <c r="CL34" s="22"/>
      <c r="CM34" s="13"/>
      <c r="CN34" s="22">
        <f t="shared" si="8"/>
        <v>0</v>
      </c>
      <c r="CO34" s="21"/>
      <c r="CP34" s="22"/>
      <c r="CQ34" s="22"/>
      <c r="CR34" s="22">
        <f>[4]Sep23!$AH$1</f>
        <v>0</v>
      </c>
      <c r="CS34" s="22">
        <f>[5]Sep23!$AH$1</f>
        <v>0</v>
      </c>
      <c r="CT34" s="22">
        <f>[6]Sep23!$AH$1</f>
        <v>0</v>
      </c>
      <c r="CU34" s="22">
        <f>[7]Sep23!$AE$1</f>
        <v>0</v>
      </c>
      <c r="CV34" s="22">
        <f>-(WagesInterface!D12+WagesInterface!E12+WagesInterface!H12)-(WagesInterface!D25+WagesInterface!E25+WagesInterface!H25)+(WagesInterface!I12+WagesInterface!I25)</f>
        <v>0</v>
      </c>
      <c r="CW34" s="22"/>
      <c r="CX34" s="13"/>
      <c r="CY34" s="22">
        <f t="shared" si="9"/>
        <v>0</v>
      </c>
      <c r="CZ34" s="21"/>
      <c r="DA34" s="22"/>
      <c r="DB34" s="22"/>
      <c r="DC34" s="22">
        <f>[4]Oct23!$AH$1</f>
        <v>0</v>
      </c>
      <c r="DD34" s="22">
        <f>[5]Oct23!$AH$1</f>
        <v>0</v>
      </c>
      <c r="DE34" s="22">
        <f>[6]Oct23!$AH$1</f>
        <v>0</v>
      </c>
      <c r="DF34" s="22">
        <f>[7]Oct23!$AE$1</f>
        <v>0</v>
      </c>
      <c r="DG34" s="22">
        <f>-(WagesInterface!D13+WagesInterface!E13+WagesInterface!H13)-(WagesInterface!D26+WagesInterface!E26+WagesInterface!H26)+(WagesInterface!I13+WagesInterface!I26)</f>
        <v>0</v>
      </c>
      <c r="DH34" s="22"/>
      <c r="DI34" s="13"/>
      <c r="DJ34" s="22">
        <f t="shared" si="10"/>
        <v>0</v>
      </c>
      <c r="DK34" s="21"/>
      <c r="DL34" s="22"/>
      <c r="DM34" s="22"/>
      <c r="DN34" s="22">
        <f>[4]Nov23!$AH$1</f>
        <v>0</v>
      </c>
      <c r="DO34" s="22">
        <f>[5]Nov23!$AH$1</f>
        <v>0</v>
      </c>
      <c r="DP34" s="22">
        <f>[6]Nov23!$AH$1</f>
        <v>0</v>
      </c>
      <c r="DQ34" s="22">
        <f>[7]Nov23!$AE$1</f>
        <v>0</v>
      </c>
      <c r="DR34" s="22">
        <f>-(WagesInterface!D14+WagesInterface!E14+WagesInterface!H14)-(WagesInterface!D27+WagesInterface!E27+WagesInterface!H27)+(WagesInterface!I14+WagesInterface!I27)</f>
        <v>0</v>
      </c>
      <c r="DS34" s="22"/>
      <c r="DT34" s="13"/>
      <c r="DU34" s="22">
        <f t="shared" si="11"/>
        <v>0</v>
      </c>
      <c r="DV34" s="21"/>
      <c r="DW34" s="22"/>
      <c r="DX34" s="22"/>
      <c r="DY34" s="22">
        <f>[4]Dec23!$AH$1</f>
        <v>0</v>
      </c>
      <c r="DZ34" s="22">
        <f>[5]Dec23!$AH$1</f>
        <v>0</v>
      </c>
      <c r="EA34" s="22">
        <f>[6]Dec23!$AH$1</f>
        <v>0</v>
      </c>
      <c r="EB34" s="22">
        <f>[7]Dec23!$AE$1</f>
        <v>0</v>
      </c>
      <c r="EC34" s="22">
        <f>-(WagesInterface!D15+WagesInterface!E15+WagesInterface!H15)-(WagesInterface!D28+WagesInterface!E28+WagesInterface!H28)+(WagesInterface!I15+WagesInterface!I28)</f>
        <v>0</v>
      </c>
      <c r="ED34" s="22"/>
      <c r="EE34" s="13"/>
      <c r="EF34" s="22">
        <f t="shared" si="12"/>
        <v>0</v>
      </c>
      <c r="EG34" s="13"/>
      <c r="EI34" s="13"/>
      <c r="EJ34" s="22">
        <f t="shared" si="13"/>
        <v>0</v>
      </c>
      <c r="EK34" s="13"/>
    </row>
    <row r="35" spans="1:141" x14ac:dyDescent="0.2">
      <c r="A35" s="13"/>
      <c r="B35" s="13" t="s">
        <v>610</v>
      </c>
      <c r="C35" s="17" t="s">
        <v>53</v>
      </c>
      <c r="D35" s="22">
        <f>-OpenAccounts!E24</f>
        <v>0</v>
      </c>
      <c r="E35" s="21"/>
      <c r="F35" s="22"/>
      <c r="G35" s="22"/>
      <c r="H35" s="22">
        <f>[4]Jan23!$AK$1</f>
        <v>0</v>
      </c>
      <c r="I35" s="22">
        <f>[5]Jan23!$AK$1</f>
        <v>0</v>
      </c>
      <c r="J35" s="22">
        <f>[6]Jan23!$AK$1</f>
        <v>0</v>
      </c>
      <c r="K35" s="22">
        <f>[7]Jan23!$AH$1</f>
        <v>0</v>
      </c>
      <c r="L35" s="22"/>
      <c r="N35" s="21"/>
      <c r="O35" s="22">
        <f t="shared" si="1"/>
        <v>0</v>
      </c>
      <c r="P35" s="21"/>
      <c r="Q35" s="22"/>
      <c r="R35" s="22"/>
      <c r="S35" s="22">
        <f>[4]Feb23!$AK$1</f>
        <v>0</v>
      </c>
      <c r="T35" s="22">
        <f>[5]Feb23!$AK$1</f>
        <v>0</v>
      </c>
      <c r="U35" s="22">
        <f>[6]Feb23!$AK$1</f>
        <v>0</v>
      </c>
      <c r="V35" s="22">
        <f>[7]Feb23!$AH$1</f>
        <v>0</v>
      </c>
      <c r="W35" s="22"/>
      <c r="X35" s="22"/>
      <c r="Y35" s="13"/>
      <c r="Z35" s="22">
        <f t="shared" si="2"/>
        <v>0</v>
      </c>
      <c r="AA35" s="21"/>
      <c r="AB35" s="22"/>
      <c r="AC35" s="22"/>
      <c r="AD35" s="22">
        <f>[4]Mar23!$AK$1</f>
        <v>0</v>
      </c>
      <c r="AE35" s="22">
        <f>[5]Mar23!$AK$1</f>
        <v>0</v>
      </c>
      <c r="AF35" s="22">
        <f>[6]Mar23!$AK$1</f>
        <v>0</v>
      </c>
      <c r="AG35" s="22">
        <f>[7]Mar23!$AH$1</f>
        <v>0</v>
      </c>
      <c r="AH35" s="22"/>
      <c r="AI35" s="22"/>
      <c r="AJ35" s="13"/>
      <c r="AK35" s="22">
        <f t="shared" si="3"/>
        <v>0</v>
      </c>
      <c r="AL35" s="21"/>
      <c r="AM35" s="22"/>
      <c r="AN35" s="22"/>
      <c r="AO35" s="22">
        <f>[4]Apr23!$AK$1</f>
        <v>0</v>
      </c>
      <c r="AP35" s="22">
        <f>[5]Apr23!$AK$1</f>
        <v>0</v>
      </c>
      <c r="AQ35" s="22">
        <f>[6]Apr23!$AK$1</f>
        <v>0</v>
      </c>
      <c r="AR35" s="22">
        <f>[7]Apr23!$AH$1</f>
        <v>0</v>
      </c>
      <c r="AS35" s="22"/>
      <c r="AT35" s="22"/>
      <c r="AU35" s="13"/>
      <c r="AV35" s="22">
        <f t="shared" si="4"/>
        <v>0</v>
      </c>
      <c r="AW35" s="21"/>
      <c r="AX35" s="22"/>
      <c r="AY35" s="22"/>
      <c r="AZ35" s="22">
        <f>[4]May23!$AK$1</f>
        <v>0</v>
      </c>
      <c r="BA35" s="22">
        <f>[5]May23!$AK$1</f>
        <v>0</v>
      </c>
      <c r="BB35" s="22">
        <f>[6]May23!$AK$1</f>
        <v>0</v>
      </c>
      <c r="BC35" s="22">
        <f>[7]May23!$AH$1</f>
        <v>0</v>
      </c>
      <c r="BD35" s="22"/>
      <c r="BE35" s="22"/>
      <c r="BF35" s="13"/>
      <c r="BG35" s="22">
        <f t="shared" si="5"/>
        <v>0</v>
      </c>
      <c r="BH35" s="21"/>
      <c r="BI35" s="22"/>
      <c r="BJ35" s="22"/>
      <c r="BK35" s="22">
        <f>[4]Jun23!$AK$1</f>
        <v>0</v>
      </c>
      <c r="BL35" s="22">
        <f>[5]Jun23!$AK$1</f>
        <v>0</v>
      </c>
      <c r="BM35" s="22">
        <f>[6]Jun23!$AK$1</f>
        <v>0</v>
      </c>
      <c r="BN35" s="22">
        <f>[7]Jun23!$AH$1</f>
        <v>0</v>
      </c>
      <c r="BO35" s="22"/>
      <c r="BP35" s="22"/>
      <c r="BQ35" s="13"/>
      <c r="BR35" s="22">
        <f t="shared" si="6"/>
        <v>0</v>
      </c>
      <c r="BS35" s="21"/>
      <c r="BT35" s="22"/>
      <c r="BU35" s="22"/>
      <c r="BV35" s="22">
        <f>[4]Jul23!$AK$1</f>
        <v>0</v>
      </c>
      <c r="BW35" s="22">
        <f>[5]Jul23!$AK$1</f>
        <v>0</v>
      </c>
      <c r="BX35" s="22">
        <f>[6]Jul23!$AK$1</f>
        <v>0</v>
      </c>
      <c r="BY35" s="22">
        <f>[7]Jul23!$AH$1</f>
        <v>0</v>
      </c>
      <c r="BZ35" s="22"/>
      <c r="CA35" s="22"/>
      <c r="CB35" s="13"/>
      <c r="CC35" s="22">
        <f t="shared" si="7"/>
        <v>0</v>
      </c>
      <c r="CD35" s="21"/>
      <c r="CE35" s="22"/>
      <c r="CF35" s="22"/>
      <c r="CG35" s="22">
        <f>[4]Aug23!$AK$1</f>
        <v>0</v>
      </c>
      <c r="CH35" s="22">
        <f>[5]Aug23!$AK$1</f>
        <v>0</v>
      </c>
      <c r="CI35" s="22">
        <f>[6]Aug23!$AK$1</f>
        <v>0</v>
      </c>
      <c r="CJ35" s="22">
        <f>[7]Aug23!$AH$1</f>
        <v>0</v>
      </c>
      <c r="CK35" s="22"/>
      <c r="CL35" s="22"/>
      <c r="CM35" s="13"/>
      <c r="CN35" s="22">
        <f t="shared" si="8"/>
        <v>0</v>
      </c>
      <c r="CO35" s="21"/>
      <c r="CP35" s="22"/>
      <c r="CQ35" s="22"/>
      <c r="CR35" s="22">
        <f>[4]Sep23!$AK$1</f>
        <v>0</v>
      </c>
      <c r="CS35" s="22">
        <f>[5]Sep23!$AK$1</f>
        <v>0</v>
      </c>
      <c r="CT35" s="22">
        <f>[6]Sep23!$AK$1</f>
        <v>0</v>
      </c>
      <c r="CU35" s="22">
        <f>[7]Sep23!$AH$1</f>
        <v>0</v>
      </c>
      <c r="CV35" s="22"/>
      <c r="CW35" s="22"/>
      <c r="CX35" s="13"/>
      <c r="CY35" s="22">
        <f t="shared" si="9"/>
        <v>0</v>
      </c>
      <c r="CZ35" s="21"/>
      <c r="DA35" s="22"/>
      <c r="DB35" s="22"/>
      <c r="DC35" s="22">
        <f>[4]Oct23!$AK$1</f>
        <v>0</v>
      </c>
      <c r="DD35" s="22">
        <f>[5]Oct23!$AK$1</f>
        <v>0</v>
      </c>
      <c r="DE35" s="22">
        <f>[6]Oct23!$AK$1</f>
        <v>0</v>
      </c>
      <c r="DF35" s="22">
        <f>[7]Oct23!$AH$1</f>
        <v>0</v>
      </c>
      <c r="DG35" s="22"/>
      <c r="DH35" s="22"/>
      <c r="DI35" s="13"/>
      <c r="DJ35" s="22">
        <f t="shared" si="10"/>
        <v>0</v>
      </c>
      <c r="DK35" s="21"/>
      <c r="DL35" s="22"/>
      <c r="DM35" s="22"/>
      <c r="DN35" s="22">
        <f>[4]Nov23!$AK$1</f>
        <v>0</v>
      </c>
      <c r="DO35" s="22">
        <f>[5]Nov23!$AK$1</f>
        <v>0</v>
      </c>
      <c r="DP35" s="22">
        <f>[6]Nov23!$AK$1</f>
        <v>0</v>
      </c>
      <c r="DQ35" s="22">
        <f>[7]Nov23!$AH$1</f>
        <v>0</v>
      </c>
      <c r="DR35" s="22"/>
      <c r="DS35" s="22"/>
      <c r="DT35" s="13"/>
      <c r="DU35" s="22">
        <f t="shared" si="11"/>
        <v>0</v>
      </c>
      <c r="DV35" s="21"/>
      <c r="DW35" s="22"/>
      <c r="DX35" s="22"/>
      <c r="DY35" s="22">
        <f>[4]Dec23!$AK$1</f>
        <v>0</v>
      </c>
      <c r="DZ35" s="22">
        <f>[5]Dec23!$AK$1</f>
        <v>0</v>
      </c>
      <c r="EA35" s="22">
        <f>[6]Dec23!$AK$1</f>
        <v>0</v>
      </c>
      <c r="EB35" s="22">
        <f>[7]Dec23!$AH$1</f>
        <v>0</v>
      </c>
      <c r="EC35" s="22"/>
      <c r="ED35" s="22">
        <f>-CorporationTax!K35</f>
        <v>0</v>
      </c>
      <c r="EE35" s="13"/>
      <c r="EF35" s="22">
        <f t="shared" si="12"/>
        <v>0</v>
      </c>
      <c r="EG35" s="13"/>
      <c r="EH35" s="22">
        <f>-EH58</f>
        <v>0</v>
      </c>
      <c r="EI35" s="13"/>
      <c r="EJ35" s="22">
        <f t="shared" si="13"/>
        <v>0</v>
      </c>
      <c r="EK35" s="13"/>
    </row>
    <row r="36" spans="1:141" x14ac:dyDescent="0.2">
      <c r="A36" s="13"/>
      <c r="B36" s="15" t="s">
        <v>54</v>
      </c>
      <c r="C36" s="17"/>
      <c r="D36" s="21"/>
      <c r="E36" s="21"/>
      <c r="F36" s="21"/>
      <c r="G36" s="21"/>
      <c r="H36" s="21"/>
      <c r="I36" s="21"/>
      <c r="J36" s="21"/>
      <c r="K36" s="21"/>
      <c r="L36" s="21"/>
      <c r="M36" s="21"/>
      <c r="N36" s="21"/>
      <c r="O36" s="21"/>
      <c r="P36" s="21"/>
      <c r="Q36" s="21"/>
      <c r="R36" s="21"/>
      <c r="S36" s="21"/>
      <c r="T36" s="21"/>
      <c r="U36" s="21"/>
      <c r="V36" s="21"/>
      <c r="W36" s="21"/>
      <c r="X36" s="21"/>
      <c r="Y36" s="13"/>
      <c r="Z36" s="21"/>
      <c r="AA36" s="21"/>
      <c r="AB36" s="21"/>
      <c r="AC36" s="21"/>
      <c r="AD36" s="21"/>
      <c r="AE36" s="21"/>
      <c r="AF36" s="21"/>
      <c r="AG36" s="21"/>
      <c r="AH36" s="21"/>
      <c r="AI36" s="21"/>
      <c r="AJ36" s="13"/>
      <c r="AK36" s="21"/>
      <c r="AL36" s="21"/>
      <c r="AM36" s="21"/>
      <c r="AN36" s="21"/>
      <c r="AO36" s="21"/>
      <c r="AP36" s="21"/>
      <c r="AQ36" s="21"/>
      <c r="AR36" s="21"/>
      <c r="AS36" s="21"/>
      <c r="AT36" s="21"/>
      <c r="AU36" s="13"/>
      <c r="AV36" s="21"/>
      <c r="AW36" s="21"/>
      <c r="AX36" s="21"/>
      <c r="AY36" s="21"/>
      <c r="AZ36" s="21"/>
      <c r="BA36" s="21"/>
      <c r="BB36" s="21"/>
      <c r="BC36" s="21"/>
      <c r="BD36" s="21"/>
      <c r="BE36" s="21"/>
      <c r="BF36" s="13"/>
      <c r="BG36" s="21"/>
      <c r="BH36" s="21"/>
      <c r="BI36" s="21"/>
      <c r="BJ36" s="21"/>
      <c r="BK36" s="21"/>
      <c r="BL36" s="21"/>
      <c r="BM36" s="21"/>
      <c r="BN36" s="21"/>
      <c r="BO36" s="21"/>
      <c r="BP36" s="21"/>
      <c r="BQ36" s="13"/>
      <c r="BR36" s="21"/>
      <c r="BS36" s="21"/>
      <c r="BT36" s="21"/>
      <c r="BU36" s="21"/>
      <c r="BV36" s="21"/>
      <c r="BW36" s="21"/>
      <c r="BX36" s="21"/>
      <c r="BY36" s="21"/>
      <c r="BZ36" s="21"/>
      <c r="CA36" s="21"/>
      <c r="CB36" s="13"/>
      <c r="CC36" s="21"/>
      <c r="CD36" s="21"/>
      <c r="CE36" s="21"/>
      <c r="CF36" s="21"/>
      <c r="CG36" s="21"/>
      <c r="CH36" s="21"/>
      <c r="CI36" s="21"/>
      <c r="CJ36" s="21"/>
      <c r="CK36" s="21"/>
      <c r="CL36" s="21"/>
      <c r="CM36" s="13"/>
      <c r="CN36" s="21"/>
      <c r="CO36" s="21"/>
      <c r="CP36" s="21"/>
      <c r="CQ36" s="21"/>
      <c r="CR36" s="21"/>
      <c r="CS36" s="21"/>
      <c r="CT36" s="21"/>
      <c r="CU36" s="21"/>
      <c r="CV36" s="21"/>
      <c r="CW36" s="21"/>
      <c r="CX36" s="13"/>
      <c r="CY36" s="21"/>
      <c r="CZ36" s="21"/>
      <c r="DA36" s="21"/>
      <c r="DB36" s="21"/>
      <c r="DC36" s="21"/>
      <c r="DD36" s="21"/>
      <c r="DE36" s="21"/>
      <c r="DF36" s="21"/>
      <c r="DG36" s="21"/>
      <c r="DH36" s="21"/>
      <c r="DI36" s="13"/>
      <c r="DJ36" s="21"/>
      <c r="DK36" s="21"/>
      <c r="DL36" s="21"/>
      <c r="DM36" s="21"/>
      <c r="DN36" s="21"/>
      <c r="DO36" s="21"/>
      <c r="DP36" s="21"/>
      <c r="DQ36" s="21"/>
      <c r="DR36" s="21"/>
      <c r="DS36" s="21"/>
      <c r="DT36" s="13"/>
      <c r="DU36" s="21"/>
      <c r="DV36" s="21"/>
      <c r="DW36" s="21"/>
      <c r="DX36" s="21"/>
      <c r="DY36" s="21"/>
      <c r="DZ36" s="21"/>
      <c r="EA36" s="21"/>
      <c r="EB36" s="21"/>
      <c r="EC36" s="21"/>
      <c r="ED36" s="21"/>
      <c r="EE36" s="13"/>
      <c r="EF36" s="21"/>
      <c r="EG36" s="13"/>
      <c r="EH36" s="21"/>
      <c r="EI36" s="13"/>
      <c r="EJ36" s="21"/>
      <c r="EK36" s="13"/>
    </row>
    <row r="37" spans="1:141" x14ac:dyDescent="0.2">
      <c r="A37" s="13"/>
      <c r="B37" s="13" t="s">
        <v>55</v>
      </c>
      <c r="C37" s="17" t="s">
        <v>262</v>
      </c>
      <c r="D37" s="22">
        <f>OpenAccounts!E28</f>
        <v>0</v>
      </c>
      <c r="E37" s="21"/>
      <c r="F37" s="22"/>
      <c r="G37" s="22"/>
      <c r="H37" s="22">
        <f>-[4]Jan23!$L$1+[4]Jan23!$AF$1</f>
        <v>0</v>
      </c>
      <c r="I37" s="22">
        <f>-[5]Jan23!$L$1+[5]Jan23!$AF$1</f>
        <v>0</v>
      </c>
      <c r="J37" s="22">
        <f>-[6]Jan23!$L$1+[6]Jan23!$AF$1</f>
        <v>0</v>
      </c>
      <c r="K37" s="22">
        <f>-[7]Jan23!$L$1+[7]Jan23!$AC$1</f>
        <v>0</v>
      </c>
      <c r="L37" s="22"/>
      <c r="N37" s="21"/>
      <c r="O37" s="22">
        <f t="shared" si="1"/>
        <v>0</v>
      </c>
      <c r="P37" s="21"/>
      <c r="Q37" s="22"/>
      <c r="R37" s="22"/>
      <c r="S37" s="22">
        <f>-[4]Feb23!$L$1+[4]Feb23!$AF$1</f>
        <v>0</v>
      </c>
      <c r="T37" s="22">
        <f>-[5]Feb23!$L$1+[5]Feb23!$AF$1</f>
        <v>0</v>
      </c>
      <c r="U37" s="22">
        <f>-[6]Feb23!$L$1+[6]Feb23!$AF$1</f>
        <v>0</v>
      </c>
      <c r="V37" s="22">
        <f>-[7]Feb23!$L$1+[7]Feb23!$AC$1</f>
        <v>0</v>
      </c>
      <c r="W37" s="22"/>
      <c r="X37" s="22"/>
      <c r="Y37" s="13"/>
      <c r="Z37" s="22">
        <f t="shared" si="2"/>
        <v>0</v>
      </c>
      <c r="AA37" s="21"/>
      <c r="AB37" s="22"/>
      <c r="AC37" s="22"/>
      <c r="AD37" s="22">
        <f>-[4]Mar23!$L$1+[4]Mar23!$AF$1</f>
        <v>0</v>
      </c>
      <c r="AE37" s="22">
        <f>-[5]Mar23!$L$1+[5]Mar23!$AF$1</f>
        <v>0</v>
      </c>
      <c r="AF37" s="22">
        <f>-[6]Mar23!$L$1+[6]Mar23!$AF$1</f>
        <v>0</v>
      </c>
      <c r="AG37" s="22">
        <f>-[7]Mar23!$L$1+[7]Mar23!$AC$1</f>
        <v>0</v>
      </c>
      <c r="AH37" s="22"/>
      <c r="AI37" s="22"/>
      <c r="AJ37" s="13"/>
      <c r="AK37" s="22">
        <f t="shared" si="3"/>
        <v>0</v>
      </c>
      <c r="AL37" s="21"/>
      <c r="AM37" s="22"/>
      <c r="AN37" s="22"/>
      <c r="AO37" s="22">
        <f>-[4]Apr23!$L$1+[4]Apr23!$AF$1</f>
        <v>0</v>
      </c>
      <c r="AP37" s="22">
        <f>-[5]Apr23!$L$1+[5]Apr23!$AF$1</f>
        <v>0</v>
      </c>
      <c r="AQ37" s="22">
        <f>-[6]Apr23!$L$1+[6]Apr23!$AF$1</f>
        <v>0</v>
      </c>
      <c r="AR37" s="22">
        <f>-[7]Apr23!$L$1+[7]Apr23!$AC$1</f>
        <v>0</v>
      </c>
      <c r="AS37" s="22"/>
      <c r="AT37" s="22"/>
      <c r="AU37" s="13"/>
      <c r="AV37" s="22">
        <f t="shared" si="4"/>
        <v>0</v>
      </c>
      <c r="AW37" s="21"/>
      <c r="AX37" s="22"/>
      <c r="AY37" s="22"/>
      <c r="AZ37" s="22">
        <f>-[4]May23!$L$1+[4]May23!$AF$1</f>
        <v>0</v>
      </c>
      <c r="BA37" s="22">
        <f>-[5]May23!$L$1+[5]May23!$AF$1</f>
        <v>0</v>
      </c>
      <c r="BB37" s="22">
        <f>-[6]May23!$L$1+[6]May23!$AF$1</f>
        <v>0</v>
      </c>
      <c r="BC37" s="22">
        <f>-[7]May23!$L$1+[7]May23!$AC$1</f>
        <v>0</v>
      </c>
      <c r="BD37" s="22"/>
      <c r="BE37" s="22"/>
      <c r="BF37" s="13"/>
      <c r="BG37" s="22">
        <f t="shared" si="5"/>
        <v>0</v>
      </c>
      <c r="BH37" s="21"/>
      <c r="BI37" s="22"/>
      <c r="BJ37" s="22"/>
      <c r="BK37" s="22">
        <f>-[4]Jun23!$L$1+[4]Jun23!$AF$1</f>
        <v>0</v>
      </c>
      <c r="BL37" s="22">
        <f>-[5]Jun23!$L$1+[5]Jun23!$AF$1</f>
        <v>0</v>
      </c>
      <c r="BM37" s="22">
        <f>-[6]Jun23!$L$1+[6]Jun23!$AF$1</f>
        <v>0</v>
      </c>
      <c r="BN37" s="22">
        <f>-[7]Jun23!$L$1+[7]Jun23!$AC$1</f>
        <v>0</v>
      </c>
      <c r="BO37" s="22"/>
      <c r="BP37" s="22"/>
      <c r="BQ37" s="13"/>
      <c r="BR37" s="22">
        <f t="shared" si="6"/>
        <v>0</v>
      </c>
      <c r="BS37" s="21"/>
      <c r="BT37" s="22"/>
      <c r="BU37" s="22"/>
      <c r="BV37" s="22">
        <f>-[4]Jul23!$L$1+[4]Jul23!$AF$1</f>
        <v>0</v>
      </c>
      <c r="BW37" s="22">
        <f>-[5]Jul23!$L$1+[5]Jul23!$AF$1</f>
        <v>0</v>
      </c>
      <c r="BX37" s="22">
        <f>-[6]Jul23!$L$1+[6]Jul23!$AF$1</f>
        <v>0</v>
      </c>
      <c r="BY37" s="22">
        <f>-[7]Jul23!$L$1+[7]Jul23!$AC$1</f>
        <v>0</v>
      </c>
      <c r="BZ37" s="22"/>
      <c r="CA37" s="22"/>
      <c r="CB37" s="13"/>
      <c r="CC37" s="22">
        <f t="shared" si="7"/>
        <v>0</v>
      </c>
      <c r="CD37" s="21"/>
      <c r="CE37" s="22"/>
      <c r="CF37" s="22"/>
      <c r="CG37" s="22">
        <f>-[4]Aug23!$L$1+[4]Aug23!$AF$1</f>
        <v>0</v>
      </c>
      <c r="CH37" s="22">
        <f>-[5]Aug23!$L$1+[5]Aug23!$AF$1</f>
        <v>0</v>
      </c>
      <c r="CI37" s="22">
        <f>-[6]Aug23!$L$1+[6]Aug23!$AF$1</f>
        <v>0</v>
      </c>
      <c r="CJ37" s="22">
        <f>-[7]Aug23!$L$1+[7]Aug23!$AC$1</f>
        <v>0</v>
      </c>
      <c r="CK37" s="22"/>
      <c r="CL37" s="22"/>
      <c r="CM37" s="13"/>
      <c r="CN37" s="22">
        <f t="shared" si="8"/>
        <v>0</v>
      </c>
      <c r="CO37" s="21"/>
      <c r="CP37" s="22"/>
      <c r="CQ37" s="22"/>
      <c r="CR37" s="22">
        <f>-[4]Sep23!$L$1+[4]Sep23!$AF$1</f>
        <v>0</v>
      </c>
      <c r="CS37" s="22">
        <f>-[5]Sep23!$L$1+[5]Sep23!$AF$1</f>
        <v>0</v>
      </c>
      <c r="CT37" s="22">
        <f>-[6]Sep23!$L$1+[6]Sep23!$AF$1</f>
        <v>0</v>
      </c>
      <c r="CU37" s="22">
        <f>-[7]Sep23!$L$1+[7]Sep23!$AC$1</f>
        <v>0</v>
      </c>
      <c r="CV37" s="22"/>
      <c r="CW37" s="22"/>
      <c r="CX37" s="13"/>
      <c r="CY37" s="22">
        <f t="shared" si="9"/>
        <v>0</v>
      </c>
      <c r="CZ37" s="21"/>
      <c r="DA37" s="22"/>
      <c r="DB37" s="22"/>
      <c r="DC37" s="22">
        <f>-[4]Oct23!$L$1+[4]Oct23!$AF$1</f>
        <v>0</v>
      </c>
      <c r="DD37" s="22">
        <f>-[5]Oct23!$L$1+[5]Oct23!$AF$1</f>
        <v>0</v>
      </c>
      <c r="DE37" s="22">
        <f>-[6]Oct23!$L$1+[6]Oct23!$AF$1</f>
        <v>0</v>
      </c>
      <c r="DF37" s="22">
        <f>-[7]Oct23!$L$1+[7]Oct23!$AC$1</f>
        <v>0</v>
      </c>
      <c r="DG37" s="22"/>
      <c r="DH37" s="22"/>
      <c r="DI37" s="13"/>
      <c r="DJ37" s="22">
        <f t="shared" si="10"/>
        <v>0</v>
      </c>
      <c r="DK37" s="21"/>
      <c r="DL37" s="22"/>
      <c r="DM37" s="22"/>
      <c r="DN37" s="22">
        <f>-[4]Nov23!$L$1+[4]Nov23!$AF$1</f>
        <v>0</v>
      </c>
      <c r="DO37" s="22">
        <f>-[5]Nov23!$L$1+[5]Nov23!$AF$1</f>
        <v>0</v>
      </c>
      <c r="DP37" s="22">
        <f>-[6]Nov23!$L$1+[6]Nov23!$AF$1</f>
        <v>0</v>
      </c>
      <c r="DQ37" s="22">
        <f>-[7]Nov23!$L$1+[7]Nov23!$AC$1</f>
        <v>0</v>
      </c>
      <c r="DR37" s="22"/>
      <c r="DS37" s="22"/>
      <c r="DT37" s="13"/>
      <c r="DU37" s="22">
        <f t="shared" si="11"/>
        <v>0</v>
      </c>
      <c r="DV37" s="21"/>
      <c r="DW37" s="22"/>
      <c r="DX37" s="22"/>
      <c r="DY37" s="22">
        <f>-[4]Dec23!$L$1+[4]Dec23!$AF$1</f>
        <v>0</v>
      </c>
      <c r="DZ37" s="22">
        <f>-[5]Dec23!$L$1+[5]Dec23!$AF$1</f>
        <v>0</v>
      </c>
      <c r="EA37" s="22">
        <f>-[6]Dec23!$L$1+[6]Dec23!$AF$1</f>
        <v>0</v>
      </c>
      <c r="EB37" s="22">
        <f>-[7]Dec23!$L$1+[7]Dec23!$AC$1</f>
        <v>0</v>
      </c>
      <c r="EC37" s="22"/>
      <c r="ED37" s="22"/>
      <c r="EE37" s="13"/>
      <c r="EF37" s="22">
        <f t="shared" si="12"/>
        <v>0</v>
      </c>
      <c r="EG37" s="13"/>
      <c r="EI37" s="13"/>
      <c r="EJ37" s="22">
        <f>SUM(EF37:EH37)</f>
        <v>0</v>
      </c>
      <c r="EK37" s="13"/>
    </row>
    <row r="38" spans="1:141" x14ac:dyDescent="0.2">
      <c r="A38" s="13"/>
      <c r="B38" s="15" t="s">
        <v>57</v>
      </c>
      <c r="C38" s="17"/>
      <c r="D38" s="21"/>
      <c r="E38" s="21"/>
      <c r="F38" s="21"/>
      <c r="G38" s="21"/>
      <c r="H38" s="21"/>
      <c r="I38" s="21"/>
      <c r="J38" s="21"/>
      <c r="K38" s="21"/>
      <c r="L38" s="21"/>
      <c r="M38" s="21"/>
      <c r="N38" s="21"/>
      <c r="O38" s="21"/>
      <c r="P38" s="21"/>
      <c r="Q38" s="21"/>
      <c r="R38" s="21"/>
      <c r="S38" s="21"/>
      <c r="T38" s="21"/>
      <c r="U38" s="21"/>
      <c r="V38" s="21"/>
      <c r="W38" s="21"/>
      <c r="X38" s="21"/>
      <c r="Y38" s="13"/>
      <c r="Z38" s="21"/>
      <c r="AA38" s="21"/>
      <c r="AB38" s="21"/>
      <c r="AC38" s="21"/>
      <c r="AD38" s="21"/>
      <c r="AE38" s="21"/>
      <c r="AF38" s="21"/>
      <c r="AG38" s="21"/>
      <c r="AH38" s="21"/>
      <c r="AI38" s="21"/>
      <c r="AJ38" s="13"/>
      <c r="AK38" s="21"/>
      <c r="AL38" s="21"/>
      <c r="AM38" s="21"/>
      <c r="AN38" s="21"/>
      <c r="AO38" s="21"/>
      <c r="AP38" s="21"/>
      <c r="AQ38" s="21"/>
      <c r="AR38" s="21"/>
      <c r="AS38" s="21"/>
      <c r="AT38" s="21"/>
      <c r="AU38" s="13"/>
      <c r="AV38" s="21"/>
      <c r="AW38" s="21"/>
      <c r="AX38" s="21"/>
      <c r="AY38" s="21"/>
      <c r="AZ38" s="21"/>
      <c r="BA38" s="21"/>
      <c r="BB38" s="21"/>
      <c r="BC38" s="21"/>
      <c r="BD38" s="21"/>
      <c r="BE38" s="21"/>
      <c r="BF38" s="13"/>
      <c r="BG38" s="21"/>
      <c r="BH38" s="21"/>
      <c r="BI38" s="21"/>
      <c r="BJ38" s="21"/>
      <c r="BK38" s="21"/>
      <c r="BL38" s="21"/>
      <c r="BM38" s="21"/>
      <c r="BN38" s="21"/>
      <c r="BO38" s="21"/>
      <c r="BP38" s="21"/>
      <c r="BQ38" s="13"/>
      <c r="BR38" s="21"/>
      <c r="BS38" s="21"/>
      <c r="BT38" s="21"/>
      <c r="BU38" s="21"/>
      <c r="BV38" s="21"/>
      <c r="BW38" s="21"/>
      <c r="BX38" s="21"/>
      <c r="BY38" s="21"/>
      <c r="BZ38" s="21"/>
      <c r="CA38" s="21"/>
      <c r="CB38" s="13"/>
      <c r="CC38" s="21"/>
      <c r="CD38" s="21"/>
      <c r="CE38" s="21"/>
      <c r="CF38" s="21"/>
      <c r="CG38" s="21"/>
      <c r="CH38" s="21"/>
      <c r="CI38" s="21"/>
      <c r="CJ38" s="21"/>
      <c r="CK38" s="21"/>
      <c r="CL38" s="21"/>
      <c r="CM38" s="13"/>
      <c r="CN38" s="21"/>
      <c r="CO38" s="21"/>
      <c r="CP38" s="21"/>
      <c r="CQ38" s="21"/>
      <c r="CR38" s="21"/>
      <c r="CS38" s="21"/>
      <c r="CT38" s="21"/>
      <c r="CU38" s="21"/>
      <c r="CV38" s="21"/>
      <c r="CW38" s="21"/>
      <c r="CX38" s="13"/>
      <c r="CY38" s="21"/>
      <c r="CZ38" s="21"/>
      <c r="DA38" s="21"/>
      <c r="DB38" s="21"/>
      <c r="DC38" s="21"/>
      <c r="DD38" s="21"/>
      <c r="DE38" s="21"/>
      <c r="DF38" s="21"/>
      <c r="DG38" s="21"/>
      <c r="DH38" s="21"/>
      <c r="DI38" s="13"/>
      <c r="DJ38" s="21"/>
      <c r="DK38" s="21"/>
      <c r="DL38" s="21"/>
      <c r="DM38" s="21"/>
      <c r="DN38" s="21"/>
      <c r="DO38" s="21"/>
      <c r="DP38" s="21"/>
      <c r="DQ38" s="21"/>
      <c r="DR38" s="21"/>
      <c r="DS38" s="21"/>
      <c r="DT38" s="13"/>
      <c r="DU38" s="21"/>
      <c r="DV38" s="21"/>
      <c r="DW38" s="21"/>
      <c r="DX38" s="21"/>
      <c r="DY38" s="21"/>
      <c r="DZ38" s="21"/>
      <c r="EA38" s="21"/>
      <c r="EB38" s="21"/>
      <c r="EC38" s="21"/>
      <c r="ED38" s="21"/>
      <c r="EE38" s="13"/>
      <c r="EF38" s="21"/>
      <c r="EG38" s="13"/>
      <c r="EH38" s="21"/>
      <c r="EI38" s="13"/>
      <c r="EJ38" s="21"/>
      <c r="EK38" s="13"/>
    </row>
    <row r="39" spans="1:141" x14ac:dyDescent="0.2">
      <c r="A39" s="13"/>
      <c r="B39" s="13" t="s">
        <v>18</v>
      </c>
      <c r="C39" s="17" t="s">
        <v>56</v>
      </c>
      <c r="D39" s="22">
        <f>-OpenAccounts!E30</f>
        <v>0</v>
      </c>
      <c r="E39" s="21"/>
      <c r="F39" s="22"/>
      <c r="G39" s="22"/>
      <c r="H39" s="22">
        <f>-[4]Jan23!$P$1+[4]Jan23!$AM$1</f>
        <v>0</v>
      </c>
      <c r="I39" s="22">
        <f>-[5]Jan23!$P$1+[5]Jan23!$AM$1</f>
        <v>0</v>
      </c>
      <c r="J39" s="22">
        <f>-[6]Jan23!$P$1+[6]Jan23!$AM$1</f>
        <v>0</v>
      </c>
      <c r="K39" s="22">
        <f>-[7]Jan23!$N$1+[7]Jan23!$AJ$1</f>
        <v>0</v>
      </c>
      <c r="L39" s="22"/>
      <c r="N39" s="21"/>
      <c r="O39" s="22">
        <f t="shared" si="1"/>
        <v>0</v>
      </c>
      <c r="P39" s="21"/>
      <c r="Q39" s="22"/>
      <c r="R39" s="22"/>
      <c r="S39" s="22">
        <f>-[4]Feb23!$P$1+[4]Feb23!$AM$1</f>
        <v>0</v>
      </c>
      <c r="T39" s="22">
        <f>-[5]Feb23!$P$1+[5]Feb23!$AM$1</f>
        <v>0</v>
      </c>
      <c r="U39" s="22">
        <f>-[6]Feb23!$P$1+[6]Feb23!$AM$1</f>
        <v>0</v>
      </c>
      <c r="V39" s="22">
        <f>-[7]Feb23!$N$1+[7]Feb23!$AJ$1</f>
        <v>0</v>
      </c>
      <c r="W39" s="22"/>
      <c r="X39" s="22"/>
      <c r="Y39" s="13"/>
      <c r="Z39" s="22">
        <f t="shared" si="2"/>
        <v>0</v>
      </c>
      <c r="AA39" s="21"/>
      <c r="AB39" s="22"/>
      <c r="AC39" s="22"/>
      <c r="AD39" s="22">
        <f>-[4]Mar23!$P$1+[4]Mar23!$AM$1</f>
        <v>0</v>
      </c>
      <c r="AE39" s="22">
        <f>-[5]Mar23!$P$1+[5]Mar23!$AM$1</f>
        <v>0</v>
      </c>
      <c r="AF39" s="22">
        <f>-[6]Mar23!$P$1+[6]Mar23!$AM$1</f>
        <v>0</v>
      </c>
      <c r="AG39" s="22">
        <f>-[7]Mar23!$N$1+[7]Mar23!$AJ$1</f>
        <v>0</v>
      </c>
      <c r="AH39" s="22"/>
      <c r="AI39" s="22"/>
      <c r="AJ39" s="13"/>
      <c r="AK39" s="22">
        <f t="shared" si="3"/>
        <v>0</v>
      </c>
      <c r="AL39" s="21"/>
      <c r="AM39" s="22"/>
      <c r="AN39" s="22"/>
      <c r="AO39" s="22">
        <f>-[4]Apr23!$P$1+[4]Apr23!$AM$1</f>
        <v>0</v>
      </c>
      <c r="AP39" s="22">
        <f>-[5]Apr23!$P$1+[5]Apr23!$AM$1</f>
        <v>0</v>
      </c>
      <c r="AQ39" s="22">
        <f>-[6]Apr23!$P$1+[6]Apr23!$AM$1</f>
        <v>0</v>
      </c>
      <c r="AR39" s="22">
        <f>-[7]Apr23!$N$1+[7]Apr23!$AJ$1</f>
        <v>0</v>
      </c>
      <c r="AS39" s="22"/>
      <c r="AT39" s="22"/>
      <c r="AU39" s="13"/>
      <c r="AV39" s="22">
        <f t="shared" si="4"/>
        <v>0</v>
      </c>
      <c r="AW39" s="21"/>
      <c r="AX39" s="22"/>
      <c r="AY39" s="22"/>
      <c r="AZ39" s="22">
        <f>-[4]May23!$P$1+[4]May23!$AM$1</f>
        <v>0</v>
      </c>
      <c r="BA39" s="22">
        <f>-[5]May23!$P$1+[5]May23!$AM$1</f>
        <v>0</v>
      </c>
      <c r="BB39" s="22">
        <f>-[6]May23!$P$1+[6]May23!$AM$1</f>
        <v>0</v>
      </c>
      <c r="BC39" s="22">
        <f>-[7]May23!$N$1+[7]May23!$AJ$1</f>
        <v>0</v>
      </c>
      <c r="BD39" s="22"/>
      <c r="BE39" s="22"/>
      <c r="BF39" s="13"/>
      <c r="BG39" s="22">
        <f t="shared" si="5"/>
        <v>0</v>
      </c>
      <c r="BH39" s="21"/>
      <c r="BI39" s="22"/>
      <c r="BJ39" s="22"/>
      <c r="BK39" s="22">
        <f>-[4]Jun23!$P$1+[4]Jun23!$AM$1</f>
        <v>0</v>
      </c>
      <c r="BL39" s="22">
        <f>-[5]Jun23!$P$1+[5]Jun23!$AM$1</f>
        <v>0</v>
      </c>
      <c r="BM39" s="22">
        <f>-[6]Jun23!$P$1+[6]Jun23!$AM$1</f>
        <v>0</v>
      </c>
      <c r="BN39" s="22">
        <f>-[7]Jun23!$N$1+[7]Jun23!$AJ$1</f>
        <v>0</v>
      </c>
      <c r="BO39" s="22"/>
      <c r="BP39" s="22"/>
      <c r="BQ39" s="13"/>
      <c r="BR39" s="22">
        <f t="shared" si="6"/>
        <v>0</v>
      </c>
      <c r="BS39" s="21"/>
      <c r="BT39" s="22"/>
      <c r="BU39" s="22"/>
      <c r="BV39" s="22">
        <f>-[4]Jul23!$P$1+[4]Jul23!$AM$1</f>
        <v>0</v>
      </c>
      <c r="BW39" s="22">
        <f>-[5]Jul23!$P$1+[5]Jul23!$AM$1</f>
        <v>0</v>
      </c>
      <c r="BX39" s="22">
        <f>-[6]Jul23!$P$1+[6]Jul23!$AM$1</f>
        <v>0</v>
      </c>
      <c r="BY39" s="22">
        <f>-[7]Jul23!$N$1+[7]Jul23!$AJ$1</f>
        <v>0</v>
      </c>
      <c r="BZ39" s="22"/>
      <c r="CA39" s="22"/>
      <c r="CB39" s="13"/>
      <c r="CC39" s="22">
        <f t="shared" si="7"/>
        <v>0</v>
      </c>
      <c r="CD39" s="21"/>
      <c r="CE39" s="22"/>
      <c r="CF39" s="22"/>
      <c r="CG39" s="22">
        <f>-[4]Aug23!$P$1+[4]Aug23!$AM$1</f>
        <v>0</v>
      </c>
      <c r="CH39" s="22">
        <f>-[5]Aug23!$P$1+[5]Aug23!$AM$1</f>
        <v>0</v>
      </c>
      <c r="CI39" s="22">
        <f>-[6]Aug23!$P$1+[6]Aug23!$AM$1</f>
        <v>0</v>
      </c>
      <c r="CJ39" s="22">
        <f>-[7]Aug23!$N$1+[7]Aug23!$AJ$1</f>
        <v>0</v>
      </c>
      <c r="CK39" s="22"/>
      <c r="CL39" s="22"/>
      <c r="CM39" s="13"/>
      <c r="CN39" s="22">
        <f t="shared" si="8"/>
        <v>0</v>
      </c>
      <c r="CO39" s="21"/>
      <c r="CP39" s="22"/>
      <c r="CQ39" s="22"/>
      <c r="CR39" s="22">
        <f>-[4]Sep23!$P$1+[4]Sep23!$AM$1</f>
        <v>0</v>
      </c>
      <c r="CS39" s="22">
        <f>-[5]Sep23!$P$1+[5]Sep23!$AM$1</f>
        <v>0</v>
      </c>
      <c r="CT39" s="22">
        <f>-[6]Sep23!$P$1+[6]Sep23!$AM$1</f>
        <v>0</v>
      </c>
      <c r="CU39" s="22">
        <f>-[7]Sep23!$N$1+[7]Sep23!$AJ$1</f>
        <v>0</v>
      </c>
      <c r="CV39" s="22"/>
      <c r="CW39" s="22"/>
      <c r="CX39" s="13"/>
      <c r="CY39" s="22">
        <f t="shared" si="9"/>
        <v>0</v>
      </c>
      <c r="CZ39" s="21"/>
      <c r="DA39" s="22"/>
      <c r="DB39" s="22"/>
      <c r="DC39" s="22">
        <f>-[4]Oct23!$P$1+[4]Oct23!$AM$1</f>
        <v>0</v>
      </c>
      <c r="DD39" s="22">
        <f>-[5]Oct23!$P$1+[5]Oct23!$AM$1</f>
        <v>0</v>
      </c>
      <c r="DE39" s="22">
        <f>-[6]Oct23!$P$1+[6]Oct23!$AM$1</f>
        <v>0</v>
      </c>
      <c r="DF39" s="22">
        <f>-[7]Oct23!$N$1+[7]Oct23!$AJ$1</f>
        <v>0</v>
      </c>
      <c r="DG39" s="22"/>
      <c r="DH39" s="22"/>
      <c r="DI39" s="13"/>
      <c r="DJ39" s="22">
        <f t="shared" si="10"/>
        <v>0</v>
      </c>
      <c r="DK39" s="21"/>
      <c r="DL39" s="22"/>
      <c r="DM39" s="22"/>
      <c r="DN39" s="22">
        <f>-[4]Nov23!$P$1+[4]Nov23!$AM$1</f>
        <v>0</v>
      </c>
      <c r="DO39" s="22">
        <f>-[5]Nov23!$P$1+[5]Nov23!$AM$1</f>
        <v>0</v>
      </c>
      <c r="DP39" s="22">
        <f>-[6]Nov23!$P$1+[6]Nov23!$AM$1</f>
        <v>0</v>
      </c>
      <c r="DQ39" s="22">
        <f>-[7]Nov23!$N$1+[7]Nov23!$AJ$1</f>
        <v>0</v>
      </c>
      <c r="DR39" s="22"/>
      <c r="DS39" s="22"/>
      <c r="DT39" s="13"/>
      <c r="DU39" s="22">
        <f t="shared" si="11"/>
        <v>0</v>
      </c>
      <c r="DV39" s="21"/>
      <c r="DW39" s="22"/>
      <c r="DX39" s="22"/>
      <c r="DY39" s="22">
        <f>-[4]Dec23!$P$1+[4]Dec23!$AM$1</f>
        <v>0</v>
      </c>
      <c r="DZ39" s="22">
        <f>-[5]Dec23!$P$1+[5]Dec23!$AM$1</f>
        <v>0</v>
      </c>
      <c r="EA39" s="22">
        <f>-[6]Dec23!$P$1+[6]Dec23!$AM$1</f>
        <v>0</v>
      </c>
      <c r="EB39" s="22">
        <f>-[7]Dec23!$N$1+[7]Dec23!$AJ$1</f>
        <v>0</v>
      </c>
      <c r="EC39" s="22"/>
      <c r="ED39" s="22"/>
      <c r="EE39" s="13"/>
      <c r="EF39" s="22">
        <f t="shared" si="12"/>
        <v>0</v>
      </c>
      <c r="EG39" s="13"/>
      <c r="EI39" s="13"/>
      <c r="EJ39" s="22">
        <f>SUM(EF39:EH39)</f>
        <v>0</v>
      </c>
      <c r="EK39" s="13"/>
    </row>
    <row r="40" spans="1:141" x14ac:dyDescent="0.2">
      <c r="A40" s="13"/>
      <c r="B40" s="13" t="s">
        <v>199</v>
      </c>
      <c r="C40" s="17" t="s">
        <v>263</v>
      </c>
      <c r="D40" s="22">
        <f>-OpenAccounts!E31</f>
        <v>0</v>
      </c>
      <c r="E40" s="21"/>
      <c r="F40" s="22"/>
      <c r="G40" s="22"/>
      <c r="H40" s="22">
        <f>-[4]Jan23!$M$1+[4]Jan23!$AG$1</f>
        <v>0</v>
      </c>
      <c r="I40" s="22">
        <f>-[5]Jan23!$M$1+[5]Jan23!$AG$1</f>
        <v>0</v>
      </c>
      <c r="J40" s="22">
        <f>-[6]Jan23!$M$1+[6]Jan23!$AG$1</f>
        <v>0</v>
      </c>
      <c r="K40" s="22">
        <f>-[7]Jan23!$M$1+[7]Jan23!$AD$1</f>
        <v>0</v>
      </c>
      <c r="L40" s="22"/>
      <c r="N40" s="21"/>
      <c r="O40" s="22">
        <f t="shared" si="1"/>
        <v>0</v>
      </c>
      <c r="P40" s="21"/>
      <c r="Q40" s="22"/>
      <c r="R40" s="22"/>
      <c r="S40" s="22">
        <f>-[4]Feb23!$M$1+[4]Feb23!$AG$1</f>
        <v>0</v>
      </c>
      <c r="T40" s="22">
        <f>-[5]Feb23!$M$1+[5]Feb23!$AG$1</f>
        <v>0</v>
      </c>
      <c r="U40" s="22">
        <f>-[6]Feb23!$M$1+[6]Feb23!$AG$1</f>
        <v>0</v>
      </c>
      <c r="V40" s="22">
        <f>-[7]Feb23!$M$1+[7]Feb23!$AD$1</f>
        <v>0</v>
      </c>
      <c r="W40" s="22"/>
      <c r="X40" s="22"/>
      <c r="Y40" s="13"/>
      <c r="Z40" s="22">
        <f t="shared" si="2"/>
        <v>0</v>
      </c>
      <c r="AA40" s="21"/>
      <c r="AB40" s="22"/>
      <c r="AC40" s="22"/>
      <c r="AD40" s="22">
        <f>-[4]Mar23!$M$1+[4]Mar23!$AG$1</f>
        <v>0</v>
      </c>
      <c r="AE40" s="22">
        <f>-[5]Mar23!$M$1+[5]Mar23!$AG$1</f>
        <v>0</v>
      </c>
      <c r="AF40" s="22">
        <f>-[6]Mar23!$M$1+[6]Mar23!$AG$1</f>
        <v>0</v>
      </c>
      <c r="AG40" s="22">
        <f>-[7]Mar23!$M$1+[7]Mar23!$AD$1</f>
        <v>0</v>
      </c>
      <c r="AH40" s="22"/>
      <c r="AI40" s="22"/>
      <c r="AJ40" s="13"/>
      <c r="AK40" s="22">
        <f t="shared" si="3"/>
        <v>0</v>
      </c>
      <c r="AL40" s="21"/>
      <c r="AM40" s="22"/>
      <c r="AN40" s="22"/>
      <c r="AO40" s="22">
        <f>-[4]Apr23!$M$1+[4]Apr23!$AG$1</f>
        <v>0</v>
      </c>
      <c r="AP40" s="22">
        <f>-[5]Apr23!$M$1+[5]Apr23!$AG$1</f>
        <v>0</v>
      </c>
      <c r="AQ40" s="22">
        <f>-[6]Apr23!$M$1+[6]Apr23!$AG$1</f>
        <v>0</v>
      </c>
      <c r="AR40" s="22">
        <f>-[7]Apr23!$M$1+[7]Apr23!$AD$1</f>
        <v>0</v>
      </c>
      <c r="AS40" s="22"/>
      <c r="AT40" s="22"/>
      <c r="AU40" s="13"/>
      <c r="AV40" s="22">
        <f t="shared" si="4"/>
        <v>0</v>
      </c>
      <c r="AW40" s="21"/>
      <c r="AX40" s="22"/>
      <c r="AY40" s="22"/>
      <c r="AZ40" s="22">
        <f>-[4]May23!$M$1+[4]May23!$AG$1</f>
        <v>0</v>
      </c>
      <c r="BA40" s="22">
        <f>-[5]May23!$M$1+[5]May23!$AG$1</f>
        <v>0</v>
      </c>
      <c r="BB40" s="22">
        <f>-[6]May23!$M$1+[6]May23!$AG$1</f>
        <v>0</v>
      </c>
      <c r="BC40" s="22">
        <f>-[7]May23!$M$1+[7]May23!$AD$1</f>
        <v>0</v>
      </c>
      <c r="BD40" s="22"/>
      <c r="BE40" s="22"/>
      <c r="BF40" s="13"/>
      <c r="BG40" s="22">
        <f t="shared" si="5"/>
        <v>0</v>
      </c>
      <c r="BH40" s="21"/>
      <c r="BI40" s="22"/>
      <c r="BJ40" s="22"/>
      <c r="BK40" s="22">
        <f>-[4]Jun23!$M$1+[4]Jun23!$AG$1</f>
        <v>0</v>
      </c>
      <c r="BL40" s="22">
        <f>-[5]Jun23!$M$1+[5]Jun23!$AG$1</f>
        <v>0</v>
      </c>
      <c r="BM40" s="22">
        <f>-[6]Jun23!$M$1+[6]Jun23!$AG$1</f>
        <v>0</v>
      </c>
      <c r="BN40" s="22">
        <f>-[7]Jun23!$M$1+[7]Jun23!$AD$1</f>
        <v>0</v>
      </c>
      <c r="BO40" s="22"/>
      <c r="BP40" s="22"/>
      <c r="BQ40" s="13"/>
      <c r="BR40" s="22">
        <f t="shared" si="6"/>
        <v>0</v>
      </c>
      <c r="BS40" s="21"/>
      <c r="BT40" s="22"/>
      <c r="BU40" s="22"/>
      <c r="BV40" s="22">
        <f>-[4]Jul23!$M$1+[4]Jul23!$AG$1</f>
        <v>0</v>
      </c>
      <c r="BW40" s="22">
        <f>-[5]Jul23!$M$1+[5]Jul23!$AG$1</f>
        <v>0</v>
      </c>
      <c r="BX40" s="22">
        <f>-[6]Jul23!$M$1+[6]Jul23!$AG$1</f>
        <v>0</v>
      </c>
      <c r="BY40" s="22">
        <f>-[7]Jul23!$M$1+[7]Jul23!$AD$1</f>
        <v>0</v>
      </c>
      <c r="BZ40" s="22"/>
      <c r="CA40" s="22"/>
      <c r="CB40" s="13"/>
      <c r="CC40" s="22">
        <f t="shared" si="7"/>
        <v>0</v>
      </c>
      <c r="CD40" s="21"/>
      <c r="CE40" s="22"/>
      <c r="CF40" s="22"/>
      <c r="CG40" s="22">
        <f>-[4]Aug23!$M$1+[4]Aug23!$AG$1</f>
        <v>0</v>
      </c>
      <c r="CH40" s="22">
        <f>-[5]Aug23!$M$1+[5]Aug23!$AG$1</f>
        <v>0</v>
      </c>
      <c r="CI40" s="22">
        <f>-[6]Aug23!$M$1+[6]Aug23!$AG$1</f>
        <v>0</v>
      </c>
      <c r="CJ40" s="22">
        <f>-[7]Aug23!$M$1+[7]Aug23!$AD$1</f>
        <v>0</v>
      </c>
      <c r="CK40" s="22"/>
      <c r="CL40" s="22"/>
      <c r="CM40" s="13"/>
      <c r="CN40" s="22">
        <f t="shared" si="8"/>
        <v>0</v>
      </c>
      <c r="CO40" s="21"/>
      <c r="CP40" s="22"/>
      <c r="CQ40" s="22"/>
      <c r="CR40" s="22">
        <f>-[4]Sep23!$M$1+[4]Sep23!$AG$1</f>
        <v>0</v>
      </c>
      <c r="CS40" s="22">
        <f>-[5]Sep23!$M$1+[5]Sep23!$AG$1</f>
        <v>0</v>
      </c>
      <c r="CT40" s="22">
        <f>-[6]Sep23!$M$1+[6]Sep23!$AG$1</f>
        <v>0</v>
      </c>
      <c r="CU40" s="22">
        <f>-[7]Sep23!$M$1+[7]Sep23!$AD$1</f>
        <v>0</v>
      </c>
      <c r="CV40" s="22"/>
      <c r="CW40" s="22"/>
      <c r="CX40" s="13"/>
      <c r="CY40" s="22">
        <f t="shared" si="9"/>
        <v>0</v>
      </c>
      <c r="CZ40" s="21"/>
      <c r="DA40" s="22"/>
      <c r="DB40" s="22"/>
      <c r="DC40" s="22">
        <f>-[4]Oct23!$M$1+[4]Oct23!$AG$1</f>
        <v>0</v>
      </c>
      <c r="DD40" s="22">
        <f>-[5]Oct23!$M$1+[5]Oct23!$AG$1</f>
        <v>0</v>
      </c>
      <c r="DE40" s="22">
        <f>-[6]Oct23!$M$1+[6]Oct23!$AG$1</f>
        <v>0</v>
      </c>
      <c r="DF40" s="22">
        <f>-[7]Oct23!$M$1+[7]Oct23!$AD$1</f>
        <v>0</v>
      </c>
      <c r="DG40" s="22"/>
      <c r="DH40" s="22"/>
      <c r="DI40" s="13"/>
      <c r="DJ40" s="22">
        <f t="shared" si="10"/>
        <v>0</v>
      </c>
      <c r="DK40" s="21"/>
      <c r="DL40" s="22"/>
      <c r="DM40" s="22"/>
      <c r="DN40" s="22">
        <f>-[4]Nov23!$M$1+[4]Nov23!$AG$1</f>
        <v>0</v>
      </c>
      <c r="DO40" s="22">
        <f>-[5]Nov23!$M$1+[5]Nov23!$AG$1</f>
        <v>0</v>
      </c>
      <c r="DP40" s="22">
        <f>-[6]Nov23!$M$1+[6]Nov23!$AG$1</f>
        <v>0</v>
      </c>
      <c r="DQ40" s="22">
        <f>-[7]Nov23!$M$1+[7]Nov23!$AD$1</f>
        <v>0</v>
      </c>
      <c r="DR40" s="22"/>
      <c r="DS40" s="22"/>
      <c r="DT40" s="13"/>
      <c r="DU40" s="22">
        <f t="shared" si="11"/>
        <v>0</v>
      </c>
      <c r="DV40" s="21"/>
      <c r="DW40" s="22"/>
      <c r="DX40" s="22"/>
      <c r="DY40" s="22">
        <f>-[4]Dec23!$M$1+[4]Dec23!$AG$1</f>
        <v>0</v>
      </c>
      <c r="DZ40" s="22">
        <f>-[5]Dec23!$M$1+[5]Dec23!$AG$1</f>
        <v>0</v>
      </c>
      <c r="EA40" s="22">
        <f>-[6]Dec23!$M$1+[6]Dec23!$AG$1</f>
        <v>0</v>
      </c>
      <c r="EB40" s="22">
        <f>-[7]Dec23!$M$1+[7]Dec23!$AD$1</f>
        <v>0</v>
      </c>
      <c r="EC40" s="22"/>
      <c r="ED40" s="22"/>
      <c r="EE40" s="13"/>
      <c r="EF40" s="22">
        <f t="shared" si="12"/>
        <v>0</v>
      </c>
      <c r="EG40" s="13"/>
      <c r="EH40" s="22">
        <f>-[1]HPfinance!$E$2</f>
        <v>0</v>
      </c>
      <c r="EI40" s="13"/>
      <c r="EJ40" s="22">
        <f>SUM(EF40:EH40)</f>
        <v>0</v>
      </c>
      <c r="EK40" s="13"/>
    </row>
    <row r="41" spans="1:141" x14ac:dyDescent="0.2">
      <c r="A41" s="13"/>
      <c r="B41" s="15" t="s">
        <v>58</v>
      </c>
      <c r="C41" s="17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1"/>
      <c r="U41" s="21"/>
      <c r="V41" s="21"/>
      <c r="W41" s="21"/>
      <c r="X41" s="21"/>
      <c r="Y41" s="13"/>
      <c r="Z41" s="21"/>
      <c r="AA41" s="21"/>
      <c r="AB41" s="21"/>
      <c r="AC41" s="21"/>
      <c r="AD41" s="21"/>
      <c r="AE41" s="21"/>
      <c r="AF41" s="21"/>
      <c r="AG41" s="21"/>
      <c r="AH41" s="21"/>
      <c r="AI41" s="21"/>
      <c r="AJ41" s="13"/>
      <c r="AK41" s="21"/>
      <c r="AL41" s="21"/>
      <c r="AM41" s="21"/>
      <c r="AN41" s="21"/>
      <c r="AO41" s="21"/>
      <c r="AP41" s="21"/>
      <c r="AQ41" s="21"/>
      <c r="AR41" s="21"/>
      <c r="AS41" s="21"/>
      <c r="AT41" s="21"/>
      <c r="AU41" s="13"/>
      <c r="AV41" s="21"/>
      <c r="AW41" s="21"/>
      <c r="AX41" s="21"/>
      <c r="AY41" s="21"/>
      <c r="AZ41" s="21"/>
      <c r="BA41" s="21"/>
      <c r="BB41" s="21"/>
      <c r="BC41" s="21"/>
      <c r="BD41" s="21"/>
      <c r="BE41" s="21"/>
      <c r="BF41" s="13"/>
      <c r="BG41" s="21"/>
      <c r="BH41" s="21"/>
      <c r="BI41" s="21"/>
      <c r="BJ41" s="21"/>
      <c r="BK41" s="21"/>
      <c r="BL41" s="21"/>
      <c r="BM41" s="21"/>
      <c r="BN41" s="21"/>
      <c r="BO41" s="21"/>
      <c r="BP41" s="21"/>
      <c r="BQ41" s="13"/>
      <c r="BR41" s="21"/>
      <c r="BS41" s="21"/>
      <c r="BT41" s="21"/>
      <c r="BU41" s="21"/>
      <c r="BV41" s="21"/>
      <c r="BW41" s="21"/>
      <c r="BX41" s="21"/>
      <c r="BY41" s="21"/>
      <c r="BZ41" s="21"/>
      <c r="CA41" s="21"/>
      <c r="CB41" s="13"/>
      <c r="CC41" s="21"/>
      <c r="CD41" s="21"/>
      <c r="CE41" s="21"/>
      <c r="CF41" s="21"/>
      <c r="CG41" s="21"/>
      <c r="CH41" s="21"/>
      <c r="CI41" s="21"/>
      <c r="CJ41" s="21"/>
      <c r="CK41" s="21"/>
      <c r="CL41" s="21"/>
      <c r="CM41" s="13"/>
      <c r="CN41" s="21"/>
      <c r="CO41" s="21"/>
      <c r="CP41" s="21"/>
      <c r="CQ41" s="21"/>
      <c r="CR41" s="21"/>
      <c r="CS41" s="21"/>
      <c r="CT41" s="21"/>
      <c r="CU41" s="21"/>
      <c r="CV41" s="21"/>
      <c r="CW41" s="21"/>
      <c r="CX41" s="13"/>
      <c r="CY41" s="21"/>
      <c r="CZ41" s="21"/>
      <c r="DA41" s="21"/>
      <c r="DB41" s="21"/>
      <c r="DC41" s="21"/>
      <c r="DD41" s="21"/>
      <c r="DE41" s="21"/>
      <c r="DF41" s="21"/>
      <c r="DG41" s="21"/>
      <c r="DH41" s="21"/>
      <c r="DI41" s="13"/>
      <c r="DJ41" s="21"/>
      <c r="DK41" s="21"/>
      <c r="DL41" s="21"/>
      <c r="DM41" s="21"/>
      <c r="DN41" s="21"/>
      <c r="DO41" s="21"/>
      <c r="DP41" s="21"/>
      <c r="DQ41" s="21"/>
      <c r="DR41" s="21"/>
      <c r="DS41" s="21"/>
      <c r="DT41" s="13"/>
      <c r="DU41" s="21"/>
      <c r="DV41" s="21"/>
      <c r="DW41" s="21"/>
      <c r="DX41" s="21"/>
      <c r="DY41" s="21"/>
      <c r="DZ41" s="21"/>
      <c r="EA41" s="21"/>
      <c r="EB41" s="21"/>
      <c r="EC41" s="21"/>
      <c r="ED41" s="21"/>
      <c r="EE41" s="13"/>
      <c r="EF41" s="21"/>
      <c r="EG41" s="13"/>
      <c r="EH41" s="21"/>
      <c r="EI41" s="13"/>
      <c r="EJ41" s="21"/>
      <c r="EK41" s="13"/>
    </row>
    <row r="42" spans="1:141" x14ac:dyDescent="0.2">
      <c r="A42" s="13"/>
      <c r="B42" s="13" t="s">
        <v>59</v>
      </c>
      <c r="C42" s="17"/>
      <c r="D42" s="22">
        <f>-OpenAccounts!E33</f>
        <v>0</v>
      </c>
      <c r="E42" s="21"/>
      <c r="F42" s="22"/>
      <c r="G42" s="22"/>
      <c r="H42" s="22"/>
      <c r="I42" s="22"/>
      <c r="J42" s="22"/>
      <c r="K42" s="22"/>
      <c r="L42" s="22"/>
      <c r="N42" s="21"/>
      <c r="O42" s="22">
        <f t="shared" si="1"/>
        <v>0</v>
      </c>
      <c r="P42" s="21"/>
      <c r="Q42" s="22"/>
      <c r="R42" s="22"/>
      <c r="S42" s="22"/>
      <c r="T42" s="22"/>
      <c r="U42" s="22"/>
      <c r="V42" s="22"/>
      <c r="W42" s="22"/>
      <c r="X42" s="22"/>
      <c r="Y42" s="13"/>
      <c r="Z42" s="22">
        <f t="shared" si="2"/>
        <v>0</v>
      </c>
      <c r="AA42" s="21"/>
      <c r="AB42" s="22"/>
      <c r="AC42" s="22"/>
      <c r="AD42" s="22"/>
      <c r="AE42" s="22"/>
      <c r="AF42" s="22"/>
      <c r="AG42" s="22"/>
      <c r="AH42" s="22"/>
      <c r="AI42" s="22"/>
      <c r="AJ42" s="13"/>
      <c r="AK42" s="22">
        <f t="shared" si="3"/>
        <v>0</v>
      </c>
      <c r="AL42" s="21"/>
      <c r="AM42" s="22"/>
      <c r="AN42" s="22"/>
      <c r="AO42" s="22"/>
      <c r="AP42" s="22"/>
      <c r="AQ42" s="22"/>
      <c r="AR42" s="22"/>
      <c r="AS42" s="22"/>
      <c r="AT42" s="22"/>
      <c r="AU42" s="13"/>
      <c r="AV42" s="22">
        <f t="shared" si="4"/>
        <v>0</v>
      </c>
      <c r="AW42" s="21"/>
      <c r="AX42" s="22"/>
      <c r="AY42" s="22"/>
      <c r="AZ42" s="22"/>
      <c r="BA42" s="22"/>
      <c r="BB42" s="22"/>
      <c r="BC42" s="22"/>
      <c r="BD42" s="22"/>
      <c r="BE42" s="22"/>
      <c r="BF42" s="13"/>
      <c r="BG42" s="22">
        <f t="shared" si="5"/>
        <v>0</v>
      </c>
      <c r="BH42" s="21"/>
      <c r="BI42" s="22"/>
      <c r="BJ42" s="22"/>
      <c r="BK42" s="22"/>
      <c r="BL42" s="22"/>
      <c r="BM42" s="22"/>
      <c r="BN42" s="22"/>
      <c r="BO42" s="22"/>
      <c r="BP42" s="22"/>
      <c r="BQ42" s="13"/>
      <c r="BR42" s="22">
        <f t="shared" si="6"/>
        <v>0</v>
      </c>
      <c r="BS42" s="21"/>
      <c r="BT42" s="22"/>
      <c r="BU42" s="22"/>
      <c r="BV42" s="22"/>
      <c r="BW42" s="22"/>
      <c r="BX42" s="22"/>
      <c r="BY42" s="22"/>
      <c r="BZ42" s="22"/>
      <c r="CA42" s="22"/>
      <c r="CB42" s="13"/>
      <c r="CC42" s="22">
        <f t="shared" si="7"/>
        <v>0</v>
      </c>
      <c r="CD42" s="21"/>
      <c r="CE42" s="22"/>
      <c r="CF42" s="22"/>
      <c r="CG42" s="22"/>
      <c r="CH42" s="22"/>
      <c r="CI42" s="22"/>
      <c r="CJ42" s="22"/>
      <c r="CK42" s="22"/>
      <c r="CL42" s="22"/>
      <c r="CM42" s="13"/>
      <c r="CN42" s="22">
        <f t="shared" si="8"/>
        <v>0</v>
      </c>
      <c r="CO42" s="21"/>
      <c r="CP42" s="22"/>
      <c r="CQ42" s="22"/>
      <c r="CR42" s="22"/>
      <c r="CS42" s="22"/>
      <c r="CT42" s="22"/>
      <c r="CU42" s="22"/>
      <c r="CV42" s="22"/>
      <c r="CW42" s="22"/>
      <c r="CX42" s="13"/>
      <c r="CY42" s="22">
        <f t="shared" si="9"/>
        <v>0</v>
      </c>
      <c r="CZ42" s="21"/>
      <c r="DA42" s="22"/>
      <c r="DB42" s="22"/>
      <c r="DC42" s="22"/>
      <c r="DD42" s="22"/>
      <c r="DE42" s="22"/>
      <c r="DF42" s="22"/>
      <c r="DG42" s="22"/>
      <c r="DH42" s="22"/>
      <c r="DI42" s="13"/>
      <c r="DJ42" s="22">
        <f t="shared" si="10"/>
        <v>0</v>
      </c>
      <c r="DK42" s="21"/>
      <c r="DL42" s="22"/>
      <c r="DM42" s="22"/>
      <c r="DN42" s="22"/>
      <c r="DO42" s="22"/>
      <c r="DP42" s="22"/>
      <c r="DQ42" s="22"/>
      <c r="DR42" s="22"/>
      <c r="DS42" s="22"/>
      <c r="DT42" s="13"/>
      <c r="DU42" s="22">
        <f t="shared" si="11"/>
        <v>0</v>
      </c>
      <c r="DV42" s="21"/>
      <c r="DW42" s="22"/>
      <c r="DX42" s="22"/>
      <c r="DY42" s="22"/>
      <c r="DZ42" s="22"/>
      <c r="EA42" s="22"/>
      <c r="EB42" s="22"/>
      <c r="EC42" s="22"/>
      <c r="ED42" s="22"/>
      <c r="EE42" s="13"/>
      <c r="EF42" s="22">
        <f t="shared" si="12"/>
        <v>0</v>
      </c>
      <c r="EG42" s="13"/>
      <c r="EH42" s="22">
        <f>-[8]Boardmeeting!$E$6</f>
        <v>0</v>
      </c>
      <c r="EI42" s="13"/>
      <c r="EJ42" s="22">
        <f>SUM(EF42:EH42)</f>
        <v>0</v>
      </c>
      <c r="EK42" s="13"/>
    </row>
    <row r="43" spans="1:141" x14ac:dyDescent="0.2">
      <c r="A43" s="13"/>
      <c r="B43" s="13" t="s">
        <v>60</v>
      </c>
      <c r="C43" s="17"/>
      <c r="D43" s="22">
        <f>-OpenAccounts!E34</f>
        <v>0</v>
      </c>
      <c r="E43" s="21"/>
      <c r="F43" s="22"/>
      <c r="G43" s="22"/>
      <c r="H43" s="22"/>
      <c r="I43" s="22"/>
      <c r="J43" s="22"/>
      <c r="K43" s="22"/>
      <c r="L43" s="22"/>
      <c r="N43" s="21"/>
      <c r="O43" s="22">
        <f t="shared" si="1"/>
        <v>0</v>
      </c>
      <c r="P43" s="21"/>
      <c r="Q43" s="22"/>
      <c r="R43" s="22"/>
      <c r="S43" s="22"/>
      <c r="T43" s="22"/>
      <c r="U43" s="22"/>
      <c r="V43" s="22"/>
      <c r="W43" s="22"/>
      <c r="X43" s="22"/>
      <c r="Y43" s="13"/>
      <c r="Z43" s="22">
        <f t="shared" si="2"/>
        <v>0</v>
      </c>
      <c r="AA43" s="21"/>
      <c r="AB43" s="22"/>
      <c r="AC43" s="22"/>
      <c r="AD43" s="22"/>
      <c r="AE43" s="22"/>
      <c r="AF43" s="22"/>
      <c r="AG43" s="22"/>
      <c r="AH43" s="22"/>
      <c r="AI43" s="22"/>
      <c r="AJ43" s="13"/>
      <c r="AK43" s="22">
        <f t="shared" si="3"/>
        <v>0</v>
      </c>
      <c r="AL43" s="21"/>
      <c r="AM43" s="22"/>
      <c r="AN43" s="22"/>
      <c r="AO43" s="22"/>
      <c r="AP43" s="22"/>
      <c r="AQ43" s="22"/>
      <c r="AR43" s="22"/>
      <c r="AS43" s="22"/>
      <c r="AT43" s="22"/>
      <c r="AU43" s="13"/>
      <c r="AV43" s="22">
        <f t="shared" si="4"/>
        <v>0</v>
      </c>
      <c r="AW43" s="21"/>
      <c r="AX43" s="22"/>
      <c r="AY43" s="22"/>
      <c r="AZ43" s="22"/>
      <c r="BA43" s="22"/>
      <c r="BB43" s="22"/>
      <c r="BC43" s="22"/>
      <c r="BD43" s="22"/>
      <c r="BE43" s="22"/>
      <c r="BF43" s="13"/>
      <c r="BG43" s="22">
        <f t="shared" si="5"/>
        <v>0</v>
      </c>
      <c r="BH43" s="21"/>
      <c r="BI43" s="22"/>
      <c r="BJ43" s="22"/>
      <c r="BK43" s="22"/>
      <c r="BL43" s="22"/>
      <c r="BM43" s="22"/>
      <c r="BN43" s="22"/>
      <c r="BO43" s="22"/>
      <c r="BP43" s="22"/>
      <c r="BQ43" s="13"/>
      <c r="BR43" s="22">
        <f t="shared" si="6"/>
        <v>0</v>
      </c>
      <c r="BS43" s="21"/>
      <c r="BT43" s="22"/>
      <c r="BU43" s="22"/>
      <c r="BV43" s="22"/>
      <c r="BW43" s="22"/>
      <c r="BX43" s="22"/>
      <c r="BY43" s="22"/>
      <c r="BZ43" s="22"/>
      <c r="CA43" s="22"/>
      <c r="CB43" s="13"/>
      <c r="CC43" s="22">
        <f t="shared" si="7"/>
        <v>0</v>
      </c>
      <c r="CD43" s="21"/>
      <c r="CE43" s="22"/>
      <c r="CF43" s="22"/>
      <c r="CG43" s="22"/>
      <c r="CH43" s="22"/>
      <c r="CI43" s="22"/>
      <c r="CJ43" s="22"/>
      <c r="CK43" s="22"/>
      <c r="CL43" s="22"/>
      <c r="CM43" s="13"/>
      <c r="CN43" s="22">
        <f t="shared" si="8"/>
        <v>0</v>
      </c>
      <c r="CO43" s="21"/>
      <c r="CP43" s="22"/>
      <c r="CQ43" s="22"/>
      <c r="CR43" s="22"/>
      <c r="CS43" s="22"/>
      <c r="CT43" s="22"/>
      <c r="CU43" s="22"/>
      <c r="CV43" s="22"/>
      <c r="CW43" s="22"/>
      <c r="CX43" s="13"/>
      <c r="CY43" s="22">
        <f t="shared" si="9"/>
        <v>0</v>
      </c>
      <c r="CZ43" s="21"/>
      <c r="DA43" s="22"/>
      <c r="DB43" s="22"/>
      <c r="DC43" s="22"/>
      <c r="DD43" s="22"/>
      <c r="DE43" s="22"/>
      <c r="DF43" s="22"/>
      <c r="DG43" s="22"/>
      <c r="DH43" s="22"/>
      <c r="DI43" s="13"/>
      <c r="DJ43" s="22">
        <f t="shared" si="10"/>
        <v>0</v>
      </c>
      <c r="DK43" s="21"/>
      <c r="DL43" s="22"/>
      <c r="DM43" s="22"/>
      <c r="DN43" s="22"/>
      <c r="DO43" s="22"/>
      <c r="DP43" s="22"/>
      <c r="DQ43" s="22"/>
      <c r="DR43" s="22"/>
      <c r="DS43" s="22"/>
      <c r="DT43" s="13"/>
      <c r="DU43" s="22">
        <f t="shared" si="11"/>
        <v>0</v>
      </c>
      <c r="DV43" s="21"/>
      <c r="DW43" s="22"/>
      <c r="DX43" s="22"/>
      <c r="DY43" s="22"/>
      <c r="DZ43" s="22"/>
      <c r="EA43" s="22"/>
      <c r="EB43" s="22"/>
      <c r="EC43" s="22"/>
      <c r="ED43" s="22"/>
      <c r="EE43" s="13"/>
      <c r="EF43" s="22">
        <f t="shared" si="12"/>
        <v>0</v>
      </c>
      <c r="EG43" s="13"/>
      <c r="EH43" s="22">
        <f>-'PubP&amp;L'!F54</f>
        <v>0</v>
      </c>
      <c r="EI43" s="13"/>
      <c r="EJ43" s="22">
        <f>SUM(EF43:EH43)</f>
        <v>0</v>
      </c>
      <c r="EK43" s="13"/>
    </row>
    <row r="44" spans="1:141" x14ac:dyDescent="0.2">
      <c r="A44" s="13"/>
      <c r="B44" s="13" t="s">
        <v>61</v>
      </c>
      <c r="C44" s="17"/>
      <c r="D44" s="22">
        <f>-OpenAccounts!E35</f>
        <v>0</v>
      </c>
      <c r="E44" s="21"/>
      <c r="F44" s="22"/>
      <c r="G44" s="22"/>
      <c r="H44" s="22"/>
      <c r="I44" s="22"/>
      <c r="J44" s="22"/>
      <c r="K44" s="22"/>
      <c r="L44" s="22"/>
      <c r="N44" s="21"/>
      <c r="O44" s="22">
        <f t="shared" si="1"/>
        <v>0</v>
      </c>
      <c r="P44" s="21"/>
      <c r="Q44" s="22"/>
      <c r="R44" s="22"/>
      <c r="S44" s="22"/>
      <c r="T44" s="22"/>
      <c r="U44" s="22"/>
      <c r="V44" s="22"/>
      <c r="W44" s="22"/>
      <c r="X44" s="22"/>
      <c r="Y44" s="13"/>
      <c r="Z44" s="22">
        <f t="shared" si="2"/>
        <v>0</v>
      </c>
      <c r="AA44" s="21"/>
      <c r="AB44" s="22"/>
      <c r="AC44" s="22"/>
      <c r="AD44" s="22"/>
      <c r="AE44" s="22"/>
      <c r="AF44" s="22"/>
      <c r="AG44" s="22"/>
      <c r="AH44" s="22"/>
      <c r="AI44" s="22"/>
      <c r="AJ44" s="13"/>
      <c r="AK44" s="22">
        <f t="shared" si="3"/>
        <v>0</v>
      </c>
      <c r="AL44" s="21"/>
      <c r="AM44" s="22"/>
      <c r="AN44" s="22"/>
      <c r="AO44" s="22"/>
      <c r="AP44" s="22"/>
      <c r="AQ44" s="22"/>
      <c r="AR44" s="22"/>
      <c r="AS44" s="22"/>
      <c r="AT44" s="22"/>
      <c r="AU44" s="13"/>
      <c r="AV44" s="22">
        <f t="shared" si="4"/>
        <v>0</v>
      </c>
      <c r="AW44" s="21"/>
      <c r="AX44" s="22"/>
      <c r="AY44" s="22"/>
      <c r="AZ44" s="22"/>
      <c r="BA44" s="22"/>
      <c r="BB44" s="22"/>
      <c r="BC44" s="22"/>
      <c r="BD44" s="22"/>
      <c r="BE44" s="22"/>
      <c r="BF44" s="13"/>
      <c r="BG44" s="22">
        <f t="shared" si="5"/>
        <v>0</v>
      </c>
      <c r="BH44" s="21"/>
      <c r="BI44" s="22"/>
      <c r="BJ44" s="22"/>
      <c r="BK44" s="22"/>
      <c r="BL44" s="22"/>
      <c r="BM44" s="22"/>
      <c r="BN44" s="22"/>
      <c r="BO44" s="22"/>
      <c r="BP44" s="22"/>
      <c r="BQ44" s="13"/>
      <c r="BR44" s="22">
        <f t="shared" si="6"/>
        <v>0</v>
      </c>
      <c r="BS44" s="21"/>
      <c r="BT44" s="22"/>
      <c r="BU44" s="22"/>
      <c r="BV44" s="22"/>
      <c r="BW44" s="22"/>
      <c r="BX44" s="22"/>
      <c r="BY44" s="22"/>
      <c r="BZ44" s="22"/>
      <c r="CA44" s="22"/>
      <c r="CB44" s="13"/>
      <c r="CC44" s="22">
        <f t="shared" si="7"/>
        <v>0</v>
      </c>
      <c r="CD44" s="21"/>
      <c r="CE44" s="22"/>
      <c r="CF44" s="22"/>
      <c r="CG44" s="22"/>
      <c r="CH44" s="22"/>
      <c r="CI44" s="22"/>
      <c r="CJ44" s="22"/>
      <c r="CK44" s="22"/>
      <c r="CL44" s="22"/>
      <c r="CM44" s="13"/>
      <c r="CN44" s="22">
        <f t="shared" si="8"/>
        <v>0</v>
      </c>
      <c r="CO44" s="21"/>
      <c r="CP44" s="22"/>
      <c r="CQ44" s="22"/>
      <c r="CR44" s="22"/>
      <c r="CS44" s="22"/>
      <c r="CT44" s="22"/>
      <c r="CU44" s="22"/>
      <c r="CV44" s="22"/>
      <c r="CW44" s="22"/>
      <c r="CX44" s="13"/>
      <c r="CY44" s="22">
        <f t="shared" si="9"/>
        <v>0</v>
      </c>
      <c r="CZ44" s="21"/>
      <c r="DA44" s="22"/>
      <c r="DB44" s="22"/>
      <c r="DC44" s="22"/>
      <c r="DD44" s="22"/>
      <c r="DE44" s="22"/>
      <c r="DF44" s="22"/>
      <c r="DG44" s="22"/>
      <c r="DH44" s="22"/>
      <c r="DI44" s="13"/>
      <c r="DJ44" s="22">
        <f t="shared" si="10"/>
        <v>0</v>
      </c>
      <c r="DK44" s="21"/>
      <c r="DL44" s="22"/>
      <c r="DM44" s="22"/>
      <c r="DN44" s="22"/>
      <c r="DO44" s="22"/>
      <c r="DP44" s="22"/>
      <c r="DQ44" s="22"/>
      <c r="DR44" s="22"/>
      <c r="DS44" s="22"/>
      <c r="DT44" s="13"/>
      <c r="DU44" s="22">
        <f t="shared" si="11"/>
        <v>0</v>
      </c>
      <c r="DV44" s="21"/>
      <c r="DW44" s="22"/>
      <c r="DX44" s="22"/>
      <c r="DY44" s="22"/>
      <c r="DZ44" s="22"/>
      <c r="EA44" s="22"/>
      <c r="EB44" s="22"/>
      <c r="EC44" s="22"/>
      <c r="ED44" s="22"/>
      <c r="EE44" s="13"/>
      <c r="EF44" s="22">
        <f t="shared" si="12"/>
        <v>0</v>
      </c>
      <c r="EG44" s="13"/>
      <c r="EI44" s="13"/>
      <c r="EJ44" s="22">
        <f>SUM(EF44:EH44)</f>
        <v>0</v>
      </c>
      <c r="EK44" s="13"/>
    </row>
    <row r="45" spans="1:141" x14ac:dyDescent="0.2">
      <c r="A45" s="13"/>
      <c r="B45" s="13"/>
      <c r="C45" s="17"/>
      <c r="D45" s="21"/>
      <c r="E45" s="21"/>
      <c r="F45" s="21"/>
      <c r="G45" s="21"/>
      <c r="H45" s="21"/>
      <c r="I45" s="21"/>
      <c r="J45" s="21"/>
      <c r="K45" s="21"/>
      <c r="L45" s="21"/>
      <c r="M45" s="21"/>
      <c r="N45" s="21"/>
      <c r="O45" s="21"/>
      <c r="P45" s="21"/>
      <c r="Q45" s="21"/>
      <c r="R45" s="21"/>
      <c r="S45" s="21"/>
      <c r="T45" s="21"/>
      <c r="U45" s="21"/>
      <c r="V45" s="21"/>
      <c r="W45" s="21"/>
      <c r="X45" s="21"/>
      <c r="Y45" s="13"/>
      <c r="Z45" s="21"/>
      <c r="AA45" s="21"/>
      <c r="AB45" s="21"/>
      <c r="AC45" s="21"/>
      <c r="AD45" s="21"/>
      <c r="AE45" s="21"/>
      <c r="AF45" s="21"/>
      <c r="AG45" s="21"/>
      <c r="AH45" s="21"/>
      <c r="AI45" s="21"/>
      <c r="AJ45" s="13"/>
      <c r="AK45" s="21"/>
      <c r="AL45" s="21"/>
      <c r="AM45" s="21"/>
      <c r="AN45" s="21"/>
      <c r="AO45" s="21"/>
      <c r="AP45" s="21"/>
      <c r="AQ45" s="21"/>
      <c r="AR45" s="21"/>
      <c r="AS45" s="21"/>
      <c r="AT45" s="21"/>
      <c r="AU45" s="13"/>
      <c r="AV45" s="21"/>
      <c r="AW45" s="21"/>
      <c r="AX45" s="21"/>
      <c r="AY45" s="21"/>
      <c r="AZ45" s="21"/>
      <c r="BA45" s="21"/>
      <c r="BB45" s="21"/>
      <c r="BC45" s="21"/>
      <c r="BD45" s="21"/>
      <c r="BE45" s="21"/>
      <c r="BF45" s="13"/>
      <c r="BG45" s="21"/>
      <c r="BH45" s="21"/>
      <c r="BI45" s="21"/>
      <c r="BJ45" s="21"/>
      <c r="BK45" s="21"/>
      <c r="BL45" s="21"/>
      <c r="BM45" s="21"/>
      <c r="BN45" s="21"/>
      <c r="BO45" s="21"/>
      <c r="BP45" s="21"/>
      <c r="BQ45" s="13"/>
      <c r="BR45" s="21"/>
      <c r="BS45" s="21"/>
      <c r="BT45" s="21"/>
      <c r="BU45" s="21"/>
      <c r="BV45" s="21"/>
      <c r="BW45" s="21"/>
      <c r="BX45" s="21"/>
      <c r="BY45" s="21"/>
      <c r="BZ45" s="21"/>
      <c r="CA45" s="21"/>
      <c r="CB45" s="13"/>
      <c r="CC45" s="21"/>
      <c r="CD45" s="21"/>
      <c r="CE45" s="21"/>
      <c r="CF45" s="21"/>
      <c r="CG45" s="21"/>
      <c r="CH45" s="21"/>
      <c r="CI45" s="21"/>
      <c r="CJ45" s="21"/>
      <c r="CK45" s="21"/>
      <c r="CL45" s="21"/>
      <c r="CM45" s="13"/>
      <c r="CN45" s="21"/>
      <c r="CO45" s="21"/>
      <c r="CP45" s="21"/>
      <c r="CQ45" s="21"/>
      <c r="CR45" s="21"/>
      <c r="CS45" s="21"/>
      <c r="CT45" s="21"/>
      <c r="CU45" s="21"/>
      <c r="CV45" s="21"/>
      <c r="CW45" s="21"/>
      <c r="CX45" s="13"/>
      <c r="CY45" s="21"/>
      <c r="CZ45" s="21"/>
      <c r="DA45" s="21"/>
      <c r="DB45" s="21"/>
      <c r="DC45" s="21"/>
      <c r="DD45" s="21"/>
      <c r="DE45" s="21"/>
      <c r="DF45" s="21"/>
      <c r="DG45" s="21"/>
      <c r="DH45" s="21"/>
      <c r="DI45" s="13"/>
      <c r="DJ45" s="21"/>
      <c r="DK45" s="21"/>
      <c r="DL45" s="21"/>
      <c r="DM45" s="21"/>
      <c r="DN45" s="21"/>
      <c r="DO45" s="21"/>
      <c r="DP45" s="21"/>
      <c r="DQ45" s="21"/>
      <c r="DR45" s="21"/>
      <c r="DS45" s="21"/>
      <c r="DT45" s="13"/>
      <c r="DU45" s="21"/>
      <c r="DV45" s="21"/>
      <c r="DW45" s="21"/>
      <c r="DX45" s="21"/>
      <c r="DY45" s="21"/>
      <c r="DZ45" s="21"/>
      <c r="EA45" s="21"/>
      <c r="EB45" s="21"/>
      <c r="EC45" s="21"/>
      <c r="ED45" s="21"/>
      <c r="EE45" s="13"/>
      <c r="EF45" s="21"/>
      <c r="EG45" s="13"/>
      <c r="EH45" s="21"/>
      <c r="EI45" s="13"/>
      <c r="EJ45" s="21"/>
      <c r="EK45" s="13"/>
    </row>
    <row r="46" spans="1:141" x14ac:dyDescent="0.2">
      <c r="A46" s="13"/>
      <c r="B46" s="15" t="s">
        <v>62</v>
      </c>
      <c r="C46" s="17"/>
      <c r="D46" s="21"/>
      <c r="E46" s="21"/>
      <c r="F46" s="21"/>
      <c r="G46" s="21"/>
      <c r="H46" s="21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13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13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13"/>
      <c r="AV46" s="21"/>
      <c r="AW46" s="21"/>
      <c r="AX46" s="21"/>
      <c r="AY46" s="21"/>
      <c r="AZ46" s="21"/>
      <c r="BA46" s="21"/>
      <c r="BB46" s="21"/>
      <c r="BC46" s="21"/>
      <c r="BD46" s="21"/>
      <c r="BE46" s="21"/>
      <c r="BF46" s="13"/>
      <c r="BG46" s="21"/>
      <c r="BH46" s="21"/>
      <c r="BI46" s="21"/>
      <c r="BJ46" s="21"/>
      <c r="BK46" s="21"/>
      <c r="BL46" s="21"/>
      <c r="BM46" s="21"/>
      <c r="BN46" s="21"/>
      <c r="BO46" s="21"/>
      <c r="BP46" s="21"/>
      <c r="BQ46" s="13"/>
      <c r="BR46" s="21"/>
      <c r="BS46" s="21"/>
      <c r="BT46" s="21"/>
      <c r="BU46" s="21"/>
      <c r="BV46" s="21"/>
      <c r="BW46" s="21"/>
      <c r="BX46" s="21"/>
      <c r="BY46" s="21"/>
      <c r="BZ46" s="21"/>
      <c r="CA46" s="21"/>
      <c r="CB46" s="13"/>
      <c r="CC46" s="21"/>
      <c r="CD46" s="21"/>
      <c r="CE46" s="21"/>
      <c r="CF46" s="21"/>
      <c r="CG46" s="21"/>
      <c r="CH46" s="21"/>
      <c r="CI46" s="21"/>
      <c r="CJ46" s="21"/>
      <c r="CK46" s="21"/>
      <c r="CL46" s="21"/>
      <c r="CM46" s="13"/>
      <c r="CN46" s="21"/>
      <c r="CO46" s="21"/>
      <c r="CP46" s="21"/>
      <c r="CQ46" s="21"/>
      <c r="CR46" s="21"/>
      <c r="CS46" s="21"/>
      <c r="CT46" s="21"/>
      <c r="CU46" s="21"/>
      <c r="CV46" s="21"/>
      <c r="CW46" s="21"/>
      <c r="CX46" s="13"/>
      <c r="CY46" s="21"/>
      <c r="CZ46" s="21"/>
      <c r="DA46" s="21"/>
      <c r="DB46" s="21"/>
      <c r="DC46" s="21"/>
      <c r="DD46" s="21"/>
      <c r="DE46" s="21"/>
      <c r="DF46" s="21"/>
      <c r="DG46" s="21"/>
      <c r="DH46" s="21"/>
      <c r="DI46" s="13"/>
      <c r="DJ46" s="21"/>
      <c r="DK46" s="21"/>
      <c r="DL46" s="21"/>
      <c r="DM46" s="21"/>
      <c r="DN46" s="21"/>
      <c r="DO46" s="21"/>
      <c r="DP46" s="21"/>
      <c r="DQ46" s="21"/>
      <c r="DR46" s="21"/>
      <c r="DS46" s="21"/>
      <c r="DT46" s="13"/>
      <c r="DU46" s="21"/>
      <c r="DV46" s="21"/>
      <c r="DW46" s="21"/>
      <c r="DX46" s="21"/>
      <c r="DY46" s="21"/>
      <c r="DZ46" s="21"/>
      <c r="EA46" s="21"/>
      <c r="EB46" s="21"/>
      <c r="EC46" s="21"/>
      <c r="ED46" s="21"/>
      <c r="EE46" s="13"/>
      <c r="EF46" s="21"/>
      <c r="EG46" s="13"/>
      <c r="EH46" s="21"/>
      <c r="EI46" s="13"/>
      <c r="EJ46" s="21"/>
      <c r="EK46" s="13"/>
    </row>
    <row r="47" spans="1:141" x14ac:dyDescent="0.2">
      <c r="A47" s="13"/>
      <c r="B47" s="13" t="s">
        <v>63</v>
      </c>
      <c r="C47" s="17"/>
      <c r="D47" s="21"/>
      <c r="E47" s="21"/>
      <c r="F47" s="22"/>
      <c r="G47" s="22"/>
      <c r="H47" s="22"/>
      <c r="I47" s="22"/>
      <c r="J47" s="22"/>
      <c r="K47" s="22"/>
      <c r="L47" s="22"/>
      <c r="N47" s="21"/>
      <c r="O47" s="22">
        <f t="shared" si="1"/>
        <v>0</v>
      </c>
      <c r="P47" s="21"/>
      <c r="Q47" s="22"/>
      <c r="R47" s="22"/>
      <c r="S47" s="22"/>
      <c r="T47" s="22"/>
      <c r="U47" s="22"/>
      <c r="V47" s="22"/>
      <c r="W47" s="22"/>
      <c r="X47" s="22"/>
      <c r="Y47" s="13"/>
      <c r="Z47" s="22">
        <f t="shared" si="2"/>
        <v>0</v>
      </c>
      <c r="AA47" s="21"/>
      <c r="AB47" s="22"/>
      <c r="AC47" s="22"/>
      <c r="AD47" s="22"/>
      <c r="AE47" s="22"/>
      <c r="AF47" s="22"/>
      <c r="AG47" s="22"/>
      <c r="AH47" s="22"/>
      <c r="AI47" s="22"/>
      <c r="AJ47" s="13"/>
      <c r="AK47" s="22">
        <f t="shared" si="3"/>
        <v>0</v>
      </c>
      <c r="AL47" s="21"/>
      <c r="AM47" s="22"/>
      <c r="AN47" s="22"/>
      <c r="AO47" s="22"/>
      <c r="AP47" s="22"/>
      <c r="AQ47" s="22"/>
      <c r="AR47" s="22"/>
      <c r="AS47" s="22"/>
      <c r="AT47" s="22"/>
      <c r="AU47" s="13"/>
      <c r="AV47" s="22">
        <f t="shared" si="4"/>
        <v>0</v>
      </c>
      <c r="AW47" s="21"/>
      <c r="AX47" s="22"/>
      <c r="AY47" s="22"/>
      <c r="AZ47" s="22"/>
      <c r="BA47" s="22"/>
      <c r="BB47" s="22"/>
      <c r="BC47" s="22"/>
      <c r="BD47" s="22"/>
      <c r="BE47" s="22"/>
      <c r="BF47" s="13"/>
      <c r="BG47" s="22">
        <f t="shared" si="5"/>
        <v>0</v>
      </c>
      <c r="BH47" s="21"/>
      <c r="BI47" s="22"/>
      <c r="BJ47" s="22"/>
      <c r="BK47" s="22"/>
      <c r="BL47" s="22"/>
      <c r="BM47" s="22"/>
      <c r="BN47" s="22"/>
      <c r="BO47" s="22"/>
      <c r="BP47" s="22"/>
      <c r="BQ47" s="13"/>
      <c r="BR47" s="22">
        <f t="shared" si="6"/>
        <v>0</v>
      </c>
      <c r="BS47" s="21"/>
      <c r="BT47" s="22"/>
      <c r="BU47" s="22"/>
      <c r="BV47" s="22"/>
      <c r="BW47" s="22"/>
      <c r="BX47" s="22"/>
      <c r="BY47" s="22"/>
      <c r="BZ47" s="22"/>
      <c r="CA47" s="22"/>
      <c r="CB47" s="13"/>
      <c r="CC47" s="22">
        <f t="shared" si="7"/>
        <v>0</v>
      </c>
      <c r="CD47" s="21"/>
      <c r="CE47" s="22"/>
      <c r="CF47" s="22"/>
      <c r="CG47" s="22"/>
      <c r="CH47" s="22"/>
      <c r="CI47" s="22"/>
      <c r="CJ47" s="22"/>
      <c r="CK47" s="22"/>
      <c r="CL47" s="22"/>
      <c r="CM47" s="13"/>
      <c r="CN47" s="22">
        <f t="shared" si="8"/>
        <v>0</v>
      </c>
      <c r="CO47" s="21"/>
      <c r="CP47" s="22"/>
      <c r="CQ47" s="22"/>
      <c r="CR47" s="22"/>
      <c r="CS47" s="22"/>
      <c r="CT47" s="22"/>
      <c r="CU47" s="22"/>
      <c r="CV47" s="22"/>
      <c r="CW47" s="22"/>
      <c r="CX47" s="13"/>
      <c r="CY47" s="22">
        <f t="shared" si="9"/>
        <v>0</v>
      </c>
      <c r="CZ47" s="21"/>
      <c r="DA47" s="22"/>
      <c r="DB47" s="22"/>
      <c r="DC47" s="22"/>
      <c r="DD47" s="22"/>
      <c r="DE47" s="22"/>
      <c r="DF47" s="22"/>
      <c r="DG47" s="22"/>
      <c r="DH47" s="22"/>
      <c r="DI47" s="13"/>
      <c r="DJ47" s="22">
        <f t="shared" si="10"/>
        <v>0</v>
      </c>
      <c r="DK47" s="21"/>
      <c r="DL47" s="22"/>
      <c r="DM47" s="22"/>
      <c r="DN47" s="22"/>
      <c r="DO47" s="22"/>
      <c r="DP47" s="22"/>
      <c r="DQ47" s="22"/>
      <c r="DR47" s="22"/>
      <c r="DS47" s="22"/>
      <c r="DT47" s="13"/>
      <c r="DU47" s="22">
        <f t="shared" si="11"/>
        <v>0</v>
      </c>
      <c r="DV47" s="21"/>
      <c r="DW47" s="22"/>
      <c r="DX47" s="22"/>
      <c r="DY47" s="22"/>
      <c r="DZ47" s="22"/>
      <c r="EA47" s="22"/>
      <c r="EB47" s="22"/>
      <c r="EC47" s="22"/>
      <c r="ED47" s="22">
        <f>CorporationTax!K35</f>
        <v>0</v>
      </c>
      <c r="EE47" s="13"/>
      <c r="EF47" s="22">
        <f t="shared" si="12"/>
        <v>0</v>
      </c>
      <c r="EG47" s="13"/>
      <c r="EI47" s="13"/>
      <c r="EJ47" s="22">
        <f>SUM(EF47:EH47)</f>
        <v>0</v>
      </c>
      <c r="EK47" s="13"/>
    </row>
    <row r="48" spans="1:141" x14ac:dyDescent="0.2">
      <c r="A48" s="13"/>
      <c r="B48" s="13" t="s">
        <v>2</v>
      </c>
      <c r="C48" s="17" t="s">
        <v>64</v>
      </c>
      <c r="D48" s="21"/>
      <c r="E48" s="21"/>
      <c r="F48" s="22"/>
      <c r="G48" s="22"/>
      <c r="H48" s="22"/>
      <c r="I48" s="22"/>
      <c r="J48" s="22"/>
      <c r="K48" s="22"/>
      <c r="L48" s="22"/>
      <c r="N48" s="21"/>
      <c r="O48" s="22">
        <f t="shared" si="1"/>
        <v>0</v>
      </c>
      <c r="P48" s="21"/>
      <c r="Q48" s="22"/>
      <c r="R48" s="22"/>
      <c r="S48" s="22"/>
      <c r="T48" s="22"/>
      <c r="U48" s="22"/>
      <c r="V48" s="22"/>
      <c r="W48" s="22"/>
      <c r="X48" s="22"/>
      <c r="Y48" s="13"/>
      <c r="Z48" s="22">
        <f t="shared" si="2"/>
        <v>0</v>
      </c>
      <c r="AA48" s="21"/>
      <c r="AB48" s="22"/>
      <c r="AC48" s="22"/>
      <c r="AD48" s="22"/>
      <c r="AE48" s="22"/>
      <c r="AF48" s="22"/>
      <c r="AG48" s="22"/>
      <c r="AH48" s="22"/>
      <c r="AI48" s="22"/>
      <c r="AJ48" s="13"/>
      <c r="AK48" s="22">
        <f t="shared" si="3"/>
        <v>0</v>
      </c>
      <c r="AL48" s="21"/>
      <c r="AM48" s="22"/>
      <c r="AN48" s="22"/>
      <c r="AO48" s="22"/>
      <c r="AP48" s="22"/>
      <c r="AQ48" s="22"/>
      <c r="AR48" s="22"/>
      <c r="AS48" s="22"/>
      <c r="AT48" s="22"/>
      <c r="AU48" s="13"/>
      <c r="AV48" s="22">
        <f t="shared" si="4"/>
        <v>0</v>
      </c>
      <c r="AW48" s="21"/>
      <c r="AX48" s="22"/>
      <c r="AY48" s="22"/>
      <c r="AZ48" s="22"/>
      <c r="BA48" s="22"/>
      <c r="BB48" s="22"/>
      <c r="BC48" s="22"/>
      <c r="BD48" s="22"/>
      <c r="BE48" s="22"/>
      <c r="BF48" s="13"/>
      <c r="BG48" s="22">
        <f t="shared" si="5"/>
        <v>0</v>
      </c>
      <c r="BH48" s="21"/>
      <c r="BI48" s="22"/>
      <c r="BJ48" s="22"/>
      <c r="BK48" s="22"/>
      <c r="BL48" s="22"/>
      <c r="BM48" s="22"/>
      <c r="BN48" s="22"/>
      <c r="BO48" s="22"/>
      <c r="BP48" s="22"/>
      <c r="BQ48" s="13"/>
      <c r="BR48" s="22">
        <f t="shared" si="6"/>
        <v>0</v>
      </c>
      <c r="BS48" s="21"/>
      <c r="BT48" s="22"/>
      <c r="BU48" s="22"/>
      <c r="BV48" s="22"/>
      <c r="BW48" s="22"/>
      <c r="BX48" s="22"/>
      <c r="BY48" s="22"/>
      <c r="BZ48" s="22"/>
      <c r="CA48" s="22"/>
      <c r="CB48" s="13"/>
      <c r="CC48" s="22">
        <f t="shared" si="7"/>
        <v>0</v>
      </c>
      <c r="CD48" s="21"/>
      <c r="CE48" s="22"/>
      <c r="CF48" s="22"/>
      <c r="CG48" s="22"/>
      <c r="CH48" s="22"/>
      <c r="CI48" s="22"/>
      <c r="CJ48" s="22"/>
      <c r="CK48" s="22"/>
      <c r="CL48" s="22"/>
      <c r="CM48" s="13"/>
      <c r="CN48" s="22">
        <f t="shared" si="8"/>
        <v>0</v>
      </c>
      <c r="CO48" s="21"/>
      <c r="CP48" s="22"/>
      <c r="CQ48" s="22"/>
      <c r="CR48" s="22"/>
      <c r="CS48" s="22"/>
      <c r="CT48" s="22"/>
      <c r="CU48" s="22"/>
      <c r="CV48" s="22"/>
      <c r="CW48" s="22"/>
      <c r="CX48" s="13"/>
      <c r="CY48" s="22">
        <f t="shared" si="9"/>
        <v>0</v>
      </c>
      <c r="CZ48" s="21"/>
      <c r="DA48" s="22"/>
      <c r="DB48" s="22"/>
      <c r="DC48" s="22"/>
      <c r="DD48" s="22"/>
      <c r="DE48" s="22"/>
      <c r="DF48" s="22"/>
      <c r="DG48" s="22"/>
      <c r="DH48" s="22"/>
      <c r="DI48" s="13"/>
      <c r="DJ48" s="22">
        <f t="shared" si="10"/>
        <v>0</v>
      </c>
      <c r="DK48" s="21"/>
      <c r="DL48" s="22"/>
      <c r="DM48" s="22"/>
      <c r="DN48" s="22"/>
      <c r="DO48" s="22"/>
      <c r="DP48" s="22"/>
      <c r="DQ48" s="22"/>
      <c r="DR48" s="22"/>
      <c r="DS48" s="22"/>
      <c r="DT48" s="13"/>
      <c r="DU48" s="22">
        <f t="shared" si="11"/>
        <v>0</v>
      </c>
      <c r="DV48" s="21"/>
      <c r="DW48" s="22"/>
      <c r="DX48" s="22"/>
      <c r="DY48" s="22"/>
      <c r="DZ48" s="22"/>
      <c r="EA48" s="22"/>
      <c r="EB48" s="22"/>
      <c r="EC48" s="22"/>
      <c r="ED48" s="22"/>
      <c r="EE48" s="13"/>
      <c r="EF48" s="22">
        <f t="shared" si="12"/>
        <v>0</v>
      </c>
      <c r="EG48" s="13"/>
      <c r="EH48" s="22">
        <f>[8]Boardmeeting!$E$4</f>
        <v>0</v>
      </c>
      <c r="EI48" s="13"/>
      <c r="EJ48" s="22">
        <f>SUM(EF48:EH48)</f>
        <v>0</v>
      </c>
      <c r="EK48" s="13"/>
    </row>
    <row r="49" spans="1:141" x14ac:dyDescent="0.2">
      <c r="A49" s="13"/>
      <c r="B49" s="13" t="s">
        <v>65</v>
      </c>
      <c r="C49" s="17"/>
      <c r="D49" s="21"/>
      <c r="E49" s="21"/>
      <c r="F49" s="22"/>
      <c r="G49" s="22"/>
      <c r="H49" s="22"/>
      <c r="I49" s="22"/>
      <c r="J49" s="22"/>
      <c r="K49" s="22"/>
      <c r="L49" s="22"/>
      <c r="N49" s="21"/>
      <c r="O49" s="22">
        <f t="shared" si="1"/>
        <v>0</v>
      </c>
      <c r="P49" s="21"/>
      <c r="Q49" s="22"/>
      <c r="R49" s="22"/>
      <c r="S49" s="22"/>
      <c r="T49" s="22"/>
      <c r="U49" s="22"/>
      <c r="V49" s="22"/>
      <c r="W49" s="22"/>
      <c r="X49" s="22"/>
      <c r="Y49" s="13"/>
      <c r="Z49" s="22">
        <f t="shared" si="2"/>
        <v>0</v>
      </c>
      <c r="AA49" s="21"/>
      <c r="AB49" s="22"/>
      <c r="AC49" s="22"/>
      <c r="AD49" s="22"/>
      <c r="AE49" s="22"/>
      <c r="AF49" s="22"/>
      <c r="AG49" s="22"/>
      <c r="AH49" s="22"/>
      <c r="AI49" s="22"/>
      <c r="AJ49" s="13"/>
      <c r="AK49" s="22">
        <f t="shared" si="3"/>
        <v>0</v>
      </c>
      <c r="AL49" s="21"/>
      <c r="AM49" s="22"/>
      <c r="AN49" s="22"/>
      <c r="AO49" s="22"/>
      <c r="AP49" s="22"/>
      <c r="AQ49" s="22"/>
      <c r="AR49" s="22"/>
      <c r="AS49" s="22"/>
      <c r="AT49" s="22"/>
      <c r="AU49" s="13"/>
      <c r="AV49" s="22">
        <f t="shared" si="4"/>
        <v>0</v>
      </c>
      <c r="AW49" s="21"/>
      <c r="AX49" s="22"/>
      <c r="AY49" s="22"/>
      <c r="AZ49" s="22"/>
      <c r="BA49" s="22"/>
      <c r="BB49" s="22"/>
      <c r="BC49" s="22"/>
      <c r="BD49" s="22"/>
      <c r="BE49" s="22"/>
      <c r="BF49" s="13"/>
      <c r="BG49" s="22">
        <f t="shared" si="5"/>
        <v>0</v>
      </c>
      <c r="BH49" s="21"/>
      <c r="BI49" s="22"/>
      <c r="BJ49" s="22"/>
      <c r="BK49" s="22"/>
      <c r="BL49" s="22"/>
      <c r="BM49" s="22"/>
      <c r="BN49" s="22"/>
      <c r="BO49" s="22"/>
      <c r="BP49" s="22"/>
      <c r="BQ49" s="13"/>
      <c r="BR49" s="22">
        <f t="shared" si="6"/>
        <v>0</v>
      </c>
      <c r="BS49" s="21"/>
      <c r="BT49" s="22"/>
      <c r="BU49" s="22"/>
      <c r="BV49" s="22"/>
      <c r="BW49" s="22"/>
      <c r="BX49" s="22"/>
      <c r="BY49" s="22"/>
      <c r="BZ49" s="22"/>
      <c r="CA49" s="22"/>
      <c r="CB49" s="13"/>
      <c r="CC49" s="22">
        <f t="shared" si="7"/>
        <v>0</v>
      </c>
      <c r="CD49" s="21"/>
      <c r="CE49" s="22"/>
      <c r="CF49" s="22"/>
      <c r="CG49" s="22"/>
      <c r="CH49" s="22"/>
      <c r="CI49" s="22"/>
      <c r="CJ49" s="22"/>
      <c r="CK49" s="22"/>
      <c r="CL49" s="22"/>
      <c r="CM49" s="13"/>
      <c r="CN49" s="22">
        <f t="shared" si="8"/>
        <v>0</v>
      </c>
      <c r="CO49" s="21"/>
      <c r="CP49" s="22"/>
      <c r="CQ49" s="22"/>
      <c r="CR49" s="22"/>
      <c r="CS49" s="22"/>
      <c r="CT49" s="22"/>
      <c r="CU49" s="22"/>
      <c r="CV49" s="22"/>
      <c r="CW49" s="22"/>
      <c r="CX49" s="13"/>
      <c r="CY49" s="22">
        <f t="shared" si="9"/>
        <v>0</v>
      </c>
      <c r="CZ49" s="21"/>
      <c r="DA49" s="22"/>
      <c r="DB49" s="22"/>
      <c r="DC49" s="22"/>
      <c r="DD49" s="22"/>
      <c r="DE49" s="22"/>
      <c r="DF49" s="22"/>
      <c r="DG49" s="22"/>
      <c r="DH49" s="22"/>
      <c r="DI49" s="13"/>
      <c r="DJ49" s="22">
        <f t="shared" si="10"/>
        <v>0</v>
      </c>
      <c r="DK49" s="21"/>
      <c r="DL49" s="22"/>
      <c r="DM49" s="22"/>
      <c r="DN49" s="22"/>
      <c r="DO49" s="22"/>
      <c r="DP49" s="22"/>
      <c r="DQ49" s="22"/>
      <c r="DR49" s="22"/>
      <c r="DS49" s="22"/>
      <c r="DT49" s="13"/>
      <c r="DU49" s="22">
        <f t="shared" si="11"/>
        <v>0</v>
      </c>
      <c r="DV49" s="21"/>
      <c r="DW49" s="22"/>
      <c r="DX49" s="22"/>
      <c r="DY49" s="22"/>
      <c r="DZ49" s="22"/>
      <c r="EA49" s="22"/>
      <c r="EB49" s="22"/>
      <c r="EC49" s="22"/>
      <c r="ED49" s="22"/>
      <c r="EE49" s="13"/>
      <c r="EF49" s="22">
        <f t="shared" si="12"/>
        <v>0</v>
      </c>
      <c r="EG49" s="13"/>
      <c r="EH49" s="22">
        <f>'PubP&amp;L'!F54</f>
        <v>0</v>
      </c>
      <c r="EI49" s="13"/>
      <c r="EJ49" s="22">
        <f>SUM(EF49:EH49)</f>
        <v>0</v>
      </c>
      <c r="EK49" s="13"/>
    </row>
    <row r="50" spans="1:141" x14ac:dyDescent="0.2">
      <c r="A50" s="13"/>
      <c r="B50" s="13"/>
      <c r="C50" s="17"/>
      <c r="D50" s="21"/>
      <c r="E50" s="21"/>
      <c r="F50" s="21"/>
      <c r="G50" s="21"/>
      <c r="H50" s="21"/>
      <c r="I50" s="21"/>
      <c r="J50" s="21"/>
      <c r="K50" s="21"/>
      <c r="L50" s="21"/>
      <c r="M50" s="21"/>
      <c r="N50" s="21"/>
      <c r="O50" s="21"/>
      <c r="P50" s="21"/>
      <c r="Q50" s="21"/>
      <c r="R50" s="21"/>
      <c r="S50" s="21"/>
      <c r="T50" s="21"/>
      <c r="U50" s="21"/>
      <c r="V50" s="21"/>
      <c r="W50" s="21"/>
      <c r="X50" s="21"/>
      <c r="Y50" s="13"/>
      <c r="Z50" s="21"/>
      <c r="AA50" s="21"/>
      <c r="AB50" s="21"/>
      <c r="AC50" s="21"/>
      <c r="AD50" s="21"/>
      <c r="AE50" s="21"/>
      <c r="AF50" s="21"/>
      <c r="AG50" s="21"/>
      <c r="AH50" s="21"/>
      <c r="AI50" s="21"/>
      <c r="AJ50" s="13"/>
      <c r="AK50" s="21"/>
      <c r="AL50" s="21"/>
      <c r="AM50" s="21"/>
      <c r="AN50" s="21"/>
      <c r="AO50" s="21"/>
      <c r="AP50" s="21"/>
      <c r="AQ50" s="21"/>
      <c r="AR50" s="21"/>
      <c r="AS50" s="21"/>
      <c r="AT50" s="21"/>
      <c r="AU50" s="13"/>
      <c r="AV50" s="21"/>
      <c r="AW50" s="21"/>
      <c r="AX50" s="21"/>
      <c r="AY50" s="21"/>
      <c r="AZ50" s="21"/>
      <c r="BA50" s="21"/>
      <c r="BB50" s="21"/>
      <c r="BC50" s="21"/>
      <c r="BD50" s="21"/>
      <c r="BE50" s="21"/>
      <c r="BF50" s="13"/>
      <c r="BG50" s="21"/>
      <c r="BH50" s="21"/>
      <c r="BI50" s="21"/>
      <c r="BJ50" s="21"/>
      <c r="BK50" s="21"/>
      <c r="BL50" s="21"/>
      <c r="BM50" s="21"/>
      <c r="BN50" s="21"/>
      <c r="BO50" s="21"/>
      <c r="BP50" s="21"/>
      <c r="BQ50" s="13"/>
      <c r="BR50" s="21"/>
      <c r="BS50" s="21"/>
      <c r="BT50" s="21"/>
      <c r="BU50" s="21"/>
      <c r="BV50" s="21"/>
      <c r="BW50" s="21"/>
      <c r="BX50" s="21"/>
      <c r="BY50" s="21"/>
      <c r="BZ50" s="21"/>
      <c r="CA50" s="21"/>
      <c r="CB50" s="13"/>
      <c r="CC50" s="21"/>
      <c r="CD50" s="21"/>
      <c r="CE50" s="21"/>
      <c r="CF50" s="21"/>
      <c r="CG50" s="21"/>
      <c r="CH50" s="21"/>
      <c r="CI50" s="21"/>
      <c r="CJ50" s="21"/>
      <c r="CK50" s="21"/>
      <c r="CL50" s="21"/>
      <c r="CM50" s="13"/>
      <c r="CN50" s="21"/>
      <c r="CO50" s="21"/>
      <c r="CP50" s="21"/>
      <c r="CQ50" s="21"/>
      <c r="CR50" s="21"/>
      <c r="CS50" s="21"/>
      <c r="CT50" s="21"/>
      <c r="CU50" s="21"/>
      <c r="CV50" s="21"/>
      <c r="CW50" s="21"/>
      <c r="CX50" s="13"/>
      <c r="CY50" s="21"/>
      <c r="CZ50" s="21"/>
      <c r="DA50" s="21"/>
      <c r="DB50" s="21"/>
      <c r="DC50" s="21"/>
      <c r="DD50" s="21"/>
      <c r="DE50" s="21"/>
      <c r="DF50" s="21"/>
      <c r="DG50" s="21"/>
      <c r="DH50" s="21"/>
      <c r="DI50" s="13"/>
      <c r="DJ50" s="21"/>
      <c r="DK50" s="21"/>
      <c r="DL50" s="21"/>
      <c r="DM50" s="21"/>
      <c r="DN50" s="21"/>
      <c r="DO50" s="21"/>
      <c r="DP50" s="21"/>
      <c r="DQ50" s="21"/>
      <c r="DR50" s="21"/>
      <c r="DS50" s="21"/>
      <c r="DT50" s="13"/>
      <c r="DU50" s="21"/>
      <c r="DV50" s="21"/>
      <c r="DW50" s="21"/>
      <c r="DX50" s="21"/>
      <c r="DY50" s="21"/>
      <c r="DZ50" s="21"/>
      <c r="EA50" s="21"/>
      <c r="EB50" s="21"/>
      <c r="EC50" s="21"/>
      <c r="ED50" s="21"/>
      <c r="EE50" s="13"/>
      <c r="EF50" s="21"/>
      <c r="EG50" s="13"/>
      <c r="EH50" s="21"/>
      <c r="EI50" s="13"/>
      <c r="EJ50" s="21"/>
      <c r="EK50" s="13"/>
    </row>
    <row r="51" spans="1:141" x14ac:dyDescent="0.2">
      <c r="A51" s="13"/>
      <c r="B51" s="15" t="s">
        <v>66</v>
      </c>
      <c r="C51" s="17"/>
      <c r="D51" s="21"/>
      <c r="E51" s="21"/>
      <c r="F51" s="21"/>
      <c r="G51" s="21"/>
      <c r="H51" s="21"/>
      <c r="I51" s="21"/>
      <c r="J51" s="21"/>
      <c r="K51" s="21"/>
      <c r="L51" s="21"/>
      <c r="M51" s="21"/>
      <c r="N51" s="21"/>
      <c r="O51" s="21"/>
      <c r="P51" s="21"/>
      <c r="Q51" s="21"/>
      <c r="R51" s="21"/>
      <c r="S51" s="21"/>
      <c r="T51" s="21"/>
      <c r="U51" s="21"/>
      <c r="V51" s="21"/>
      <c r="W51" s="21"/>
      <c r="X51" s="21"/>
      <c r="Y51" s="13"/>
      <c r="Z51" s="21"/>
      <c r="AA51" s="21"/>
      <c r="AB51" s="21"/>
      <c r="AC51" s="21"/>
      <c r="AD51" s="21"/>
      <c r="AE51" s="21"/>
      <c r="AF51" s="21"/>
      <c r="AG51" s="21"/>
      <c r="AH51" s="21"/>
      <c r="AI51" s="21"/>
      <c r="AJ51" s="13"/>
      <c r="AK51" s="21"/>
      <c r="AL51" s="21"/>
      <c r="AM51" s="21"/>
      <c r="AN51" s="21"/>
      <c r="AO51" s="21"/>
      <c r="AP51" s="21"/>
      <c r="AQ51" s="21"/>
      <c r="AR51" s="21"/>
      <c r="AS51" s="21"/>
      <c r="AT51" s="21"/>
      <c r="AU51" s="13"/>
      <c r="AV51" s="21"/>
      <c r="AW51" s="21"/>
      <c r="AX51" s="21"/>
      <c r="AY51" s="21"/>
      <c r="AZ51" s="21"/>
      <c r="BA51" s="21"/>
      <c r="BB51" s="21"/>
      <c r="BC51" s="21"/>
      <c r="BD51" s="21"/>
      <c r="BE51" s="21"/>
      <c r="BF51" s="13"/>
      <c r="BG51" s="21"/>
      <c r="BH51" s="21"/>
      <c r="BI51" s="21"/>
      <c r="BJ51" s="21"/>
      <c r="BK51" s="21"/>
      <c r="BL51" s="21"/>
      <c r="BM51" s="21"/>
      <c r="BN51" s="21"/>
      <c r="BO51" s="21"/>
      <c r="BP51" s="21"/>
      <c r="BQ51" s="13"/>
      <c r="BR51" s="21"/>
      <c r="BS51" s="21"/>
      <c r="BT51" s="21"/>
      <c r="BU51" s="21"/>
      <c r="BV51" s="21"/>
      <c r="BW51" s="21"/>
      <c r="BX51" s="21"/>
      <c r="BY51" s="21"/>
      <c r="BZ51" s="21"/>
      <c r="CA51" s="21"/>
      <c r="CB51" s="13"/>
      <c r="CC51" s="21"/>
      <c r="CD51" s="21"/>
      <c r="CE51" s="21"/>
      <c r="CF51" s="21"/>
      <c r="CG51" s="21"/>
      <c r="CH51" s="21"/>
      <c r="CI51" s="21"/>
      <c r="CJ51" s="21"/>
      <c r="CK51" s="21"/>
      <c r="CL51" s="21"/>
      <c r="CM51" s="13"/>
      <c r="CN51" s="21"/>
      <c r="CO51" s="21"/>
      <c r="CP51" s="21"/>
      <c r="CQ51" s="21"/>
      <c r="CR51" s="21"/>
      <c r="CS51" s="21"/>
      <c r="CT51" s="21"/>
      <c r="CU51" s="21"/>
      <c r="CV51" s="21"/>
      <c r="CW51" s="21"/>
      <c r="CX51" s="13"/>
      <c r="CY51" s="21"/>
      <c r="CZ51" s="21"/>
      <c r="DA51" s="21"/>
      <c r="DB51" s="21"/>
      <c r="DC51" s="21"/>
      <c r="DD51" s="21"/>
      <c r="DE51" s="21"/>
      <c r="DF51" s="21"/>
      <c r="DG51" s="21"/>
      <c r="DH51" s="21"/>
      <c r="DI51" s="13"/>
      <c r="DJ51" s="21"/>
      <c r="DK51" s="21"/>
      <c r="DL51" s="21"/>
      <c r="DM51" s="21"/>
      <c r="DN51" s="21"/>
      <c r="DO51" s="21"/>
      <c r="DP51" s="21"/>
      <c r="DQ51" s="21"/>
      <c r="DR51" s="21"/>
      <c r="DS51" s="21"/>
      <c r="DT51" s="13"/>
      <c r="DU51" s="21"/>
      <c r="DV51" s="21"/>
      <c r="DW51" s="21"/>
      <c r="DX51" s="21"/>
      <c r="DY51" s="21"/>
      <c r="DZ51" s="21"/>
      <c r="EA51" s="21"/>
      <c r="EB51" s="21"/>
      <c r="EC51" s="21"/>
      <c r="ED51" s="21"/>
      <c r="EE51" s="13"/>
      <c r="EF51" s="21"/>
      <c r="EG51" s="13"/>
      <c r="EH51" s="21"/>
      <c r="EI51" s="13"/>
      <c r="EJ51" s="21"/>
      <c r="EK51" s="13"/>
    </row>
    <row r="52" spans="1:141" x14ac:dyDescent="0.2">
      <c r="A52" s="13"/>
      <c r="B52" s="15" t="s">
        <v>67</v>
      </c>
      <c r="C52" s="17"/>
      <c r="D52" s="21"/>
      <c r="E52" s="21"/>
      <c r="F52" s="21"/>
      <c r="G52" s="21"/>
      <c r="H52" s="21"/>
      <c r="I52" s="21"/>
      <c r="J52" s="21"/>
      <c r="K52" s="21"/>
      <c r="L52" s="21"/>
      <c r="M52" s="21"/>
      <c r="N52" s="21"/>
      <c r="O52" s="21"/>
      <c r="P52" s="21"/>
      <c r="Q52" s="21"/>
      <c r="R52" s="21"/>
      <c r="S52" s="21"/>
      <c r="T52" s="21"/>
      <c r="U52" s="21"/>
      <c r="V52" s="21"/>
      <c r="W52" s="21"/>
      <c r="X52" s="21"/>
      <c r="Y52" s="13"/>
      <c r="Z52" s="21"/>
      <c r="AA52" s="21"/>
      <c r="AB52" s="21"/>
      <c r="AC52" s="21"/>
      <c r="AD52" s="21"/>
      <c r="AE52" s="21"/>
      <c r="AF52" s="21"/>
      <c r="AG52" s="21"/>
      <c r="AH52" s="21"/>
      <c r="AI52" s="21"/>
      <c r="AJ52" s="13"/>
      <c r="AK52" s="21"/>
      <c r="AL52" s="21"/>
      <c r="AM52" s="21"/>
      <c r="AN52" s="21"/>
      <c r="AO52" s="21"/>
      <c r="AP52" s="21"/>
      <c r="AQ52" s="21"/>
      <c r="AR52" s="21"/>
      <c r="AS52" s="21"/>
      <c r="AT52" s="21"/>
      <c r="AU52" s="13"/>
      <c r="AV52" s="21"/>
      <c r="AW52" s="21"/>
      <c r="AX52" s="21"/>
      <c r="AY52" s="21"/>
      <c r="AZ52" s="21"/>
      <c r="BA52" s="21"/>
      <c r="BB52" s="21"/>
      <c r="BC52" s="21"/>
      <c r="BD52" s="21"/>
      <c r="BE52" s="21"/>
      <c r="BF52" s="13"/>
      <c r="BG52" s="21"/>
      <c r="BH52" s="21"/>
      <c r="BI52" s="21"/>
      <c r="BJ52" s="21"/>
      <c r="BK52" s="21"/>
      <c r="BL52" s="21"/>
      <c r="BM52" s="21"/>
      <c r="BN52" s="21"/>
      <c r="BO52" s="21"/>
      <c r="BP52" s="21"/>
      <c r="BQ52" s="13"/>
      <c r="BR52" s="21"/>
      <c r="BS52" s="21"/>
      <c r="BT52" s="21"/>
      <c r="BU52" s="21"/>
      <c r="BV52" s="21"/>
      <c r="BW52" s="21"/>
      <c r="BX52" s="21"/>
      <c r="BY52" s="21"/>
      <c r="BZ52" s="21"/>
      <c r="CA52" s="21"/>
      <c r="CB52" s="13"/>
      <c r="CC52" s="21"/>
      <c r="CD52" s="21"/>
      <c r="CE52" s="21"/>
      <c r="CF52" s="21"/>
      <c r="CG52" s="21"/>
      <c r="CH52" s="21"/>
      <c r="CI52" s="21"/>
      <c r="CJ52" s="21"/>
      <c r="CK52" s="21"/>
      <c r="CL52" s="21"/>
      <c r="CM52" s="13"/>
      <c r="CN52" s="21"/>
      <c r="CO52" s="21"/>
      <c r="CP52" s="21"/>
      <c r="CQ52" s="21"/>
      <c r="CR52" s="21"/>
      <c r="CS52" s="21"/>
      <c r="CT52" s="21"/>
      <c r="CU52" s="21"/>
      <c r="CV52" s="21"/>
      <c r="CW52" s="21"/>
      <c r="CX52" s="13"/>
      <c r="CY52" s="21"/>
      <c r="CZ52" s="21"/>
      <c r="DA52" s="21"/>
      <c r="DB52" s="21"/>
      <c r="DC52" s="21"/>
      <c r="DD52" s="21"/>
      <c r="DE52" s="21"/>
      <c r="DF52" s="21"/>
      <c r="DG52" s="21"/>
      <c r="DH52" s="21"/>
      <c r="DI52" s="13"/>
      <c r="DJ52" s="21"/>
      <c r="DK52" s="21"/>
      <c r="DL52" s="21"/>
      <c r="DM52" s="21"/>
      <c r="DN52" s="21"/>
      <c r="DO52" s="21"/>
      <c r="DP52" s="21"/>
      <c r="DQ52" s="21"/>
      <c r="DR52" s="21"/>
      <c r="DS52" s="21"/>
      <c r="DT52" s="13"/>
      <c r="DU52" s="21"/>
      <c r="DV52" s="21"/>
      <c r="DW52" s="21"/>
      <c r="DX52" s="21"/>
      <c r="DY52" s="21"/>
      <c r="DZ52" s="21"/>
      <c r="EA52" s="21"/>
      <c r="EB52" s="21"/>
      <c r="EC52" s="21"/>
      <c r="ED52" s="21"/>
      <c r="EE52" s="13"/>
      <c r="EF52" s="21"/>
      <c r="EG52" s="13"/>
      <c r="EH52" s="21"/>
      <c r="EI52" s="13"/>
      <c r="EJ52" s="21"/>
      <c r="EK52" s="13"/>
    </row>
    <row r="53" spans="1:141" x14ac:dyDescent="0.2">
      <c r="A53" s="13"/>
      <c r="B53" s="13" t="s">
        <v>229</v>
      </c>
      <c r="C53" s="17" t="s">
        <v>100</v>
      </c>
      <c r="D53" s="21"/>
      <c r="E53" s="21"/>
      <c r="F53" s="22">
        <f>-[3]Jan23!$O$1</f>
        <v>0</v>
      </c>
      <c r="G53" s="22"/>
      <c r="H53" s="22"/>
      <c r="I53" s="22"/>
      <c r="J53" s="22"/>
      <c r="K53" s="22"/>
      <c r="L53" s="22"/>
      <c r="N53" s="21"/>
      <c r="O53" s="22">
        <f t="shared" ref="O53:O58" si="14">SUM(D53:N53)</f>
        <v>0</v>
      </c>
      <c r="P53" s="21"/>
      <c r="Q53" s="22">
        <f>-[3]Feb23!$O$1</f>
        <v>0</v>
      </c>
      <c r="R53" s="22"/>
      <c r="S53" s="22"/>
      <c r="T53" s="22"/>
      <c r="U53" s="22"/>
      <c r="V53" s="22"/>
      <c r="W53" s="22"/>
      <c r="X53" s="22"/>
      <c r="Y53" s="13"/>
      <c r="Z53" s="22">
        <f t="shared" ref="Z53:Z58" si="15">SUM(O53:Y53)</f>
        <v>0</v>
      </c>
      <c r="AA53" s="21"/>
      <c r="AB53" s="22">
        <f>-[3]Mar23!$O$1</f>
        <v>0</v>
      </c>
      <c r="AC53" s="22"/>
      <c r="AD53" s="22"/>
      <c r="AE53" s="22"/>
      <c r="AF53" s="22"/>
      <c r="AG53" s="22"/>
      <c r="AH53" s="22"/>
      <c r="AI53" s="22"/>
      <c r="AJ53" s="13"/>
      <c r="AK53" s="22">
        <f t="shared" ref="AK53:AK58" si="16">SUM(Z53:AJ53)</f>
        <v>0</v>
      </c>
      <c r="AL53" s="21"/>
      <c r="AM53" s="22">
        <f>-[3]Apr23!$O$1</f>
        <v>0</v>
      </c>
      <c r="AN53" s="22"/>
      <c r="AO53" s="22"/>
      <c r="AP53" s="22"/>
      <c r="AQ53" s="22"/>
      <c r="AR53" s="22"/>
      <c r="AS53" s="22"/>
      <c r="AT53" s="22"/>
      <c r="AU53" s="13"/>
      <c r="AV53" s="22">
        <f t="shared" ref="AV53:AV58" si="17">SUM(AK53:AU53)</f>
        <v>0</v>
      </c>
      <c r="AW53" s="21"/>
      <c r="AX53" s="22">
        <f>-[3]May23!$O$1</f>
        <v>0</v>
      </c>
      <c r="AY53" s="22"/>
      <c r="AZ53" s="22"/>
      <c r="BA53" s="22"/>
      <c r="BB53" s="22"/>
      <c r="BC53" s="22"/>
      <c r="BD53" s="22"/>
      <c r="BE53" s="22"/>
      <c r="BF53" s="13"/>
      <c r="BG53" s="22">
        <f t="shared" ref="BG53:BG58" si="18">SUM(AV53:BF53)</f>
        <v>0</v>
      </c>
      <c r="BH53" s="21"/>
      <c r="BI53" s="22">
        <f>-[3]Jun23!$O$1</f>
        <v>0</v>
      </c>
      <c r="BJ53" s="22"/>
      <c r="BK53" s="22"/>
      <c r="BL53" s="22"/>
      <c r="BM53" s="22"/>
      <c r="BN53" s="22"/>
      <c r="BO53" s="22"/>
      <c r="BP53" s="22"/>
      <c r="BQ53" s="13"/>
      <c r="BR53" s="22">
        <f t="shared" ref="BR53:BR58" si="19">SUM(BG53:BQ53)</f>
        <v>0</v>
      </c>
      <c r="BS53" s="21"/>
      <c r="BT53" s="22">
        <f>-[3]Jul23!$O$1</f>
        <v>0</v>
      </c>
      <c r="BU53" s="22"/>
      <c r="BV53" s="22"/>
      <c r="BW53" s="22"/>
      <c r="BX53" s="22"/>
      <c r="BY53" s="22"/>
      <c r="BZ53" s="22"/>
      <c r="CA53" s="22"/>
      <c r="CB53" s="13"/>
      <c r="CC53" s="22">
        <f t="shared" ref="CC53:CC58" si="20">SUM(BR53:CB53)</f>
        <v>0</v>
      </c>
      <c r="CD53" s="21"/>
      <c r="CE53" s="22">
        <f>-[3]Aug23!$O$1</f>
        <v>0</v>
      </c>
      <c r="CF53" s="22"/>
      <c r="CG53" s="22"/>
      <c r="CH53" s="22"/>
      <c r="CI53" s="22"/>
      <c r="CJ53" s="22"/>
      <c r="CK53" s="22"/>
      <c r="CL53" s="22"/>
      <c r="CM53" s="13"/>
      <c r="CN53" s="22">
        <f t="shared" ref="CN53:CN58" si="21">SUM(CC53:CM53)</f>
        <v>0</v>
      </c>
      <c r="CO53" s="21"/>
      <c r="CP53" s="22">
        <f>-[3]Sep23!$O$1</f>
        <v>0</v>
      </c>
      <c r="CQ53" s="22"/>
      <c r="CR53" s="22"/>
      <c r="CS53" s="22"/>
      <c r="CT53" s="22"/>
      <c r="CU53" s="22"/>
      <c r="CV53" s="22"/>
      <c r="CW53" s="22"/>
      <c r="CX53" s="13"/>
      <c r="CY53" s="22">
        <f t="shared" ref="CY53:CY58" si="22">SUM(CN53:CX53)</f>
        <v>0</v>
      </c>
      <c r="CZ53" s="21"/>
      <c r="DA53" s="22">
        <f>-[3]Oct23!$O$1</f>
        <v>0</v>
      </c>
      <c r="DB53" s="22"/>
      <c r="DC53" s="22"/>
      <c r="DD53" s="22"/>
      <c r="DE53" s="22"/>
      <c r="DF53" s="22"/>
      <c r="DG53" s="22"/>
      <c r="DH53" s="22"/>
      <c r="DI53" s="13"/>
      <c r="DJ53" s="22">
        <f t="shared" ref="DJ53:DJ58" si="23">SUM(CY53:DI53)</f>
        <v>0</v>
      </c>
      <c r="DK53" s="21"/>
      <c r="DL53" s="22">
        <f>-[3]Nov23!$O$1</f>
        <v>0</v>
      </c>
      <c r="DM53" s="22"/>
      <c r="DN53" s="22"/>
      <c r="DO53" s="22"/>
      <c r="DP53" s="22"/>
      <c r="DQ53" s="22"/>
      <c r="DR53" s="22"/>
      <c r="DS53" s="22"/>
      <c r="DT53" s="13"/>
      <c r="DU53" s="22">
        <f t="shared" ref="DU53:DU58" si="24">SUM(DJ53:DT53)</f>
        <v>0</v>
      </c>
      <c r="DV53" s="21"/>
      <c r="DW53" s="22">
        <f>-[3]Dec23!$O$1</f>
        <v>0</v>
      </c>
      <c r="DX53" s="22"/>
      <c r="DY53" s="22"/>
      <c r="DZ53" s="22"/>
      <c r="EA53" s="22"/>
      <c r="EB53" s="22"/>
      <c r="EC53" s="22"/>
      <c r="ED53" s="22"/>
      <c r="EE53" s="13"/>
      <c r="EF53" s="22">
        <f t="shared" ref="EF53:EF58" si="25">SUM(DU53:EE53)</f>
        <v>0</v>
      </c>
      <c r="EG53" s="13"/>
      <c r="EI53" s="13"/>
      <c r="EJ53" s="22">
        <f t="shared" ref="EJ53:EJ58" si="26">SUM(EF53:EH53)</f>
        <v>0</v>
      </c>
      <c r="EK53" s="13"/>
    </row>
    <row r="54" spans="1:141" x14ac:dyDescent="0.2">
      <c r="A54" s="13"/>
      <c r="B54" s="13" t="s">
        <v>230</v>
      </c>
      <c r="C54" s="17" t="s">
        <v>118</v>
      </c>
      <c r="D54" s="21"/>
      <c r="E54" s="21"/>
      <c r="F54" s="22">
        <f>-[3]Jan23!$P$1</f>
        <v>0</v>
      </c>
      <c r="G54" s="22"/>
      <c r="H54" s="22"/>
      <c r="I54" s="22"/>
      <c r="J54" s="22"/>
      <c r="K54" s="22"/>
      <c r="L54" s="22"/>
      <c r="N54" s="21"/>
      <c r="O54" s="22">
        <f t="shared" si="14"/>
        <v>0</v>
      </c>
      <c r="P54" s="21"/>
      <c r="Q54" s="22">
        <f>-[3]Feb23!$P$1</f>
        <v>0</v>
      </c>
      <c r="R54" s="22"/>
      <c r="S54" s="22"/>
      <c r="T54" s="22"/>
      <c r="U54" s="22"/>
      <c r="V54" s="22"/>
      <c r="W54" s="22"/>
      <c r="X54" s="22"/>
      <c r="Y54" s="13"/>
      <c r="Z54" s="22">
        <f t="shared" si="15"/>
        <v>0</v>
      </c>
      <c r="AA54" s="21"/>
      <c r="AB54" s="22">
        <f>-[3]Mar23!$P$1</f>
        <v>0</v>
      </c>
      <c r="AC54" s="22"/>
      <c r="AD54" s="22"/>
      <c r="AE54" s="22"/>
      <c r="AF54" s="22"/>
      <c r="AG54" s="22"/>
      <c r="AH54" s="22"/>
      <c r="AI54" s="22"/>
      <c r="AJ54" s="13"/>
      <c r="AK54" s="22">
        <f t="shared" si="16"/>
        <v>0</v>
      </c>
      <c r="AL54" s="21"/>
      <c r="AM54" s="22">
        <f>-[3]Apr23!$P$1</f>
        <v>0</v>
      </c>
      <c r="AN54" s="22"/>
      <c r="AO54" s="22"/>
      <c r="AP54" s="22"/>
      <c r="AQ54" s="22"/>
      <c r="AR54" s="22"/>
      <c r="AS54" s="22"/>
      <c r="AT54" s="22"/>
      <c r="AU54" s="13"/>
      <c r="AV54" s="22">
        <f t="shared" si="17"/>
        <v>0</v>
      </c>
      <c r="AW54" s="21"/>
      <c r="AX54" s="22">
        <f>-[3]May23!$P$1</f>
        <v>0</v>
      </c>
      <c r="AY54" s="22"/>
      <c r="AZ54" s="22"/>
      <c r="BA54" s="22"/>
      <c r="BB54" s="22"/>
      <c r="BC54" s="22"/>
      <c r="BD54" s="22"/>
      <c r="BE54" s="22"/>
      <c r="BF54" s="13"/>
      <c r="BG54" s="22">
        <f t="shared" si="18"/>
        <v>0</v>
      </c>
      <c r="BH54" s="21"/>
      <c r="BI54" s="22">
        <f>-[3]Jun23!$P$1</f>
        <v>0</v>
      </c>
      <c r="BJ54" s="22"/>
      <c r="BK54" s="22"/>
      <c r="BL54" s="22"/>
      <c r="BM54" s="22"/>
      <c r="BN54" s="22"/>
      <c r="BO54" s="22"/>
      <c r="BP54" s="22"/>
      <c r="BQ54" s="13"/>
      <c r="BR54" s="22">
        <f t="shared" si="19"/>
        <v>0</v>
      </c>
      <c r="BS54" s="21"/>
      <c r="BT54" s="22">
        <f>-[3]Jul23!$P$1</f>
        <v>0</v>
      </c>
      <c r="BU54" s="22"/>
      <c r="BV54" s="22"/>
      <c r="BW54" s="22"/>
      <c r="BX54" s="22"/>
      <c r="BY54" s="22"/>
      <c r="BZ54" s="22"/>
      <c r="CA54" s="22"/>
      <c r="CB54" s="13"/>
      <c r="CC54" s="22">
        <f t="shared" si="20"/>
        <v>0</v>
      </c>
      <c r="CD54" s="21"/>
      <c r="CE54" s="22">
        <f>-[3]Aug23!$P$1</f>
        <v>0</v>
      </c>
      <c r="CF54" s="22"/>
      <c r="CG54" s="22"/>
      <c r="CH54" s="22"/>
      <c r="CI54" s="22"/>
      <c r="CJ54" s="22"/>
      <c r="CK54" s="22"/>
      <c r="CL54" s="22"/>
      <c r="CM54" s="13"/>
      <c r="CN54" s="22">
        <f t="shared" si="21"/>
        <v>0</v>
      </c>
      <c r="CO54" s="21"/>
      <c r="CP54" s="22">
        <f>-[3]Sep23!$P$1</f>
        <v>0</v>
      </c>
      <c r="CQ54" s="22"/>
      <c r="CR54" s="22"/>
      <c r="CS54" s="22"/>
      <c r="CT54" s="22"/>
      <c r="CU54" s="22"/>
      <c r="CV54" s="22"/>
      <c r="CW54" s="22"/>
      <c r="CX54" s="13"/>
      <c r="CY54" s="22">
        <f t="shared" si="22"/>
        <v>0</v>
      </c>
      <c r="CZ54" s="21"/>
      <c r="DA54" s="22">
        <f>-[3]Oct23!$P$1</f>
        <v>0</v>
      </c>
      <c r="DB54" s="22"/>
      <c r="DC54" s="22"/>
      <c r="DD54" s="22"/>
      <c r="DE54" s="22"/>
      <c r="DF54" s="22"/>
      <c r="DG54" s="22"/>
      <c r="DH54" s="22"/>
      <c r="DI54" s="13"/>
      <c r="DJ54" s="22">
        <f t="shared" si="23"/>
        <v>0</v>
      </c>
      <c r="DK54" s="21"/>
      <c r="DL54" s="22">
        <f>-[3]Nov23!$P$1</f>
        <v>0</v>
      </c>
      <c r="DM54" s="22"/>
      <c r="DN54" s="22"/>
      <c r="DO54" s="22"/>
      <c r="DP54" s="22"/>
      <c r="DQ54" s="22"/>
      <c r="DR54" s="22"/>
      <c r="DS54" s="22"/>
      <c r="DT54" s="13"/>
      <c r="DU54" s="22">
        <f t="shared" si="24"/>
        <v>0</v>
      </c>
      <c r="DV54" s="21"/>
      <c r="DW54" s="22">
        <f>-[3]Dec23!$P$1</f>
        <v>0</v>
      </c>
      <c r="DX54" s="22"/>
      <c r="DY54" s="22"/>
      <c r="DZ54" s="22"/>
      <c r="EA54" s="22"/>
      <c r="EB54" s="22"/>
      <c r="EC54" s="22"/>
      <c r="ED54" s="22"/>
      <c r="EE54" s="13"/>
      <c r="EF54" s="22">
        <f t="shared" si="25"/>
        <v>0</v>
      </c>
      <c r="EG54" s="13"/>
      <c r="EI54" s="13"/>
      <c r="EJ54" s="22">
        <f t="shared" si="26"/>
        <v>0</v>
      </c>
      <c r="EK54" s="13"/>
    </row>
    <row r="55" spans="1:141" x14ac:dyDescent="0.2">
      <c r="A55" s="13"/>
      <c r="B55" s="13" t="s">
        <v>231</v>
      </c>
      <c r="C55" s="17" t="s">
        <v>76</v>
      </c>
      <c r="D55" s="21"/>
      <c r="E55" s="21"/>
      <c r="F55" s="22">
        <f>-[3]Jan23!$Q$1</f>
        <v>0</v>
      </c>
      <c r="G55" s="22"/>
      <c r="H55" s="22"/>
      <c r="I55" s="22"/>
      <c r="J55" s="22"/>
      <c r="K55" s="22"/>
      <c r="L55" s="22"/>
      <c r="N55" s="21"/>
      <c r="O55" s="22">
        <f t="shared" si="14"/>
        <v>0</v>
      </c>
      <c r="P55" s="21"/>
      <c r="Q55" s="22">
        <f>-[3]Feb23!$Q$1</f>
        <v>0</v>
      </c>
      <c r="R55" s="22"/>
      <c r="S55" s="22"/>
      <c r="T55" s="22"/>
      <c r="U55" s="22"/>
      <c r="V55" s="22"/>
      <c r="W55" s="22"/>
      <c r="X55" s="22"/>
      <c r="Y55" s="13"/>
      <c r="Z55" s="22">
        <f t="shared" si="15"/>
        <v>0</v>
      </c>
      <c r="AA55" s="21"/>
      <c r="AB55" s="22">
        <f>-[3]Mar23!$Q$1</f>
        <v>0</v>
      </c>
      <c r="AC55" s="22"/>
      <c r="AD55" s="22"/>
      <c r="AE55" s="22"/>
      <c r="AF55" s="22"/>
      <c r="AG55" s="22"/>
      <c r="AH55" s="22"/>
      <c r="AI55" s="22"/>
      <c r="AJ55" s="13"/>
      <c r="AK55" s="22">
        <f t="shared" si="16"/>
        <v>0</v>
      </c>
      <c r="AL55" s="21"/>
      <c r="AM55" s="22">
        <f>-[3]Apr23!$Q$1</f>
        <v>0</v>
      </c>
      <c r="AN55" s="22"/>
      <c r="AO55" s="22"/>
      <c r="AP55" s="22"/>
      <c r="AQ55" s="22"/>
      <c r="AR55" s="22"/>
      <c r="AS55" s="22"/>
      <c r="AT55" s="22"/>
      <c r="AU55" s="13"/>
      <c r="AV55" s="22">
        <f t="shared" si="17"/>
        <v>0</v>
      </c>
      <c r="AW55" s="21"/>
      <c r="AX55" s="22">
        <f>-[3]May23!$Q$1</f>
        <v>0</v>
      </c>
      <c r="AY55" s="22"/>
      <c r="AZ55" s="22"/>
      <c r="BA55" s="22"/>
      <c r="BB55" s="22"/>
      <c r="BC55" s="22"/>
      <c r="BD55" s="22"/>
      <c r="BE55" s="22"/>
      <c r="BF55" s="13"/>
      <c r="BG55" s="22">
        <f t="shared" si="18"/>
        <v>0</v>
      </c>
      <c r="BH55" s="21"/>
      <c r="BI55" s="22">
        <f>-[3]Jun23!$Q$1</f>
        <v>0</v>
      </c>
      <c r="BJ55" s="22"/>
      <c r="BK55" s="22"/>
      <c r="BL55" s="22"/>
      <c r="BM55" s="22"/>
      <c r="BN55" s="22"/>
      <c r="BO55" s="22"/>
      <c r="BP55" s="22"/>
      <c r="BQ55" s="13"/>
      <c r="BR55" s="22">
        <f t="shared" si="19"/>
        <v>0</v>
      </c>
      <c r="BS55" s="21"/>
      <c r="BT55" s="22">
        <f>-[3]Jul23!$Q$1</f>
        <v>0</v>
      </c>
      <c r="BU55" s="22"/>
      <c r="BV55" s="22"/>
      <c r="BW55" s="22"/>
      <c r="BX55" s="22"/>
      <c r="BY55" s="22"/>
      <c r="BZ55" s="22"/>
      <c r="CA55" s="22"/>
      <c r="CB55" s="13"/>
      <c r="CC55" s="22">
        <f t="shared" si="20"/>
        <v>0</v>
      </c>
      <c r="CD55" s="21"/>
      <c r="CE55" s="22">
        <f>-[3]Aug23!$Q$1</f>
        <v>0</v>
      </c>
      <c r="CF55" s="22"/>
      <c r="CG55" s="22"/>
      <c r="CH55" s="22"/>
      <c r="CI55" s="22"/>
      <c r="CJ55" s="22"/>
      <c r="CK55" s="22"/>
      <c r="CL55" s="22"/>
      <c r="CM55" s="13"/>
      <c r="CN55" s="22">
        <f t="shared" si="21"/>
        <v>0</v>
      </c>
      <c r="CO55" s="21"/>
      <c r="CP55" s="22">
        <f>-[3]Sep23!$Q$1</f>
        <v>0</v>
      </c>
      <c r="CQ55" s="22"/>
      <c r="CR55" s="22"/>
      <c r="CS55" s="22"/>
      <c r="CT55" s="22"/>
      <c r="CU55" s="22"/>
      <c r="CV55" s="22"/>
      <c r="CW55" s="22"/>
      <c r="CX55" s="13"/>
      <c r="CY55" s="22">
        <f t="shared" si="22"/>
        <v>0</v>
      </c>
      <c r="CZ55" s="21"/>
      <c r="DA55" s="22">
        <f>-[3]Oct23!$Q$1</f>
        <v>0</v>
      </c>
      <c r="DB55" s="22"/>
      <c r="DC55" s="22"/>
      <c r="DD55" s="22"/>
      <c r="DE55" s="22"/>
      <c r="DF55" s="22"/>
      <c r="DG55" s="22"/>
      <c r="DH55" s="22"/>
      <c r="DI55" s="13"/>
      <c r="DJ55" s="22">
        <f t="shared" si="23"/>
        <v>0</v>
      </c>
      <c r="DK55" s="21"/>
      <c r="DL55" s="22">
        <f>-[3]Nov23!$Q$1</f>
        <v>0</v>
      </c>
      <c r="DM55" s="22"/>
      <c r="DN55" s="22"/>
      <c r="DO55" s="22"/>
      <c r="DP55" s="22"/>
      <c r="DQ55" s="22"/>
      <c r="DR55" s="22"/>
      <c r="DS55" s="22"/>
      <c r="DT55" s="13"/>
      <c r="DU55" s="22">
        <f t="shared" si="24"/>
        <v>0</v>
      </c>
      <c r="DV55" s="21"/>
      <c r="DW55" s="22">
        <f>-[3]Dec23!$Q$1</f>
        <v>0</v>
      </c>
      <c r="DX55" s="22"/>
      <c r="DY55" s="22"/>
      <c r="DZ55" s="22"/>
      <c r="EA55" s="22"/>
      <c r="EB55" s="22"/>
      <c r="EC55" s="22"/>
      <c r="ED55" s="22"/>
      <c r="EE55" s="13"/>
      <c r="EF55" s="22">
        <f t="shared" si="25"/>
        <v>0</v>
      </c>
      <c r="EG55" s="13"/>
      <c r="EI55" s="13"/>
      <c r="EJ55" s="22">
        <f t="shared" si="26"/>
        <v>0</v>
      </c>
      <c r="EK55" s="13"/>
    </row>
    <row r="56" spans="1:141" x14ac:dyDescent="0.2">
      <c r="A56" s="13"/>
      <c r="B56" s="13" t="s">
        <v>70</v>
      </c>
      <c r="C56" s="17" t="s">
        <v>85</v>
      </c>
      <c r="D56" s="21"/>
      <c r="E56" s="21"/>
      <c r="F56" s="22">
        <f>-[3]Jan23!$R$1</f>
        <v>0</v>
      </c>
      <c r="G56" s="22"/>
      <c r="H56" s="22"/>
      <c r="I56" s="22"/>
      <c r="J56" s="22"/>
      <c r="K56" s="22"/>
      <c r="L56" s="22"/>
      <c r="N56" s="21"/>
      <c r="O56" s="22">
        <f t="shared" si="14"/>
        <v>0</v>
      </c>
      <c r="P56" s="21"/>
      <c r="Q56" s="22">
        <f>-[3]Feb23!$R$1</f>
        <v>0</v>
      </c>
      <c r="R56" s="22"/>
      <c r="S56" s="22"/>
      <c r="T56" s="22"/>
      <c r="U56" s="22"/>
      <c r="V56" s="22"/>
      <c r="W56" s="22"/>
      <c r="X56" s="22"/>
      <c r="Y56" s="13"/>
      <c r="Z56" s="22">
        <f t="shared" si="15"/>
        <v>0</v>
      </c>
      <c r="AA56" s="21"/>
      <c r="AB56" s="22">
        <f>-[3]Mar23!$R$1</f>
        <v>0</v>
      </c>
      <c r="AC56" s="22"/>
      <c r="AD56" s="22"/>
      <c r="AE56" s="22"/>
      <c r="AF56" s="22"/>
      <c r="AG56" s="22"/>
      <c r="AH56" s="22"/>
      <c r="AI56" s="22"/>
      <c r="AJ56" s="13"/>
      <c r="AK56" s="22">
        <f t="shared" si="16"/>
        <v>0</v>
      </c>
      <c r="AL56" s="21"/>
      <c r="AM56" s="22">
        <f>-[3]Apr23!$R$1</f>
        <v>0</v>
      </c>
      <c r="AN56" s="22"/>
      <c r="AO56" s="22"/>
      <c r="AP56" s="22"/>
      <c r="AQ56" s="22"/>
      <c r="AR56" s="22"/>
      <c r="AS56" s="22"/>
      <c r="AT56" s="22"/>
      <c r="AU56" s="13"/>
      <c r="AV56" s="22">
        <f t="shared" si="17"/>
        <v>0</v>
      </c>
      <c r="AW56" s="21"/>
      <c r="AX56" s="22">
        <f>-[3]May23!$R$1</f>
        <v>0</v>
      </c>
      <c r="AY56" s="22"/>
      <c r="AZ56" s="22"/>
      <c r="BA56" s="22"/>
      <c r="BB56" s="22"/>
      <c r="BC56" s="22"/>
      <c r="BD56" s="22"/>
      <c r="BE56" s="22"/>
      <c r="BF56" s="13"/>
      <c r="BG56" s="22">
        <f t="shared" si="18"/>
        <v>0</v>
      </c>
      <c r="BH56" s="21"/>
      <c r="BI56" s="22">
        <f>-[3]Jun23!$R$1</f>
        <v>0</v>
      </c>
      <c r="BJ56" s="22"/>
      <c r="BK56" s="22"/>
      <c r="BL56" s="22"/>
      <c r="BM56" s="22"/>
      <c r="BN56" s="22"/>
      <c r="BO56" s="22"/>
      <c r="BP56" s="22"/>
      <c r="BQ56" s="13"/>
      <c r="BR56" s="22">
        <f t="shared" si="19"/>
        <v>0</v>
      </c>
      <c r="BS56" s="21"/>
      <c r="BT56" s="22">
        <f>-[3]Jul23!$R$1</f>
        <v>0</v>
      </c>
      <c r="BU56" s="22"/>
      <c r="BV56" s="22"/>
      <c r="BW56" s="22"/>
      <c r="BX56" s="22"/>
      <c r="BY56" s="22"/>
      <c r="BZ56" s="22"/>
      <c r="CA56" s="22"/>
      <c r="CB56" s="13"/>
      <c r="CC56" s="22">
        <f t="shared" si="20"/>
        <v>0</v>
      </c>
      <c r="CD56" s="21"/>
      <c r="CE56" s="22">
        <f>-[3]Aug23!$R$1</f>
        <v>0</v>
      </c>
      <c r="CF56" s="22"/>
      <c r="CG56" s="22"/>
      <c r="CH56" s="22"/>
      <c r="CI56" s="22"/>
      <c r="CJ56" s="22"/>
      <c r="CK56" s="22"/>
      <c r="CL56" s="22"/>
      <c r="CM56" s="13"/>
      <c r="CN56" s="22">
        <f t="shared" si="21"/>
        <v>0</v>
      </c>
      <c r="CO56" s="21"/>
      <c r="CP56" s="22">
        <f>-[3]Sep23!$R$1</f>
        <v>0</v>
      </c>
      <c r="CQ56" s="22"/>
      <c r="CR56" s="22"/>
      <c r="CS56" s="22"/>
      <c r="CT56" s="22"/>
      <c r="CU56" s="22"/>
      <c r="CV56" s="22"/>
      <c r="CW56" s="22"/>
      <c r="CX56" s="13"/>
      <c r="CY56" s="22">
        <f t="shared" si="22"/>
        <v>0</v>
      </c>
      <c r="CZ56" s="21"/>
      <c r="DA56" s="22">
        <f>-[3]Oct23!$R$1</f>
        <v>0</v>
      </c>
      <c r="DB56" s="22"/>
      <c r="DC56" s="22"/>
      <c r="DD56" s="22"/>
      <c r="DE56" s="22"/>
      <c r="DF56" s="22"/>
      <c r="DG56" s="22"/>
      <c r="DH56" s="22"/>
      <c r="DI56" s="13"/>
      <c r="DJ56" s="22">
        <f t="shared" si="23"/>
        <v>0</v>
      </c>
      <c r="DK56" s="21"/>
      <c r="DL56" s="22">
        <f>-[3]Nov23!$R$1</f>
        <v>0</v>
      </c>
      <c r="DM56" s="22"/>
      <c r="DN56" s="22"/>
      <c r="DO56" s="22"/>
      <c r="DP56" s="22"/>
      <c r="DQ56" s="22"/>
      <c r="DR56" s="22"/>
      <c r="DS56" s="22"/>
      <c r="DT56" s="13"/>
      <c r="DU56" s="22">
        <f t="shared" si="24"/>
        <v>0</v>
      </c>
      <c r="DV56" s="21"/>
      <c r="DW56" s="22">
        <f>-[3]Dec23!$R$1</f>
        <v>0</v>
      </c>
      <c r="DX56" s="22"/>
      <c r="DY56" s="22"/>
      <c r="DZ56" s="22"/>
      <c r="EA56" s="22"/>
      <c r="EB56" s="22"/>
      <c r="EC56" s="22"/>
      <c r="ED56" s="22"/>
      <c r="EE56" s="13"/>
      <c r="EF56" s="22">
        <f t="shared" si="25"/>
        <v>0</v>
      </c>
      <c r="EG56" s="13"/>
      <c r="EI56" s="13"/>
      <c r="EJ56" s="22">
        <f t="shared" si="26"/>
        <v>0</v>
      </c>
      <c r="EK56" s="13"/>
    </row>
    <row r="57" spans="1:141" x14ac:dyDescent="0.2">
      <c r="A57" s="13"/>
      <c r="B57" s="13" t="s">
        <v>71</v>
      </c>
      <c r="C57" s="17" t="s">
        <v>102</v>
      </c>
      <c r="D57" s="21"/>
      <c r="E57" s="21"/>
      <c r="F57" s="22">
        <f>-[3]Jan23!$S$1</f>
        <v>0</v>
      </c>
      <c r="G57" s="22"/>
      <c r="H57" s="22"/>
      <c r="I57" s="22"/>
      <c r="J57" s="22"/>
      <c r="K57" s="22"/>
      <c r="L57" s="22"/>
      <c r="N57" s="21"/>
      <c r="O57" s="22">
        <f t="shared" si="14"/>
        <v>0</v>
      </c>
      <c r="P57" s="21"/>
      <c r="Q57" s="22">
        <f>-[3]Feb23!$S$1</f>
        <v>0</v>
      </c>
      <c r="R57" s="22"/>
      <c r="S57" s="22"/>
      <c r="T57" s="22"/>
      <c r="U57" s="22"/>
      <c r="V57" s="22"/>
      <c r="W57" s="22"/>
      <c r="X57" s="22"/>
      <c r="Y57" s="13"/>
      <c r="Z57" s="22">
        <f t="shared" si="15"/>
        <v>0</v>
      </c>
      <c r="AA57" s="21"/>
      <c r="AB57" s="22">
        <f>-[3]Mar23!$S$1</f>
        <v>0</v>
      </c>
      <c r="AC57" s="22"/>
      <c r="AD57" s="22"/>
      <c r="AE57" s="22"/>
      <c r="AF57" s="22"/>
      <c r="AG57" s="22"/>
      <c r="AH57" s="22"/>
      <c r="AI57" s="22"/>
      <c r="AJ57" s="13"/>
      <c r="AK57" s="22">
        <f t="shared" si="16"/>
        <v>0</v>
      </c>
      <c r="AL57" s="21"/>
      <c r="AM57" s="22">
        <f>-[3]Apr23!$S$1</f>
        <v>0</v>
      </c>
      <c r="AN57" s="22"/>
      <c r="AO57" s="22"/>
      <c r="AP57" s="22"/>
      <c r="AQ57" s="22"/>
      <c r="AR57" s="22"/>
      <c r="AS57" s="22"/>
      <c r="AT57" s="22"/>
      <c r="AU57" s="13"/>
      <c r="AV57" s="22">
        <f t="shared" si="17"/>
        <v>0</v>
      </c>
      <c r="AW57" s="21"/>
      <c r="AX57" s="22">
        <f>-[3]May23!$S$1</f>
        <v>0</v>
      </c>
      <c r="AY57" s="22"/>
      <c r="AZ57" s="22"/>
      <c r="BA57" s="22"/>
      <c r="BB57" s="22"/>
      <c r="BC57" s="22"/>
      <c r="BD57" s="22"/>
      <c r="BE57" s="22"/>
      <c r="BF57" s="13"/>
      <c r="BG57" s="22">
        <f t="shared" si="18"/>
        <v>0</v>
      </c>
      <c r="BH57" s="21"/>
      <c r="BI57" s="22">
        <f>-[3]Jun23!$S$1</f>
        <v>0</v>
      </c>
      <c r="BJ57" s="22"/>
      <c r="BK57" s="22"/>
      <c r="BL57" s="22"/>
      <c r="BM57" s="22"/>
      <c r="BN57" s="22"/>
      <c r="BO57" s="22"/>
      <c r="BP57" s="22"/>
      <c r="BQ57" s="13"/>
      <c r="BR57" s="22">
        <f t="shared" si="19"/>
        <v>0</v>
      </c>
      <c r="BS57" s="21"/>
      <c r="BT57" s="22">
        <f>-[3]Jul23!$S$1</f>
        <v>0</v>
      </c>
      <c r="BU57" s="22"/>
      <c r="BV57" s="22"/>
      <c r="BW57" s="22"/>
      <c r="BX57" s="22"/>
      <c r="BY57" s="22"/>
      <c r="BZ57" s="22"/>
      <c r="CA57" s="22"/>
      <c r="CB57" s="13"/>
      <c r="CC57" s="22">
        <f t="shared" si="20"/>
        <v>0</v>
      </c>
      <c r="CD57" s="21"/>
      <c r="CE57" s="22">
        <f>-[3]Aug23!$S$1</f>
        <v>0</v>
      </c>
      <c r="CF57" s="22"/>
      <c r="CG57" s="22"/>
      <c r="CH57" s="22"/>
      <c r="CI57" s="22"/>
      <c r="CJ57" s="22"/>
      <c r="CK57" s="22"/>
      <c r="CL57" s="22"/>
      <c r="CM57" s="13"/>
      <c r="CN57" s="22">
        <f t="shared" si="21"/>
        <v>0</v>
      </c>
      <c r="CO57" s="21"/>
      <c r="CP57" s="22">
        <f>-[3]Sep23!$S$1</f>
        <v>0</v>
      </c>
      <c r="CQ57" s="22"/>
      <c r="CR57" s="22"/>
      <c r="CS57" s="22"/>
      <c r="CT57" s="22"/>
      <c r="CU57" s="22"/>
      <c r="CV57" s="22"/>
      <c r="CW57" s="22"/>
      <c r="CX57" s="13"/>
      <c r="CY57" s="22">
        <f t="shared" si="22"/>
        <v>0</v>
      </c>
      <c r="CZ57" s="21"/>
      <c r="DA57" s="22">
        <f>-[3]Oct23!$S$1</f>
        <v>0</v>
      </c>
      <c r="DB57" s="22"/>
      <c r="DC57" s="22"/>
      <c r="DD57" s="22"/>
      <c r="DE57" s="22"/>
      <c r="DF57" s="22"/>
      <c r="DG57" s="22"/>
      <c r="DH57" s="22"/>
      <c r="DI57" s="13"/>
      <c r="DJ57" s="22">
        <f t="shared" si="23"/>
        <v>0</v>
      </c>
      <c r="DK57" s="21"/>
      <c r="DL57" s="22">
        <f>-[3]Nov23!$S$1</f>
        <v>0</v>
      </c>
      <c r="DM57" s="22"/>
      <c r="DN57" s="22"/>
      <c r="DO57" s="22"/>
      <c r="DP57" s="22"/>
      <c r="DQ57" s="22"/>
      <c r="DR57" s="22"/>
      <c r="DS57" s="22"/>
      <c r="DT57" s="13"/>
      <c r="DU57" s="22">
        <f t="shared" si="24"/>
        <v>0</v>
      </c>
      <c r="DV57" s="21"/>
      <c r="DW57" s="22">
        <f>-[3]Dec23!$S$1</f>
        <v>0</v>
      </c>
      <c r="DX57" s="22"/>
      <c r="DY57" s="22"/>
      <c r="DZ57" s="22"/>
      <c r="EA57" s="22"/>
      <c r="EB57" s="22"/>
      <c r="EC57" s="22"/>
      <c r="ED57" s="22"/>
      <c r="EE57" s="13"/>
      <c r="EF57" s="22">
        <f t="shared" si="25"/>
        <v>0</v>
      </c>
      <c r="EG57" s="13"/>
      <c r="EI57" s="13"/>
      <c r="EJ57" s="22">
        <f t="shared" si="26"/>
        <v>0</v>
      </c>
      <c r="EK57" s="13"/>
    </row>
    <row r="58" spans="1:141" x14ac:dyDescent="0.2">
      <c r="A58" s="13"/>
      <c r="B58" s="13" t="s">
        <v>68</v>
      </c>
      <c r="C58" s="17" t="s">
        <v>69</v>
      </c>
      <c r="D58" s="21"/>
      <c r="E58" s="21"/>
      <c r="F58" s="22"/>
      <c r="G58" s="22"/>
      <c r="H58" s="22">
        <f>-[4]Jan23!$K$1</f>
        <v>0</v>
      </c>
      <c r="I58" s="22">
        <f>-[5]Jan23!$K$1</f>
        <v>0</v>
      </c>
      <c r="J58" s="22">
        <f>-[6]Jan23!$K$1</f>
        <v>0</v>
      </c>
      <c r="K58" s="22">
        <f>-[7]Jan23!$K$1</f>
        <v>0</v>
      </c>
      <c r="L58" s="22"/>
      <c r="N58" s="21"/>
      <c r="O58" s="22">
        <f t="shared" si="14"/>
        <v>0</v>
      </c>
      <c r="P58" s="21"/>
      <c r="Q58" s="22"/>
      <c r="R58" s="22"/>
      <c r="S58" s="22">
        <f>-[4]Feb23!$K$1</f>
        <v>0</v>
      </c>
      <c r="T58" s="22">
        <f>-[5]Feb23!$K$1</f>
        <v>0</v>
      </c>
      <c r="U58" s="22">
        <f>-[6]Feb23!$K$1</f>
        <v>0</v>
      </c>
      <c r="V58" s="22">
        <f>-[7]Feb23!$K$1</f>
        <v>0</v>
      </c>
      <c r="W58" s="22"/>
      <c r="X58" s="22"/>
      <c r="Y58" s="13"/>
      <c r="Z58" s="22">
        <f t="shared" si="15"/>
        <v>0</v>
      </c>
      <c r="AA58" s="21"/>
      <c r="AB58" s="22"/>
      <c r="AC58" s="22"/>
      <c r="AD58" s="22">
        <f>-[4]Mar23!$K$1</f>
        <v>0</v>
      </c>
      <c r="AE58" s="22">
        <f>-[5]Mar23!$K$1</f>
        <v>0</v>
      </c>
      <c r="AF58" s="22">
        <f>-[6]Mar23!$K$1</f>
        <v>0</v>
      </c>
      <c r="AG58" s="22">
        <f>-[7]Mar23!$K$1</f>
        <v>0</v>
      </c>
      <c r="AH58" s="22"/>
      <c r="AI58" s="22"/>
      <c r="AJ58" s="13"/>
      <c r="AK58" s="22">
        <f t="shared" si="16"/>
        <v>0</v>
      </c>
      <c r="AL58" s="21"/>
      <c r="AM58" s="22"/>
      <c r="AN58" s="22"/>
      <c r="AO58" s="22">
        <f>-[4]Apr23!$K$1</f>
        <v>0</v>
      </c>
      <c r="AP58" s="22">
        <f>-[5]Apr23!$K$1</f>
        <v>0</v>
      </c>
      <c r="AQ58" s="22">
        <f>-[6]Apr23!$K$1</f>
        <v>0</v>
      </c>
      <c r="AR58" s="22">
        <f>-[7]Apr23!$K$1</f>
        <v>0</v>
      </c>
      <c r="AS58" s="22"/>
      <c r="AT58" s="22"/>
      <c r="AU58" s="13"/>
      <c r="AV58" s="22">
        <f t="shared" si="17"/>
        <v>0</v>
      </c>
      <c r="AW58" s="21"/>
      <c r="AX58" s="22"/>
      <c r="AY58" s="22"/>
      <c r="AZ58" s="22">
        <f>-[4]May23!$K$1</f>
        <v>0</v>
      </c>
      <c r="BA58" s="22">
        <f>-[5]May23!$K$1</f>
        <v>0</v>
      </c>
      <c r="BB58" s="22">
        <f>-[6]May23!$K$1</f>
        <v>0</v>
      </c>
      <c r="BC58" s="22">
        <f>-[7]May23!$K$1</f>
        <v>0</v>
      </c>
      <c r="BD58" s="22"/>
      <c r="BE58" s="22"/>
      <c r="BF58" s="13"/>
      <c r="BG58" s="22">
        <f t="shared" si="18"/>
        <v>0</v>
      </c>
      <c r="BH58" s="21"/>
      <c r="BI58" s="22"/>
      <c r="BJ58" s="22"/>
      <c r="BK58" s="22">
        <f>-[4]Jun23!$K$1</f>
        <v>0</v>
      </c>
      <c r="BL58" s="22">
        <f>-[5]Jun23!$K$1</f>
        <v>0</v>
      </c>
      <c r="BM58" s="22">
        <f>-[6]Jun23!$K$1</f>
        <v>0</v>
      </c>
      <c r="BN58" s="22">
        <f>-[7]Jun23!$K$1</f>
        <v>0</v>
      </c>
      <c r="BO58" s="22"/>
      <c r="BP58" s="22"/>
      <c r="BQ58" s="13"/>
      <c r="BR58" s="22">
        <f t="shared" si="19"/>
        <v>0</v>
      </c>
      <c r="BS58" s="21"/>
      <c r="BT58" s="22"/>
      <c r="BU58" s="22"/>
      <c r="BV58" s="22">
        <f>-[4]Jul23!$K$1</f>
        <v>0</v>
      </c>
      <c r="BW58" s="22">
        <f>-[5]Jul23!$K$1</f>
        <v>0</v>
      </c>
      <c r="BX58" s="22">
        <f>-[6]Jul23!$K$1</f>
        <v>0</v>
      </c>
      <c r="BY58" s="22">
        <f>-[7]Jul23!$K$1</f>
        <v>0</v>
      </c>
      <c r="BZ58" s="22"/>
      <c r="CA58" s="22"/>
      <c r="CB58" s="13"/>
      <c r="CC58" s="22">
        <f t="shared" si="20"/>
        <v>0</v>
      </c>
      <c r="CD58" s="21"/>
      <c r="CE58" s="22"/>
      <c r="CF58" s="22"/>
      <c r="CG58" s="22">
        <f>-[4]Aug23!$K$1</f>
        <v>0</v>
      </c>
      <c r="CH58" s="22">
        <f>-[5]Aug23!$K$1</f>
        <v>0</v>
      </c>
      <c r="CI58" s="22">
        <f>-[6]Aug23!$K$1</f>
        <v>0</v>
      </c>
      <c r="CJ58" s="22">
        <f>-[7]Aug23!$K$1</f>
        <v>0</v>
      </c>
      <c r="CK58" s="22"/>
      <c r="CL58" s="22"/>
      <c r="CM58" s="13"/>
      <c r="CN58" s="22">
        <f t="shared" si="21"/>
        <v>0</v>
      </c>
      <c r="CO58" s="21"/>
      <c r="CP58" s="22"/>
      <c r="CQ58" s="22"/>
      <c r="CR58" s="22">
        <f>-[4]Sep23!$K$1</f>
        <v>0</v>
      </c>
      <c r="CS58" s="22">
        <f>-[5]Sep23!$K$1</f>
        <v>0</v>
      </c>
      <c r="CT58" s="22">
        <f>-[6]Sep23!$K$1</f>
        <v>0</v>
      </c>
      <c r="CU58" s="22">
        <f>-[7]Sep23!$K$1</f>
        <v>0</v>
      </c>
      <c r="CV58" s="22"/>
      <c r="CW58" s="22"/>
      <c r="CX58" s="13"/>
      <c r="CY58" s="22">
        <f t="shared" si="22"/>
        <v>0</v>
      </c>
      <c r="CZ58" s="21"/>
      <c r="DA58" s="22"/>
      <c r="DB58" s="22"/>
      <c r="DC58" s="22">
        <f>-[4]Oct23!$K$1</f>
        <v>0</v>
      </c>
      <c r="DD58" s="22">
        <f>-[5]Oct23!$K$1</f>
        <v>0</v>
      </c>
      <c r="DE58" s="22">
        <f>-[6]Oct23!$K$1</f>
        <v>0</v>
      </c>
      <c r="DF58" s="22">
        <f>-[7]Oct23!$K$1</f>
        <v>0</v>
      </c>
      <c r="DG58" s="22"/>
      <c r="DH58" s="22"/>
      <c r="DI58" s="13"/>
      <c r="DJ58" s="22">
        <f t="shared" si="23"/>
        <v>0</v>
      </c>
      <c r="DK58" s="21"/>
      <c r="DL58" s="22"/>
      <c r="DM58" s="22"/>
      <c r="DN58" s="22">
        <f>-[4]Nov23!$K$1</f>
        <v>0</v>
      </c>
      <c r="DO58" s="22">
        <f>-[5]Nov23!$K$1</f>
        <v>0</v>
      </c>
      <c r="DP58" s="22">
        <f>-[6]Nov23!$K$1</f>
        <v>0</v>
      </c>
      <c r="DQ58" s="22">
        <f>-[7]Nov23!$K$1</f>
        <v>0</v>
      </c>
      <c r="DR58" s="22"/>
      <c r="DS58" s="22"/>
      <c r="DT58" s="13"/>
      <c r="DU58" s="22">
        <f t="shared" si="24"/>
        <v>0</v>
      </c>
      <c r="DV58" s="21"/>
      <c r="DW58" s="22"/>
      <c r="DX58" s="22"/>
      <c r="DY58" s="22">
        <f>-[4]Dec23!$K$1</f>
        <v>0</v>
      </c>
      <c r="DZ58" s="22">
        <f>-[5]Dec23!$K$1</f>
        <v>0</v>
      </c>
      <c r="EA58" s="22">
        <f>-[6]Dec23!$K$1</f>
        <v>0</v>
      </c>
      <c r="EB58" s="22">
        <f>-[7]Dec23!$K$1</f>
        <v>0</v>
      </c>
      <c r="EC58" s="22"/>
      <c r="ED58" s="22"/>
      <c r="EE58" s="13"/>
      <c r="EF58" s="22">
        <f t="shared" si="25"/>
        <v>0</v>
      </c>
      <c r="EG58" s="13"/>
      <c r="EH58" s="22">
        <f>IF(OpenAccounts!P8="X",0,EF58/((100-Admin!P7)/100)-EF58)</f>
        <v>0</v>
      </c>
      <c r="EI58" s="13"/>
      <c r="EJ58" s="22">
        <f t="shared" si="26"/>
        <v>0</v>
      </c>
      <c r="EK58" s="13"/>
    </row>
    <row r="59" spans="1:141" x14ac:dyDescent="0.2">
      <c r="A59" s="13"/>
      <c r="B59" s="15" t="s">
        <v>72</v>
      </c>
      <c r="C59" s="17"/>
      <c r="D59" s="21"/>
      <c r="E59" s="21"/>
      <c r="F59" s="21"/>
      <c r="G59" s="21"/>
      <c r="H59" s="21"/>
      <c r="I59" s="21"/>
      <c r="J59" s="21"/>
      <c r="K59" s="21"/>
      <c r="L59" s="21"/>
      <c r="M59" s="21"/>
      <c r="N59" s="21"/>
      <c r="O59" s="21"/>
      <c r="P59" s="21"/>
      <c r="Q59" s="21"/>
      <c r="R59" s="21"/>
      <c r="S59" s="21"/>
      <c r="T59" s="21"/>
      <c r="U59" s="21"/>
      <c r="V59" s="21"/>
      <c r="W59" s="21"/>
      <c r="X59" s="21"/>
      <c r="Y59" s="13"/>
      <c r="Z59" s="21"/>
      <c r="AA59" s="21"/>
      <c r="AB59" s="21"/>
      <c r="AC59" s="21"/>
      <c r="AD59" s="21"/>
      <c r="AE59" s="21"/>
      <c r="AF59" s="21"/>
      <c r="AG59" s="21"/>
      <c r="AH59" s="21"/>
      <c r="AI59" s="21"/>
      <c r="AJ59" s="13"/>
      <c r="AK59" s="21"/>
      <c r="AL59" s="21"/>
      <c r="AM59" s="21"/>
      <c r="AN59" s="21"/>
      <c r="AO59" s="21"/>
      <c r="AP59" s="21"/>
      <c r="AQ59" s="21"/>
      <c r="AR59" s="21"/>
      <c r="AS59" s="21"/>
      <c r="AT59" s="21"/>
      <c r="AU59" s="13"/>
      <c r="AV59" s="21"/>
      <c r="AW59" s="21"/>
      <c r="AX59" s="21"/>
      <c r="AY59" s="21"/>
      <c r="AZ59" s="21"/>
      <c r="BA59" s="21"/>
      <c r="BB59" s="21"/>
      <c r="BC59" s="21"/>
      <c r="BD59" s="21"/>
      <c r="BE59" s="21"/>
      <c r="BF59" s="13"/>
      <c r="BG59" s="21"/>
      <c r="BH59" s="21"/>
      <c r="BI59" s="21"/>
      <c r="BJ59" s="21"/>
      <c r="BK59" s="21"/>
      <c r="BL59" s="21"/>
      <c r="BM59" s="21"/>
      <c r="BN59" s="21"/>
      <c r="BO59" s="21"/>
      <c r="BP59" s="21"/>
      <c r="BQ59" s="13"/>
      <c r="BR59" s="21"/>
      <c r="BS59" s="21"/>
      <c r="BT59" s="21"/>
      <c r="BU59" s="21"/>
      <c r="BV59" s="21"/>
      <c r="BW59" s="21"/>
      <c r="BX59" s="21"/>
      <c r="BY59" s="21"/>
      <c r="BZ59" s="21"/>
      <c r="CA59" s="21"/>
      <c r="CB59" s="13"/>
      <c r="CC59" s="21"/>
      <c r="CD59" s="21"/>
      <c r="CE59" s="21"/>
      <c r="CF59" s="21"/>
      <c r="CG59" s="21"/>
      <c r="CH59" s="21"/>
      <c r="CI59" s="21"/>
      <c r="CJ59" s="21"/>
      <c r="CK59" s="21"/>
      <c r="CL59" s="21"/>
      <c r="CM59" s="13"/>
      <c r="CN59" s="21"/>
      <c r="CO59" s="21"/>
      <c r="CP59" s="21"/>
      <c r="CQ59" s="21"/>
      <c r="CR59" s="21"/>
      <c r="CS59" s="21"/>
      <c r="CT59" s="21"/>
      <c r="CU59" s="21"/>
      <c r="CV59" s="21"/>
      <c r="CW59" s="21"/>
      <c r="CX59" s="13"/>
      <c r="CY59" s="21"/>
      <c r="CZ59" s="21"/>
      <c r="DA59" s="21"/>
      <c r="DB59" s="21"/>
      <c r="DC59" s="21"/>
      <c r="DD59" s="21"/>
      <c r="DE59" s="21"/>
      <c r="DF59" s="21"/>
      <c r="DG59" s="21"/>
      <c r="DH59" s="21"/>
      <c r="DI59" s="13"/>
      <c r="DJ59" s="21"/>
      <c r="DK59" s="21"/>
      <c r="DL59" s="21"/>
      <c r="DM59" s="21"/>
      <c r="DN59" s="21"/>
      <c r="DO59" s="21"/>
      <c r="DP59" s="21"/>
      <c r="DQ59" s="21"/>
      <c r="DR59" s="21"/>
      <c r="DS59" s="21"/>
      <c r="DT59" s="13"/>
      <c r="DU59" s="21"/>
      <c r="DV59" s="21"/>
      <c r="DW59" s="21"/>
      <c r="DX59" s="21"/>
      <c r="DY59" s="21"/>
      <c r="DZ59" s="21"/>
      <c r="EA59" s="21"/>
      <c r="EB59" s="21"/>
      <c r="EC59" s="21"/>
      <c r="ED59" s="21"/>
      <c r="EE59" s="13"/>
      <c r="EF59" s="21"/>
      <c r="EG59" s="13"/>
      <c r="EH59" s="21"/>
      <c r="EI59" s="13"/>
      <c r="EJ59" s="21"/>
      <c r="EK59" s="13"/>
    </row>
    <row r="60" spans="1:141" x14ac:dyDescent="0.2">
      <c r="A60" s="13"/>
      <c r="B60" s="13" t="s">
        <v>73</v>
      </c>
      <c r="C60" s="17" t="s">
        <v>74</v>
      </c>
      <c r="D60" s="21"/>
      <c r="E60" s="21"/>
      <c r="F60" s="22"/>
      <c r="G60" s="22">
        <f>[2]Jan23!$O$1</f>
        <v>0</v>
      </c>
      <c r="H60" s="22"/>
      <c r="I60" s="22"/>
      <c r="J60" s="22"/>
      <c r="K60" s="22"/>
      <c r="L60" s="22"/>
      <c r="M60" s="22">
        <f>-(Stock!$F$8-Stock!$L$8-Stock!$R$8-Stock!$X$8+Stock!$Z$8)</f>
        <v>0</v>
      </c>
      <c r="N60" s="21"/>
      <c r="O60" s="22">
        <f>SUM(D60:N60)</f>
        <v>0</v>
      </c>
      <c r="P60" s="21"/>
      <c r="Q60" s="22"/>
      <c r="R60" s="22">
        <f>[2]Feb23!$O$1</f>
        <v>0</v>
      </c>
      <c r="S60" s="22"/>
      <c r="T60" s="22"/>
      <c r="U60" s="22"/>
      <c r="V60" s="22"/>
      <c r="W60" s="22"/>
      <c r="X60" s="22">
        <f>-(Stock!$F$10-Stock!$L$10-Stock!$R$10-Stock!$X$10+Stock!$Z$10)</f>
        <v>0</v>
      </c>
      <c r="Y60" s="13"/>
      <c r="Z60" s="22">
        <f>SUM(O60:Y60)</f>
        <v>0</v>
      </c>
      <c r="AA60" s="21"/>
      <c r="AB60" s="22"/>
      <c r="AC60" s="22">
        <f>[2]Mar23!$O$1</f>
        <v>0</v>
      </c>
      <c r="AD60" s="22"/>
      <c r="AE60" s="22"/>
      <c r="AF60" s="22"/>
      <c r="AG60" s="22"/>
      <c r="AH60" s="22"/>
      <c r="AI60" s="22">
        <f>-(Stock!$F$12-Stock!$L$12-Stock!$R$12-Stock!$X$12+Stock!$Z$12)</f>
        <v>0</v>
      </c>
      <c r="AJ60" s="13"/>
      <c r="AK60" s="22">
        <f>SUM(Z60:AJ60)</f>
        <v>0</v>
      </c>
      <c r="AL60" s="21"/>
      <c r="AM60" s="22"/>
      <c r="AN60" s="22">
        <f>[2]Apr23!$O$1</f>
        <v>0</v>
      </c>
      <c r="AO60" s="22"/>
      <c r="AP60" s="22"/>
      <c r="AQ60" s="22"/>
      <c r="AR60" s="22"/>
      <c r="AS60" s="22"/>
      <c r="AT60" s="22">
        <f>-(Stock!$F$14-Stock!$L$14-Stock!$R$14-Stock!$X$14+Stock!$Z$14)</f>
        <v>0</v>
      </c>
      <c r="AU60" s="13"/>
      <c r="AV60" s="22">
        <f>SUM(AK60:AU60)</f>
        <v>0</v>
      </c>
      <c r="AW60" s="21"/>
      <c r="AX60" s="22"/>
      <c r="AY60" s="22">
        <f>[2]May23!$O$1</f>
        <v>0</v>
      </c>
      <c r="AZ60" s="22"/>
      <c r="BA60" s="22"/>
      <c r="BB60" s="22"/>
      <c r="BC60" s="22"/>
      <c r="BD60" s="22"/>
      <c r="BE60" s="22">
        <f>-(Stock!$F$16-Stock!$L$16-Stock!$R$16-Stock!$X$16+Stock!$Z$16)</f>
        <v>0</v>
      </c>
      <c r="BF60" s="13"/>
      <c r="BG60" s="22">
        <f>SUM(AV60:BF60)</f>
        <v>0</v>
      </c>
      <c r="BH60" s="21"/>
      <c r="BI60" s="22"/>
      <c r="BJ60" s="22">
        <f>[2]Jun23!$O$1</f>
        <v>0</v>
      </c>
      <c r="BK60" s="22"/>
      <c r="BL60" s="22"/>
      <c r="BM60" s="22"/>
      <c r="BN60" s="22"/>
      <c r="BO60" s="22"/>
      <c r="BP60" s="22">
        <f>-(Stock!$F$18-Stock!$L$18-Stock!$R$18-Stock!$X$18+Stock!$Z$18)</f>
        <v>0</v>
      </c>
      <c r="BQ60" s="13"/>
      <c r="BR60" s="22">
        <f>SUM(BG60:BQ60)</f>
        <v>0</v>
      </c>
      <c r="BS60" s="21"/>
      <c r="BT60" s="22"/>
      <c r="BU60" s="22">
        <f>[2]Jul23!$O$1</f>
        <v>0</v>
      </c>
      <c r="BV60" s="22"/>
      <c r="BW60" s="22"/>
      <c r="BX60" s="22"/>
      <c r="BY60" s="22"/>
      <c r="BZ60" s="22"/>
      <c r="CA60" s="22">
        <f>-(Stock!$F$20-Stock!$L$20-Stock!$R$20-Stock!$X$20+Stock!$Z$20)</f>
        <v>0</v>
      </c>
      <c r="CB60" s="13"/>
      <c r="CC60" s="22">
        <f>SUM(BR60:CB60)</f>
        <v>0</v>
      </c>
      <c r="CD60" s="21"/>
      <c r="CE60" s="22"/>
      <c r="CF60" s="22">
        <f>[2]Aug23!$O$1</f>
        <v>0</v>
      </c>
      <c r="CG60" s="22"/>
      <c r="CH60" s="22"/>
      <c r="CI60" s="22"/>
      <c r="CJ60" s="22"/>
      <c r="CK60" s="22"/>
      <c r="CL60" s="22">
        <f>-(Stock!$F$22-Stock!$L$22-Stock!$R$22-Stock!$X$22+Stock!$Z$22)</f>
        <v>0</v>
      </c>
      <c r="CM60" s="13"/>
      <c r="CN60" s="22">
        <f>SUM(CC60:CM60)</f>
        <v>0</v>
      </c>
      <c r="CO60" s="21"/>
      <c r="CP60" s="22"/>
      <c r="CQ60" s="22">
        <f>[2]Sep23!$O$1</f>
        <v>0</v>
      </c>
      <c r="CR60" s="22"/>
      <c r="CS60" s="22"/>
      <c r="CT60" s="22"/>
      <c r="CU60" s="22"/>
      <c r="CV60" s="22"/>
      <c r="CW60" s="22">
        <f>-(Stock!$F$24-Stock!$L$24-Stock!$R$24-Stock!$X$24+Stock!$Z$24)</f>
        <v>0</v>
      </c>
      <c r="CX60" s="13"/>
      <c r="CY60" s="22">
        <f>SUM(CN60:CX60)</f>
        <v>0</v>
      </c>
      <c r="CZ60" s="21"/>
      <c r="DA60" s="22"/>
      <c r="DB60" s="22">
        <f>[2]Oct23!$O$1</f>
        <v>0</v>
      </c>
      <c r="DC60" s="22"/>
      <c r="DD60" s="22"/>
      <c r="DE60" s="22"/>
      <c r="DF60" s="22"/>
      <c r="DG60" s="22"/>
      <c r="DH60" s="22">
        <f>-(Stock!$F$26-Stock!$L$26-Stock!$R$26-Stock!$X$26+Stock!$Z$26)</f>
        <v>0</v>
      </c>
      <c r="DI60" s="13"/>
      <c r="DJ60" s="22">
        <f>SUM(CY60:DI60)</f>
        <v>0</v>
      </c>
      <c r="DK60" s="21"/>
      <c r="DL60" s="22"/>
      <c r="DM60" s="22">
        <f>[2]Nov23!$O$1</f>
        <v>0</v>
      </c>
      <c r="DN60" s="22"/>
      <c r="DO60" s="22"/>
      <c r="DP60" s="22"/>
      <c r="DQ60" s="22"/>
      <c r="DR60" s="22"/>
      <c r="DS60" s="22">
        <f>-(Stock!$F$28-Stock!$L$28-Stock!$R$28-Stock!$X$28+Stock!$Z$28)</f>
        <v>0</v>
      </c>
      <c r="DT60" s="13"/>
      <c r="DU60" s="22">
        <f>SUM(DJ60:DT60)</f>
        <v>0</v>
      </c>
      <c r="DV60" s="21"/>
      <c r="DW60" s="22"/>
      <c r="DX60" s="22">
        <f>[2]Dec23!$O$1</f>
        <v>0</v>
      </c>
      <c r="DY60" s="22"/>
      <c r="DZ60" s="22"/>
      <c r="EA60" s="22"/>
      <c r="EB60" s="22"/>
      <c r="EC60" s="22"/>
      <c r="ED60" s="22">
        <f>-(Stock!$F$30-Stock!$L$30-Stock!$R$30-Stock!$X$30+Stock!$Z$30)</f>
        <v>0</v>
      </c>
      <c r="EE60" s="13"/>
      <c r="EF60" s="22">
        <f>SUM(DU60:EE60)</f>
        <v>0</v>
      </c>
      <c r="EG60" s="13"/>
      <c r="EI60" s="13"/>
      <c r="EJ60" s="22">
        <f>SUM(EF60:EH60)</f>
        <v>0</v>
      </c>
      <c r="EK60" s="13"/>
    </row>
    <row r="61" spans="1:141" x14ac:dyDescent="0.2">
      <c r="A61" s="13"/>
      <c r="B61" s="13" t="s">
        <v>75</v>
      </c>
      <c r="C61" s="17" t="s">
        <v>76</v>
      </c>
      <c r="D61" s="21"/>
      <c r="E61" s="21"/>
      <c r="F61" s="22"/>
      <c r="G61" s="22">
        <f>[2]Jan23!$P$1</f>
        <v>0</v>
      </c>
      <c r="H61" s="22"/>
      <c r="I61" s="22"/>
      <c r="J61" s="22"/>
      <c r="K61" s="22"/>
      <c r="L61" s="22"/>
      <c r="N61" s="21"/>
      <c r="O61" s="22">
        <f>SUM(D61:N61)</f>
        <v>0</v>
      </c>
      <c r="P61" s="21"/>
      <c r="Q61" s="22"/>
      <c r="R61" s="22">
        <f>[2]Feb23!$P$1</f>
        <v>0</v>
      </c>
      <c r="S61" s="22"/>
      <c r="T61" s="22"/>
      <c r="U61" s="22"/>
      <c r="V61" s="22"/>
      <c r="W61" s="22"/>
      <c r="X61" s="22"/>
      <c r="Y61" s="13"/>
      <c r="Z61" s="22">
        <f>SUM(O61:Y61)</f>
        <v>0</v>
      </c>
      <c r="AA61" s="21"/>
      <c r="AB61" s="22"/>
      <c r="AC61" s="22">
        <f>[2]Mar23!$P$1</f>
        <v>0</v>
      </c>
      <c r="AD61" s="22"/>
      <c r="AE61" s="22"/>
      <c r="AF61" s="22"/>
      <c r="AG61" s="22"/>
      <c r="AH61" s="22"/>
      <c r="AI61" s="22"/>
      <c r="AJ61" s="13"/>
      <c r="AK61" s="22">
        <f>SUM(Z61:AJ61)</f>
        <v>0</v>
      </c>
      <c r="AL61" s="21"/>
      <c r="AM61" s="22"/>
      <c r="AN61" s="22">
        <f>[2]Apr23!$P$1</f>
        <v>0</v>
      </c>
      <c r="AO61" s="22"/>
      <c r="AP61" s="22"/>
      <c r="AQ61" s="22"/>
      <c r="AR61" s="22"/>
      <c r="AS61" s="22"/>
      <c r="AT61" s="22"/>
      <c r="AU61" s="13"/>
      <c r="AV61" s="22">
        <f>SUM(AK61:AU61)</f>
        <v>0</v>
      </c>
      <c r="AW61" s="21"/>
      <c r="AX61" s="22"/>
      <c r="AY61" s="22">
        <f>[2]May23!$P$1</f>
        <v>0</v>
      </c>
      <c r="AZ61" s="22"/>
      <c r="BA61" s="22"/>
      <c r="BB61" s="22"/>
      <c r="BC61" s="22"/>
      <c r="BD61" s="22"/>
      <c r="BE61" s="22"/>
      <c r="BF61" s="13"/>
      <c r="BG61" s="22">
        <f>SUM(AV61:BF61)</f>
        <v>0</v>
      </c>
      <c r="BH61" s="21"/>
      <c r="BI61" s="22"/>
      <c r="BJ61" s="22">
        <f>[2]Jun23!$P$1</f>
        <v>0</v>
      </c>
      <c r="BK61" s="22"/>
      <c r="BL61" s="22"/>
      <c r="BM61" s="22"/>
      <c r="BN61" s="22"/>
      <c r="BO61" s="22"/>
      <c r="BP61" s="22"/>
      <c r="BQ61" s="13"/>
      <c r="BR61" s="22">
        <f>SUM(BG61:BQ61)</f>
        <v>0</v>
      </c>
      <c r="BS61" s="21"/>
      <c r="BT61" s="22"/>
      <c r="BU61" s="22">
        <f>[2]Jul23!$P$1</f>
        <v>0</v>
      </c>
      <c r="BV61" s="22"/>
      <c r="BW61" s="22"/>
      <c r="BX61" s="22"/>
      <c r="BY61" s="22"/>
      <c r="BZ61" s="22"/>
      <c r="CA61" s="22"/>
      <c r="CB61" s="13"/>
      <c r="CC61" s="22">
        <f>SUM(BR61:CB61)</f>
        <v>0</v>
      </c>
      <c r="CD61" s="21"/>
      <c r="CE61" s="22"/>
      <c r="CF61" s="22">
        <f>[2]Aug23!$P$1</f>
        <v>0</v>
      </c>
      <c r="CG61" s="22"/>
      <c r="CH61" s="22"/>
      <c r="CI61" s="22"/>
      <c r="CJ61" s="22"/>
      <c r="CK61" s="22"/>
      <c r="CL61" s="22"/>
      <c r="CM61" s="13"/>
      <c r="CN61" s="22">
        <f>SUM(CC61:CM61)</f>
        <v>0</v>
      </c>
      <c r="CO61" s="21"/>
      <c r="CP61" s="22"/>
      <c r="CQ61" s="22">
        <f>[2]Sep23!$P$1</f>
        <v>0</v>
      </c>
      <c r="CR61" s="22"/>
      <c r="CS61" s="22"/>
      <c r="CT61" s="22"/>
      <c r="CU61" s="22"/>
      <c r="CV61" s="22"/>
      <c r="CW61" s="22"/>
      <c r="CX61" s="13"/>
      <c r="CY61" s="22">
        <f>SUM(CN61:CX61)</f>
        <v>0</v>
      </c>
      <c r="CZ61" s="21"/>
      <c r="DA61" s="22"/>
      <c r="DB61" s="22">
        <f>[2]Oct23!$P$1</f>
        <v>0</v>
      </c>
      <c r="DC61" s="22"/>
      <c r="DD61" s="22"/>
      <c r="DE61" s="22"/>
      <c r="DF61" s="22"/>
      <c r="DG61" s="22"/>
      <c r="DH61" s="22"/>
      <c r="DI61" s="13"/>
      <c r="DJ61" s="22">
        <f>SUM(CY61:DI61)</f>
        <v>0</v>
      </c>
      <c r="DK61" s="21"/>
      <c r="DL61" s="22"/>
      <c r="DM61" s="22">
        <f>[2]Nov23!$P$1</f>
        <v>0</v>
      </c>
      <c r="DN61" s="22"/>
      <c r="DO61" s="22"/>
      <c r="DP61" s="22"/>
      <c r="DQ61" s="22"/>
      <c r="DR61" s="22"/>
      <c r="DS61" s="22"/>
      <c r="DT61" s="13"/>
      <c r="DU61" s="22">
        <f>SUM(DJ61:DT61)</f>
        <v>0</v>
      </c>
      <c r="DV61" s="21"/>
      <c r="DW61" s="22"/>
      <c r="DX61" s="22">
        <f>[2]Dec23!$P$1</f>
        <v>0</v>
      </c>
      <c r="DY61" s="22"/>
      <c r="DZ61" s="22"/>
      <c r="EA61" s="22"/>
      <c r="EB61" s="22"/>
      <c r="EC61" s="22"/>
      <c r="ED61" s="22"/>
      <c r="EE61" s="13"/>
      <c r="EF61" s="22">
        <f>SUM(DU61:EE61)</f>
        <v>0</v>
      </c>
      <c r="EG61" s="13"/>
      <c r="EI61" s="13"/>
      <c r="EJ61" s="22">
        <f>SUM(EF61:EH61)</f>
        <v>0</v>
      </c>
      <c r="EK61" s="13"/>
    </row>
    <row r="62" spans="1:141" x14ac:dyDescent="0.2">
      <c r="A62" s="13"/>
      <c r="B62" s="13" t="s">
        <v>77</v>
      </c>
      <c r="C62" s="17" t="s">
        <v>78</v>
      </c>
      <c r="D62" s="21"/>
      <c r="E62" s="21"/>
      <c r="F62" s="22"/>
      <c r="G62" s="22">
        <f>[2]Jan23!$Q$1</f>
        <v>0</v>
      </c>
      <c r="H62" s="22"/>
      <c r="I62" s="22"/>
      <c r="J62" s="22"/>
      <c r="K62" s="22"/>
      <c r="L62" s="22"/>
      <c r="N62" s="21"/>
      <c r="O62" s="22">
        <f>SUM(D62:N62)</f>
        <v>0</v>
      </c>
      <c r="P62" s="21"/>
      <c r="Q62" s="22"/>
      <c r="R62" s="22">
        <f>[2]Feb23!$Q$1</f>
        <v>0</v>
      </c>
      <c r="S62" s="22"/>
      <c r="T62" s="22"/>
      <c r="U62" s="22"/>
      <c r="V62" s="22"/>
      <c r="W62" s="22"/>
      <c r="X62" s="22"/>
      <c r="Y62" s="13"/>
      <c r="Z62" s="22">
        <f>SUM(O62:Y62)</f>
        <v>0</v>
      </c>
      <c r="AA62" s="21"/>
      <c r="AB62" s="22"/>
      <c r="AC62" s="22">
        <f>[2]Mar23!$Q$1</f>
        <v>0</v>
      </c>
      <c r="AD62" s="22"/>
      <c r="AE62" s="22"/>
      <c r="AF62" s="22"/>
      <c r="AG62" s="22"/>
      <c r="AH62" s="22"/>
      <c r="AI62" s="22"/>
      <c r="AJ62" s="13"/>
      <c r="AK62" s="22">
        <f>SUM(Z62:AJ62)</f>
        <v>0</v>
      </c>
      <c r="AL62" s="21"/>
      <c r="AM62" s="22"/>
      <c r="AN62" s="22">
        <f>[2]Apr23!$Q$1</f>
        <v>0</v>
      </c>
      <c r="AO62" s="22"/>
      <c r="AP62" s="22"/>
      <c r="AQ62" s="22"/>
      <c r="AR62" s="22"/>
      <c r="AS62" s="22"/>
      <c r="AT62" s="22"/>
      <c r="AU62" s="13"/>
      <c r="AV62" s="22">
        <f>SUM(AK62:AU62)</f>
        <v>0</v>
      </c>
      <c r="AW62" s="21"/>
      <c r="AX62" s="22"/>
      <c r="AY62" s="22">
        <f>[2]May23!$Q$1</f>
        <v>0</v>
      </c>
      <c r="AZ62" s="22"/>
      <c r="BA62" s="22"/>
      <c r="BB62" s="22"/>
      <c r="BC62" s="22"/>
      <c r="BD62" s="22"/>
      <c r="BE62" s="22"/>
      <c r="BF62" s="13"/>
      <c r="BG62" s="22">
        <f>SUM(AV62:BF62)</f>
        <v>0</v>
      </c>
      <c r="BH62" s="21"/>
      <c r="BI62" s="22"/>
      <c r="BJ62" s="22">
        <f>[2]Jun23!$Q$1</f>
        <v>0</v>
      </c>
      <c r="BK62" s="22"/>
      <c r="BL62" s="22"/>
      <c r="BM62" s="22"/>
      <c r="BN62" s="22"/>
      <c r="BO62" s="22"/>
      <c r="BP62" s="22"/>
      <c r="BQ62" s="13"/>
      <c r="BR62" s="22">
        <f>SUM(BG62:BQ62)</f>
        <v>0</v>
      </c>
      <c r="BS62" s="21"/>
      <c r="BT62" s="22"/>
      <c r="BU62" s="22">
        <f>[2]Jul23!$Q$1</f>
        <v>0</v>
      </c>
      <c r="BV62" s="22"/>
      <c r="BW62" s="22"/>
      <c r="BX62" s="22"/>
      <c r="BY62" s="22"/>
      <c r="BZ62" s="22"/>
      <c r="CA62" s="22"/>
      <c r="CB62" s="13"/>
      <c r="CC62" s="22">
        <f>SUM(BR62:CB62)</f>
        <v>0</v>
      </c>
      <c r="CD62" s="21"/>
      <c r="CE62" s="22"/>
      <c r="CF62" s="22">
        <f>[2]Aug23!$Q$1</f>
        <v>0</v>
      </c>
      <c r="CG62" s="22"/>
      <c r="CH62" s="22"/>
      <c r="CI62" s="22"/>
      <c r="CJ62" s="22"/>
      <c r="CK62" s="22"/>
      <c r="CL62" s="22"/>
      <c r="CM62" s="13"/>
      <c r="CN62" s="22">
        <f>SUM(CC62:CM62)</f>
        <v>0</v>
      </c>
      <c r="CO62" s="21"/>
      <c r="CP62" s="22"/>
      <c r="CQ62" s="22">
        <f>[2]Sep23!$Q$1</f>
        <v>0</v>
      </c>
      <c r="CR62" s="22"/>
      <c r="CS62" s="22"/>
      <c r="CT62" s="22"/>
      <c r="CU62" s="22"/>
      <c r="CV62" s="22"/>
      <c r="CW62" s="22"/>
      <c r="CX62" s="13"/>
      <c r="CY62" s="22">
        <f>SUM(CN62:CX62)</f>
        <v>0</v>
      </c>
      <c r="CZ62" s="21"/>
      <c r="DA62" s="22"/>
      <c r="DB62" s="22">
        <f>[2]Oct23!$Q$1</f>
        <v>0</v>
      </c>
      <c r="DC62" s="22"/>
      <c r="DD62" s="22"/>
      <c r="DE62" s="22"/>
      <c r="DF62" s="22"/>
      <c r="DG62" s="22"/>
      <c r="DH62" s="22"/>
      <c r="DI62" s="13"/>
      <c r="DJ62" s="22">
        <f>SUM(CY62:DI62)</f>
        <v>0</v>
      </c>
      <c r="DK62" s="21"/>
      <c r="DL62" s="22"/>
      <c r="DM62" s="22">
        <f>[2]Nov23!$Q$1</f>
        <v>0</v>
      </c>
      <c r="DN62" s="22"/>
      <c r="DO62" s="22"/>
      <c r="DP62" s="22"/>
      <c r="DQ62" s="22"/>
      <c r="DR62" s="22"/>
      <c r="DS62" s="22"/>
      <c r="DT62" s="13"/>
      <c r="DU62" s="22">
        <f>SUM(DJ62:DT62)</f>
        <v>0</v>
      </c>
      <c r="DV62" s="21"/>
      <c r="DW62" s="22"/>
      <c r="DX62" s="22">
        <f>[2]Dec23!$Q$1</f>
        <v>0</v>
      </c>
      <c r="DY62" s="22"/>
      <c r="DZ62" s="22"/>
      <c r="EA62" s="22"/>
      <c r="EB62" s="22"/>
      <c r="EC62" s="22"/>
      <c r="ED62" s="22"/>
      <c r="EE62" s="13"/>
      <c r="EF62" s="22">
        <f>SUM(DU62:EE62)</f>
        <v>0</v>
      </c>
      <c r="EG62" s="13"/>
      <c r="EI62" s="13"/>
      <c r="EJ62" s="22">
        <f>SUM(EF62:EH62)</f>
        <v>0</v>
      </c>
      <c r="EK62" s="13"/>
    </row>
    <row r="63" spans="1:141" x14ac:dyDescent="0.2">
      <c r="A63" s="13"/>
      <c r="B63" s="15" t="s">
        <v>79</v>
      </c>
      <c r="C63" s="17"/>
      <c r="D63" s="21"/>
      <c r="E63" s="21"/>
      <c r="F63" s="21"/>
      <c r="G63" s="21"/>
      <c r="H63" s="21"/>
      <c r="I63" s="21"/>
      <c r="J63" s="21"/>
      <c r="K63" s="21"/>
      <c r="L63" s="21"/>
      <c r="M63" s="21"/>
      <c r="N63" s="21"/>
      <c r="O63" s="21"/>
      <c r="P63" s="21"/>
      <c r="Q63" s="21"/>
      <c r="R63" s="21"/>
      <c r="S63" s="21"/>
      <c r="T63" s="21"/>
      <c r="U63" s="21"/>
      <c r="V63" s="21"/>
      <c r="W63" s="21"/>
      <c r="X63" s="21"/>
      <c r="Y63" s="13"/>
      <c r="Z63" s="21"/>
      <c r="AA63" s="21"/>
      <c r="AB63" s="21"/>
      <c r="AC63" s="21"/>
      <c r="AD63" s="21"/>
      <c r="AE63" s="21"/>
      <c r="AF63" s="21"/>
      <c r="AG63" s="21"/>
      <c r="AH63" s="21"/>
      <c r="AI63" s="21"/>
      <c r="AJ63" s="13"/>
      <c r="AK63" s="21"/>
      <c r="AL63" s="21"/>
      <c r="AM63" s="21"/>
      <c r="AN63" s="21"/>
      <c r="AO63" s="21"/>
      <c r="AP63" s="21"/>
      <c r="AQ63" s="21"/>
      <c r="AR63" s="21"/>
      <c r="AS63" s="21"/>
      <c r="AT63" s="21"/>
      <c r="AU63" s="13"/>
      <c r="AV63" s="21"/>
      <c r="AW63" s="21"/>
      <c r="AX63" s="21"/>
      <c r="AY63" s="21"/>
      <c r="AZ63" s="21"/>
      <c r="BA63" s="21"/>
      <c r="BB63" s="21"/>
      <c r="BC63" s="21"/>
      <c r="BD63" s="21"/>
      <c r="BE63" s="21"/>
      <c r="BF63" s="13"/>
      <c r="BG63" s="21"/>
      <c r="BH63" s="21"/>
      <c r="BI63" s="21"/>
      <c r="BJ63" s="21"/>
      <c r="BK63" s="21"/>
      <c r="BL63" s="21"/>
      <c r="BM63" s="21"/>
      <c r="BN63" s="21"/>
      <c r="BO63" s="21"/>
      <c r="BP63" s="21"/>
      <c r="BQ63" s="13"/>
      <c r="BR63" s="21"/>
      <c r="BS63" s="21"/>
      <c r="BT63" s="21"/>
      <c r="BU63" s="21"/>
      <c r="BV63" s="21"/>
      <c r="BW63" s="21"/>
      <c r="BX63" s="21"/>
      <c r="BY63" s="21"/>
      <c r="BZ63" s="21"/>
      <c r="CA63" s="21"/>
      <c r="CB63" s="13"/>
      <c r="CC63" s="21"/>
      <c r="CD63" s="21"/>
      <c r="CE63" s="21"/>
      <c r="CF63" s="21"/>
      <c r="CG63" s="21"/>
      <c r="CH63" s="21"/>
      <c r="CI63" s="21"/>
      <c r="CJ63" s="21"/>
      <c r="CK63" s="21"/>
      <c r="CL63" s="21"/>
      <c r="CM63" s="13"/>
      <c r="CN63" s="21"/>
      <c r="CO63" s="21"/>
      <c r="CP63" s="21"/>
      <c r="CQ63" s="21"/>
      <c r="CR63" s="21"/>
      <c r="CS63" s="21"/>
      <c r="CT63" s="21"/>
      <c r="CU63" s="21"/>
      <c r="CV63" s="21"/>
      <c r="CW63" s="21"/>
      <c r="CX63" s="13"/>
      <c r="CY63" s="21"/>
      <c r="CZ63" s="21"/>
      <c r="DA63" s="21"/>
      <c r="DB63" s="21"/>
      <c r="DC63" s="21"/>
      <c r="DD63" s="21"/>
      <c r="DE63" s="21"/>
      <c r="DF63" s="21"/>
      <c r="DG63" s="21"/>
      <c r="DH63" s="21"/>
      <c r="DI63" s="13"/>
      <c r="DJ63" s="21"/>
      <c r="DK63" s="21"/>
      <c r="DL63" s="21"/>
      <c r="DM63" s="21"/>
      <c r="DN63" s="21"/>
      <c r="DO63" s="21"/>
      <c r="DP63" s="21"/>
      <c r="DQ63" s="21"/>
      <c r="DR63" s="21"/>
      <c r="DS63" s="21"/>
      <c r="DT63" s="13"/>
      <c r="DU63" s="21"/>
      <c r="DV63" s="21"/>
      <c r="DW63" s="21"/>
      <c r="DX63" s="21"/>
      <c r="DY63" s="21"/>
      <c r="DZ63" s="21"/>
      <c r="EA63" s="21"/>
      <c r="EB63" s="21"/>
      <c r="EC63" s="21"/>
      <c r="ED63" s="21"/>
      <c r="EE63" s="13"/>
      <c r="EF63" s="21"/>
      <c r="EG63" s="13"/>
      <c r="EH63" s="21"/>
      <c r="EI63" s="13"/>
      <c r="EJ63" s="21"/>
      <c r="EK63" s="13"/>
    </row>
    <row r="64" spans="1:141" x14ac:dyDescent="0.2">
      <c r="A64" s="13"/>
      <c r="B64" s="13" t="s">
        <v>80</v>
      </c>
      <c r="C64" s="17" t="s">
        <v>81</v>
      </c>
      <c r="D64" s="21"/>
      <c r="E64" s="21"/>
      <c r="F64" s="22"/>
      <c r="G64" s="22"/>
      <c r="H64" s="22"/>
      <c r="I64" s="22"/>
      <c r="J64" s="22"/>
      <c r="K64" s="22"/>
      <c r="L64" s="22">
        <f>WagesInterface!C4-WagesInterface!I4</f>
        <v>0</v>
      </c>
      <c r="N64" s="21"/>
      <c r="O64" s="22">
        <f t="shared" ref="O64:O89" si="27">SUM(D64:N64)</f>
        <v>0</v>
      </c>
      <c r="P64" s="21"/>
      <c r="Q64" s="22"/>
      <c r="R64" s="22"/>
      <c r="S64" s="22"/>
      <c r="T64" s="22"/>
      <c r="U64" s="22"/>
      <c r="V64" s="22"/>
      <c r="W64" s="22">
        <f>WagesInterface!C5-WagesInterface!I5</f>
        <v>0</v>
      </c>
      <c r="X64" s="22"/>
      <c r="Y64" s="13"/>
      <c r="Z64" s="22">
        <f t="shared" ref="Z64:Z89" si="28">SUM(O64:Y64)</f>
        <v>0</v>
      </c>
      <c r="AA64" s="21"/>
      <c r="AB64" s="22"/>
      <c r="AC64" s="22"/>
      <c r="AD64" s="22"/>
      <c r="AE64" s="22"/>
      <c r="AF64" s="22"/>
      <c r="AG64" s="22"/>
      <c r="AH64" s="22">
        <f>WagesInterface!C6-WagesInterface!I6</f>
        <v>0</v>
      </c>
      <c r="AI64" s="22"/>
      <c r="AJ64" s="13"/>
      <c r="AK64" s="22">
        <f t="shared" ref="AK64:AK89" si="29">SUM(Z64:AJ64)</f>
        <v>0</v>
      </c>
      <c r="AL64" s="21"/>
      <c r="AM64" s="22"/>
      <c r="AN64" s="22"/>
      <c r="AO64" s="22"/>
      <c r="AP64" s="22"/>
      <c r="AQ64" s="22"/>
      <c r="AR64" s="22"/>
      <c r="AS64" s="22">
        <f>WagesInterface!C7-WagesInterface!I7</f>
        <v>0</v>
      </c>
      <c r="AT64" s="22"/>
      <c r="AU64" s="13"/>
      <c r="AV64" s="22">
        <f t="shared" ref="AV64:AV89" si="30">SUM(AK64:AU64)</f>
        <v>0</v>
      </c>
      <c r="AW64" s="21"/>
      <c r="AX64" s="22"/>
      <c r="AY64" s="22"/>
      <c r="AZ64" s="22"/>
      <c r="BA64" s="22"/>
      <c r="BB64" s="22"/>
      <c r="BC64" s="22"/>
      <c r="BD64" s="22">
        <f>WagesInterface!C8-WagesInterface!I8</f>
        <v>0</v>
      </c>
      <c r="BE64" s="22"/>
      <c r="BF64" s="13"/>
      <c r="BG64" s="22">
        <f t="shared" ref="BG64:BG89" si="31">SUM(AV64:BF64)</f>
        <v>0</v>
      </c>
      <c r="BH64" s="21"/>
      <c r="BI64" s="22"/>
      <c r="BJ64" s="22"/>
      <c r="BK64" s="22"/>
      <c r="BL64" s="22"/>
      <c r="BM64" s="22"/>
      <c r="BN64" s="22"/>
      <c r="BO64" s="22">
        <f>WagesInterface!C9-WagesInterface!I9</f>
        <v>0</v>
      </c>
      <c r="BP64" s="22"/>
      <c r="BQ64" s="13"/>
      <c r="BR64" s="22">
        <f t="shared" ref="BR64:BR89" si="32">SUM(BG64:BQ64)</f>
        <v>0</v>
      </c>
      <c r="BS64" s="21"/>
      <c r="BT64" s="22"/>
      <c r="BU64" s="22"/>
      <c r="BV64" s="22"/>
      <c r="BW64" s="22"/>
      <c r="BX64" s="22"/>
      <c r="BY64" s="22"/>
      <c r="BZ64" s="22">
        <f>WagesInterface!C10-WagesInterface!I10</f>
        <v>0</v>
      </c>
      <c r="CA64" s="22"/>
      <c r="CB64" s="13"/>
      <c r="CC64" s="22">
        <f t="shared" ref="CC64:CC89" si="33">SUM(BR64:CB64)</f>
        <v>0</v>
      </c>
      <c r="CD64" s="21"/>
      <c r="CE64" s="22"/>
      <c r="CF64" s="22"/>
      <c r="CG64" s="22"/>
      <c r="CH64" s="22"/>
      <c r="CI64" s="22"/>
      <c r="CJ64" s="22"/>
      <c r="CK64" s="22">
        <f>WagesInterface!C11-WagesInterface!I11</f>
        <v>0</v>
      </c>
      <c r="CL64" s="22"/>
      <c r="CM64" s="13"/>
      <c r="CN64" s="22">
        <f t="shared" ref="CN64:CN89" si="34">SUM(CC64:CM64)</f>
        <v>0</v>
      </c>
      <c r="CO64" s="21"/>
      <c r="CP64" s="22"/>
      <c r="CQ64" s="22"/>
      <c r="CR64" s="22"/>
      <c r="CS64" s="22"/>
      <c r="CT64" s="22"/>
      <c r="CU64" s="22"/>
      <c r="CV64" s="22">
        <f>WagesInterface!C12-WagesInterface!I12</f>
        <v>0</v>
      </c>
      <c r="CW64" s="22"/>
      <c r="CX64" s="13"/>
      <c r="CY64" s="22">
        <f t="shared" ref="CY64:CY89" si="35">SUM(CN64:CX64)</f>
        <v>0</v>
      </c>
      <c r="CZ64" s="21"/>
      <c r="DA64" s="22"/>
      <c r="DB64" s="22"/>
      <c r="DC64" s="22"/>
      <c r="DD64" s="22"/>
      <c r="DE64" s="22"/>
      <c r="DF64" s="22"/>
      <c r="DG64" s="22">
        <f>WagesInterface!C13-WagesInterface!I13</f>
        <v>0</v>
      </c>
      <c r="DH64" s="22"/>
      <c r="DI64" s="13"/>
      <c r="DJ64" s="22">
        <f t="shared" ref="DJ64:DJ89" si="36">SUM(CY64:DI64)</f>
        <v>0</v>
      </c>
      <c r="DK64" s="21"/>
      <c r="DL64" s="22"/>
      <c r="DM64" s="22"/>
      <c r="DN64" s="22"/>
      <c r="DO64" s="22"/>
      <c r="DP64" s="22"/>
      <c r="DQ64" s="22"/>
      <c r="DR64" s="22">
        <f>WagesInterface!C14-WagesInterface!I14</f>
        <v>0</v>
      </c>
      <c r="DS64" s="22"/>
      <c r="DT64" s="13"/>
      <c r="DU64" s="22">
        <f t="shared" ref="DU64:DU89" si="37">SUM(DJ64:DT64)</f>
        <v>0</v>
      </c>
      <c r="DV64" s="21"/>
      <c r="DW64" s="22"/>
      <c r="DX64" s="22"/>
      <c r="DY64" s="22"/>
      <c r="DZ64" s="22"/>
      <c r="EA64" s="22"/>
      <c r="EB64" s="22"/>
      <c r="EC64" s="22">
        <f>WagesInterface!C15-WagesInterface!I15</f>
        <v>0</v>
      </c>
      <c r="ED64" s="22"/>
      <c r="EE64" s="13"/>
      <c r="EF64" s="22">
        <f t="shared" ref="EF64:EF89" si="38">SUM(DU64:EE64)</f>
        <v>0</v>
      </c>
      <c r="EG64" s="13"/>
      <c r="EI64" s="13"/>
      <c r="EJ64" s="22">
        <f t="shared" ref="EJ64:EJ89" si="39">SUM(EF64:EH64)</f>
        <v>0</v>
      </c>
      <c r="EK64" s="13"/>
    </row>
    <row r="65" spans="1:141" x14ac:dyDescent="0.2">
      <c r="A65" s="13"/>
      <c r="B65" s="13" t="s">
        <v>82</v>
      </c>
      <c r="C65" s="17" t="s">
        <v>83</v>
      </c>
      <c r="D65" s="21"/>
      <c r="E65" s="21"/>
      <c r="F65" s="22"/>
      <c r="G65" s="22">
        <f>[2]Jan23!$S$1</f>
        <v>0</v>
      </c>
      <c r="H65" s="22"/>
      <c r="I65" s="22"/>
      <c r="J65" s="22"/>
      <c r="K65" s="22"/>
      <c r="L65" s="22"/>
      <c r="N65" s="21"/>
      <c r="O65" s="22">
        <f t="shared" si="27"/>
        <v>0</v>
      </c>
      <c r="P65" s="21"/>
      <c r="Q65" s="22"/>
      <c r="R65" s="22">
        <f>[2]Feb23!$S$1</f>
        <v>0</v>
      </c>
      <c r="S65" s="22"/>
      <c r="T65" s="22"/>
      <c r="U65" s="22"/>
      <c r="V65" s="22"/>
      <c r="W65" s="22"/>
      <c r="X65" s="22"/>
      <c r="Y65" s="13"/>
      <c r="Z65" s="22">
        <f t="shared" si="28"/>
        <v>0</v>
      </c>
      <c r="AA65" s="21"/>
      <c r="AB65" s="22"/>
      <c r="AC65" s="22">
        <f>[2]Mar23!$S$1</f>
        <v>0</v>
      </c>
      <c r="AD65" s="22"/>
      <c r="AE65" s="22"/>
      <c r="AF65" s="22"/>
      <c r="AG65" s="22"/>
      <c r="AH65" s="22"/>
      <c r="AI65" s="22"/>
      <c r="AJ65" s="13"/>
      <c r="AK65" s="22">
        <f t="shared" si="29"/>
        <v>0</v>
      </c>
      <c r="AL65" s="21"/>
      <c r="AM65" s="22"/>
      <c r="AN65" s="22">
        <f>[2]Apr23!$S$1</f>
        <v>0</v>
      </c>
      <c r="AO65" s="22"/>
      <c r="AP65" s="22"/>
      <c r="AQ65" s="22"/>
      <c r="AR65" s="22"/>
      <c r="AS65" s="22"/>
      <c r="AT65" s="22"/>
      <c r="AU65" s="13"/>
      <c r="AV65" s="22">
        <f t="shared" si="30"/>
        <v>0</v>
      </c>
      <c r="AW65" s="21"/>
      <c r="AX65" s="22"/>
      <c r="AY65" s="22">
        <f>[2]May23!$S$1</f>
        <v>0</v>
      </c>
      <c r="AZ65" s="22"/>
      <c r="BA65" s="22"/>
      <c r="BB65" s="22"/>
      <c r="BC65" s="22"/>
      <c r="BD65" s="22"/>
      <c r="BE65" s="22"/>
      <c r="BF65" s="13"/>
      <c r="BG65" s="22">
        <f t="shared" si="31"/>
        <v>0</v>
      </c>
      <c r="BH65" s="21"/>
      <c r="BI65" s="22"/>
      <c r="BJ65" s="22">
        <f>[2]Jun23!$S$1</f>
        <v>0</v>
      </c>
      <c r="BK65" s="22"/>
      <c r="BL65" s="22"/>
      <c r="BM65" s="22"/>
      <c r="BN65" s="22"/>
      <c r="BO65" s="22"/>
      <c r="BP65" s="22"/>
      <c r="BQ65" s="13"/>
      <c r="BR65" s="22">
        <f t="shared" si="32"/>
        <v>0</v>
      </c>
      <c r="BS65" s="21"/>
      <c r="BT65" s="22"/>
      <c r="BU65" s="22">
        <f>[2]Jul23!$S$1</f>
        <v>0</v>
      </c>
      <c r="BV65" s="22"/>
      <c r="BW65" s="22"/>
      <c r="BX65" s="22"/>
      <c r="BY65" s="22"/>
      <c r="BZ65" s="22"/>
      <c r="CA65" s="22"/>
      <c r="CB65" s="13"/>
      <c r="CC65" s="22">
        <f t="shared" si="33"/>
        <v>0</v>
      </c>
      <c r="CD65" s="21"/>
      <c r="CE65" s="22"/>
      <c r="CF65" s="22">
        <f>[2]Aug23!$S$1</f>
        <v>0</v>
      </c>
      <c r="CG65" s="22"/>
      <c r="CH65" s="22"/>
      <c r="CI65" s="22"/>
      <c r="CJ65" s="22"/>
      <c r="CK65" s="22"/>
      <c r="CL65" s="22"/>
      <c r="CM65" s="13"/>
      <c r="CN65" s="22">
        <f t="shared" si="34"/>
        <v>0</v>
      </c>
      <c r="CO65" s="21"/>
      <c r="CP65" s="22"/>
      <c r="CQ65" s="22">
        <f>[2]Sep23!$S$1</f>
        <v>0</v>
      </c>
      <c r="CR65" s="22"/>
      <c r="CS65" s="22"/>
      <c r="CT65" s="22"/>
      <c r="CU65" s="22"/>
      <c r="CV65" s="22"/>
      <c r="CW65" s="22"/>
      <c r="CX65" s="13"/>
      <c r="CY65" s="22">
        <f t="shared" si="35"/>
        <v>0</v>
      </c>
      <c r="CZ65" s="21"/>
      <c r="DA65" s="22"/>
      <c r="DB65" s="22">
        <f>[2]Oct23!$S$1</f>
        <v>0</v>
      </c>
      <c r="DC65" s="22"/>
      <c r="DD65" s="22"/>
      <c r="DE65" s="22"/>
      <c r="DF65" s="22"/>
      <c r="DG65" s="22"/>
      <c r="DH65" s="22"/>
      <c r="DI65" s="13"/>
      <c r="DJ65" s="22">
        <f t="shared" si="36"/>
        <v>0</v>
      </c>
      <c r="DK65" s="21"/>
      <c r="DL65" s="22"/>
      <c r="DM65" s="22">
        <f>[2]Nov23!$S$1</f>
        <v>0</v>
      </c>
      <c r="DN65" s="22"/>
      <c r="DO65" s="22"/>
      <c r="DP65" s="22"/>
      <c r="DQ65" s="22"/>
      <c r="DR65" s="22"/>
      <c r="DS65" s="22"/>
      <c r="DT65" s="13"/>
      <c r="DU65" s="22">
        <f t="shared" si="37"/>
        <v>0</v>
      </c>
      <c r="DV65" s="21"/>
      <c r="DW65" s="22"/>
      <c r="DX65" s="22">
        <f>[2]Dec23!$S$1</f>
        <v>0</v>
      </c>
      <c r="DY65" s="22"/>
      <c r="DZ65" s="22"/>
      <c r="EA65" s="22"/>
      <c r="EB65" s="22"/>
      <c r="EC65" s="22"/>
      <c r="ED65" s="22"/>
      <c r="EE65" s="13"/>
      <c r="EF65" s="22">
        <f t="shared" si="38"/>
        <v>0</v>
      </c>
      <c r="EG65" s="13"/>
      <c r="EI65" s="13"/>
      <c r="EJ65" s="22">
        <f t="shared" si="39"/>
        <v>0</v>
      </c>
      <c r="EK65" s="13"/>
    </row>
    <row r="66" spans="1:141" x14ac:dyDescent="0.2">
      <c r="A66" s="13"/>
      <c r="B66" s="13" t="s">
        <v>84</v>
      </c>
      <c r="C66" s="17" t="s">
        <v>85</v>
      </c>
      <c r="D66" s="21"/>
      <c r="E66" s="21"/>
      <c r="F66" s="22"/>
      <c r="G66" s="22">
        <f>[2]Jan23!$R$1</f>
        <v>0</v>
      </c>
      <c r="H66" s="22"/>
      <c r="I66" s="22"/>
      <c r="J66" s="22"/>
      <c r="K66" s="22"/>
      <c r="L66" s="22">
        <f>WagesInterface!C17-WagesInterface!I17</f>
        <v>0</v>
      </c>
      <c r="N66" s="21"/>
      <c r="O66" s="22">
        <f t="shared" si="27"/>
        <v>0</v>
      </c>
      <c r="P66" s="21"/>
      <c r="Q66" s="22"/>
      <c r="R66" s="22">
        <f>[2]Feb23!$R$1</f>
        <v>0</v>
      </c>
      <c r="S66" s="22"/>
      <c r="T66" s="22"/>
      <c r="U66" s="22"/>
      <c r="V66" s="22"/>
      <c r="W66" s="22">
        <f>WagesInterface!C18-WagesInterface!I18</f>
        <v>0</v>
      </c>
      <c r="X66" s="22"/>
      <c r="Y66" s="13"/>
      <c r="Z66" s="22">
        <f t="shared" si="28"/>
        <v>0</v>
      </c>
      <c r="AA66" s="21"/>
      <c r="AB66" s="22"/>
      <c r="AC66" s="22">
        <f>[2]Mar23!$R$1</f>
        <v>0</v>
      </c>
      <c r="AD66" s="22"/>
      <c r="AE66" s="22"/>
      <c r="AF66" s="22"/>
      <c r="AG66" s="22"/>
      <c r="AH66" s="22">
        <f>WagesInterface!C19-WagesInterface!I19</f>
        <v>0</v>
      </c>
      <c r="AI66" s="22"/>
      <c r="AJ66" s="13"/>
      <c r="AK66" s="22">
        <f t="shared" si="29"/>
        <v>0</v>
      </c>
      <c r="AL66" s="21"/>
      <c r="AM66" s="22"/>
      <c r="AN66" s="22">
        <f>[2]Apr23!$R$1</f>
        <v>0</v>
      </c>
      <c r="AO66" s="22"/>
      <c r="AP66" s="22"/>
      <c r="AQ66" s="22"/>
      <c r="AR66" s="22"/>
      <c r="AS66" s="22">
        <f>WagesInterface!C20-WagesInterface!I20</f>
        <v>0</v>
      </c>
      <c r="AT66" s="22"/>
      <c r="AU66" s="13"/>
      <c r="AV66" s="22">
        <f t="shared" si="30"/>
        <v>0</v>
      </c>
      <c r="AW66" s="21"/>
      <c r="AX66" s="22"/>
      <c r="AY66" s="22">
        <f>[2]May23!$R$1</f>
        <v>0</v>
      </c>
      <c r="AZ66" s="22"/>
      <c r="BA66" s="22"/>
      <c r="BB66" s="22"/>
      <c r="BC66" s="22"/>
      <c r="BD66" s="22">
        <f>WagesInterface!C21-WagesInterface!I21</f>
        <v>0</v>
      </c>
      <c r="BE66" s="22"/>
      <c r="BF66" s="13"/>
      <c r="BG66" s="22">
        <f t="shared" si="31"/>
        <v>0</v>
      </c>
      <c r="BH66" s="21"/>
      <c r="BI66" s="22"/>
      <c r="BJ66" s="22">
        <f>[2]Jun23!$R$1</f>
        <v>0</v>
      </c>
      <c r="BK66" s="22"/>
      <c r="BL66" s="22"/>
      <c r="BM66" s="22"/>
      <c r="BN66" s="22"/>
      <c r="BO66" s="22">
        <f>WagesInterface!C22-WagesInterface!I22</f>
        <v>0</v>
      </c>
      <c r="BP66" s="22"/>
      <c r="BQ66" s="13"/>
      <c r="BR66" s="22">
        <f t="shared" si="32"/>
        <v>0</v>
      </c>
      <c r="BS66" s="21"/>
      <c r="BT66" s="22"/>
      <c r="BU66" s="22">
        <f>[2]Jul23!$R$1</f>
        <v>0</v>
      </c>
      <c r="BV66" s="22"/>
      <c r="BW66" s="22"/>
      <c r="BX66" s="22"/>
      <c r="BY66" s="22"/>
      <c r="BZ66" s="22">
        <f>WagesInterface!C23-WagesInterface!I23</f>
        <v>0</v>
      </c>
      <c r="CA66" s="22"/>
      <c r="CB66" s="13"/>
      <c r="CC66" s="22">
        <f t="shared" si="33"/>
        <v>0</v>
      </c>
      <c r="CD66" s="21"/>
      <c r="CE66" s="22"/>
      <c r="CF66" s="22">
        <f>[2]Aug23!$R$1</f>
        <v>0</v>
      </c>
      <c r="CG66" s="22"/>
      <c r="CH66" s="22"/>
      <c r="CI66" s="22"/>
      <c r="CJ66" s="22"/>
      <c r="CK66" s="22">
        <f>WagesInterface!C24-WagesInterface!I24</f>
        <v>0</v>
      </c>
      <c r="CL66" s="22"/>
      <c r="CM66" s="13"/>
      <c r="CN66" s="22">
        <f t="shared" si="34"/>
        <v>0</v>
      </c>
      <c r="CO66" s="21"/>
      <c r="CP66" s="22"/>
      <c r="CQ66" s="22">
        <f>[2]Sep23!$R$1</f>
        <v>0</v>
      </c>
      <c r="CR66" s="22"/>
      <c r="CS66" s="22"/>
      <c r="CT66" s="22"/>
      <c r="CU66" s="22"/>
      <c r="CV66" s="22">
        <f>WagesInterface!C25-WagesInterface!I25</f>
        <v>0</v>
      </c>
      <c r="CW66" s="22"/>
      <c r="CX66" s="13"/>
      <c r="CY66" s="22">
        <f t="shared" si="35"/>
        <v>0</v>
      </c>
      <c r="CZ66" s="21"/>
      <c r="DA66" s="22"/>
      <c r="DB66" s="22">
        <f>[2]Oct23!$R$1</f>
        <v>0</v>
      </c>
      <c r="DC66" s="22"/>
      <c r="DD66" s="22"/>
      <c r="DE66" s="22"/>
      <c r="DF66" s="22"/>
      <c r="DG66" s="22">
        <f>WagesInterface!C26-WagesInterface!I26</f>
        <v>0</v>
      </c>
      <c r="DH66" s="22"/>
      <c r="DI66" s="13"/>
      <c r="DJ66" s="22">
        <f t="shared" si="36"/>
        <v>0</v>
      </c>
      <c r="DK66" s="21"/>
      <c r="DL66" s="22"/>
      <c r="DM66" s="22">
        <f>[2]Nov23!$R$1</f>
        <v>0</v>
      </c>
      <c r="DN66" s="22"/>
      <c r="DO66" s="22"/>
      <c r="DP66" s="22"/>
      <c r="DQ66" s="22"/>
      <c r="DR66" s="22">
        <f>WagesInterface!C27-WagesInterface!I27</f>
        <v>0</v>
      </c>
      <c r="DS66" s="22"/>
      <c r="DT66" s="13"/>
      <c r="DU66" s="22">
        <f t="shared" si="37"/>
        <v>0</v>
      </c>
      <c r="DV66" s="21"/>
      <c r="DW66" s="22"/>
      <c r="DX66" s="22">
        <f>[2]Dec23!$R$1</f>
        <v>0</v>
      </c>
      <c r="DY66" s="22"/>
      <c r="DZ66" s="22"/>
      <c r="EA66" s="22"/>
      <c r="EB66" s="22"/>
      <c r="EC66" s="22">
        <f>WagesInterface!C28-WagesInterface!I28</f>
        <v>0</v>
      </c>
      <c r="ED66" s="22"/>
      <c r="EE66" s="13"/>
      <c r="EF66" s="22">
        <f t="shared" si="38"/>
        <v>0</v>
      </c>
      <c r="EG66" s="13"/>
      <c r="EI66" s="13"/>
      <c r="EJ66" s="22">
        <f t="shared" si="39"/>
        <v>0</v>
      </c>
      <c r="EK66" s="13"/>
    </row>
    <row r="67" spans="1:141" x14ac:dyDescent="0.2">
      <c r="A67" s="13"/>
      <c r="B67" s="13" t="s">
        <v>86</v>
      </c>
      <c r="C67" s="17"/>
      <c r="D67" s="21"/>
      <c r="E67" s="21"/>
      <c r="F67" s="22"/>
      <c r="G67" s="22"/>
      <c r="H67" s="22"/>
      <c r="I67" s="22"/>
      <c r="J67" s="22"/>
      <c r="K67" s="22"/>
      <c r="L67" s="22">
        <f>WagesInterface!H4+WagesInterface!H17</f>
        <v>0</v>
      </c>
      <c r="N67" s="21"/>
      <c r="O67" s="22">
        <f t="shared" si="27"/>
        <v>0</v>
      </c>
      <c r="P67" s="21"/>
      <c r="Q67" s="22"/>
      <c r="R67" s="22"/>
      <c r="S67" s="22"/>
      <c r="T67" s="22"/>
      <c r="U67" s="22"/>
      <c r="V67" s="22"/>
      <c r="W67" s="22">
        <f>WagesInterface!H5+WagesInterface!H18</f>
        <v>0</v>
      </c>
      <c r="X67" s="22"/>
      <c r="Y67" s="13"/>
      <c r="Z67" s="22">
        <f t="shared" si="28"/>
        <v>0</v>
      </c>
      <c r="AA67" s="21"/>
      <c r="AB67" s="22"/>
      <c r="AC67" s="22"/>
      <c r="AD67" s="22"/>
      <c r="AE67" s="22"/>
      <c r="AF67" s="22"/>
      <c r="AG67" s="22"/>
      <c r="AH67" s="22">
        <f>WagesInterface!H6+WagesInterface!H19</f>
        <v>0</v>
      </c>
      <c r="AI67" s="22"/>
      <c r="AJ67" s="13"/>
      <c r="AK67" s="22">
        <f t="shared" si="29"/>
        <v>0</v>
      </c>
      <c r="AL67" s="21"/>
      <c r="AM67" s="22"/>
      <c r="AN67" s="22"/>
      <c r="AO67" s="22"/>
      <c r="AP67" s="22"/>
      <c r="AQ67" s="22"/>
      <c r="AR67" s="22"/>
      <c r="AS67" s="22">
        <f>WagesInterface!H7+WagesInterface!H20</f>
        <v>0</v>
      </c>
      <c r="AT67" s="22"/>
      <c r="AU67" s="13"/>
      <c r="AV67" s="22">
        <f t="shared" si="30"/>
        <v>0</v>
      </c>
      <c r="AW67" s="21"/>
      <c r="AX67" s="22"/>
      <c r="AY67" s="22"/>
      <c r="AZ67" s="22"/>
      <c r="BA67" s="22"/>
      <c r="BB67" s="22"/>
      <c r="BC67" s="22"/>
      <c r="BD67" s="22">
        <f>WagesInterface!H8+WagesInterface!H21</f>
        <v>0</v>
      </c>
      <c r="BE67" s="22"/>
      <c r="BF67" s="13"/>
      <c r="BG67" s="22">
        <f t="shared" si="31"/>
        <v>0</v>
      </c>
      <c r="BH67" s="21"/>
      <c r="BI67" s="22"/>
      <c r="BJ67" s="22"/>
      <c r="BK67" s="22"/>
      <c r="BL67" s="22"/>
      <c r="BM67" s="22"/>
      <c r="BN67" s="22"/>
      <c r="BO67" s="22">
        <f>WagesInterface!H9+WagesInterface!H22</f>
        <v>0</v>
      </c>
      <c r="BP67" s="22"/>
      <c r="BQ67" s="13"/>
      <c r="BR67" s="22">
        <f t="shared" si="32"/>
        <v>0</v>
      </c>
      <c r="BS67" s="21"/>
      <c r="BT67" s="22"/>
      <c r="BU67" s="22"/>
      <c r="BV67" s="22"/>
      <c r="BW67" s="22"/>
      <c r="BX67" s="22"/>
      <c r="BY67" s="22"/>
      <c r="BZ67" s="22">
        <f>WagesInterface!H10+WagesInterface!H23</f>
        <v>0</v>
      </c>
      <c r="CA67" s="22"/>
      <c r="CB67" s="13"/>
      <c r="CC67" s="22">
        <f t="shared" si="33"/>
        <v>0</v>
      </c>
      <c r="CD67" s="21"/>
      <c r="CE67" s="22"/>
      <c r="CF67" s="22"/>
      <c r="CG67" s="22"/>
      <c r="CH67" s="22"/>
      <c r="CI67" s="22"/>
      <c r="CJ67" s="22"/>
      <c r="CK67" s="22">
        <f>WagesInterface!H11+WagesInterface!H24</f>
        <v>0</v>
      </c>
      <c r="CL67" s="22"/>
      <c r="CM67" s="13"/>
      <c r="CN67" s="22">
        <f t="shared" si="34"/>
        <v>0</v>
      </c>
      <c r="CO67" s="21"/>
      <c r="CP67" s="22"/>
      <c r="CQ67" s="22"/>
      <c r="CR67" s="22"/>
      <c r="CS67" s="22"/>
      <c r="CT67" s="22"/>
      <c r="CU67" s="22"/>
      <c r="CV67" s="22">
        <f>WagesInterface!H12+WagesInterface!H25</f>
        <v>0</v>
      </c>
      <c r="CW67" s="22"/>
      <c r="CX67" s="13"/>
      <c r="CY67" s="22">
        <f t="shared" si="35"/>
        <v>0</v>
      </c>
      <c r="CZ67" s="21"/>
      <c r="DA67" s="22"/>
      <c r="DB67" s="22"/>
      <c r="DC67" s="22"/>
      <c r="DD67" s="22"/>
      <c r="DE67" s="22"/>
      <c r="DF67" s="22"/>
      <c r="DG67" s="22">
        <f>WagesInterface!H13+WagesInterface!H26</f>
        <v>0</v>
      </c>
      <c r="DH67" s="22"/>
      <c r="DI67" s="13"/>
      <c r="DJ67" s="22">
        <f t="shared" si="36"/>
        <v>0</v>
      </c>
      <c r="DK67" s="21"/>
      <c r="DL67" s="22"/>
      <c r="DM67" s="22"/>
      <c r="DN67" s="22"/>
      <c r="DO67" s="22"/>
      <c r="DP67" s="22"/>
      <c r="DQ67" s="22"/>
      <c r="DR67" s="22">
        <f>WagesInterface!H14+WagesInterface!H27</f>
        <v>0</v>
      </c>
      <c r="DS67" s="22"/>
      <c r="DT67" s="13"/>
      <c r="DU67" s="22">
        <f t="shared" si="37"/>
        <v>0</v>
      </c>
      <c r="DV67" s="21"/>
      <c r="DW67" s="22"/>
      <c r="DX67" s="22"/>
      <c r="DY67" s="22"/>
      <c r="DZ67" s="22"/>
      <c r="EA67" s="22"/>
      <c r="EB67" s="22"/>
      <c r="EC67" s="22">
        <f>WagesInterface!H15+WagesInterface!H28</f>
        <v>0</v>
      </c>
      <c r="ED67" s="22"/>
      <c r="EE67" s="13"/>
      <c r="EF67" s="22">
        <f t="shared" si="38"/>
        <v>0</v>
      </c>
      <c r="EG67" s="13"/>
      <c r="EI67" s="13"/>
      <c r="EJ67" s="22">
        <f t="shared" si="39"/>
        <v>0</v>
      </c>
      <c r="EK67" s="13"/>
    </row>
    <row r="68" spans="1:141" x14ac:dyDescent="0.2">
      <c r="A68" s="13"/>
      <c r="B68" s="13" t="s">
        <v>87</v>
      </c>
      <c r="C68" s="17" t="s">
        <v>88</v>
      </c>
      <c r="D68" s="21"/>
      <c r="E68" s="21"/>
      <c r="F68" s="22"/>
      <c r="G68" s="22">
        <f>[2]Jan23!$T$1</f>
        <v>0</v>
      </c>
      <c r="H68" s="22"/>
      <c r="I68" s="22"/>
      <c r="J68" s="22"/>
      <c r="K68" s="22"/>
      <c r="L68" s="22"/>
      <c r="N68" s="21"/>
      <c r="O68" s="22">
        <f t="shared" si="27"/>
        <v>0</v>
      </c>
      <c r="P68" s="21"/>
      <c r="Q68" s="22"/>
      <c r="R68" s="22">
        <f>[2]Feb23!$T$1</f>
        <v>0</v>
      </c>
      <c r="S68" s="22"/>
      <c r="T68" s="22"/>
      <c r="U68" s="22"/>
      <c r="V68" s="22"/>
      <c r="W68" s="22"/>
      <c r="X68" s="22"/>
      <c r="Y68" s="13"/>
      <c r="Z68" s="22">
        <f t="shared" si="28"/>
        <v>0</v>
      </c>
      <c r="AA68" s="21"/>
      <c r="AB68" s="22"/>
      <c r="AC68" s="22">
        <f>[2]Mar23!$T$1</f>
        <v>0</v>
      </c>
      <c r="AD68" s="22"/>
      <c r="AE68" s="22"/>
      <c r="AF68" s="22"/>
      <c r="AG68" s="22"/>
      <c r="AH68" s="22"/>
      <c r="AI68" s="22"/>
      <c r="AJ68" s="13"/>
      <c r="AK68" s="22">
        <f t="shared" si="29"/>
        <v>0</v>
      </c>
      <c r="AL68" s="21"/>
      <c r="AM68" s="22"/>
      <c r="AN68" s="22">
        <f>[2]Apr23!$T$1</f>
        <v>0</v>
      </c>
      <c r="AO68" s="22"/>
      <c r="AP68" s="22"/>
      <c r="AQ68" s="22"/>
      <c r="AR68" s="22"/>
      <c r="AS68" s="22"/>
      <c r="AT68" s="22"/>
      <c r="AU68" s="13"/>
      <c r="AV68" s="22">
        <f t="shared" si="30"/>
        <v>0</v>
      </c>
      <c r="AW68" s="21"/>
      <c r="AX68" s="22"/>
      <c r="AY68" s="22">
        <f>[2]May23!$T$1</f>
        <v>0</v>
      </c>
      <c r="AZ68" s="22"/>
      <c r="BA68" s="22"/>
      <c r="BB68" s="22"/>
      <c r="BC68" s="22"/>
      <c r="BD68" s="22"/>
      <c r="BE68" s="22"/>
      <c r="BF68" s="13"/>
      <c r="BG68" s="22">
        <f t="shared" si="31"/>
        <v>0</v>
      </c>
      <c r="BH68" s="21"/>
      <c r="BI68" s="22"/>
      <c r="BJ68" s="22">
        <f>[2]Jun23!$T$1</f>
        <v>0</v>
      </c>
      <c r="BK68" s="22"/>
      <c r="BL68" s="22"/>
      <c r="BM68" s="22"/>
      <c r="BN68" s="22"/>
      <c r="BO68" s="22"/>
      <c r="BP68" s="22"/>
      <c r="BQ68" s="13"/>
      <c r="BR68" s="22">
        <f t="shared" si="32"/>
        <v>0</v>
      </c>
      <c r="BS68" s="21"/>
      <c r="BT68" s="22"/>
      <c r="BU68" s="22">
        <f>[2]Jul23!$T$1</f>
        <v>0</v>
      </c>
      <c r="BV68" s="22"/>
      <c r="BW68" s="22"/>
      <c r="BX68" s="22"/>
      <c r="BY68" s="22"/>
      <c r="BZ68" s="22"/>
      <c r="CA68" s="22"/>
      <c r="CB68" s="13"/>
      <c r="CC68" s="22">
        <f t="shared" si="33"/>
        <v>0</v>
      </c>
      <c r="CD68" s="21"/>
      <c r="CE68" s="22"/>
      <c r="CF68" s="22">
        <f>[2]Aug23!$T$1</f>
        <v>0</v>
      </c>
      <c r="CG68" s="22"/>
      <c r="CH68" s="22"/>
      <c r="CI68" s="22"/>
      <c r="CJ68" s="22"/>
      <c r="CK68" s="22"/>
      <c r="CL68" s="22"/>
      <c r="CM68" s="13"/>
      <c r="CN68" s="22">
        <f t="shared" si="34"/>
        <v>0</v>
      </c>
      <c r="CO68" s="21"/>
      <c r="CP68" s="22"/>
      <c r="CQ68" s="22">
        <f>[2]Sep23!$T$1</f>
        <v>0</v>
      </c>
      <c r="CR68" s="22"/>
      <c r="CS68" s="22"/>
      <c r="CT68" s="22"/>
      <c r="CU68" s="22"/>
      <c r="CV68" s="22"/>
      <c r="CW68" s="22"/>
      <c r="CX68" s="13"/>
      <c r="CY68" s="22">
        <f t="shared" si="35"/>
        <v>0</v>
      </c>
      <c r="CZ68" s="21"/>
      <c r="DA68" s="22"/>
      <c r="DB68" s="22">
        <f>[2]Oct23!$T$1</f>
        <v>0</v>
      </c>
      <c r="DC68" s="22"/>
      <c r="DD68" s="22"/>
      <c r="DE68" s="22"/>
      <c r="DF68" s="22"/>
      <c r="DG68" s="22"/>
      <c r="DH68" s="22"/>
      <c r="DI68" s="13"/>
      <c r="DJ68" s="22">
        <f t="shared" si="36"/>
        <v>0</v>
      </c>
      <c r="DK68" s="21"/>
      <c r="DL68" s="22"/>
      <c r="DM68" s="22">
        <f>[2]Nov23!$T$1</f>
        <v>0</v>
      </c>
      <c r="DN68" s="22"/>
      <c r="DO68" s="22"/>
      <c r="DP68" s="22"/>
      <c r="DQ68" s="22"/>
      <c r="DR68" s="22"/>
      <c r="DS68" s="22"/>
      <c r="DT68" s="13"/>
      <c r="DU68" s="22">
        <f t="shared" si="37"/>
        <v>0</v>
      </c>
      <c r="DV68" s="21"/>
      <c r="DW68" s="22"/>
      <c r="DX68" s="22">
        <f>[2]Dec23!$T$1</f>
        <v>0</v>
      </c>
      <c r="DY68" s="22"/>
      <c r="DZ68" s="22"/>
      <c r="EA68" s="22"/>
      <c r="EB68" s="22"/>
      <c r="EC68" s="22"/>
      <c r="ED68" s="22"/>
      <c r="EE68" s="13"/>
      <c r="EF68" s="22">
        <f t="shared" si="38"/>
        <v>0</v>
      </c>
      <c r="EG68" s="13"/>
      <c r="EI68" s="13"/>
      <c r="EJ68" s="22">
        <f t="shared" si="39"/>
        <v>0</v>
      </c>
      <c r="EK68" s="13"/>
    </row>
    <row r="69" spans="1:141" x14ac:dyDescent="0.2">
      <c r="A69" s="13"/>
      <c r="B69" s="13" t="s">
        <v>89</v>
      </c>
      <c r="C69" s="17" t="s">
        <v>90</v>
      </c>
      <c r="D69" s="21"/>
      <c r="E69" s="21"/>
      <c r="F69" s="22"/>
      <c r="G69" s="22">
        <f>[2]Jan23!$U$1</f>
        <v>0</v>
      </c>
      <c r="H69" s="22"/>
      <c r="I69" s="22"/>
      <c r="J69" s="22"/>
      <c r="K69" s="22"/>
      <c r="L69" s="22"/>
      <c r="N69" s="21"/>
      <c r="O69" s="22">
        <f t="shared" si="27"/>
        <v>0</v>
      </c>
      <c r="P69" s="21"/>
      <c r="Q69" s="22"/>
      <c r="R69" s="22">
        <f>[2]Feb23!$U$1</f>
        <v>0</v>
      </c>
      <c r="S69" s="22"/>
      <c r="T69" s="22"/>
      <c r="U69" s="22"/>
      <c r="V69" s="22"/>
      <c r="W69" s="22"/>
      <c r="X69" s="22"/>
      <c r="Y69" s="13"/>
      <c r="Z69" s="22">
        <f t="shared" si="28"/>
        <v>0</v>
      </c>
      <c r="AA69" s="21"/>
      <c r="AB69" s="22"/>
      <c r="AC69" s="22">
        <f>[2]Mar23!$U$1</f>
        <v>0</v>
      </c>
      <c r="AD69" s="22"/>
      <c r="AE69" s="22"/>
      <c r="AF69" s="22"/>
      <c r="AG69" s="22"/>
      <c r="AH69" s="22"/>
      <c r="AI69" s="22"/>
      <c r="AJ69" s="13"/>
      <c r="AK69" s="22">
        <f t="shared" si="29"/>
        <v>0</v>
      </c>
      <c r="AL69" s="21"/>
      <c r="AM69" s="22"/>
      <c r="AN69" s="22">
        <f>[2]Apr23!$U$1</f>
        <v>0</v>
      </c>
      <c r="AO69" s="22"/>
      <c r="AP69" s="22"/>
      <c r="AQ69" s="22"/>
      <c r="AR69" s="22"/>
      <c r="AS69" s="22"/>
      <c r="AT69" s="22"/>
      <c r="AU69" s="13"/>
      <c r="AV69" s="22">
        <f t="shared" si="30"/>
        <v>0</v>
      </c>
      <c r="AW69" s="21"/>
      <c r="AX69" s="22"/>
      <c r="AY69" s="22">
        <f>[2]May23!$U$1</f>
        <v>0</v>
      </c>
      <c r="AZ69" s="22"/>
      <c r="BA69" s="22"/>
      <c r="BB69" s="22"/>
      <c r="BC69" s="22"/>
      <c r="BD69" s="22"/>
      <c r="BE69" s="22"/>
      <c r="BF69" s="13"/>
      <c r="BG69" s="22">
        <f t="shared" si="31"/>
        <v>0</v>
      </c>
      <c r="BH69" s="21"/>
      <c r="BI69" s="22"/>
      <c r="BJ69" s="22">
        <f>[2]Jun23!$U$1</f>
        <v>0</v>
      </c>
      <c r="BK69" s="22"/>
      <c r="BL69" s="22"/>
      <c r="BM69" s="22"/>
      <c r="BN69" s="22"/>
      <c r="BO69" s="22"/>
      <c r="BP69" s="22"/>
      <c r="BQ69" s="13"/>
      <c r="BR69" s="22">
        <f t="shared" si="32"/>
        <v>0</v>
      </c>
      <c r="BS69" s="21"/>
      <c r="BT69" s="22"/>
      <c r="BU69" s="22">
        <f>[2]Jul23!$U$1</f>
        <v>0</v>
      </c>
      <c r="BV69" s="22"/>
      <c r="BW69" s="22"/>
      <c r="BX69" s="22"/>
      <c r="BY69" s="22"/>
      <c r="BZ69" s="22"/>
      <c r="CA69" s="22"/>
      <c r="CB69" s="13"/>
      <c r="CC69" s="22">
        <f t="shared" si="33"/>
        <v>0</v>
      </c>
      <c r="CD69" s="21"/>
      <c r="CE69" s="22"/>
      <c r="CF69" s="22">
        <f>[2]Aug23!$U$1</f>
        <v>0</v>
      </c>
      <c r="CG69" s="22"/>
      <c r="CH69" s="22"/>
      <c r="CI69" s="22"/>
      <c r="CJ69" s="22"/>
      <c r="CK69" s="22"/>
      <c r="CL69" s="22"/>
      <c r="CM69" s="13"/>
      <c r="CN69" s="22">
        <f t="shared" si="34"/>
        <v>0</v>
      </c>
      <c r="CO69" s="21"/>
      <c r="CP69" s="22"/>
      <c r="CQ69" s="22">
        <f>[2]Sep23!$U$1</f>
        <v>0</v>
      </c>
      <c r="CR69" s="22"/>
      <c r="CS69" s="22"/>
      <c r="CT69" s="22"/>
      <c r="CU69" s="22"/>
      <c r="CV69" s="22"/>
      <c r="CW69" s="22"/>
      <c r="CX69" s="13"/>
      <c r="CY69" s="22">
        <f t="shared" si="35"/>
        <v>0</v>
      </c>
      <c r="CZ69" s="21"/>
      <c r="DA69" s="22"/>
      <c r="DB69" s="22">
        <f>[2]Oct23!$U$1</f>
        <v>0</v>
      </c>
      <c r="DC69" s="22"/>
      <c r="DD69" s="22"/>
      <c r="DE69" s="22"/>
      <c r="DF69" s="22"/>
      <c r="DG69" s="22"/>
      <c r="DH69" s="22"/>
      <c r="DI69" s="13"/>
      <c r="DJ69" s="22">
        <f t="shared" si="36"/>
        <v>0</v>
      </c>
      <c r="DK69" s="21"/>
      <c r="DL69" s="22"/>
      <c r="DM69" s="22">
        <f>[2]Nov23!$U$1</f>
        <v>0</v>
      </c>
      <c r="DN69" s="22"/>
      <c r="DO69" s="22"/>
      <c r="DP69" s="22"/>
      <c r="DQ69" s="22"/>
      <c r="DR69" s="22"/>
      <c r="DS69" s="22"/>
      <c r="DT69" s="13"/>
      <c r="DU69" s="22">
        <f t="shared" si="37"/>
        <v>0</v>
      </c>
      <c r="DV69" s="21"/>
      <c r="DW69" s="22"/>
      <c r="DX69" s="22">
        <f>[2]Dec23!$U$1</f>
        <v>0</v>
      </c>
      <c r="DY69" s="22"/>
      <c r="DZ69" s="22"/>
      <c r="EA69" s="22"/>
      <c r="EB69" s="22"/>
      <c r="EC69" s="22"/>
      <c r="ED69" s="22"/>
      <c r="EE69" s="13"/>
      <c r="EF69" s="22">
        <f t="shared" si="38"/>
        <v>0</v>
      </c>
      <c r="EG69" s="13"/>
      <c r="EI69" s="13"/>
      <c r="EJ69" s="22">
        <f t="shared" si="39"/>
        <v>0</v>
      </c>
      <c r="EK69" s="13"/>
    </row>
    <row r="70" spans="1:141" x14ac:dyDescent="0.2">
      <c r="A70" s="13"/>
      <c r="B70" s="13" t="s">
        <v>91</v>
      </c>
      <c r="C70" s="17" t="s">
        <v>92</v>
      </c>
      <c r="D70" s="21"/>
      <c r="E70" s="21"/>
      <c r="F70" s="22"/>
      <c r="G70" s="22">
        <f>[2]Jan23!$V$1</f>
        <v>0</v>
      </c>
      <c r="H70" s="22"/>
      <c r="I70" s="22"/>
      <c r="J70" s="22"/>
      <c r="K70" s="22"/>
      <c r="L70" s="22"/>
      <c r="N70" s="21"/>
      <c r="O70" s="22">
        <f t="shared" si="27"/>
        <v>0</v>
      </c>
      <c r="P70" s="21"/>
      <c r="Q70" s="22"/>
      <c r="R70" s="22">
        <f>[2]Feb23!$V$1</f>
        <v>0</v>
      </c>
      <c r="S70" s="22"/>
      <c r="T70" s="22"/>
      <c r="U70" s="22"/>
      <c r="V70" s="22"/>
      <c r="W70" s="22"/>
      <c r="X70" s="22"/>
      <c r="Y70" s="13"/>
      <c r="Z70" s="22">
        <f t="shared" si="28"/>
        <v>0</v>
      </c>
      <c r="AA70" s="21"/>
      <c r="AB70" s="22"/>
      <c r="AC70" s="22">
        <f>[2]Mar23!$V$1</f>
        <v>0</v>
      </c>
      <c r="AD70" s="22"/>
      <c r="AE70" s="22"/>
      <c r="AF70" s="22"/>
      <c r="AG70" s="22"/>
      <c r="AH70" s="22"/>
      <c r="AI70" s="22"/>
      <c r="AJ70" s="13"/>
      <c r="AK70" s="22">
        <f t="shared" si="29"/>
        <v>0</v>
      </c>
      <c r="AL70" s="21"/>
      <c r="AM70" s="22"/>
      <c r="AN70" s="22">
        <f>[2]Apr23!$V$1</f>
        <v>0</v>
      </c>
      <c r="AO70" s="22"/>
      <c r="AP70" s="22"/>
      <c r="AQ70" s="22"/>
      <c r="AR70" s="22"/>
      <c r="AS70" s="22"/>
      <c r="AT70" s="22"/>
      <c r="AU70" s="13"/>
      <c r="AV70" s="22">
        <f t="shared" si="30"/>
        <v>0</v>
      </c>
      <c r="AW70" s="21"/>
      <c r="AX70" s="22"/>
      <c r="AY70" s="22">
        <f>[2]May23!$V$1</f>
        <v>0</v>
      </c>
      <c r="AZ70" s="22"/>
      <c r="BA70" s="22"/>
      <c r="BB70" s="22"/>
      <c r="BC70" s="22"/>
      <c r="BD70" s="22"/>
      <c r="BE70" s="22"/>
      <c r="BF70" s="13"/>
      <c r="BG70" s="22">
        <f t="shared" si="31"/>
        <v>0</v>
      </c>
      <c r="BH70" s="21"/>
      <c r="BI70" s="22"/>
      <c r="BJ70" s="22">
        <f>[2]Jun23!$V$1</f>
        <v>0</v>
      </c>
      <c r="BK70" s="22"/>
      <c r="BL70" s="22"/>
      <c r="BM70" s="22"/>
      <c r="BN70" s="22"/>
      <c r="BO70" s="22"/>
      <c r="BP70" s="22"/>
      <c r="BQ70" s="13"/>
      <c r="BR70" s="22">
        <f t="shared" si="32"/>
        <v>0</v>
      </c>
      <c r="BS70" s="21"/>
      <c r="BT70" s="22"/>
      <c r="BU70" s="22">
        <f>[2]Jul23!$V$1</f>
        <v>0</v>
      </c>
      <c r="BV70" s="22"/>
      <c r="BW70" s="22"/>
      <c r="BX70" s="22"/>
      <c r="BY70" s="22"/>
      <c r="BZ70" s="22"/>
      <c r="CA70" s="22"/>
      <c r="CB70" s="13"/>
      <c r="CC70" s="22">
        <f t="shared" si="33"/>
        <v>0</v>
      </c>
      <c r="CD70" s="21"/>
      <c r="CE70" s="22"/>
      <c r="CF70" s="22">
        <f>[2]Aug23!$V$1</f>
        <v>0</v>
      </c>
      <c r="CG70" s="22"/>
      <c r="CH70" s="22"/>
      <c r="CI70" s="22"/>
      <c r="CJ70" s="22"/>
      <c r="CK70" s="22"/>
      <c r="CL70" s="22"/>
      <c r="CM70" s="13"/>
      <c r="CN70" s="22">
        <f t="shared" si="34"/>
        <v>0</v>
      </c>
      <c r="CO70" s="21"/>
      <c r="CP70" s="22"/>
      <c r="CQ70" s="22">
        <f>[2]Sep23!$V$1</f>
        <v>0</v>
      </c>
      <c r="CR70" s="22"/>
      <c r="CS70" s="22"/>
      <c r="CT70" s="22"/>
      <c r="CU70" s="22"/>
      <c r="CV70" s="22"/>
      <c r="CW70" s="22"/>
      <c r="CX70" s="13"/>
      <c r="CY70" s="22">
        <f t="shared" si="35"/>
        <v>0</v>
      </c>
      <c r="CZ70" s="21"/>
      <c r="DA70" s="22"/>
      <c r="DB70" s="22">
        <f>[2]Oct23!$V$1</f>
        <v>0</v>
      </c>
      <c r="DC70" s="22"/>
      <c r="DD70" s="22"/>
      <c r="DE70" s="22"/>
      <c r="DF70" s="22"/>
      <c r="DG70" s="22"/>
      <c r="DH70" s="22"/>
      <c r="DI70" s="13"/>
      <c r="DJ70" s="22">
        <f t="shared" si="36"/>
        <v>0</v>
      </c>
      <c r="DK70" s="21"/>
      <c r="DL70" s="22"/>
      <c r="DM70" s="22">
        <f>[2]Nov23!$V$1</f>
        <v>0</v>
      </c>
      <c r="DN70" s="22"/>
      <c r="DO70" s="22"/>
      <c r="DP70" s="22"/>
      <c r="DQ70" s="22"/>
      <c r="DR70" s="22"/>
      <c r="DS70" s="22"/>
      <c r="DT70" s="13"/>
      <c r="DU70" s="22">
        <f t="shared" si="37"/>
        <v>0</v>
      </c>
      <c r="DV70" s="21"/>
      <c r="DW70" s="22"/>
      <c r="DX70" s="22">
        <f>[2]Dec23!$V$1</f>
        <v>0</v>
      </c>
      <c r="DY70" s="22"/>
      <c r="DZ70" s="22"/>
      <c r="EA70" s="22"/>
      <c r="EB70" s="22"/>
      <c r="EC70" s="22"/>
      <c r="ED70" s="22"/>
      <c r="EE70" s="13"/>
      <c r="EF70" s="22">
        <f t="shared" si="38"/>
        <v>0</v>
      </c>
      <c r="EG70" s="13"/>
      <c r="EI70" s="13"/>
      <c r="EJ70" s="22">
        <f t="shared" si="39"/>
        <v>0</v>
      </c>
      <c r="EK70" s="13"/>
    </row>
    <row r="71" spans="1:141" x14ac:dyDescent="0.2">
      <c r="A71" s="13"/>
      <c r="B71" s="13" t="s">
        <v>93</v>
      </c>
      <c r="C71" s="17" t="s">
        <v>94</v>
      </c>
      <c r="D71" s="21"/>
      <c r="E71" s="21"/>
      <c r="F71" s="22"/>
      <c r="G71" s="22">
        <f>[2]Jan23!$W$1</f>
        <v>0</v>
      </c>
      <c r="H71" s="22"/>
      <c r="I71" s="22"/>
      <c r="J71" s="22"/>
      <c r="K71" s="22"/>
      <c r="L71" s="22"/>
      <c r="N71" s="21"/>
      <c r="O71" s="22">
        <f t="shared" si="27"/>
        <v>0</v>
      </c>
      <c r="P71" s="21"/>
      <c r="Q71" s="22"/>
      <c r="R71" s="22">
        <f>[2]Feb23!$W$1</f>
        <v>0</v>
      </c>
      <c r="S71" s="22"/>
      <c r="T71" s="22"/>
      <c r="U71" s="22"/>
      <c r="V71" s="22"/>
      <c r="W71" s="22"/>
      <c r="X71" s="22"/>
      <c r="Y71" s="13"/>
      <c r="Z71" s="22">
        <f t="shared" si="28"/>
        <v>0</v>
      </c>
      <c r="AA71" s="21"/>
      <c r="AB71" s="22"/>
      <c r="AC71" s="22">
        <f>[2]Mar23!$W$1</f>
        <v>0</v>
      </c>
      <c r="AD71" s="22"/>
      <c r="AE71" s="22"/>
      <c r="AF71" s="22"/>
      <c r="AG71" s="22"/>
      <c r="AH71" s="22"/>
      <c r="AI71" s="22"/>
      <c r="AJ71" s="13"/>
      <c r="AK71" s="22">
        <f t="shared" si="29"/>
        <v>0</v>
      </c>
      <c r="AL71" s="21"/>
      <c r="AM71" s="22"/>
      <c r="AN71" s="22">
        <f>[2]Apr23!$W$1</f>
        <v>0</v>
      </c>
      <c r="AO71" s="22"/>
      <c r="AP71" s="22"/>
      <c r="AQ71" s="22"/>
      <c r="AR71" s="22"/>
      <c r="AS71" s="22"/>
      <c r="AT71" s="22"/>
      <c r="AU71" s="13"/>
      <c r="AV71" s="22">
        <f t="shared" si="30"/>
        <v>0</v>
      </c>
      <c r="AW71" s="21"/>
      <c r="AX71" s="22"/>
      <c r="AY71" s="22">
        <f>[2]May23!$W$1</f>
        <v>0</v>
      </c>
      <c r="AZ71" s="22"/>
      <c r="BA71" s="22"/>
      <c r="BB71" s="22"/>
      <c r="BC71" s="22"/>
      <c r="BD71" s="22"/>
      <c r="BE71" s="22"/>
      <c r="BF71" s="13"/>
      <c r="BG71" s="22">
        <f t="shared" si="31"/>
        <v>0</v>
      </c>
      <c r="BH71" s="21"/>
      <c r="BI71" s="22"/>
      <c r="BJ71" s="22">
        <f>[2]Jun23!$W$1</f>
        <v>0</v>
      </c>
      <c r="BK71" s="22"/>
      <c r="BL71" s="22"/>
      <c r="BM71" s="22"/>
      <c r="BN71" s="22"/>
      <c r="BO71" s="22"/>
      <c r="BP71" s="22"/>
      <c r="BQ71" s="13"/>
      <c r="BR71" s="22">
        <f t="shared" si="32"/>
        <v>0</v>
      </c>
      <c r="BS71" s="21"/>
      <c r="BT71" s="22"/>
      <c r="BU71" s="22">
        <f>[2]Jul23!$W$1</f>
        <v>0</v>
      </c>
      <c r="BV71" s="22"/>
      <c r="BW71" s="22"/>
      <c r="BX71" s="22"/>
      <c r="BY71" s="22"/>
      <c r="BZ71" s="22"/>
      <c r="CA71" s="22"/>
      <c r="CB71" s="13"/>
      <c r="CC71" s="22">
        <f t="shared" si="33"/>
        <v>0</v>
      </c>
      <c r="CD71" s="21"/>
      <c r="CE71" s="22"/>
      <c r="CF71" s="22">
        <f>[2]Aug23!$W$1</f>
        <v>0</v>
      </c>
      <c r="CG71" s="22"/>
      <c r="CH71" s="22"/>
      <c r="CI71" s="22"/>
      <c r="CJ71" s="22"/>
      <c r="CK71" s="22"/>
      <c r="CL71" s="22"/>
      <c r="CM71" s="13"/>
      <c r="CN71" s="22">
        <f t="shared" si="34"/>
        <v>0</v>
      </c>
      <c r="CO71" s="21"/>
      <c r="CP71" s="22"/>
      <c r="CQ71" s="22">
        <f>[2]Sep23!$W$1</f>
        <v>0</v>
      </c>
      <c r="CR71" s="22"/>
      <c r="CS71" s="22"/>
      <c r="CT71" s="22"/>
      <c r="CU71" s="22"/>
      <c r="CV71" s="22"/>
      <c r="CW71" s="22"/>
      <c r="CX71" s="13"/>
      <c r="CY71" s="22">
        <f t="shared" si="35"/>
        <v>0</v>
      </c>
      <c r="CZ71" s="21"/>
      <c r="DA71" s="22"/>
      <c r="DB71" s="22">
        <f>[2]Oct23!$W$1</f>
        <v>0</v>
      </c>
      <c r="DC71" s="22"/>
      <c r="DD71" s="22"/>
      <c r="DE71" s="22"/>
      <c r="DF71" s="22"/>
      <c r="DG71" s="22"/>
      <c r="DH71" s="22"/>
      <c r="DI71" s="13"/>
      <c r="DJ71" s="22">
        <f t="shared" si="36"/>
        <v>0</v>
      </c>
      <c r="DK71" s="21"/>
      <c r="DL71" s="22"/>
      <c r="DM71" s="22">
        <f>[2]Nov23!$W$1</f>
        <v>0</v>
      </c>
      <c r="DN71" s="22"/>
      <c r="DO71" s="22"/>
      <c r="DP71" s="22"/>
      <c r="DQ71" s="22"/>
      <c r="DR71" s="22"/>
      <c r="DS71" s="22"/>
      <c r="DT71" s="13"/>
      <c r="DU71" s="22">
        <f t="shared" si="37"/>
        <v>0</v>
      </c>
      <c r="DV71" s="21"/>
      <c r="DW71" s="22"/>
      <c r="DX71" s="22">
        <f>[2]Dec23!$W$1</f>
        <v>0</v>
      </c>
      <c r="DY71" s="22"/>
      <c r="DZ71" s="22"/>
      <c r="EA71" s="22"/>
      <c r="EB71" s="22"/>
      <c r="EC71" s="22"/>
      <c r="ED71" s="22"/>
      <c r="EE71" s="13"/>
      <c r="EF71" s="22">
        <f t="shared" si="38"/>
        <v>0</v>
      </c>
      <c r="EG71" s="13"/>
      <c r="EI71" s="13"/>
      <c r="EJ71" s="22">
        <f t="shared" si="39"/>
        <v>0</v>
      </c>
      <c r="EK71" s="13"/>
    </row>
    <row r="72" spans="1:141" x14ac:dyDescent="0.2">
      <c r="A72" s="13"/>
      <c r="B72" s="13" t="s">
        <v>95</v>
      </c>
      <c r="C72" s="17" t="s">
        <v>106</v>
      </c>
      <c r="D72" s="21"/>
      <c r="E72" s="21"/>
      <c r="F72" s="22"/>
      <c r="G72" s="22">
        <f>[2]Jan23!$X$1</f>
        <v>0</v>
      </c>
      <c r="H72" s="22"/>
      <c r="I72" s="22"/>
      <c r="J72" s="22"/>
      <c r="K72" s="22"/>
      <c r="L72" s="22"/>
      <c r="N72" s="21"/>
      <c r="O72" s="22">
        <f t="shared" si="27"/>
        <v>0</v>
      </c>
      <c r="P72" s="21"/>
      <c r="Q72" s="22"/>
      <c r="R72" s="22">
        <f>[2]Feb23!$X$1</f>
        <v>0</v>
      </c>
      <c r="S72" s="22"/>
      <c r="T72" s="22"/>
      <c r="U72" s="22"/>
      <c r="V72" s="22"/>
      <c r="W72" s="22"/>
      <c r="X72" s="22"/>
      <c r="Y72" s="13"/>
      <c r="Z72" s="22">
        <f t="shared" si="28"/>
        <v>0</v>
      </c>
      <c r="AA72" s="21"/>
      <c r="AB72" s="22"/>
      <c r="AC72" s="22">
        <f>[2]Mar23!$X$1</f>
        <v>0</v>
      </c>
      <c r="AD72" s="22"/>
      <c r="AE72" s="22"/>
      <c r="AF72" s="22"/>
      <c r="AG72" s="22"/>
      <c r="AH72" s="22"/>
      <c r="AI72" s="22"/>
      <c r="AJ72" s="13"/>
      <c r="AK72" s="22">
        <f t="shared" si="29"/>
        <v>0</v>
      </c>
      <c r="AL72" s="21"/>
      <c r="AM72" s="22"/>
      <c r="AN72" s="22">
        <f>[2]Apr23!$X$1</f>
        <v>0</v>
      </c>
      <c r="AO72" s="22"/>
      <c r="AP72" s="22"/>
      <c r="AQ72" s="22"/>
      <c r="AR72" s="22"/>
      <c r="AS72" s="22"/>
      <c r="AT72" s="22"/>
      <c r="AU72" s="13"/>
      <c r="AV72" s="22">
        <f t="shared" si="30"/>
        <v>0</v>
      </c>
      <c r="AW72" s="21"/>
      <c r="AX72" s="22"/>
      <c r="AY72" s="22">
        <f>[2]May23!$X$1</f>
        <v>0</v>
      </c>
      <c r="AZ72" s="22"/>
      <c r="BA72" s="22"/>
      <c r="BB72" s="22"/>
      <c r="BC72" s="22"/>
      <c r="BD72" s="22"/>
      <c r="BE72" s="22"/>
      <c r="BF72" s="13"/>
      <c r="BG72" s="22">
        <f t="shared" si="31"/>
        <v>0</v>
      </c>
      <c r="BH72" s="21"/>
      <c r="BI72" s="22"/>
      <c r="BJ72" s="22">
        <f>[2]Jun23!$X$1</f>
        <v>0</v>
      </c>
      <c r="BK72" s="22"/>
      <c r="BL72" s="22"/>
      <c r="BM72" s="22"/>
      <c r="BN72" s="22"/>
      <c r="BO72" s="22"/>
      <c r="BP72" s="22"/>
      <c r="BQ72" s="13"/>
      <c r="BR72" s="22">
        <f t="shared" si="32"/>
        <v>0</v>
      </c>
      <c r="BS72" s="21"/>
      <c r="BT72" s="22"/>
      <c r="BU72" s="22">
        <f>[2]Jul23!$X$1</f>
        <v>0</v>
      </c>
      <c r="BV72" s="22"/>
      <c r="BW72" s="22"/>
      <c r="BX72" s="22"/>
      <c r="BY72" s="22"/>
      <c r="BZ72" s="22"/>
      <c r="CA72" s="22"/>
      <c r="CB72" s="13"/>
      <c r="CC72" s="22">
        <f t="shared" si="33"/>
        <v>0</v>
      </c>
      <c r="CD72" s="21"/>
      <c r="CE72" s="22"/>
      <c r="CF72" s="22">
        <f>[2]Aug23!$X$1</f>
        <v>0</v>
      </c>
      <c r="CG72" s="22"/>
      <c r="CH72" s="22"/>
      <c r="CI72" s="22"/>
      <c r="CJ72" s="22"/>
      <c r="CK72" s="22"/>
      <c r="CL72" s="22"/>
      <c r="CM72" s="13"/>
      <c r="CN72" s="22">
        <f t="shared" si="34"/>
        <v>0</v>
      </c>
      <c r="CO72" s="21"/>
      <c r="CP72" s="22"/>
      <c r="CQ72" s="22">
        <f>[2]Sep23!$X$1</f>
        <v>0</v>
      </c>
      <c r="CR72" s="22"/>
      <c r="CS72" s="22"/>
      <c r="CT72" s="22"/>
      <c r="CU72" s="22"/>
      <c r="CV72" s="22"/>
      <c r="CW72" s="22"/>
      <c r="CX72" s="13"/>
      <c r="CY72" s="22">
        <f t="shared" si="35"/>
        <v>0</v>
      </c>
      <c r="CZ72" s="21"/>
      <c r="DA72" s="22"/>
      <c r="DB72" s="22">
        <f>[2]Oct23!$X$1</f>
        <v>0</v>
      </c>
      <c r="DC72" s="22"/>
      <c r="DD72" s="22"/>
      <c r="DE72" s="22"/>
      <c r="DF72" s="22"/>
      <c r="DG72" s="22"/>
      <c r="DH72" s="22"/>
      <c r="DI72" s="13"/>
      <c r="DJ72" s="22">
        <f t="shared" si="36"/>
        <v>0</v>
      </c>
      <c r="DK72" s="21"/>
      <c r="DL72" s="22"/>
      <c r="DM72" s="22">
        <f>[2]Nov23!$X$1</f>
        <v>0</v>
      </c>
      <c r="DN72" s="22"/>
      <c r="DO72" s="22"/>
      <c r="DP72" s="22"/>
      <c r="DQ72" s="22"/>
      <c r="DR72" s="22"/>
      <c r="DS72" s="22"/>
      <c r="DT72" s="13"/>
      <c r="DU72" s="22">
        <f t="shared" si="37"/>
        <v>0</v>
      </c>
      <c r="DV72" s="21"/>
      <c r="DW72" s="22"/>
      <c r="DX72" s="22">
        <f>[2]Dec23!$X$1</f>
        <v>0</v>
      </c>
      <c r="DY72" s="22"/>
      <c r="DZ72" s="22"/>
      <c r="EA72" s="22"/>
      <c r="EB72" s="22"/>
      <c r="EC72" s="22"/>
      <c r="ED72" s="22"/>
      <c r="EE72" s="13"/>
      <c r="EF72" s="22">
        <f t="shared" si="38"/>
        <v>0</v>
      </c>
      <c r="EG72" s="13"/>
      <c r="EI72" s="13"/>
      <c r="EJ72" s="22">
        <f t="shared" si="39"/>
        <v>0</v>
      </c>
      <c r="EK72" s="13"/>
    </row>
    <row r="73" spans="1:141" x14ac:dyDescent="0.2">
      <c r="A73" s="13"/>
      <c r="B73" s="13" t="s">
        <v>97</v>
      </c>
      <c r="C73" s="17" t="s">
        <v>98</v>
      </c>
      <c r="D73" s="21"/>
      <c r="E73" s="21"/>
      <c r="F73" s="22"/>
      <c r="G73" s="22">
        <f>[2]Jan23!$Y$1</f>
        <v>0</v>
      </c>
      <c r="H73" s="22"/>
      <c r="I73" s="22"/>
      <c r="J73" s="22"/>
      <c r="K73" s="22"/>
      <c r="L73" s="22"/>
      <c r="N73" s="21"/>
      <c r="O73" s="22">
        <f t="shared" si="27"/>
        <v>0</v>
      </c>
      <c r="P73" s="21"/>
      <c r="Q73" s="22"/>
      <c r="R73" s="22">
        <f>[2]Feb23!$Y$1</f>
        <v>0</v>
      </c>
      <c r="S73" s="22"/>
      <c r="T73" s="22"/>
      <c r="U73" s="22"/>
      <c r="V73" s="22"/>
      <c r="W73" s="22"/>
      <c r="X73" s="22"/>
      <c r="Y73" s="13"/>
      <c r="Z73" s="22">
        <f t="shared" si="28"/>
        <v>0</v>
      </c>
      <c r="AA73" s="21"/>
      <c r="AB73" s="22"/>
      <c r="AC73" s="22">
        <f>[2]Mar23!$Y$1</f>
        <v>0</v>
      </c>
      <c r="AD73" s="22"/>
      <c r="AE73" s="22"/>
      <c r="AF73" s="22"/>
      <c r="AG73" s="22"/>
      <c r="AH73" s="22"/>
      <c r="AI73" s="22"/>
      <c r="AJ73" s="13"/>
      <c r="AK73" s="22">
        <f t="shared" si="29"/>
        <v>0</v>
      </c>
      <c r="AL73" s="21"/>
      <c r="AM73" s="22"/>
      <c r="AN73" s="22">
        <f>[2]Apr23!$Y$1</f>
        <v>0</v>
      </c>
      <c r="AO73" s="22"/>
      <c r="AP73" s="22"/>
      <c r="AQ73" s="22"/>
      <c r="AR73" s="22"/>
      <c r="AS73" s="22"/>
      <c r="AT73" s="22"/>
      <c r="AU73" s="13"/>
      <c r="AV73" s="22">
        <f t="shared" si="30"/>
        <v>0</v>
      </c>
      <c r="AW73" s="21"/>
      <c r="AX73" s="22"/>
      <c r="AY73" s="22">
        <f>[2]May23!$Y$1</f>
        <v>0</v>
      </c>
      <c r="AZ73" s="22"/>
      <c r="BA73" s="22"/>
      <c r="BB73" s="22"/>
      <c r="BC73" s="22"/>
      <c r="BD73" s="22"/>
      <c r="BE73" s="22"/>
      <c r="BF73" s="13"/>
      <c r="BG73" s="22">
        <f t="shared" si="31"/>
        <v>0</v>
      </c>
      <c r="BH73" s="21"/>
      <c r="BI73" s="22"/>
      <c r="BJ73" s="22">
        <f>[2]Jun23!$Y$1</f>
        <v>0</v>
      </c>
      <c r="BK73" s="22"/>
      <c r="BL73" s="22"/>
      <c r="BM73" s="22"/>
      <c r="BN73" s="22"/>
      <c r="BO73" s="22"/>
      <c r="BP73" s="22"/>
      <c r="BQ73" s="13"/>
      <c r="BR73" s="22">
        <f t="shared" si="32"/>
        <v>0</v>
      </c>
      <c r="BS73" s="21"/>
      <c r="BT73" s="22"/>
      <c r="BU73" s="22">
        <f>[2]Jul23!$Y$1</f>
        <v>0</v>
      </c>
      <c r="BV73" s="22"/>
      <c r="BW73" s="22"/>
      <c r="BX73" s="22"/>
      <c r="BY73" s="22"/>
      <c r="BZ73" s="22"/>
      <c r="CA73" s="22"/>
      <c r="CB73" s="13"/>
      <c r="CC73" s="22">
        <f t="shared" si="33"/>
        <v>0</v>
      </c>
      <c r="CD73" s="21"/>
      <c r="CE73" s="22"/>
      <c r="CF73" s="22">
        <f>[2]Aug23!$Y$1</f>
        <v>0</v>
      </c>
      <c r="CG73" s="22"/>
      <c r="CH73" s="22"/>
      <c r="CI73" s="22"/>
      <c r="CJ73" s="22"/>
      <c r="CK73" s="22"/>
      <c r="CL73" s="22"/>
      <c r="CM73" s="13"/>
      <c r="CN73" s="22">
        <f t="shared" si="34"/>
        <v>0</v>
      </c>
      <c r="CO73" s="21"/>
      <c r="CP73" s="22"/>
      <c r="CQ73" s="22">
        <f>[2]Sep23!$Y$1</f>
        <v>0</v>
      </c>
      <c r="CR73" s="22"/>
      <c r="CS73" s="22"/>
      <c r="CT73" s="22"/>
      <c r="CU73" s="22"/>
      <c r="CV73" s="22"/>
      <c r="CW73" s="22"/>
      <c r="CX73" s="13"/>
      <c r="CY73" s="22">
        <f t="shared" si="35"/>
        <v>0</v>
      </c>
      <c r="CZ73" s="21"/>
      <c r="DA73" s="22"/>
      <c r="DB73" s="22">
        <f>[2]Oct23!$Y$1</f>
        <v>0</v>
      </c>
      <c r="DC73" s="22"/>
      <c r="DD73" s="22"/>
      <c r="DE73" s="22"/>
      <c r="DF73" s="22"/>
      <c r="DG73" s="22"/>
      <c r="DH73" s="22"/>
      <c r="DI73" s="13"/>
      <c r="DJ73" s="22">
        <f t="shared" si="36"/>
        <v>0</v>
      </c>
      <c r="DK73" s="21"/>
      <c r="DL73" s="22"/>
      <c r="DM73" s="22">
        <f>[2]Nov23!$Y$1</f>
        <v>0</v>
      </c>
      <c r="DN73" s="22"/>
      <c r="DO73" s="22"/>
      <c r="DP73" s="22"/>
      <c r="DQ73" s="22"/>
      <c r="DR73" s="22"/>
      <c r="DS73" s="22"/>
      <c r="DT73" s="13"/>
      <c r="DU73" s="22">
        <f t="shared" si="37"/>
        <v>0</v>
      </c>
      <c r="DV73" s="21"/>
      <c r="DW73" s="22"/>
      <c r="DX73" s="22">
        <f>[2]Dec23!$Y$1</f>
        <v>0</v>
      </c>
      <c r="DY73" s="22"/>
      <c r="DZ73" s="22"/>
      <c r="EA73" s="22"/>
      <c r="EB73" s="22"/>
      <c r="EC73" s="22"/>
      <c r="ED73" s="22"/>
      <c r="EE73" s="13"/>
      <c r="EF73" s="22">
        <f t="shared" si="38"/>
        <v>0</v>
      </c>
      <c r="EG73" s="13"/>
      <c r="EI73" s="13"/>
      <c r="EJ73" s="22">
        <f t="shared" si="39"/>
        <v>0</v>
      </c>
      <c r="EK73" s="13"/>
    </row>
    <row r="74" spans="1:141" x14ac:dyDescent="0.2">
      <c r="A74" s="13"/>
      <c r="B74" s="13" t="s">
        <v>99</v>
      </c>
      <c r="C74" s="17" t="s">
        <v>100</v>
      </c>
      <c r="D74" s="21"/>
      <c r="E74" s="21"/>
      <c r="F74" s="22"/>
      <c r="G74" s="22">
        <f>[2]Jan23!$Z$1</f>
        <v>0</v>
      </c>
      <c r="H74" s="22"/>
      <c r="I74" s="22"/>
      <c r="J74" s="22"/>
      <c r="K74" s="22"/>
      <c r="L74" s="22"/>
      <c r="N74" s="21"/>
      <c r="O74" s="22">
        <f t="shared" si="27"/>
        <v>0</v>
      </c>
      <c r="P74" s="21"/>
      <c r="Q74" s="22"/>
      <c r="R74" s="22">
        <f>[2]Feb23!$Z$1</f>
        <v>0</v>
      </c>
      <c r="S74" s="22"/>
      <c r="T74" s="22"/>
      <c r="U74" s="22"/>
      <c r="V74" s="22"/>
      <c r="W74" s="22"/>
      <c r="X74" s="22"/>
      <c r="Y74" s="13"/>
      <c r="Z74" s="22">
        <f t="shared" si="28"/>
        <v>0</v>
      </c>
      <c r="AA74" s="21"/>
      <c r="AB74" s="22"/>
      <c r="AC74" s="22">
        <f>[2]Mar23!$Z$1</f>
        <v>0</v>
      </c>
      <c r="AD74" s="22"/>
      <c r="AE74" s="22"/>
      <c r="AF74" s="22"/>
      <c r="AG74" s="22"/>
      <c r="AH74" s="22"/>
      <c r="AI74" s="22"/>
      <c r="AJ74" s="13"/>
      <c r="AK74" s="22">
        <f t="shared" si="29"/>
        <v>0</v>
      </c>
      <c r="AL74" s="21"/>
      <c r="AM74" s="22"/>
      <c r="AN74" s="22">
        <f>[2]Apr23!$Z$1</f>
        <v>0</v>
      </c>
      <c r="AO74" s="22"/>
      <c r="AP74" s="22"/>
      <c r="AQ74" s="22"/>
      <c r="AR74" s="22"/>
      <c r="AS74" s="22"/>
      <c r="AT74" s="22"/>
      <c r="AU74" s="13"/>
      <c r="AV74" s="22">
        <f t="shared" si="30"/>
        <v>0</v>
      </c>
      <c r="AW74" s="21"/>
      <c r="AX74" s="22"/>
      <c r="AY74" s="22">
        <f>[2]May23!$Z$1</f>
        <v>0</v>
      </c>
      <c r="AZ74" s="22"/>
      <c r="BA74" s="22"/>
      <c r="BB74" s="22"/>
      <c r="BC74" s="22"/>
      <c r="BD74" s="22"/>
      <c r="BE74" s="22"/>
      <c r="BF74" s="13"/>
      <c r="BG74" s="22">
        <f t="shared" si="31"/>
        <v>0</v>
      </c>
      <c r="BH74" s="21"/>
      <c r="BI74" s="22"/>
      <c r="BJ74" s="22">
        <f>[2]Jun23!$Z$1</f>
        <v>0</v>
      </c>
      <c r="BK74" s="22"/>
      <c r="BL74" s="22"/>
      <c r="BM74" s="22"/>
      <c r="BN74" s="22"/>
      <c r="BO74" s="22"/>
      <c r="BP74" s="22"/>
      <c r="BQ74" s="13"/>
      <c r="BR74" s="22">
        <f t="shared" si="32"/>
        <v>0</v>
      </c>
      <c r="BS74" s="21"/>
      <c r="BT74" s="22"/>
      <c r="BU74" s="22">
        <f>[2]Jul23!$Z$1</f>
        <v>0</v>
      </c>
      <c r="BV74" s="22"/>
      <c r="BW74" s="22"/>
      <c r="BX74" s="22"/>
      <c r="BY74" s="22"/>
      <c r="BZ74" s="22"/>
      <c r="CA74" s="22"/>
      <c r="CB74" s="13"/>
      <c r="CC74" s="22">
        <f t="shared" si="33"/>
        <v>0</v>
      </c>
      <c r="CD74" s="21"/>
      <c r="CE74" s="22"/>
      <c r="CF74" s="22">
        <f>[2]Aug23!$Z$1</f>
        <v>0</v>
      </c>
      <c r="CG74" s="22"/>
      <c r="CH74" s="22"/>
      <c r="CI74" s="22"/>
      <c r="CJ74" s="22"/>
      <c r="CK74" s="22"/>
      <c r="CL74" s="22"/>
      <c r="CM74" s="13"/>
      <c r="CN74" s="22">
        <f t="shared" si="34"/>
        <v>0</v>
      </c>
      <c r="CO74" s="21"/>
      <c r="CP74" s="22"/>
      <c r="CQ74" s="22">
        <f>[2]Sep23!$Z$1</f>
        <v>0</v>
      </c>
      <c r="CR74" s="22"/>
      <c r="CS74" s="22"/>
      <c r="CT74" s="22"/>
      <c r="CU74" s="22"/>
      <c r="CV74" s="22"/>
      <c r="CW74" s="22"/>
      <c r="CX74" s="13"/>
      <c r="CY74" s="22">
        <f t="shared" si="35"/>
        <v>0</v>
      </c>
      <c r="CZ74" s="21"/>
      <c r="DA74" s="22"/>
      <c r="DB74" s="22">
        <f>[2]Oct23!$Z$1</f>
        <v>0</v>
      </c>
      <c r="DC74" s="22"/>
      <c r="DD74" s="22"/>
      <c r="DE74" s="22"/>
      <c r="DF74" s="22"/>
      <c r="DG74" s="22"/>
      <c r="DH74" s="22"/>
      <c r="DI74" s="13"/>
      <c r="DJ74" s="22">
        <f t="shared" si="36"/>
        <v>0</v>
      </c>
      <c r="DK74" s="21"/>
      <c r="DL74" s="22"/>
      <c r="DM74" s="22">
        <f>[2]Nov23!$Z$1</f>
        <v>0</v>
      </c>
      <c r="DN74" s="22"/>
      <c r="DO74" s="22"/>
      <c r="DP74" s="22"/>
      <c r="DQ74" s="22"/>
      <c r="DR74" s="22"/>
      <c r="DS74" s="22"/>
      <c r="DT74" s="13"/>
      <c r="DU74" s="22">
        <f t="shared" si="37"/>
        <v>0</v>
      </c>
      <c r="DV74" s="21"/>
      <c r="DW74" s="22"/>
      <c r="DX74" s="22">
        <f>[2]Dec23!$Z$1</f>
        <v>0</v>
      </c>
      <c r="DY74" s="22"/>
      <c r="DZ74" s="22"/>
      <c r="EA74" s="22"/>
      <c r="EB74" s="22"/>
      <c r="EC74" s="22"/>
      <c r="ED74" s="22"/>
      <c r="EE74" s="13"/>
      <c r="EF74" s="22">
        <f t="shared" si="38"/>
        <v>0</v>
      </c>
      <c r="EG74" s="13"/>
      <c r="EI74" s="13"/>
      <c r="EJ74" s="22">
        <f t="shared" si="39"/>
        <v>0</v>
      </c>
      <c r="EK74" s="13"/>
    </row>
    <row r="75" spans="1:141" x14ac:dyDescent="0.2">
      <c r="A75" s="13"/>
      <c r="B75" s="13" t="s">
        <v>101</v>
      </c>
      <c r="C75" s="17" t="s">
        <v>102</v>
      </c>
      <c r="D75" s="21"/>
      <c r="E75" s="21"/>
      <c r="F75" s="22"/>
      <c r="G75" s="22">
        <f>[2]Jan23!$AA$1</f>
        <v>0</v>
      </c>
      <c r="H75" s="22"/>
      <c r="I75" s="22"/>
      <c r="J75" s="22"/>
      <c r="K75" s="22"/>
      <c r="L75" s="22"/>
      <c r="N75" s="21"/>
      <c r="O75" s="22">
        <f t="shared" si="27"/>
        <v>0</v>
      </c>
      <c r="P75" s="21"/>
      <c r="Q75" s="22"/>
      <c r="R75" s="22">
        <f>[2]Feb23!$AA$1</f>
        <v>0</v>
      </c>
      <c r="S75" s="22"/>
      <c r="T75" s="22"/>
      <c r="U75" s="22"/>
      <c r="V75" s="22"/>
      <c r="W75" s="22"/>
      <c r="X75" s="22"/>
      <c r="Y75" s="13"/>
      <c r="Z75" s="22">
        <f t="shared" si="28"/>
        <v>0</v>
      </c>
      <c r="AA75" s="21"/>
      <c r="AB75" s="22"/>
      <c r="AC75" s="22">
        <f>[2]Mar23!$AA$1</f>
        <v>0</v>
      </c>
      <c r="AD75" s="22"/>
      <c r="AE75" s="22"/>
      <c r="AF75" s="22"/>
      <c r="AG75" s="22"/>
      <c r="AH75" s="22"/>
      <c r="AI75" s="22"/>
      <c r="AJ75" s="13"/>
      <c r="AK75" s="22">
        <f t="shared" si="29"/>
        <v>0</v>
      </c>
      <c r="AL75" s="21"/>
      <c r="AM75" s="22"/>
      <c r="AN75" s="22">
        <f>[2]Apr23!$AA$1</f>
        <v>0</v>
      </c>
      <c r="AO75" s="22"/>
      <c r="AP75" s="22"/>
      <c r="AQ75" s="22"/>
      <c r="AR75" s="22"/>
      <c r="AS75" s="22"/>
      <c r="AT75" s="22"/>
      <c r="AU75" s="13"/>
      <c r="AV75" s="22">
        <f t="shared" si="30"/>
        <v>0</v>
      </c>
      <c r="AW75" s="21"/>
      <c r="AX75" s="22"/>
      <c r="AY75" s="22">
        <f>[2]May23!$AA$1</f>
        <v>0</v>
      </c>
      <c r="AZ75" s="22"/>
      <c r="BA75" s="22"/>
      <c r="BB75" s="22"/>
      <c r="BC75" s="22"/>
      <c r="BD75" s="22"/>
      <c r="BE75" s="22"/>
      <c r="BF75" s="13"/>
      <c r="BG75" s="22">
        <f t="shared" si="31"/>
        <v>0</v>
      </c>
      <c r="BH75" s="21"/>
      <c r="BI75" s="22"/>
      <c r="BJ75" s="22">
        <f>[2]Jun23!$AA$1</f>
        <v>0</v>
      </c>
      <c r="BK75" s="22"/>
      <c r="BL75" s="22"/>
      <c r="BM75" s="22"/>
      <c r="BN75" s="22"/>
      <c r="BO75" s="22"/>
      <c r="BP75" s="22"/>
      <c r="BQ75" s="13"/>
      <c r="BR75" s="22">
        <f t="shared" si="32"/>
        <v>0</v>
      </c>
      <c r="BS75" s="21"/>
      <c r="BT75" s="22"/>
      <c r="BU75" s="22">
        <f>[2]Jul23!$AA$1</f>
        <v>0</v>
      </c>
      <c r="BV75" s="22"/>
      <c r="BW75" s="22"/>
      <c r="BX75" s="22"/>
      <c r="BY75" s="22"/>
      <c r="BZ75" s="22"/>
      <c r="CA75" s="22"/>
      <c r="CB75" s="13"/>
      <c r="CC75" s="22">
        <f t="shared" si="33"/>
        <v>0</v>
      </c>
      <c r="CD75" s="21"/>
      <c r="CE75" s="22"/>
      <c r="CF75" s="22">
        <f>[2]Aug23!$AA$1</f>
        <v>0</v>
      </c>
      <c r="CG75" s="22"/>
      <c r="CH75" s="22"/>
      <c r="CI75" s="22"/>
      <c r="CJ75" s="22"/>
      <c r="CK75" s="22"/>
      <c r="CL75" s="22"/>
      <c r="CM75" s="13"/>
      <c r="CN75" s="22">
        <f t="shared" si="34"/>
        <v>0</v>
      </c>
      <c r="CO75" s="21"/>
      <c r="CP75" s="22"/>
      <c r="CQ75" s="22">
        <f>[2]Sep23!$AA$1</f>
        <v>0</v>
      </c>
      <c r="CR75" s="22"/>
      <c r="CS75" s="22"/>
      <c r="CT75" s="22"/>
      <c r="CU75" s="22"/>
      <c r="CV75" s="22"/>
      <c r="CW75" s="22"/>
      <c r="CX75" s="13"/>
      <c r="CY75" s="22">
        <f t="shared" si="35"/>
        <v>0</v>
      </c>
      <c r="CZ75" s="21"/>
      <c r="DA75" s="22"/>
      <c r="DB75" s="22">
        <f>[2]Oct23!$AA$1</f>
        <v>0</v>
      </c>
      <c r="DC75" s="22"/>
      <c r="DD75" s="22"/>
      <c r="DE75" s="22"/>
      <c r="DF75" s="22"/>
      <c r="DG75" s="22"/>
      <c r="DH75" s="22"/>
      <c r="DI75" s="13"/>
      <c r="DJ75" s="22">
        <f t="shared" si="36"/>
        <v>0</v>
      </c>
      <c r="DK75" s="21"/>
      <c r="DL75" s="22"/>
      <c r="DM75" s="22">
        <f>[2]Nov23!$AA$1</f>
        <v>0</v>
      </c>
      <c r="DN75" s="22"/>
      <c r="DO75" s="22"/>
      <c r="DP75" s="22"/>
      <c r="DQ75" s="22"/>
      <c r="DR75" s="22"/>
      <c r="DS75" s="22"/>
      <c r="DT75" s="13"/>
      <c r="DU75" s="22">
        <f t="shared" si="37"/>
        <v>0</v>
      </c>
      <c r="DV75" s="21"/>
      <c r="DW75" s="22"/>
      <c r="DX75" s="22">
        <f>[2]Dec23!$AA$1</f>
        <v>0</v>
      </c>
      <c r="DY75" s="22"/>
      <c r="DZ75" s="22"/>
      <c r="EA75" s="22"/>
      <c r="EB75" s="22"/>
      <c r="EC75" s="22"/>
      <c r="ED75" s="22"/>
      <c r="EE75" s="13"/>
      <c r="EF75" s="22">
        <f t="shared" si="38"/>
        <v>0</v>
      </c>
      <c r="EG75" s="13"/>
      <c r="EI75" s="13"/>
      <c r="EJ75" s="22">
        <f t="shared" si="39"/>
        <v>0</v>
      </c>
      <c r="EK75" s="13"/>
    </row>
    <row r="76" spans="1:141" x14ac:dyDescent="0.2">
      <c r="A76" s="13"/>
      <c r="B76" s="13" t="s">
        <v>103</v>
      </c>
      <c r="C76" s="17" t="s">
        <v>104</v>
      </c>
      <c r="D76" s="21"/>
      <c r="E76" s="21"/>
      <c r="F76" s="22"/>
      <c r="G76" s="22">
        <f>[2]Jan23!$AB$1</f>
        <v>0</v>
      </c>
      <c r="H76" s="22"/>
      <c r="I76" s="22"/>
      <c r="J76" s="22"/>
      <c r="K76" s="22"/>
      <c r="L76" s="22"/>
      <c r="N76" s="21"/>
      <c r="O76" s="22">
        <f t="shared" si="27"/>
        <v>0</v>
      </c>
      <c r="P76" s="21"/>
      <c r="Q76" s="22"/>
      <c r="R76" s="22">
        <f>[2]Feb23!$AB$1</f>
        <v>0</v>
      </c>
      <c r="S76" s="22"/>
      <c r="T76" s="22"/>
      <c r="U76" s="22"/>
      <c r="V76" s="22"/>
      <c r="W76" s="22"/>
      <c r="X76" s="22"/>
      <c r="Y76" s="13"/>
      <c r="Z76" s="22">
        <f t="shared" si="28"/>
        <v>0</v>
      </c>
      <c r="AA76" s="21"/>
      <c r="AB76" s="22"/>
      <c r="AC76" s="22">
        <f>[2]Mar23!$AB$1</f>
        <v>0</v>
      </c>
      <c r="AD76" s="22"/>
      <c r="AE76" s="22"/>
      <c r="AF76" s="22"/>
      <c r="AG76" s="22"/>
      <c r="AH76" s="22"/>
      <c r="AI76" s="22"/>
      <c r="AJ76" s="13"/>
      <c r="AK76" s="22">
        <f t="shared" si="29"/>
        <v>0</v>
      </c>
      <c r="AL76" s="21"/>
      <c r="AM76" s="22"/>
      <c r="AN76" s="22">
        <f>[2]Apr23!$AB$1</f>
        <v>0</v>
      </c>
      <c r="AO76" s="22"/>
      <c r="AP76" s="22"/>
      <c r="AQ76" s="22"/>
      <c r="AR76" s="22"/>
      <c r="AS76" s="22"/>
      <c r="AT76" s="22"/>
      <c r="AU76" s="13"/>
      <c r="AV76" s="22">
        <f t="shared" si="30"/>
        <v>0</v>
      </c>
      <c r="AW76" s="21"/>
      <c r="AX76" s="22"/>
      <c r="AY76" s="22">
        <f>[2]May23!$AB$1</f>
        <v>0</v>
      </c>
      <c r="AZ76" s="22"/>
      <c r="BA76" s="22"/>
      <c r="BB76" s="22"/>
      <c r="BC76" s="22"/>
      <c r="BD76" s="22"/>
      <c r="BE76" s="22"/>
      <c r="BF76" s="13"/>
      <c r="BG76" s="22">
        <f t="shared" si="31"/>
        <v>0</v>
      </c>
      <c r="BH76" s="21"/>
      <c r="BI76" s="22"/>
      <c r="BJ76" s="22">
        <f>[2]Jun23!$AB$1</f>
        <v>0</v>
      </c>
      <c r="BK76" s="22"/>
      <c r="BL76" s="22"/>
      <c r="BM76" s="22"/>
      <c r="BN76" s="22"/>
      <c r="BO76" s="22"/>
      <c r="BP76" s="22"/>
      <c r="BQ76" s="13"/>
      <c r="BR76" s="22">
        <f t="shared" si="32"/>
        <v>0</v>
      </c>
      <c r="BS76" s="21"/>
      <c r="BT76" s="22"/>
      <c r="BU76" s="22">
        <f>[2]Jul23!$AB$1</f>
        <v>0</v>
      </c>
      <c r="BV76" s="22"/>
      <c r="BW76" s="22"/>
      <c r="BX76" s="22"/>
      <c r="BY76" s="22"/>
      <c r="BZ76" s="22"/>
      <c r="CA76" s="22"/>
      <c r="CB76" s="13"/>
      <c r="CC76" s="22">
        <f t="shared" si="33"/>
        <v>0</v>
      </c>
      <c r="CD76" s="21"/>
      <c r="CE76" s="22"/>
      <c r="CF76" s="22">
        <f>[2]Aug23!$AB$1</f>
        <v>0</v>
      </c>
      <c r="CG76" s="22"/>
      <c r="CH76" s="22"/>
      <c r="CI76" s="22"/>
      <c r="CJ76" s="22"/>
      <c r="CK76" s="22"/>
      <c r="CL76" s="22"/>
      <c r="CM76" s="13"/>
      <c r="CN76" s="22">
        <f t="shared" si="34"/>
        <v>0</v>
      </c>
      <c r="CO76" s="21"/>
      <c r="CP76" s="22"/>
      <c r="CQ76" s="22">
        <f>[2]Sep23!$AB$1</f>
        <v>0</v>
      </c>
      <c r="CR76" s="22"/>
      <c r="CS76" s="22"/>
      <c r="CT76" s="22"/>
      <c r="CU76" s="22"/>
      <c r="CV76" s="22"/>
      <c r="CW76" s="22"/>
      <c r="CX76" s="13"/>
      <c r="CY76" s="22">
        <f t="shared" si="35"/>
        <v>0</v>
      </c>
      <c r="CZ76" s="21"/>
      <c r="DA76" s="22"/>
      <c r="DB76" s="22">
        <f>[2]Oct23!$AB$1</f>
        <v>0</v>
      </c>
      <c r="DC76" s="22"/>
      <c r="DD76" s="22"/>
      <c r="DE76" s="22"/>
      <c r="DF76" s="22"/>
      <c r="DG76" s="22"/>
      <c r="DH76" s="22"/>
      <c r="DI76" s="13"/>
      <c r="DJ76" s="22">
        <f t="shared" si="36"/>
        <v>0</v>
      </c>
      <c r="DK76" s="21"/>
      <c r="DL76" s="22"/>
      <c r="DM76" s="22">
        <f>[2]Nov23!$AB$1</f>
        <v>0</v>
      </c>
      <c r="DN76" s="22"/>
      <c r="DO76" s="22"/>
      <c r="DP76" s="22"/>
      <c r="DQ76" s="22"/>
      <c r="DR76" s="22"/>
      <c r="DS76" s="22"/>
      <c r="DT76" s="13"/>
      <c r="DU76" s="22">
        <f t="shared" si="37"/>
        <v>0</v>
      </c>
      <c r="DV76" s="21"/>
      <c r="DW76" s="22"/>
      <c r="DX76" s="22">
        <f>[2]Dec23!$AB$1</f>
        <v>0</v>
      </c>
      <c r="DY76" s="22"/>
      <c r="DZ76" s="22"/>
      <c r="EA76" s="22"/>
      <c r="EB76" s="22"/>
      <c r="EC76" s="22"/>
      <c r="ED76" s="22"/>
      <c r="EE76" s="13"/>
      <c r="EF76" s="22">
        <f t="shared" si="38"/>
        <v>0</v>
      </c>
      <c r="EG76" s="13"/>
      <c r="EI76" s="13"/>
      <c r="EJ76" s="22">
        <f t="shared" si="39"/>
        <v>0</v>
      </c>
      <c r="EK76" s="13"/>
    </row>
    <row r="77" spans="1:141" x14ac:dyDescent="0.2">
      <c r="A77" s="13"/>
      <c r="B77" s="13" t="s">
        <v>105</v>
      </c>
      <c r="C77" s="17" t="s">
        <v>265</v>
      </c>
      <c r="D77" s="21"/>
      <c r="E77" s="21"/>
      <c r="F77" s="22"/>
      <c r="G77" s="22">
        <f>[2]Jan23!$AC$1</f>
        <v>0</v>
      </c>
      <c r="H77" s="22"/>
      <c r="I77" s="22"/>
      <c r="J77" s="22"/>
      <c r="K77" s="22"/>
      <c r="L77" s="22"/>
      <c r="N77" s="21"/>
      <c r="O77" s="22">
        <f t="shared" si="27"/>
        <v>0</v>
      </c>
      <c r="P77" s="21"/>
      <c r="Q77" s="22"/>
      <c r="R77" s="22">
        <f>[2]Feb23!$AC$1</f>
        <v>0</v>
      </c>
      <c r="S77" s="22"/>
      <c r="T77" s="22"/>
      <c r="U77" s="22"/>
      <c r="V77" s="22"/>
      <c r="W77" s="22"/>
      <c r="X77" s="22"/>
      <c r="Y77" s="13"/>
      <c r="Z77" s="22">
        <f t="shared" si="28"/>
        <v>0</v>
      </c>
      <c r="AA77" s="21"/>
      <c r="AB77" s="22"/>
      <c r="AC77" s="22">
        <f>[2]Mar23!$AC$1</f>
        <v>0</v>
      </c>
      <c r="AD77" s="22"/>
      <c r="AE77" s="22"/>
      <c r="AF77" s="22"/>
      <c r="AG77" s="22"/>
      <c r="AH77" s="22"/>
      <c r="AI77" s="22"/>
      <c r="AJ77" s="13"/>
      <c r="AK77" s="22">
        <f t="shared" si="29"/>
        <v>0</v>
      </c>
      <c r="AL77" s="21"/>
      <c r="AM77" s="22"/>
      <c r="AN77" s="22">
        <f>[2]Apr23!$AC$1</f>
        <v>0</v>
      </c>
      <c r="AO77" s="22"/>
      <c r="AP77" s="22"/>
      <c r="AQ77" s="22"/>
      <c r="AR77" s="22"/>
      <c r="AS77" s="22"/>
      <c r="AT77" s="22"/>
      <c r="AU77" s="13"/>
      <c r="AV77" s="22">
        <f t="shared" si="30"/>
        <v>0</v>
      </c>
      <c r="AW77" s="21"/>
      <c r="AX77" s="22"/>
      <c r="AY77" s="22">
        <f>[2]May23!$AC$1</f>
        <v>0</v>
      </c>
      <c r="AZ77" s="22"/>
      <c r="BA77" s="22"/>
      <c r="BB77" s="22"/>
      <c r="BC77" s="22"/>
      <c r="BD77" s="22"/>
      <c r="BE77" s="22"/>
      <c r="BF77" s="13"/>
      <c r="BG77" s="22">
        <f t="shared" si="31"/>
        <v>0</v>
      </c>
      <c r="BH77" s="21"/>
      <c r="BI77" s="22"/>
      <c r="BJ77" s="22">
        <f>[2]Jun23!$AC$1</f>
        <v>0</v>
      </c>
      <c r="BK77" s="22"/>
      <c r="BL77" s="22"/>
      <c r="BM77" s="22"/>
      <c r="BN77" s="22"/>
      <c r="BO77" s="22"/>
      <c r="BP77" s="22"/>
      <c r="BQ77" s="13"/>
      <c r="BR77" s="22">
        <f t="shared" si="32"/>
        <v>0</v>
      </c>
      <c r="BS77" s="21"/>
      <c r="BT77" s="22"/>
      <c r="BU77" s="22">
        <f>[2]Jul23!$AC$1</f>
        <v>0</v>
      </c>
      <c r="BV77" s="22"/>
      <c r="BW77" s="22"/>
      <c r="BX77" s="22"/>
      <c r="BY77" s="22"/>
      <c r="BZ77" s="22"/>
      <c r="CA77" s="22"/>
      <c r="CB77" s="13"/>
      <c r="CC77" s="22">
        <f t="shared" si="33"/>
        <v>0</v>
      </c>
      <c r="CD77" s="21"/>
      <c r="CE77" s="22"/>
      <c r="CF77" s="22">
        <f>[2]Aug23!$AC$1</f>
        <v>0</v>
      </c>
      <c r="CG77" s="22"/>
      <c r="CH77" s="22"/>
      <c r="CI77" s="22"/>
      <c r="CJ77" s="22"/>
      <c r="CK77" s="22"/>
      <c r="CL77" s="22"/>
      <c r="CM77" s="13"/>
      <c r="CN77" s="22">
        <f t="shared" si="34"/>
        <v>0</v>
      </c>
      <c r="CO77" s="21"/>
      <c r="CP77" s="22"/>
      <c r="CQ77" s="22">
        <f>[2]Sep23!$AC$1</f>
        <v>0</v>
      </c>
      <c r="CR77" s="22"/>
      <c r="CS77" s="22"/>
      <c r="CT77" s="22"/>
      <c r="CU77" s="22"/>
      <c r="CV77" s="22"/>
      <c r="CW77" s="22"/>
      <c r="CX77" s="13"/>
      <c r="CY77" s="22">
        <f t="shared" si="35"/>
        <v>0</v>
      </c>
      <c r="CZ77" s="21"/>
      <c r="DA77" s="22"/>
      <c r="DB77" s="22">
        <f>[2]Oct23!$AC$1</f>
        <v>0</v>
      </c>
      <c r="DC77" s="22"/>
      <c r="DD77" s="22"/>
      <c r="DE77" s="22"/>
      <c r="DF77" s="22"/>
      <c r="DG77" s="22"/>
      <c r="DH77" s="22"/>
      <c r="DI77" s="13"/>
      <c r="DJ77" s="22">
        <f t="shared" si="36"/>
        <v>0</v>
      </c>
      <c r="DK77" s="21"/>
      <c r="DL77" s="22"/>
      <c r="DM77" s="22">
        <f>[2]Nov23!$AC$1</f>
        <v>0</v>
      </c>
      <c r="DN77" s="22"/>
      <c r="DO77" s="22"/>
      <c r="DP77" s="22"/>
      <c r="DQ77" s="22"/>
      <c r="DR77" s="22"/>
      <c r="DS77" s="22"/>
      <c r="DT77" s="13"/>
      <c r="DU77" s="22">
        <f t="shared" si="37"/>
        <v>0</v>
      </c>
      <c r="DV77" s="21"/>
      <c r="DW77" s="22"/>
      <c r="DX77" s="22">
        <f>[2]Dec23!$AC$1</f>
        <v>0</v>
      </c>
      <c r="DY77" s="22"/>
      <c r="DZ77" s="22"/>
      <c r="EA77" s="22"/>
      <c r="EB77" s="22"/>
      <c r="EC77" s="22"/>
      <c r="ED77" s="22"/>
      <c r="EE77" s="13"/>
      <c r="EF77" s="22">
        <f t="shared" si="38"/>
        <v>0</v>
      </c>
      <c r="EG77" s="13"/>
      <c r="EI77" s="13"/>
      <c r="EJ77" s="22">
        <f t="shared" si="39"/>
        <v>0</v>
      </c>
      <c r="EK77" s="13"/>
    </row>
    <row r="78" spans="1:141" x14ac:dyDescent="0.2">
      <c r="A78" s="13"/>
      <c r="B78" s="13" t="s">
        <v>107</v>
      </c>
      <c r="C78" s="17" t="s">
        <v>109</v>
      </c>
      <c r="D78" s="21"/>
      <c r="E78" s="21"/>
      <c r="F78" s="22"/>
      <c r="G78" s="22">
        <f>[2]Jan23!$AD$1</f>
        <v>0</v>
      </c>
      <c r="H78" s="22"/>
      <c r="I78" s="22"/>
      <c r="J78" s="22"/>
      <c r="K78" s="22"/>
      <c r="L78" s="22"/>
      <c r="N78" s="21"/>
      <c r="O78" s="22">
        <f t="shared" si="27"/>
        <v>0</v>
      </c>
      <c r="P78" s="21"/>
      <c r="Q78" s="22"/>
      <c r="R78" s="22">
        <f>[2]Feb23!$AD$1</f>
        <v>0</v>
      </c>
      <c r="S78" s="22"/>
      <c r="T78" s="22"/>
      <c r="U78" s="22"/>
      <c r="V78" s="22"/>
      <c r="W78" s="22"/>
      <c r="X78" s="22"/>
      <c r="Y78" s="13"/>
      <c r="Z78" s="22">
        <f t="shared" si="28"/>
        <v>0</v>
      </c>
      <c r="AA78" s="21"/>
      <c r="AB78" s="22"/>
      <c r="AC78" s="22">
        <f>[2]Mar23!$AD$1</f>
        <v>0</v>
      </c>
      <c r="AD78" s="22"/>
      <c r="AE78" s="22"/>
      <c r="AF78" s="22"/>
      <c r="AG78" s="22"/>
      <c r="AH78" s="22"/>
      <c r="AI78" s="22"/>
      <c r="AJ78" s="13"/>
      <c r="AK78" s="22">
        <f t="shared" si="29"/>
        <v>0</v>
      </c>
      <c r="AL78" s="21"/>
      <c r="AM78" s="22"/>
      <c r="AN78" s="22">
        <f>[2]Apr23!$AD$1</f>
        <v>0</v>
      </c>
      <c r="AO78" s="22"/>
      <c r="AP78" s="22"/>
      <c r="AQ78" s="22"/>
      <c r="AR78" s="22"/>
      <c r="AS78" s="22"/>
      <c r="AT78" s="22"/>
      <c r="AU78" s="13"/>
      <c r="AV78" s="22">
        <f t="shared" si="30"/>
        <v>0</v>
      </c>
      <c r="AW78" s="21"/>
      <c r="AX78" s="22"/>
      <c r="AY78" s="22">
        <f>[2]May23!$AD$1</f>
        <v>0</v>
      </c>
      <c r="AZ78" s="22"/>
      <c r="BA78" s="22"/>
      <c r="BB78" s="22"/>
      <c r="BC78" s="22"/>
      <c r="BD78" s="22"/>
      <c r="BE78" s="22"/>
      <c r="BF78" s="13"/>
      <c r="BG78" s="22">
        <f t="shared" si="31"/>
        <v>0</v>
      </c>
      <c r="BH78" s="21"/>
      <c r="BI78" s="22"/>
      <c r="BJ78" s="22">
        <f>[2]Jun23!$AD$1</f>
        <v>0</v>
      </c>
      <c r="BK78" s="22"/>
      <c r="BL78" s="22"/>
      <c r="BM78" s="22"/>
      <c r="BN78" s="22"/>
      <c r="BO78" s="22"/>
      <c r="BP78" s="22"/>
      <c r="BQ78" s="13"/>
      <c r="BR78" s="22">
        <f t="shared" si="32"/>
        <v>0</v>
      </c>
      <c r="BS78" s="21"/>
      <c r="BT78" s="22"/>
      <c r="BU78" s="22">
        <f>[2]Jul23!$AD$1</f>
        <v>0</v>
      </c>
      <c r="BV78" s="22"/>
      <c r="BW78" s="22"/>
      <c r="BX78" s="22"/>
      <c r="BY78" s="22"/>
      <c r="BZ78" s="22"/>
      <c r="CA78" s="22"/>
      <c r="CB78" s="13"/>
      <c r="CC78" s="22">
        <f t="shared" si="33"/>
        <v>0</v>
      </c>
      <c r="CD78" s="21"/>
      <c r="CE78" s="22"/>
      <c r="CF78" s="22">
        <f>[2]Aug23!$AD$1</f>
        <v>0</v>
      </c>
      <c r="CG78" s="22"/>
      <c r="CH78" s="22"/>
      <c r="CI78" s="22"/>
      <c r="CJ78" s="22"/>
      <c r="CK78" s="22"/>
      <c r="CL78" s="22"/>
      <c r="CM78" s="13"/>
      <c r="CN78" s="22">
        <f t="shared" si="34"/>
        <v>0</v>
      </c>
      <c r="CO78" s="21"/>
      <c r="CP78" s="22"/>
      <c r="CQ78" s="22">
        <f>[2]Sep23!$AD$1</f>
        <v>0</v>
      </c>
      <c r="CR78" s="22"/>
      <c r="CS78" s="22"/>
      <c r="CT78" s="22"/>
      <c r="CU78" s="22"/>
      <c r="CV78" s="22"/>
      <c r="CW78" s="22"/>
      <c r="CX78" s="13"/>
      <c r="CY78" s="22">
        <f t="shared" si="35"/>
        <v>0</v>
      </c>
      <c r="CZ78" s="21"/>
      <c r="DA78" s="22"/>
      <c r="DB78" s="22">
        <f>[2]Oct23!$AD$1</f>
        <v>0</v>
      </c>
      <c r="DC78" s="22"/>
      <c r="DD78" s="22"/>
      <c r="DE78" s="22"/>
      <c r="DF78" s="22"/>
      <c r="DG78" s="22"/>
      <c r="DH78" s="22"/>
      <c r="DI78" s="13"/>
      <c r="DJ78" s="22">
        <f t="shared" si="36"/>
        <v>0</v>
      </c>
      <c r="DK78" s="21"/>
      <c r="DL78" s="22"/>
      <c r="DM78" s="22">
        <f>[2]Nov23!$AD$1</f>
        <v>0</v>
      </c>
      <c r="DN78" s="22"/>
      <c r="DO78" s="22"/>
      <c r="DP78" s="22"/>
      <c r="DQ78" s="22"/>
      <c r="DR78" s="22"/>
      <c r="DS78" s="22"/>
      <c r="DT78" s="13"/>
      <c r="DU78" s="22">
        <f t="shared" si="37"/>
        <v>0</v>
      </c>
      <c r="DV78" s="21"/>
      <c r="DW78" s="22"/>
      <c r="DX78" s="22">
        <f>[2]Dec23!$AD$1</f>
        <v>0</v>
      </c>
      <c r="DY78" s="22"/>
      <c r="DZ78" s="22"/>
      <c r="EA78" s="22"/>
      <c r="EB78" s="22"/>
      <c r="EC78" s="22"/>
      <c r="ED78" s="22"/>
      <c r="EE78" s="13"/>
      <c r="EF78" s="22">
        <f t="shared" si="38"/>
        <v>0</v>
      </c>
      <c r="EG78" s="13"/>
      <c r="EI78" s="13"/>
      <c r="EJ78" s="22">
        <f t="shared" si="39"/>
        <v>0</v>
      </c>
      <c r="EK78" s="13"/>
    </row>
    <row r="79" spans="1:141" x14ac:dyDescent="0.2">
      <c r="A79" s="13"/>
      <c r="B79" s="13" t="s">
        <v>108</v>
      </c>
      <c r="C79" s="17" t="s">
        <v>96</v>
      </c>
      <c r="D79" s="21"/>
      <c r="E79" s="21"/>
      <c r="F79" s="22"/>
      <c r="G79" s="22">
        <f>[2]Jan23!$AE$1</f>
        <v>0</v>
      </c>
      <c r="H79" s="22"/>
      <c r="I79" s="22"/>
      <c r="J79" s="22"/>
      <c r="K79" s="22"/>
      <c r="L79" s="22"/>
      <c r="N79" s="21"/>
      <c r="O79" s="22">
        <f t="shared" si="27"/>
        <v>0</v>
      </c>
      <c r="P79" s="21"/>
      <c r="Q79" s="22"/>
      <c r="R79" s="22">
        <f>[2]Feb23!$AE$1</f>
        <v>0</v>
      </c>
      <c r="S79" s="22"/>
      <c r="T79" s="22"/>
      <c r="U79" s="22"/>
      <c r="V79" s="22"/>
      <c r="W79" s="22"/>
      <c r="X79" s="22"/>
      <c r="Y79" s="13"/>
      <c r="Z79" s="22">
        <f t="shared" si="28"/>
        <v>0</v>
      </c>
      <c r="AA79" s="21"/>
      <c r="AB79" s="22"/>
      <c r="AC79" s="22">
        <f>[2]Mar23!$AE$1</f>
        <v>0</v>
      </c>
      <c r="AD79" s="22"/>
      <c r="AE79" s="22"/>
      <c r="AF79" s="22"/>
      <c r="AG79" s="22"/>
      <c r="AH79" s="22"/>
      <c r="AI79" s="22"/>
      <c r="AJ79" s="13"/>
      <c r="AK79" s="22">
        <f t="shared" si="29"/>
        <v>0</v>
      </c>
      <c r="AL79" s="21"/>
      <c r="AM79" s="22"/>
      <c r="AN79" s="22">
        <f>[2]Apr23!$AE$1</f>
        <v>0</v>
      </c>
      <c r="AO79" s="22"/>
      <c r="AP79" s="22"/>
      <c r="AQ79" s="22"/>
      <c r="AR79" s="22"/>
      <c r="AS79" s="22"/>
      <c r="AT79" s="22"/>
      <c r="AU79" s="13"/>
      <c r="AV79" s="22">
        <f t="shared" si="30"/>
        <v>0</v>
      </c>
      <c r="AW79" s="21"/>
      <c r="AX79" s="22"/>
      <c r="AY79" s="22">
        <f>[2]May23!$AE$1</f>
        <v>0</v>
      </c>
      <c r="AZ79" s="22"/>
      <c r="BA79" s="22"/>
      <c r="BB79" s="22"/>
      <c r="BC79" s="22"/>
      <c r="BD79" s="22"/>
      <c r="BE79" s="22"/>
      <c r="BF79" s="13"/>
      <c r="BG79" s="22">
        <f t="shared" si="31"/>
        <v>0</v>
      </c>
      <c r="BH79" s="21"/>
      <c r="BI79" s="22"/>
      <c r="BJ79" s="22">
        <f>[2]Jun23!$AE$1</f>
        <v>0</v>
      </c>
      <c r="BK79" s="22"/>
      <c r="BL79" s="22"/>
      <c r="BM79" s="22"/>
      <c r="BN79" s="22"/>
      <c r="BO79" s="22"/>
      <c r="BP79" s="22"/>
      <c r="BQ79" s="13"/>
      <c r="BR79" s="22">
        <f t="shared" si="32"/>
        <v>0</v>
      </c>
      <c r="BS79" s="21"/>
      <c r="BT79" s="22"/>
      <c r="BU79" s="22">
        <f>[2]Jul23!$AE$1</f>
        <v>0</v>
      </c>
      <c r="BV79" s="22"/>
      <c r="BW79" s="22"/>
      <c r="BX79" s="22"/>
      <c r="BY79" s="22"/>
      <c r="BZ79" s="22"/>
      <c r="CA79" s="22"/>
      <c r="CB79" s="13"/>
      <c r="CC79" s="22">
        <f t="shared" si="33"/>
        <v>0</v>
      </c>
      <c r="CD79" s="21"/>
      <c r="CE79" s="22"/>
      <c r="CF79" s="22">
        <f>[2]Aug23!$AE$1</f>
        <v>0</v>
      </c>
      <c r="CG79" s="22"/>
      <c r="CH79" s="22"/>
      <c r="CI79" s="22"/>
      <c r="CJ79" s="22"/>
      <c r="CK79" s="22"/>
      <c r="CL79" s="22"/>
      <c r="CM79" s="13"/>
      <c r="CN79" s="22">
        <f t="shared" si="34"/>
        <v>0</v>
      </c>
      <c r="CO79" s="21"/>
      <c r="CP79" s="22"/>
      <c r="CQ79" s="22">
        <f>[2]Sep23!$AE$1</f>
        <v>0</v>
      </c>
      <c r="CR79" s="22"/>
      <c r="CS79" s="22"/>
      <c r="CT79" s="22"/>
      <c r="CU79" s="22"/>
      <c r="CV79" s="22"/>
      <c r="CW79" s="22"/>
      <c r="CX79" s="13"/>
      <c r="CY79" s="22">
        <f t="shared" si="35"/>
        <v>0</v>
      </c>
      <c r="CZ79" s="21"/>
      <c r="DA79" s="22"/>
      <c r="DB79" s="22">
        <f>[2]Oct23!$AE$1</f>
        <v>0</v>
      </c>
      <c r="DC79" s="22"/>
      <c r="DD79" s="22"/>
      <c r="DE79" s="22"/>
      <c r="DF79" s="22"/>
      <c r="DG79" s="22"/>
      <c r="DH79" s="22"/>
      <c r="DI79" s="13"/>
      <c r="DJ79" s="22">
        <f t="shared" si="36"/>
        <v>0</v>
      </c>
      <c r="DK79" s="21"/>
      <c r="DL79" s="22"/>
      <c r="DM79" s="22">
        <f>[2]Nov23!$AE$1</f>
        <v>0</v>
      </c>
      <c r="DN79" s="22"/>
      <c r="DO79" s="22"/>
      <c r="DP79" s="22"/>
      <c r="DQ79" s="22"/>
      <c r="DR79" s="22"/>
      <c r="DS79" s="22"/>
      <c r="DT79" s="13"/>
      <c r="DU79" s="22">
        <f t="shared" si="37"/>
        <v>0</v>
      </c>
      <c r="DV79" s="21"/>
      <c r="DW79" s="22"/>
      <c r="DX79" s="22">
        <f>[2]Dec23!$AE$1</f>
        <v>0</v>
      </c>
      <c r="DY79" s="22"/>
      <c r="DZ79" s="22"/>
      <c r="EA79" s="22"/>
      <c r="EB79" s="22"/>
      <c r="EC79" s="22"/>
      <c r="ED79" s="22"/>
      <c r="EE79" s="13"/>
      <c r="EF79" s="22">
        <f t="shared" si="38"/>
        <v>0</v>
      </c>
      <c r="EG79" s="13"/>
      <c r="EI79" s="13"/>
      <c r="EJ79" s="22">
        <f t="shared" si="39"/>
        <v>0</v>
      </c>
      <c r="EK79" s="13"/>
    </row>
    <row r="80" spans="1:141" x14ac:dyDescent="0.2">
      <c r="A80" s="13"/>
      <c r="B80" s="13" t="s">
        <v>110</v>
      </c>
      <c r="C80" s="17" t="s">
        <v>111</v>
      </c>
      <c r="D80" s="21"/>
      <c r="E80" s="21"/>
      <c r="F80" s="22"/>
      <c r="G80" s="22">
        <f>[2]Jan23!$AF$1</f>
        <v>0</v>
      </c>
      <c r="H80" s="22"/>
      <c r="I80" s="22"/>
      <c r="J80" s="22"/>
      <c r="K80" s="22"/>
      <c r="L80" s="22"/>
      <c r="N80" s="21"/>
      <c r="O80" s="22">
        <f t="shared" si="27"/>
        <v>0</v>
      </c>
      <c r="P80" s="21"/>
      <c r="Q80" s="22"/>
      <c r="R80" s="22">
        <f>[2]Feb23!$AF$1</f>
        <v>0</v>
      </c>
      <c r="S80" s="22"/>
      <c r="T80" s="22"/>
      <c r="U80" s="22"/>
      <c r="V80" s="22"/>
      <c r="W80" s="22"/>
      <c r="X80" s="22"/>
      <c r="Y80" s="13"/>
      <c r="Z80" s="22">
        <f t="shared" si="28"/>
        <v>0</v>
      </c>
      <c r="AA80" s="21"/>
      <c r="AB80" s="22"/>
      <c r="AC80" s="22">
        <f>[2]Mar23!$AF$1</f>
        <v>0</v>
      </c>
      <c r="AD80" s="22"/>
      <c r="AE80" s="22"/>
      <c r="AF80" s="22"/>
      <c r="AG80" s="22"/>
      <c r="AH80" s="22"/>
      <c r="AI80" s="22"/>
      <c r="AJ80" s="13"/>
      <c r="AK80" s="22">
        <f t="shared" si="29"/>
        <v>0</v>
      </c>
      <c r="AL80" s="21"/>
      <c r="AM80" s="22"/>
      <c r="AN80" s="22">
        <f>[2]Apr23!$AF$1</f>
        <v>0</v>
      </c>
      <c r="AO80" s="22"/>
      <c r="AP80" s="22"/>
      <c r="AQ80" s="22"/>
      <c r="AR80" s="22"/>
      <c r="AS80" s="22"/>
      <c r="AT80" s="22"/>
      <c r="AU80" s="13"/>
      <c r="AV80" s="22">
        <f t="shared" si="30"/>
        <v>0</v>
      </c>
      <c r="AW80" s="21"/>
      <c r="AX80" s="22"/>
      <c r="AY80" s="22">
        <f>[2]May23!$AF$1</f>
        <v>0</v>
      </c>
      <c r="AZ80" s="22"/>
      <c r="BA80" s="22"/>
      <c r="BB80" s="22"/>
      <c r="BC80" s="22"/>
      <c r="BD80" s="22"/>
      <c r="BE80" s="22"/>
      <c r="BF80" s="13"/>
      <c r="BG80" s="22">
        <f t="shared" si="31"/>
        <v>0</v>
      </c>
      <c r="BH80" s="21"/>
      <c r="BI80" s="22"/>
      <c r="BJ80" s="22">
        <f>[2]Jun23!$AF$1</f>
        <v>0</v>
      </c>
      <c r="BK80" s="22"/>
      <c r="BL80" s="22"/>
      <c r="BM80" s="22"/>
      <c r="BN80" s="22"/>
      <c r="BO80" s="22"/>
      <c r="BP80" s="22"/>
      <c r="BQ80" s="13"/>
      <c r="BR80" s="22">
        <f t="shared" si="32"/>
        <v>0</v>
      </c>
      <c r="BS80" s="21"/>
      <c r="BT80" s="22"/>
      <c r="BU80" s="22">
        <f>[2]Jul23!$AF$1</f>
        <v>0</v>
      </c>
      <c r="BV80" s="22"/>
      <c r="BW80" s="22"/>
      <c r="BX80" s="22"/>
      <c r="BY80" s="22"/>
      <c r="BZ80" s="22"/>
      <c r="CA80" s="22"/>
      <c r="CB80" s="13"/>
      <c r="CC80" s="22">
        <f t="shared" si="33"/>
        <v>0</v>
      </c>
      <c r="CD80" s="21"/>
      <c r="CE80" s="22"/>
      <c r="CF80" s="22">
        <f>[2]Aug23!$AF$1</f>
        <v>0</v>
      </c>
      <c r="CG80" s="22"/>
      <c r="CH80" s="22"/>
      <c r="CI80" s="22"/>
      <c r="CJ80" s="22"/>
      <c r="CK80" s="22"/>
      <c r="CL80" s="22"/>
      <c r="CM80" s="13"/>
      <c r="CN80" s="22">
        <f t="shared" si="34"/>
        <v>0</v>
      </c>
      <c r="CO80" s="21"/>
      <c r="CP80" s="22"/>
      <c r="CQ80" s="22">
        <f>[2]Sep23!$AF$1</f>
        <v>0</v>
      </c>
      <c r="CR80" s="22"/>
      <c r="CS80" s="22"/>
      <c r="CT80" s="22"/>
      <c r="CU80" s="22"/>
      <c r="CV80" s="22"/>
      <c r="CW80" s="22"/>
      <c r="CX80" s="13"/>
      <c r="CY80" s="22">
        <f t="shared" si="35"/>
        <v>0</v>
      </c>
      <c r="CZ80" s="21"/>
      <c r="DA80" s="22"/>
      <c r="DB80" s="22">
        <f>[2]Oct23!$AF$1</f>
        <v>0</v>
      </c>
      <c r="DC80" s="22"/>
      <c r="DD80" s="22"/>
      <c r="DE80" s="22"/>
      <c r="DF80" s="22"/>
      <c r="DG80" s="22"/>
      <c r="DH80" s="22"/>
      <c r="DI80" s="13"/>
      <c r="DJ80" s="22">
        <f t="shared" si="36"/>
        <v>0</v>
      </c>
      <c r="DK80" s="21"/>
      <c r="DL80" s="22"/>
      <c r="DM80" s="22">
        <f>[2]Nov23!$AF$1</f>
        <v>0</v>
      </c>
      <c r="DN80" s="22"/>
      <c r="DO80" s="22"/>
      <c r="DP80" s="22"/>
      <c r="DQ80" s="22"/>
      <c r="DR80" s="22"/>
      <c r="DS80" s="22"/>
      <c r="DT80" s="13"/>
      <c r="DU80" s="22">
        <f t="shared" si="37"/>
        <v>0</v>
      </c>
      <c r="DV80" s="21"/>
      <c r="DW80" s="22"/>
      <c r="DX80" s="22">
        <f>[2]Dec23!$AF$1</f>
        <v>0</v>
      </c>
      <c r="DY80" s="22"/>
      <c r="DZ80" s="22"/>
      <c r="EA80" s="22"/>
      <c r="EB80" s="22"/>
      <c r="EC80" s="22"/>
      <c r="ED80" s="22"/>
      <c r="EE80" s="13"/>
      <c r="EF80" s="22">
        <f t="shared" si="38"/>
        <v>0</v>
      </c>
      <c r="EG80" s="13"/>
      <c r="EI80" s="13"/>
      <c r="EJ80" s="22">
        <f t="shared" si="39"/>
        <v>0</v>
      </c>
      <c r="EK80" s="13"/>
    </row>
    <row r="81" spans="1:141" x14ac:dyDescent="0.2">
      <c r="A81" s="13"/>
      <c r="B81" s="13" t="s">
        <v>112</v>
      </c>
      <c r="C81" s="17" t="s">
        <v>78</v>
      </c>
      <c r="D81" s="21"/>
      <c r="E81" s="21"/>
      <c r="F81" s="22">
        <f>-[3]Jan23!$T$1</f>
        <v>0</v>
      </c>
      <c r="G81" s="22"/>
      <c r="H81" s="22"/>
      <c r="I81" s="22"/>
      <c r="J81" s="22"/>
      <c r="K81" s="22"/>
      <c r="L81" s="22"/>
      <c r="N81" s="21"/>
      <c r="O81" s="22">
        <f t="shared" si="27"/>
        <v>0</v>
      </c>
      <c r="P81" s="21"/>
      <c r="Q81" s="22">
        <f>-[3]Feb23!$T$1</f>
        <v>0</v>
      </c>
      <c r="R81" s="22"/>
      <c r="S81" s="22"/>
      <c r="T81" s="22"/>
      <c r="U81" s="22"/>
      <c r="V81" s="22"/>
      <c r="W81" s="22"/>
      <c r="X81" s="22"/>
      <c r="Y81" s="13"/>
      <c r="Z81" s="22">
        <f t="shared" si="28"/>
        <v>0</v>
      </c>
      <c r="AA81" s="21"/>
      <c r="AB81" s="22">
        <f>-[3]Mar23!$T$1</f>
        <v>0</v>
      </c>
      <c r="AC81" s="22"/>
      <c r="AD81" s="22"/>
      <c r="AE81" s="22"/>
      <c r="AF81" s="22"/>
      <c r="AG81" s="22"/>
      <c r="AH81" s="22"/>
      <c r="AI81" s="22"/>
      <c r="AJ81" s="13"/>
      <c r="AK81" s="22">
        <f t="shared" si="29"/>
        <v>0</v>
      </c>
      <c r="AL81" s="21"/>
      <c r="AM81" s="22">
        <f>-[3]Apr23!$T$1</f>
        <v>0</v>
      </c>
      <c r="AN81" s="22"/>
      <c r="AO81" s="22"/>
      <c r="AP81" s="22"/>
      <c r="AQ81" s="22"/>
      <c r="AR81" s="22"/>
      <c r="AS81" s="22"/>
      <c r="AT81" s="22"/>
      <c r="AU81" s="13"/>
      <c r="AV81" s="22">
        <f t="shared" si="30"/>
        <v>0</v>
      </c>
      <c r="AW81" s="21"/>
      <c r="AX81" s="22">
        <f>-[3]May23!$T$1</f>
        <v>0</v>
      </c>
      <c r="AY81" s="22"/>
      <c r="AZ81" s="22"/>
      <c r="BA81" s="22"/>
      <c r="BB81" s="22"/>
      <c r="BC81" s="22"/>
      <c r="BD81" s="22"/>
      <c r="BE81" s="22"/>
      <c r="BF81" s="13"/>
      <c r="BG81" s="22">
        <f t="shared" si="31"/>
        <v>0</v>
      </c>
      <c r="BH81" s="21"/>
      <c r="BI81" s="22">
        <f>-[3]Jun23!$T$1</f>
        <v>0</v>
      </c>
      <c r="BJ81" s="22"/>
      <c r="BK81" s="22"/>
      <c r="BL81" s="22"/>
      <c r="BM81" s="22"/>
      <c r="BN81" s="22"/>
      <c r="BO81" s="22"/>
      <c r="BP81" s="22"/>
      <c r="BQ81" s="13"/>
      <c r="BR81" s="22">
        <f t="shared" si="32"/>
        <v>0</v>
      </c>
      <c r="BS81" s="21"/>
      <c r="BT81" s="22">
        <f>-[3]Jul23!$T$1</f>
        <v>0</v>
      </c>
      <c r="BU81" s="22"/>
      <c r="BV81" s="22"/>
      <c r="BW81" s="22"/>
      <c r="BX81" s="22"/>
      <c r="BY81" s="22"/>
      <c r="BZ81" s="22"/>
      <c r="CA81" s="22"/>
      <c r="CB81" s="13"/>
      <c r="CC81" s="22">
        <f t="shared" si="33"/>
        <v>0</v>
      </c>
      <c r="CD81" s="21"/>
      <c r="CE81" s="22">
        <f>-[3]Aug23!$T$1</f>
        <v>0</v>
      </c>
      <c r="CF81" s="22"/>
      <c r="CG81" s="22"/>
      <c r="CH81" s="22"/>
      <c r="CI81" s="22"/>
      <c r="CJ81" s="22"/>
      <c r="CK81" s="22"/>
      <c r="CL81" s="22"/>
      <c r="CM81" s="13"/>
      <c r="CN81" s="22">
        <f t="shared" si="34"/>
        <v>0</v>
      </c>
      <c r="CO81" s="21"/>
      <c r="CP81" s="22">
        <f>-[3]Sep23!$T$1</f>
        <v>0</v>
      </c>
      <c r="CQ81" s="22"/>
      <c r="CR81" s="22"/>
      <c r="CS81" s="22"/>
      <c r="CT81" s="22"/>
      <c r="CU81" s="22"/>
      <c r="CV81" s="22"/>
      <c r="CW81" s="22"/>
      <c r="CX81" s="13"/>
      <c r="CY81" s="22">
        <f t="shared" si="35"/>
        <v>0</v>
      </c>
      <c r="CZ81" s="21"/>
      <c r="DA81" s="22">
        <f>-[3]Oct23!$T$1</f>
        <v>0</v>
      </c>
      <c r="DB81" s="22"/>
      <c r="DC81" s="22"/>
      <c r="DD81" s="22"/>
      <c r="DE81" s="22"/>
      <c r="DF81" s="22"/>
      <c r="DG81" s="22"/>
      <c r="DH81" s="22"/>
      <c r="DI81" s="13"/>
      <c r="DJ81" s="22">
        <f t="shared" si="36"/>
        <v>0</v>
      </c>
      <c r="DK81" s="21"/>
      <c r="DL81" s="22">
        <f>-[3]Nov23!$T$1</f>
        <v>0</v>
      </c>
      <c r="DM81" s="22"/>
      <c r="DN81" s="22"/>
      <c r="DO81" s="22"/>
      <c r="DP81" s="22"/>
      <c r="DQ81" s="22"/>
      <c r="DR81" s="22"/>
      <c r="DS81" s="22"/>
      <c r="DT81" s="13"/>
      <c r="DU81" s="22">
        <f t="shared" si="37"/>
        <v>0</v>
      </c>
      <c r="DV81" s="21"/>
      <c r="DW81" s="22">
        <f>-[3]Dec23!$T$1</f>
        <v>0</v>
      </c>
      <c r="DX81" s="22"/>
      <c r="DY81" s="22"/>
      <c r="DZ81" s="22"/>
      <c r="EA81" s="22"/>
      <c r="EB81" s="22"/>
      <c r="EC81" s="22"/>
      <c r="ED81" s="22"/>
      <c r="EE81" s="13"/>
      <c r="EF81" s="22">
        <f t="shared" si="38"/>
        <v>0</v>
      </c>
      <c r="EG81" s="13"/>
      <c r="EI81" s="13"/>
      <c r="EJ81" s="22">
        <f t="shared" si="39"/>
        <v>0</v>
      </c>
      <c r="EK81" s="13"/>
    </row>
    <row r="82" spans="1:141" x14ac:dyDescent="0.2">
      <c r="A82" s="13"/>
      <c r="B82" s="13" t="s">
        <v>115</v>
      </c>
      <c r="C82" s="17" t="s">
        <v>116</v>
      </c>
      <c r="D82" s="21"/>
      <c r="E82" s="21"/>
      <c r="F82" s="22"/>
      <c r="G82" s="22"/>
      <c r="H82" s="22">
        <f>[4]Jan23!$AE$1</f>
        <v>0</v>
      </c>
      <c r="I82" s="22">
        <f>[5]Jan23!$AE$1</f>
        <v>0</v>
      </c>
      <c r="J82" s="22">
        <f>[6]Jan23!$AE$1</f>
        <v>0</v>
      </c>
      <c r="K82" s="22">
        <f>[7]Jan23!$AB$1</f>
        <v>0</v>
      </c>
      <c r="L82" s="22"/>
      <c r="N82" s="21"/>
      <c r="O82" s="22">
        <f t="shared" si="27"/>
        <v>0</v>
      </c>
      <c r="P82" s="21"/>
      <c r="Q82" s="22"/>
      <c r="R82" s="22"/>
      <c r="S82" s="22">
        <f>[4]Feb23!$AE$1</f>
        <v>0</v>
      </c>
      <c r="T82" s="22">
        <f>[5]Feb23!$AE$1</f>
        <v>0</v>
      </c>
      <c r="U82" s="22">
        <f>[6]Feb23!$AE$1</f>
        <v>0</v>
      </c>
      <c r="V82" s="22">
        <f>[7]Feb23!$AB$1</f>
        <v>0</v>
      </c>
      <c r="W82" s="22"/>
      <c r="X82" s="22"/>
      <c r="Y82" s="13"/>
      <c r="Z82" s="22">
        <f t="shared" si="28"/>
        <v>0</v>
      </c>
      <c r="AA82" s="21"/>
      <c r="AB82" s="22"/>
      <c r="AC82" s="22"/>
      <c r="AD82" s="22">
        <f>[4]Mar23!$AE$1</f>
        <v>0</v>
      </c>
      <c r="AE82" s="22">
        <f>[5]Mar23!$AE$1</f>
        <v>0</v>
      </c>
      <c r="AF82" s="22">
        <f>[6]Mar23!$AE$1</f>
        <v>0</v>
      </c>
      <c r="AG82" s="22">
        <f>[7]Mar23!$AB$1</f>
        <v>0</v>
      </c>
      <c r="AH82" s="22"/>
      <c r="AI82" s="22"/>
      <c r="AJ82" s="13"/>
      <c r="AK82" s="22">
        <f t="shared" si="29"/>
        <v>0</v>
      </c>
      <c r="AL82" s="21"/>
      <c r="AM82" s="22"/>
      <c r="AN82" s="22"/>
      <c r="AO82" s="22">
        <f>[4]Apr23!$AE$1</f>
        <v>0</v>
      </c>
      <c r="AP82" s="22">
        <f>[5]Apr23!$AE$1</f>
        <v>0</v>
      </c>
      <c r="AQ82" s="22">
        <f>[6]Apr23!$AE$1</f>
        <v>0</v>
      </c>
      <c r="AR82" s="22">
        <f>[7]Apr23!$AB$1</f>
        <v>0</v>
      </c>
      <c r="AS82" s="22"/>
      <c r="AT82" s="22"/>
      <c r="AU82" s="13"/>
      <c r="AV82" s="22">
        <f t="shared" si="30"/>
        <v>0</v>
      </c>
      <c r="AW82" s="21"/>
      <c r="AX82" s="22"/>
      <c r="AY82" s="22"/>
      <c r="AZ82" s="22">
        <f>[4]May23!$AE$1</f>
        <v>0</v>
      </c>
      <c r="BA82" s="22">
        <f>[5]May23!$AE$1</f>
        <v>0</v>
      </c>
      <c r="BB82" s="22">
        <f>[6]May23!$AE$1</f>
        <v>0</v>
      </c>
      <c r="BC82" s="22">
        <f>[7]May23!$AB$1</f>
        <v>0</v>
      </c>
      <c r="BD82" s="22"/>
      <c r="BE82" s="22"/>
      <c r="BF82" s="13"/>
      <c r="BG82" s="22">
        <f t="shared" si="31"/>
        <v>0</v>
      </c>
      <c r="BH82" s="21"/>
      <c r="BI82" s="22"/>
      <c r="BJ82" s="22"/>
      <c r="BK82" s="22">
        <f>[4]Jun23!$AE$1</f>
        <v>0</v>
      </c>
      <c r="BL82" s="22">
        <f>[5]Jun23!$AE$1</f>
        <v>0</v>
      </c>
      <c r="BM82" s="22">
        <f>[6]Jun23!$AE$1</f>
        <v>0</v>
      </c>
      <c r="BN82" s="22">
        <f>[7]Jun23!$AB$1</f>
        <v>0</v>
      </c>
      <c r="BO82" s="22"/>
      <c r="BP82" s="22"/>
      <c r="BQ82" s="13"/>
      <c r="BR82" s="22">
        <f t="shared" si="32"/>
        <v>0</v>
      </c>
      <c r="BS82" s="21"/>
      <c r="BT82" s="22"/>
      <c r="BU82" s="22"/>
      <c r="BV82" s="22">
        <f>[4]Jul23!$AE$1</f>
        <v>0</v>
      </c>
      <c r="BW82" s="22">
        <f>[5]Jul23!$AE$1</f>
        <v>0</v>
      </c>
      <c r="BX82" s="22">
        <f>[6]Jul23!$AE$1</f>
        <v>0</v>
      </c>
      <c r="BY82" s="22">
        <f>[7]Jul23!$AB$1</f>
        <v>0</v>
      </c>
      <c r="BZ82" s="22"/>
      <c r="CA82" s="22"/>
      <c r="CB82" s="13"/>
      <c r="CC82" s="22">
        <f t="shared" si="33"/>
        <v>0</v>
      </c>
      <c r="CD82" s="21"/>
      <c r="CE82" s="22"/>
      <c r="CF82" s="22"/>
      <c r="CG82" s="22">
        <f>[4]Aug23!$AE$1</f>
        <v>0</v>
      </c>
      <c r="CH82" s="22">
        <f>[5]Aug23!$AE$1</f>
        <v>0</v>
      </c>
      <c r="CI82" s="22">
        <f>[6]Aug23!$AE$1</f>
        <v>0</v>
      </c>
      <c r="CJ82" s="22">
        <f>[7]Aug23!$AB$1</f>
        <v>0</v>
      </c>
      <c r="CK82" s="22"/>
      <c r="CL82" s="22"/>
      <c r="CM82" s="13"/>
      <c r="CN82" s="22">
        <f t="shared" si="34"/>
        <v>0</v>
      </c>
      <c r="CO82" s="21"/>
      <c r="CP82" s="22"/>
      <c r="CQ82" s="22"/>
      <c r="CR82" s="22">
        <f>[4]Sep23!$AE$1</f>
        <v>0</v>
      </c>
      <c r="CS82" s="22">
        <f>[5]Sep23!$AE$1</f>
        <v>0</v>
      </c>
      <c r="CT82" s="22">
        <f>[6]Sep23!$AE$1</f>
        <v>0</v>
      </c>
      <c r="CU82" s="22">
        <f>[7]Sep23!$AB$1</f>
        <v>0</v>
      </c>
      <c r="CV82" s="22"/>
      <c r="CW82" s="22"/>
      <c r="CX82" s="13"/>
      <c r="CY82" s="22">
        <f t="shared" si="35"/>
        <v>0</v>
      </c>
      <c r="CZ82" s="21"/>
      <c r="DA82" s="22"/>
      <c r="DB82" s="22"/>
      <c r="DC82" s="22">
        <f>[4]Oct23!$AE$1</f>
        <v>0</v>
      </c>
      <c r="DD82" s="22">
        <f>[5]Oct23!$AE$1</f>
        <v>0</v>
      </c>
      <c r="DE82" s="22">
        <f>[6]Oct23!$AE$1</f>
        <v>0</v>
      </c>
      <c r="DF82" s="22">
        <f>[7]Oct23!$AB$1</f>
        <v>0</v>
      </c>
      <c r="DG82" s="22"/>
      <c r="DH82" s="22"/>
      <c r="DI82" s="13"/>
      <c r="DJ82" s="22">
        <f t="shared" si="36"/>
        <v>0</v>
      </c>
      <c r="DK82" s="21"/>
      <c r="DL82" s="22"/>
      <c r="DM82" s="22"/>
      <c r="DN82" s="22">
        <f>[4]Nov23!$AE$1</f>
        <v>0</v>
      </c>
      <c r="DO82" s="22">
        <f>[5]Nov23!$AE$1</f>
        <v>0</v>
      </c>
      <c r="DP82" s="22">
        <f>[6]Nov23!$AE$1</f>
        <v>0</v>
      </c>
      <c r="DQ82" s="22">
        <f>[7]Nov23!$AB$1</f>
        <v>0</v>
      </c>
      <c r="DR82" s="22"/>
      <c r="DS82" s="22"/>
      <c r="DT82" s="13"/>
      <c r="DU82" s="22">
        <f t="shared" si="37"/>
        <v>0</v>
      </c>
      <c r="DV82" s="21"/>
      <c r="DW82" s="22"/>
      <c r="DX82" s="22"/>
      <c r="DY82" s="22">
        <f>[4]Dec23!$AE$1</f>
        <v>0</v>
      </c>
      <c r="DZ82" s="22">
        <f>[5]Dec23!$AE$1</f>
        <v>0</v>
      </c>
      <c r="EA82" s="22">
        <f>[6]Dec23!$AE$1</f>
        <v>0</v>
      </c>
      <c r="EB82" s="22">
        <f>[7]Dec23!$AB$1</f>
        <v>0</v>
      </c>
      <c r="EC82" s="22"/>
      <c r="ED82" s="22"/>
      <c r="EE82" s="13"/>
      <c r="EF82" s="22">
        <f t="shared" si="38"/>
        <v>0</v>
      </c>
      <c r="EG82" s="13"/>
      <c r="EI82" s="13"/>
      <c r="EJ82" s="22">
        <f t="shared" si="39"/>
        <v>0</v>
      </c>
      <c r="EK82" s="13"/>
    </row>
    <row r="83" spans="1:141" x14ac:dyDescent="0.2">
      <c r="A83" s="13"/>
      <c r="B83" s="13" t="s">
        <v>117</v>
      </c>
      <c r="C83" s="17" t="s">
        <v>118</v>
      </c>
      <c r="D83" s="21"/>
      <c r="E83" s="21"/>
      <c r="F83" s="22"/>
      <c r="G83" s="22"/>
      <c r="H83" s="22">
        <f>[4]Jan23!$AD$1</f>
        <v>0</v>
      </c>
      <c r="I83" s="22">
        <f>[5]Jan23!$AD$1</f>
        <v>0</v>
      </c>
      <c r="J83" s="22">
        <f>[6]Jan23!$AD$1</f>
        <v>0</v>
      </c>
      <c r="K83" s="22">
        <f>[7]Jan23!$AA$1</f>
        <v>0</v>
      </c>
      <c r="L83" s="22"/>
      <c r="N83" s="21"/>
      <c r="O83" s="22">
        <f t="shared" si="27"/>
        <v>0</v>
      </c>
      <c r="P83" s="21"/>
      <c r="Q83" s="22"/>
      <c r="R83" s="22"/>
      <c r="S83" s="22">
        <f>[4]Feb23!$AD$1</f>
        <v>0</v>
      </c>
      <c r="T83" s="22">
        <f>[5]Feb23!$AD$1</f>
        <v>0</v>
      </c>
      <c r="U83" s="22">
        <f>[6]Feb23!$AD$1</f>
        <v>0</v>
      </c>
      <c r="V83" s="22">
        <f>[7]Feb23!$AA$1</f>
        <v>0</v>
      </c>
      <c r="W83" s="22"/>
      <c r="X83" s="22"/>
      <c r="Y83" s="13"/>
      <c r="Z83" s="22">
        <f t="shared" si="28"/>
        <v>0</v>
      </c>
      <c r="AA83" s="21"/>
      <c r="AB83" s="22"/>
      <c r="AC83" s="22"/>
      <c r="AD83" s="22">
        <f>[4]Mar23!$AD$1</f>
        <v>0</v>
      </c>
      <c r="AE83" s="22">
        <f>[5]Mar23!$AD$1</f>
        <v>0</v>
      </c>
      <c r="AF83" s="22">
        <f>[6]Mar23!$AD$1</f>
        <v>0</v>
      </c>
      <c r="AG83" s="22">
        <f>[7]Mar23!$AA$1</f>
        <v>0</v>
      </c>
      <c r="AH83" s="22"/>
      <c r="AI83" s="22"/>
      <c r="AJ83" s="13"/>
      <c r="AK83" s="22">
        <f t="shared" si="29"/>
        <v>0</v>
      </c>
      <c r="AL83" s="21"/>
      <c r="AM83" s="22"/>
      <c r="AN83" s="22"/>
      <c r="AO83" s="22">
        <f>[4]Apr23!$AD$1</f>
        <v>0</v>
      </c>
      <c r="AP83" s="22">
        <f>[5]Apr23!$AD$1</f>
        <v>0</v>
      </c>
      <c r="AQ83" s="22">
        <f>[6]Apr23!$AD$1</f>
        <v>0</v>
      </c>
      <c r="AR83" s="22">
        <f>[7]Apr23!$AA$1</f>
        <v>0</v>
      </c>
      <c r="AS83" s="22"/>
      <c r="AT83" s="22"/>
      <c r="AU83" s="13"/>
      <c r="AV83" s="22">
        <f t="shared" si="30"/>
        <v>0</v>
      </c>
      <c r="AW83" s="21"/>
      <c r="AX83" s="22"/>
      <c r="AY83" s="22"/>
      <c r="AZ83" s="22">
        <f>[4]May23!$AD$1</f>
        <v>0</v>
      </c>
      <c r="BA83" s="22">
        <f>[5]May23!$AD$1</f>
        <v>0</v>
      </c>
      <c r="BB83" s="22">
        <f>[6]May23!$AD$1</f>
        <v>0</v>
      </c>
      <c r="BC83" s="22">
        <f>[7]May23!$AA$1</f>
        <v>0</v>
      </c>
      <c r="BD83" s="22"/>
      <c r="BE83" s="22"/>
      <c r="BF83" s="13"/>
      <c r="BG83" s="22">
        <f t="shared" si="31"/>
        <v>0</v>
      </c>
      <c r="BH83" s="21"/>
      <c r="BI83" s="22"/>
      <c r="BJ83" s="22"/>
      <c r="BK83" s="22">
        <f>[4]Jun23!$AD$1</f>
        <v>0</v>
      </c>
      <c r="BL83" s="22">
        <f>[5]Jun23!$AD$1</f>
        <v>0</v>
      </c>
      <c r="BM83" s="22">
        <f>[6]Jun23!$AD$1</f>
        <v>0</v>
      </c>
      <c r="BN83" s="22">
        <f>[7]Jun23!$AA$1</f>
        <v>0</v>
      </c>
      <c r="BO83" s="22"/>
      <c r="BP83" s="22"/>
      <c r="BQ83" s="13"/>
      <c r="BR83" s="22">
        <f t="shared" si="32"/>
        <v>0</v>
      </c>
      <c r="BS83" s="21"/>
      <c r="BT83" s="22"/>
      <c r="BU83" s="22"/>
      <c r="BV83" s="22">
        <f>[4]Jul23!$AD$1</f>
        <v>0</v>
      </c>
      <c r="BW83" s="22">
        <f>[5]Jul23!$AD$1</f>
        <v>0</v>
      </c>
      <c r="BX83" s="22">
        <f>[6]Jul23!$AD$1</f>
        <v>0</v>
      </c>
      <c r="BY83" s="22">
        <f>[7]Jul23!$AA$1</f>
        <v>0</v>
      </c>
      <c r="BZ83" s="22"/>
      <c r="CA83" s="22"/>
      <c r="CB83" s="13"/>
      <c r="CC83" s="22">
        <f t="shared" si="33"/>
        <v>0</v>
      </c>
      <c r="CD83" s="21"/>
      <c r="CE83" s="22"/>
      <c r="CF83" s="22"/>
      <c r="CG83" s="22">
        <f>[4]Aug23!$AD$1</f>
        <v>0</v>
      </c>
      <c r="CH83" s="22">
        <f>[5]Aug23!$AD$1</f>
        <v>0</v>
      </c>
      <c r="CI83" s="22">
        <f>[6]Aug23!$AD$1</f>
        <v>0</v>
      </c>
      <c r="CJ83" s="22">
        <f>[7]Aug23!$AA$1</f>
        <v>0</v>
      </c>
      <c r="CK83" s="22"/>
      <c r="CL83" s="22"/>
      <c r="CM83" s="13"/>
      <c r="CN83" s="22">
        <f t="shared" si="34"/>
        <v>0</v>
      </c>
      <c r="CO83" s="21"/>
      <c r="CP83" s="22"/>
      <c r="CQ83" s="22"/>
      <c r="CR83" s="22">
        <f>[4]Sep23!$AD$1</f>
        <v>0</v>
      </c>
      <c r="CS83" s="22">
        <f>[5]Sep23!$AD$1</f>
        <v>0</v>
      </c>
      <c r="CT83" s="22">
        <f>[6]Sep23!$AD$1</f>
        <v>0</v>
      </c>
      <c r="CU83" s="22">
        <f>[7]Sep23!$AA$1</f>
        <v>0</v>
      </c>
      <c r="CV83" s="22"/>
      <c r="CW83" s="22"/>
      <c r="CX83" s="13"/>
      <c r="CY83" s="22">
        <f t="shared" si="35"/>
        <v>0</v>
      </c>
      <c r="CZ83" s="21"/>
      <c r="DA83" s="22"/>
      <c r="DB83" s="22"/>
      <c r="DC83" s="22">
        <f>[4]Oct23!$AD$1</f>
        <v>0</v>
      </c>
      <c r="DD83" s="22">
        <f>[5]Oct23!$AD$1</f>
        <v>0</v>
      </c>
      <c r="DE83" s="22">
        <f>[6]Oct23!$AD$1</f>
        <v>0</v>
      </c>
      <c r="DF83" s="22">
        <f>[7]Oct23!$AA$1</f>
        <v>0</v>
      </c>
      <c r="DG83" s="22"/>
      <c r="DH83" s="22"/>
      <c r="DI83" s="13"/>
      <c r="DJ83" s="22">
        <f t="shared" si="36"/>
        <v>0</v>
      </c>
      <c r="DK83" s="21"/>
      <c r="DL83" s="22"/>
      <c r="DM83" s="22"/>
      <c r="DN83" s="22">
        <f>[4]Nov23!$AD$1</f>
        <v>0</v>
      </c>
      <c r="DO83" s="22">
        <f>[5]Nov23!$AD$1</f>
        <v>0</v>
      </c>
      <c r="DP83" s="22">
        <f>[6]Nov23!$AD$1</f>
        <v>0</v>
      </c>
      <c r="DQ83" s="22">
        <f>[7]Nov23!$AA$1</f>
        <v>0</v>
      </c>
      <c r="DR83" s="22"/>
      <c r="DS83" s="22"/>
      <c r="DT83" s="13"/>
      <c r="DU83" s="22">
        <f t="shared" si="37"/>
        <v>0</v>
      </c>
      <c r="DV83" s="21"/>
      <c r="DW83" s="22"/>
      <c r="DX83" s="22"/>
      <c r="DY83" s="22">
        <f>[4]Dec23!$AD$1</f>
        <v>0</v>
      </c>
      <c r="DZ83" s="22">
        <f>[5]Dec23!$AD$1</f>
        <v>0</v>
      </c>
      <c r="EA83" s="22">
        <f>[6]Dec23!$AD$1</f>
        <v>0</v>
      </c>
      <c r="EB83" s="22">
        <f>[7]Dec23!$AA$1</f>
        <v>0</v>
      </c>
      <c r="EC83" s="22"/>
      <c r="ED83" s="22"/>
      <c r="EE83" s="13"/>
      <c r="EF83" s="22">
        <f t="shared" si="38"/>
        <v>0</v>
      </c>
      <c r="EG83" s="13"/>
      <c r="EI83" s="13"/>
      <c r="EJ83" s="22">
        <f t="shared" si="39"/>
        <v>0</v>
      </c>
      <c r="EK83" s="13"/>
    </row>
    <row r="84" spans="1:141" x14ac:dyDescent="0.2">
      <c r="A84" s="13"/>
      <c r="B84" s="13" t="s">
        <v>113</v>
      </c>
      <c r="C84" s="17" t="s">
        <v>264</v>
      </c>
      <c r="D84" s="21"/>
      <c r="E84" s="21"/>
      <c r="F84" s="22"/>
      <c r="G84" s="22">
        <f>[2]Jan23!$AG$1</f>
        <v>0</v>
      </c>
      <c r="H84" s="22"/>
      <c r="I84" s="22"/>
      <c r="J84" s="22"/>
      <c r="K84" s="22"/>
      <c r="L84" s="22"/>
      <c r="N84" s="21"/>
      <c r="O84" s="22">
        <f t="shared" si="27"/>
        <v>0</v>
      </c>
      <c r="P84" s="21"/>
      <c r="Q84" s="22"/>
      <c r="R84" s="22">
        <f>[2]Feb23!$AG$1</f>
        <v>0</v>
      </c>
      <c r="S84" s="22"/>
      <c r="T84" s="22"/>
      <c r="U84" s="22"/>
      <c r="V84" s="22"/>
      <c r="W84" s="22"/>
      <c r="X84" s="22"/>
      <c r="Y84" s="13"/>
      <c r="Z84" s="22">
        <f t="shared" si="28"/>
        <v>0</v>
      </c>
      <c r="AA84" s="21"/>
      <c r="AB84" s="22"/>
      <c r="AC84" s="22">
        <f>[2]Mar23!$AG$1</f>
        <v>0</v>
      </c>
      <c r="AD84" s="22"/>
      <c r="AE84" s="22"/>
      <c r="AF84" s="22"/>
      <c r="AG84" s="22"/>
      <c r="AH84" s="22"/>
      <c r="AI84" s="22"/>
      <c r="AJ84" s="13"/>
      <c r="AK84" s="22">
        <f t="shared" si="29"/>
        <v>0</v>
      </c>
      <c r="AL84" s="21"/>
      <c r="AM84" s="22"/>
      <c r="AN84" s="22">
        <f>[2]Apr23!$AG$1</f>
        <v>0</v>
      </c>
      <c r="AO84" s="22"/>
      <c r="AP84" s="22"/>
      <c r="AQ84" s="22"/>
      <c r="AR84" s="22"/>
      <c r="AS84" s="22"/>
      <c r="AT84" s="22"/>
      <c r="AU84" s="13"/>
      <c r="AV84" s="22">
        <f t="shared" si="30"/>
        <v>0</v>
      </c>
      <c r="AW84" s="21"/>
      <c r="AX84" s="22"/>
      <c r="AY84" s="22">
        <f>[2]May23!$AG$1</f>
        <v>0</v>
      </c>
      <c r="AZ84" s="22"/>
      <c r="BA84" s="22"/>
      <c r="BB84" s="22"/>
      <c r="BC84" s="22"/>
      <c r="BD84" s="22"/>
      <c r="BE84" s="22"/>
      <c r="BF84" s="13"/>
      <c r="BG84" s="22">
        <f t="shared" si="31"/>
        <v>0</v>
      </c>
      <c r="BH84" s="21"/>
      <c r="BI84" s="22"/>
      <c r="BJ84" s="22">
        <f>[2]Jun23!$AG$1</f>
        <v>0</v>
      </c>
      <c r="BK84" s="22"/>
      <c r="BL84" s="22"/>
      <c r="BM84" s="22"/>
      <c r="BN84" s="22"/>
      <c r="BO84" s="22"/>
      <c r="BP84" s="22"/>
      <c r="BQ84" s="13"/>
      <c r="BR84" s="22">
        <f t="shared" si="32"/>
        <v>0</v>
      </c>
      <c r="BS84" s="21"/>
      <c r="BT84" s="22"/>
      <c r="BU84" s="22">
        <f>[2]Jul23!$AG$1</f>
        <v>0</v>
      </c>
      <c r="BV84" s="22"/>
      <c r="BW84" s="22"/>
      <c r="BX84" s="22"/>
      <c r="BY84" s="22"/>
      <c r="BZ84" s="22"/>
      <c r="CA84" s="22"/>
      <c r="CB84" s="13"/>
      <c r="CC84" s="22">
        <f t="shared" si="33"/>
        <v>0</v>
      </c>
      <c r="CD84" s="21"/>
      <c r="CE84" s="22"/>
      <c r="CF84" s="22">
        <f>[2]Aug23!$AG$1</f>
        <v>0</v>
      </c>
      <c r="CG84" s="22"/>
      <c r="CH84" s="22"/>
      <c r="CI84" s="22"/>
      <c r="CJ84" s="22"/>
      <c r="CK84" s="22"/>
      <c r="CL84" s="22"/>
      <c r="CM84" s="13"/>
      <c r="CN84" s="22">
        <f t="shared" si="34"/>
        <v>0</v>
      </c>
      <c r="CO84" s="21"/>
      <c r="CP84" s="22"/>
      <c r="CQ84" s="22">
        <f>[2]Sep23!$AG$1</f>
        <v>0</v>
      </c>
      <c r="CR84" s="22"/>
      <c r="CS84" s="22"/>
      <c r="CT84" s="22"/>
      <c r="CU84" s="22"/>
      <c r="CV84" s="22"/>
      <c r="CW84" s="22"/>
      <c r="CX84" s="13"/>
      <c r="CY84" s="22">
        <f t="shared" si="35"/>
        <v>0</v>
      </c>
      <c r="CZ84" s="21"/>
      <c r="DA84" s="22"/>
      <c r="DB84" s="22">
        <f>[2]Oct23!$AG$1</f>
        <v>0</v>
      </c>
      <c r="DC84" s="22"/>
      <c r="DD84" s="22"/>
      <c r="DE84" s="22"/>
      <c r="DF84" s="22"/>
      <c r="DG84" s="22"/>
      <c r="DH84" s="22"/>
      <c r="DI84" s="13"/>
      <c r="DJ84" s="22">
        <f t="shared" si="36"/>
        <v>0</v>
      </c>
      <c r="DK84" s="21"/>
      <c r="DL84" s="22"/>
      <c r="DM84" s="22">
        <f>[2]Nov23!$AG$1</f>
        <v>0</v>
      </c>
      <c r="DN84" s="22"/>
      <c r="DO84" s="22"/>
      <c r="DP84" s="22"/>
      <c r="DQ84" s="22"/>
      <c r="DR84" s="22"/>
      <c r="DS84" s="22"/>
      <c r="DT84" s="13"/>
      <c r="DU84" s="22">
        <f t="shared" si="37"/>
        <v>0</v>
      </c>
      <c r="DV84" s="21"/>
      <c r="DW84" s="22"/>
      <c r="DX84" s="22">
        <f>[2]Dec23!$AG$1</f>
        <v>0</v>
      </c>
      <c r="DY84" s="22"/>
      <c r="DZ84" s="22"/>
      <c r="EA84" s="22"/>
      <c r="EB84" s="22"/>
      <c r="EC84" s="22"/>
      <c r="ED84" s="22"/>
      <c r="EE84" s="13"/>
      <c r="EF84" s="22">
        <f t="shared" si="38"/>
        <v>0</v>
      </c>
      <c r="EG84" s="13"/>
      <c r="EI84" s="13"/>
      <c r="EJ84" s="22">
        <f t="shared" si="39"/>
        <v>0</v>
      </c>
      <c r="EK84" s="13"/>
    </row>
    <row r="85" spans="1:141" x14ac:dyDescent="0.2">
      <c r="A85" s="13"/>
      <c r="B85" s="13" t="s">
        <v>201</v>
      </c>
      <c r="C85" s="17" t="s">
        <v>114</v>
      </c>
      <c r="D85" s="21"/>
      <c r="E85" s="21"/>
      <c r="F85" s="22"/>
      <c r="G85" s="22">
        <f>[2]Jan23!$AH$1</f>
        <v>0</v>
      </c>
      <c r="H85" s="22"/>
      <c r="I85" s="22"/>
      <c r="J85" s="22"/>
      <c r="K85" s="22"/>
      <c r="L85" s="22"/>
      <c r="N85" s="21"/>
      <c r="O85" s="22">
        <f t="shared" si="27"/>
        <v>0</v>
      </c>
      <c r="P85" s="21"/>
      <c r="Q85" s="22"/>
      <c r="R85" s="22">
        <f>[2]Feb23!$AH$1</f>
        <v>0</v>
      </c>
      <c r="S85" s="22"/>
      <c r="T85" s="22"/>
      <c r="U85" s="22"/>
      <c r="V85" s="22"/>
      <c r="W85" s="22"/>
      <c r="X85" s="22"/>
      <c r="Y85" s="13"/>
      <c r="Z85" s="22">
        <f t="shared" si="28"/>
        <v>0</v>
      </c>
      <c r="AA85" s="21"/>
      <c r="AB85" s="22"/>
      <c r="AC85" s="22">
        <f>[2]Mar23!$AH$1</f>
        <v>0</v>
      </c>
      <c r="AD85" s="22"/>
      <c r="AE85" s="22"/>
      <c r="AF85" s="22"/>
      <c r="AG85" s="22"/>
      <c r="AH85" s="22"/>
      <c r="AI85" s="22"/>
      <c r="AJ85" s="13"/>
      <c r="AK85" s="22">
        <f t="shared" si="29"/>
        <v>0</v>
      </c>
      <c r="AL85" s="21"/>
      <c r="AM85" s="22"/>
      <c r="AN85" s="22">
        <f>[2]Apr23!$AH$1</f>
        <v>0</v>
      </c>
      <c r="AO85" s="22"/>
      <c r="AP85" s="22"/>
      <c r="AQ85" s="22"/>
      <c r="AR85" s="22"/>
      <c r="AS85" s="22"/>
      <c r="AT85" s="22"/>
      <c r="AU85" s="13"/>
      <c r="AV85" s="22">
        <f t="shared" si="30"/>
        <v>0</v>
      </c>
      <c r="AW85" s="21"/>
      <c r="AX85" s="22"/>
      <c r="AY85" s="22">
        <f>[2]May23!$AH$1</f>
        <v>0</v>
      </c>
      <c r="AZ85" s="22"/>
      <c r="BA85" s="22"/>
      <c r="BB85" s="22"/>
      <c r="BC85" s="22"/>
      <c r="BD85" s="22"/>
      <c r="BE85" s="22"/>
      <c r="BF85" s="13"/>
      <c r="BG85" s="22">
        <f t="shared" si="31"/>
        <v>0</v>
      </c>
      <c r="BH85" s="21"/>
      <c r="BI85" s="22"/>
      <c r="BJ85" s="22">
        <f>[2]Jun23!$AH$1</f>
        <v>0</v>
      </c>
      <c r="BK85" s="22"/>
      <c r="BL85" s="22"/>
      <c r="BM85" s="22"/>
      <c r="BN85" s="22"/>
      <c r="BO85" s="22"/>
      <c r="BP85" s="22"/>
      <c r="BQ85" s="13"/>
      <c r="BR85" s="22">
        <f t="shared" si="32"/>
        <v>0</v>
      </c>
      <c r="BS85" s="21"/>
      <c r="BT85" s="22"/>
      <c r="BU85" s="22">
        <f>[2]Jul23!$AH$1</f>
        <v>0</v>
      </c>
      <c r="BV85" s="22"/>
      <c r="BW85" s="22"/>
      <c r="BX85" s="22"/>
      <c r="BY85" s="22"/>
      <c r="BZ85" s="22"/>
      <c r="CA85" s="22"/>
      <c r="CB85" s="13"/>
      <c r="CC85" s="22">
        <f t="shared" si="33"/>
        <v>0</v>
      </c>
      <c r="CD85" s="21"/>
      <c r="CE85" s="22"/>
      <c r="CF85" s="22">
        <f>[2]Aug23!$AH$1</f>
        <v>0</v>
      </c>
      <c r="CG85" s="22"/>
      <c r="CH85" s="22"/>
      <c r="CI85" s="22"/>
      <c r="CJ85" s="22"/>
      <c r="CK85" s="22"/>
      <c r="CL85" s="22"/>
      <c r="CM85" s="13"/>
      <c r="CN85" s="22">
        <f t="shared" si="34"/>
        <v>0</v>
      </c>
      <c r="CO85" s="21"/>
      <c r="CP85" s="22"/>
      <c r="CQ85" s="22">
        <f>[2]Sep23!$AH$1</f>
        <v>0</v>
      </c>
      <c r="CR85" s="22"/>
      <c r="CS85" s="22"/>
      <c r="CT85" s="22"/>
      <c r="CU85" s="22"/>
      <c r="CV85" s="22"/>
      <c r="CW85" s="22"/>
      <c r="CX85" s="13"/>
      <c r="CY85" s="22">
        <f t="shared" si="35"/>
        <v>0</v>
      </c>
      <c r="CZ85" s="21"/>
      <c r="DA85" s="22"/>
      <c r="DB85" s="22">
        <f>[2]Oct23!$AH$1</f>
        <v>0</v>
      </c>
      <c r="DC85" s="22"/>
      <c r="DD85" s="22"/>
      <c r="DE85" s="22"/>
      <c r="DF85" s="22"/>
      <c r="DG85" s="22"/>
      <c r="DH85" s="22"/>
      <c r="DI85" s="13"/>
      <c r="DJ85" s="22">
        <f t="shared" si="36"/>
        <v>0</v>
      </c>
      <c r="DK85" s="21"/>
      <c r="DL85" s="22"/>
      <c r="DM85" s="22">
        <f>[2]Nov23!$AH$1</f>
        <v>0</v>
      </c>
      <c r="DN85" s="22"/>
      <c r="DO85" s="22"/>
      <c r="DP85" s="22"/>
      <c r="DQ85" s="22"/>
      <c r="DR85" s="22"/>
      <c r="DS85" s="22"/>
      <c r="DT85" s="13"/>
      <c r="DU85" s="22">
        <f t="shared" si="37"/>
        <v>0</v>
      </c>
      <c r="DV85" s="21"/>
      <c r="DW85" s="22"/>
      <c r="DX85" s="22">
        <f>[2]Dec23!$AH$1</f>
        <v>0</v>
      </c>
      <c r="DY85" s="22"/>
      <c r="DZ85" s="22"/>
      <c r="EA85" s="22"/>
      <c r="EB85" s="22"/>
      <c r="EC85" s="22"/>
      <c r="ED85" s="22"/>
      <c r="EE85" s="13"/>
      <c r="EF85" s="22">
        <f t="shared" si="38"/>
        <v>0</v>
      </c>
      <c r="EG85" s="13"/>
      <c r="EI85" s="13"/>
      <c r="EJ85" s="22">
        <f t="shared" si="39"/>
        <v>0</v>
      </c>
      <c r="EK85" s="13"/>
    </row>
    <row r="86" spans="1:141" x14ac:dyDescent="0.2">
      <c r="A86" s="13"/>
      <c r="B86" s="13" t="s">
        <v>168</v>
      </c>
      <c r="C86" s="17"/>
      <c r="D86" s="21"/>
      <c r="E86" s="21"/>
      <c r="F86" s="22"/>
      <c r="G86" s="22"/>
      <c r="H86" s="22"/>
      <c r="I86" s="22"/>
      <c r="J86" s="22"/>
      <c r="K86" s="22"/>
      <c r="L86" s="22"/>
      <c r="M86" s="22">
        <f>([1]Schedule!$W$1-[1]Schedule!$X$1-[1]Schedule!$V$1)/12</f>
        <v>0</v>
      </c>
      <c r="N86" s="21"/>
      <c r="O86" s="22">
        <f t="shared" si="27"/>
        <v>0</v>
      </c>
      <c r="P86" s="21"/>
      <c r="Q86" s="22"/>
      <c r="R86" s="22"/>
      <c r="S86" s="22"/>
      <c r="T86" s="22"/>
      <c r="U86" s="22"/>
      <c r="V86" s="22"/>
      <c r="W86" s="22"/>
      <c r="X86" s="22">
        <f>([1]Schedule!$W$1-[1]Schedule!$X$1-[1]Schedule!$V$1)/12</f>
        <v>0</v>
      </c>
      <c r="Y86" s="13"/>
      <c r="Z86" s="22">
        <f t="shared" si="28"/>
        <v>0</v>
      </c>
      <c r="AA86" s="21"/>
      <c r="AB86" s="22"/>
      <c r="AC86" s="22"/>
      <c r="AD86" s="22"/>
      <c r="AE86" s="22"/>
      <c r="AF86" s="22"/>
      <c r="AG86" s="22"/>
      <c r="AH86" s="22"/>
      <c r="AI86" s="22">
        <f>([1]Schedule!$W$1-[1]Schedule!$X$1-[1]Schedule!$V$1)/12</f>
        <v>0</v>
      </c>
      <c r="AJ86" s="13"/>
      <c r="AK86" s="22">
        <f t="shared" si="29"/>
        <v>0</v>
      </c>
      <c r="AL86" s="21"/>
      <c r="AM86" s="22"/>
      <c r="AN86" s="22"/>
      <c r="AO86" s="22"/>
      <c r="AP86" s="22"/>
      <c r="AQ86" s="22"/>
      <c r="AR86" s="22"/>
      <c r="AS86" s="22"/>
      <c r="AT86" s="22">
        <f>([1]Schedule!$W$1-[1]Schedule!$X$1-[1]Schedule!$V$1)/12</f>
        <v>0</v>
      </c>
      <c r="AU86" s="13"/>
      <c r="AV86" s="22">
        <f t="shared" si="30"/>
        <v>0</v>
      </c>
      <c r="AW86" s="21"/>
      <c r="AX86" s="22"/>
      <c r="AY86" s="22"/>
      <c r="AZ86" s="22"/>
      <c r="BA86" s="22"/>
      <c r="BB86" s="22"/>
      <c r="BC86" s="22"/>
      <c r="BD86" s="22"/>
      <c r="BE86" s="22">
        <f>([1]Schedule!$W$1-[1]Schedule!$X$1-[1]Schedule!$V$1)/12</f>
        <v>0</v>
      </c>
      <c r="BF86" s="13"/>
      <c r="BG86" s="22">
        <f t="shared" si="31"/>
        <v>0</v>
      </c>
      <c r="BH86" s="21"/>
      <c r="BI86" s="22"/>
      <c r="BJ86" s="22"/>
      <c r="BK86" s="22"/>
      <c r="BL86" s="22"/>
      <c r="BM86" s="22"/>
      <c r="BN86" s="22"/>
      <c r="BO86" s="22"/>
      <c r="BP86" s="22">
        <f>([1]Schedule!$W$1-[1]Schedule!$X$1-[1]Schedule!$V$1)/12</f>
        <v>0</v>
      </c>
      <c r="BQ86" s="13"/>
      <c r="BR86" s="22">
        <f t="shared" si="32"/>
        <v>0</v>
      </c>
      <c r="BS86" s="21"/>
      <c r="BT86" s="22"/>
      <c r="BU86" s="22"/>
      <c r="BV86" s="22"/>
      <c r="BW86" s="22"/>
      <c r="BX86" s="22"/>
      <c r="BY86" s="22"/>
      <c r="BZ86" s="22"/>
      <c r="CA86" s="22">
        <f>([1]Schedule!$W$1-[1]Schedule!$X$1-[1]Schedule!$V$1)/12</f>
        <v>0</v>
      </c>
      <c r="CB86" s="13"/>
      <c r="CC86" s="22">
        <f t="shared" si="33"/>
        <v>0</v>
      </c>
      <c r="CD86" s="21"/>
      <c r="CE86" s="22"/>
      <c r="CF86" s="22"/>
      <c r="CG86" s="22"/>
      <c r="CH86" s="22"/>
      <c r="CI86" s="22"/>
      <c r="CJ86" s="22"/>
      <c r="CK86" s="22"/>
      <c r="CL86" s="22">
        <f>([1]Schedule!$W$1-[1]Schedule!$X$1-[1]Schedule!$V$1)/12</f>
        <v>0</v>
      </c>
      <c r="CM86" s="13"/>
      <c r="CN86" s="22">
        <f t="shared" si="34"/>
        <v>0</v>
      </c>
      <c r="CO86" s="21"/>
      <c r="CP86" s="22"/>
      <c r="CQ86" s="22"/>
      <c r="CR86" s="22"/>
      <c r="CS86" s="22"/>
      <c r="CT86" s="22"/>
      <c r="CU86" s="22"/>
      <c r="CV86" s="22"/>
      <c r="CW86" s="22">
        <f>([1]Schedule!$W$1-[1]Schedule!$X$1-[1]Schedule!$V$1)/12</f>
        <v>0</v>
      </c>
      <c r="CX86" s="13"/>
      <c r="CY86" s="22">
        <f t="shared" si="35"/>
        <v>0</v>
      </c>
      <c r="CZ86" s="21"/>
      <c r="DA86" s="22"/>
      <c r="DB86" s="22"/>
      <c r="DC86" s="22"/>
      <c r="DD86" s="22"/>
      <c r="DE86" s="22"/>
      <c r="DF86" s="22"/>
      <c r="DG86" s="22"/>
      <c r="DH86" s="22">
        <f>([1]Schedule!$W$1-[1]Schedule!$X$1-[1]Schedule!$V$1)/12</f>
        <v>0</v>
      </c>
      <c r="DI86" s="13"/>
      <c r="DJ86" s="22">
        <f t="shared" si="36"/>
        <v>0</v>
      </c>
      <c r="DK86" s="21"/>
      <c r="DL86" s="22"/>
      <c r="DM86" s="22"/>
      <c r="DN86" s="22"/>
      <c r="DO86" s="22"/>
      <c r="DP86" s="22"/>
      <c r="DQ86" s="22"/>
      <c r="DR86" s="22"/>
      <c r="DS86" s="22">
        <f>([1]Schedule!$W$1-[1]Schedule!$X$1-[1]Schedule!$V$1)/12</f>
        <v>0</v>
      </c>
      <c r="DT86" s="13"/>
      <c r="DU86" s="22">
        <f t="shared" si="37"/>
        <v>0</v>
      </c>
      <c r="DV86" s="21"/>
      <c r="DW86" s="22"/>
      <c r="DX86" s="22"/>
      <c r="DY86" s="22"/>
      <c r="DZ86" s="22"/>
      <c r="EA86" s="22"/>
      <c r="EB86" s="22"/>
      <c r="EC86" s="22"/>
      <c r="ED86" s="22">
        <f>([1]Schedule!$W$1-[1]Schedule!$X$1-[1]Schedule!$V$1)/12</f>
        <v>0</v>
      </c>
      <c r="EE86" s="13"/>
      <c r="EF86" s="22">
        <f t="shared" si="38"/>
        <v>0</v>
      </c>
      <c r="EG86" s="13"/>
      <c r="EI86" s="13"/>
      <c r="EJ86" s="22">
        <f t="shared" si="39"/>
        <v>0</v>
      </c>
      <c r="EK86" s="13"/>
    </row>
    <row r="87" spans="1:141" x14ac:dyDescent="0.2">
      <c r="A87" s="13"/>
      <c r="B87" s="13" t="s">
        <v>0</v>
      </c>
      <c r="C87" s="17"/>
      <c r="D87" s="21"/>
      <c r="E87" s="21"/>
      <c r="F87" s="22"/>
      <c r="G87" s="22"/>
      <c r="H87" s="22"/>
      <c r="I87" s="22"/>
      <c r="J87" s="22"/>
      <c r="K87" s="22"/>
      <c r="L87" s="22"/>
      <c r="M87" s="22">
        <f>[1]Schedule!$I$1/12</f>
        <v>0</v>
      </c>
      <c r="N87" s="21"/>
      <c r="O87" s="22">
        <f t="shared" si="27"/>
        <v>0</v>
      </c>
      <c r="P87" s="21"/>
      <c r="Q87" s="22"/>
      <c r="R87" s="22"/>
      <c r="S87" s="22"/>
      <c r="T87" s="22"/>
      <c r="U87" s="22"/>
      <c r="V87" s="22"/>
      <c r="W87" s="22"/>
      <c r="X87" s="22">
        <f>[1]Schedule!$I$1/12</f>
        <v>0</v>
      </c>
      <c r="Y87" s="13"/>
      <c r="Z87" s="22">
        <f t="shared" si="28"/>
        <v>0</v>
      </c>
      <c r="AA87" s="21"/>
      <c r="AB87" s="22"/>
      <c r="AC87" s="22"/>
      <c r="AD87" s="22"/>
      <c r="AE87" s="22"/>
      <c r="AF87" s="22"/>
      <c r="AG87" s="22"/>
      <c r="AH87" s="22"/>
      <c r="AI87" s="22">
        <f>[1]Schedule!$I$1/12</f>
        <v>0</v>
      </c>
      <c r="AJ87" s="13"/>
      <c r="AK87" s="22">
        <f t="shared" si="29"/>
        <v>0</v>
      </c>
      <c r="AL87" s="21"/>
      <c r="AM87" s="22"/>
      <c r="AN87" s="22"/>
      <c r="AO87" s="22"/>
      <c r="AP87" s="22"/>
      <c r="AQ87" s="22"/>
      <c r="AR87" s="22"/>
      <c r="AS87" s="22"/>
      <c r="AT87" s="22">
        <f>[1]Schedule!$I$1/12</f>
        <v>0</v>
      </c>
      <c r="AU87" s="13"/>
      <c r="AV87" s="22">
        <f t="shared" si="30"/>
        <v>0</v>
      </c>
      <c r="AW87" s="21"/>
      <c r="AX87" s="22"/>
      <c r="AY87" s="22"/>
      <c r="AZ87" s="22"/>
      <c r="BA87" s="22"/>
      <c r="BB87" s="22"/>
      <c r="BC87" s="22"/>
      <c r="BD87" s="22"/>
      <c r="BE87" s="22">
        <f>[1]Schedule!$I$1/12</f>
        <v>0</v>
      </c>
      <c r="BF87" s="13"/>
      <c r="BG87" s="22">
        <f t="shared" si="31"/>
        <v>0</v>
      </c>
      <c r="BH87" s="21"/>
      <c r="BI87" s="22"/>
      <c r="BJ87" s="22"/>
      <c r="BK87" s="22"/>
      <c r="BL87" s="22"/>
      <c r="BM87" s="22"/>
      <c r="BN87" s="22"/>
      <c r="BO87" s="22"/>
      <c r="BP87" s="22">
        <f>[1]Schedule!$I$1/12</f>
        <v>0</v>
      </c>
      <c r="BQ87" s="13"/>
      <c r="BR87" s="22">
        <f t="shared" si="32"/>
        <v>0</v>
      </c>
      <c r="BS87" s="21"/>
      <c r="BT87" s="22"/>
      <c r="BU87" s="22"/>
      <c r="BV87" s="22"/>
      <c r="BW87" s="22"/>
      <c r="BX87" s="22"/>
      <c r="BY87" s="22"/>
      <c r="BZ87" s="22"/>
      <c r="CA87" s="22">
        <f>[1]Schedule!$I$1/12</f>
        <v>0</v>
      </c>
      <c r="CB87" s="13"/>
      <c r="CC87" s="22">
        <f t="shared" si="33"/>
        <v>0</v>
      </c>
      <c r="CD87" s="21"/>
      <c r="CE87" s="22"/>
      <c r="CF87" s="22"/>
      <c r="CG87" s="22"/>
      <c r="CH87" s="22"/>
      <c r="CI87" s="22"/>
      <c r="CJ87" s="22"/>
      <c r="CK87" s="22"/>
      <c r="CL87" s="22">
        <f>[1]Schedule!$I$1/12</f>
        <v>0</v>
      </c>
      <c r="CM87" s="13"/>
      <c r="CN87" s="22">
        <f t="shared" si="34"/>
        <v>0</v>
      </c>
      <c r="CO87" s="21"/>
      <c r="CP87" s="22"/>
      <c r="CQ87" s="22"/>
      <c r="CR87" s="22"/>
      <c r="CS87" s="22"/>
      <c r="CT87" s="22"/>
      <c r="CU87" s="22"/>
      <c r="CV87" s="22"/>
      <c r="CW87" s="22">
        <f>[1]Schedule!$I$1/12</f>
        <v>0</v>
      </c>
      <c r="CX87" s="13"/>
      <c r="CY87" s="22">
        <f t="shared" si="35"/>
        <v>0</v>
      </c>
      <c r="CZ87" s="21"/>
      <c r="DA87" s="22"/>
      <c r="DB87" s="22"/>
      <c r="DC87" s="22"/>
      <c r="DD87" s="22"/>
      <c r="DE87" s="22"/>
      <c r="DF87" s="22"/>
      <c r="DG87" s="22"/>
      <c r="DH87" s="22">
        <f>[1]Schedule!$I$1/12</f>
        <v>0</v>
      </c>
      <c r="DI87" s="13"/>
      <c r="DJ87" s="22">
        <f t="shared" si="36"/>
        <v>0</v>
      </c>
      <c r="DK87" s="21"/>
      <c r="DL87" s="22"/>
      <c r="DM87" s="22"/>
      <c r="DN87" s="22"/>
      <c r="DO87" s="22"/>
      <c r="DP87" s="22"/>
      <c r="DQ87" s="22"/>
      <c r="DR87" s="22"/>
      <c r="DS87" s="22">
        <f>[1]Schedule!$I$1/12</f>
        <v>0</v>
      </c>
      <c r="DT87" s="13"/>
      <c r="DU87" s="22">
        <f t="shared" si="37"/>
        <v>0</v>
      </c>
      <c r="DV87" s="21"/>
      <c r="DW87" s="22"/>
      <c r="DX87" s="22"/>
      <c r="DY87" s="22"/>
      <c r="DZ87" s="22"/>
      <c r="EA87" s="22"/>
      <c r="EB87" s="22"/>
      <c r="EC87" s="22"/>
      <c r="ED87" s="22">
        <f>[1]Schedule!$I$1/12</f>
        <v>0</v>
      </c>
      <c r="EE87" s="13"/>
      <c r="EF87" s="22">
        <f t="shared" si="38"/>
        <v>0</v>
      </c>
      <c r="EG87" s="13"/>
      <c r="EI87" s="13"/>
      <c r="EJ87" s="22">
        <f t="shared" si="39"/>
        <v>0</v>
      </c>
      <c r="EK87" s="13"/>
    </row>
    <row r="88" spans="1:141" x14ac:dyDescent="0.2">
      <c r="A88" s="13"/>
      <c r="B88" s="13" t="s">
        <v>122</v>
      </c>
      <c r="C88" s="17" t="s">
        <v>119</v>
      </c>
      <c r="D88" s="21"/>
      <c r="E88" s="21"/>
      <c r="F88" s="22"/>
      <c r="G88" s="22"/>
      <c r="H88" s="22">
        <f>-[4]Jan23!$Q$1</f>
        <v>0</v>
      </c>
      <c r="I88" s="22">
        <f>-[5]Jan23!$Q$1</f>
        <v>0</v>
      </c>
      <c r="J88" s="22">
        <f>-[6]Jan23!$Q$1</f>
        <v>0</v>
      </c>
      <c r="K88" s="22"/>
      <c r="L88" s="22"/>
      <c r="N88" s="21"/>
      <c r="O88" s="22">
        <f t="shared" si="27"/>
        <v>0</v>
      </c>
      <c r="P88" s="21"/>
      <c r="Q88" s="22"/>
      <c r="R88" s="22"/>
      <c r="S88" s="22">
        <f>-[4]Feb23!$Q$1</f>
        <v>0</v>
      </c>
      <c r="T88" s="22">
        <f>-[5]Feb23!$Q$1</f>
        <v>0</v>
      </c>
      <c r="U88" s="22">
        <f>-[6]Feb23!$Q$1</f>
        <v>0</v>
      </c>
      <c r="V88" s="22"/>
      <c r="W88" s="22"/>
      <c r="X88" s="22"/>
      <c r="Y88" s="13"/>
      <c r="Z88" s="22">
        <f t="shared" si="28"/>
        <v>0</v>
      </c>
      <c r="AA88" s="21"/>
      <c r="AB88" s="22"/>
      <c r="AC88" s="22"/>
      <c r="AD88" s="22">
        <f>-[4]Mar23!$Q$1</f>
        <v>0</v>
      </c>
      <c r="AE88" s="22">
        <f>-[5]Mar23!$Q$1</f>
        <v>0</v>
      </c>
      <c r="AF88" s="22">
        <f>-[6]Mar23!$Q$1</f>
        <v>0</v>
      </c>
      <c r="AG88" s="22"/>
      <c r="AH88" s="22"/>
      <c r="AI88" s="22"/>
      <c r="AJ88" s="13"/>
      <c r="AK88" s="22">
        <f t="shared" si="29"/>
        <v>0</v>
      </c>
      <c r="AL88" s="21"/>
      <c r="AM88" s="22"/>
      <c r="AN88" s="22"/>
      <c r="AO88" s="22">
        <f>-[4]Apr23!$Q$1</f>
        <v>0</v>
      </c>
      <c r="AP88" s="22">
        <f>-[5]Apr23!$Q$1</f>
        <v>0</v>
      </c>
      <c r="AQ88" s="22">
        <f>-[6]Apr23!$Q$1</f>
        <v>0</v>
      </c>
      <c r="AR88" s="22"/>
      <c r="AS88" s="22"/>
      <c r="AT88" s="22"/>
      <c r="AU88" s="13"/>
      <c r="AV88" s="22">
        <f t="shared" si="30"/>
        <v>0</v>
      </c>
      <c r="AW88" s="21"/>
      <c r="AX88" s="22"/>
      <c r="AY88" s="22"/>
      <c r="AZ88" s="22">
        <f>-[4]May23!$Q$1</f>
        <v>0</v>
      </c>
      <c r="BA88" s="22">
        <f>-[5]May23!$Q$1</f>
        <v>0</v>
      </c>
      <c r="BB88" s="22">
        <f>-[6]May23!$Q$1</f>
        <v>0</v>
      </c>
      <c r="BC88" s="22"/>
      <c r="BD88" s="22"/>
      <c r="BE88" s="22"/>
      <c r="BF88" s="13"/>
      <c r="BG88" s="22">
        <f t="shared" si="31"/>
        <v>0</v>
      </c>
      <c r="BH88" s="21"/>
      <c r="BI88" s="22"/>
      <c r="BJ88" s="22"/>
      <c r="BK88" s="22">
        <f>-[4]Jun23!$Q$1</f>
        <v>0</v>
      </c>
      <c r="BL88" s="22">
        <f>-[5]Jun23!$Q$1</f>
        <v>0</v>
      </c>
      <c r="BM88" s="22">
        <f>-[6]Jun23!$Q$1</f>
        <v>0</v>
      </c>
      <c r="BN88" s="22"/>
      <c r="BO88" s="22"/>
      <c r="BP88" s="22"/>
      <c r="BQ88" s="13"/>
      <c r="BR88" s="22">
        <f t="shared" si="32"/>
        <v>0</v>
      </c>
      <c r="BS88" s="21"/>
      <c r="BT88" s="22"/>
      <c r="BU88" s="22"/>
      <c r="BV88" s="22">
        <f>-[4]Jul23!$Q$1</f>
        <v>0</v>
      </c>
      <c r="BW88" s="22">
        <f>-[5]Jul23!$Q$1</f>
        <v>0</v>
      </c>
      <c r="BX88" s="22">
        <f>-[6]Jul23!$Q$1</f>
        <v>0</v>
      </c>
      <c r="BY88" s="22"/>
      <c r="BZ88" s="22"/>
      <c r="CA88" s="22"/>
      <c r="CB88" s="13"/>
      <c r="CC88" s="22">
        <f t="shared" si="33"/>
        <v>0</v>
      </c>
      <c r="CD88" s="21"/>
      <c r="CE88" s="22"/>
      <c r="CF88" s="22"/>
      <c r="CG88" s="22">
        <f>-[4]Aug23!$Q$1</f>
        <v>0</v>
      </c>
      <c r="CH88" s="22">
        <f>-[5]Aug23!$Q$1</f>
        <v>0</v>
      </c>
      <c r="CI88" s="22">
        <f>-[6]Aug23!$Q$1</f>
        <v>0</v>
      </c>
      <c r="CJ88" s="22"/>
      <c r="CK88" s="22"/>
      <c r="CL88" s="22"/>
      <c r="CM88" s="13"/>
      <c r="CN88" s="22">
        <f t="shared" si="34"/>
        <v>0</v>
      </c>
      <c r="CO88" s="21"/>
      <c r="CP88" s="22"/>
      <c r="CQ88" s="22"/>
      <c r="CR88" s="22">
        <f>-[4]Sep23!$Q$1</f>
        <v>0</v>
      </c>
      <c r="CS88" s="22">
        <f>-[5]Sep23!$Q$1</f>
        <v>0</v>
      </c>
      <c r="CT88" s="22">
        <f>-[6]Sep23!$Q$1</f>
        <v>0</v>
      </c>
      <c r="CU88" s="22"/>
      <c r="CV88" s="22"/>
      <c r="CW88" s="22"/>
      <c r="CX88" s="13"/>
      <c r="CY88" s="22">
        <f t="shared" si="35"/>
        <v>0</v>
      </c>
      <c r="CZ88" s="21"/>
      <c r="DA88" s="22"/>
      <c r="DB88" s="22"/>
      <c r="DC88" s="22">
        <f>-[4]Oct23!$Q$1</f>
        <v>0</v>
      </c>
      <c r="DD88" s="22">
        <f>-[5]Oct23!$Q$1</f>
        <v>0</v>
      </c>
      <c r="DE88" s="22">
        <f>-[6]Oct23!$Q$1</f>
        <v>0</v>
      </c>
      <c r="DF88" s="22"/>
      <c r="DG88" s="22"/>
      <c r="DH88" s="22"/>
      <c r="DI88" s="13"/>
      <c r="DJ88" s="22">
        <f t="shared" si="36"/>
        <v>0</v>
      </c>
      <c r="DK88" s="21"/>
      <c r="DL88" s="22"/>
      <c r="DM88" s="22"/>
      <c r="DN88" s="22">
        <f>-[4]Nov23!$Q$1</f>
        <v>0</v>
      </c>
      <c r="DO88" s="22">
        <f>-[5]Nov23!$Q$1</f>
        <v>0</v>
      </c>
      <c r="DP88" s="22">
        <f>-[6]Nov23!$Q$1</f>
        <v>0</v>
      </c>
      <c r="DQ88" s="22"/>
      <c r="DR88" s="22"/>
      <c r="DS88" s="22"/>
      <c r="DT88" s="13"/>
      <c r="DU88" s="22">
        <f t="shared" si="37"/>
        <v>0</v>
      </c>
      <c r="DV88" s="21"/>
      <c r="DW88" s="22"/>
      <c r="DX88" s="22"/>
      <c r="DY88" s="22">
        <f>-[4]Dec23!$Q$1</f>
        <v>0</v>
      </c>
      <c r="DZ88" s="22">
        <f>-[5]Dec23!$Q$1</f>
        <v>0</v>
      </c>
      <c r="EA88" s="22">
        <f>-[6]Dec23!$Q$1</f>
        <v>0</v>
      </c>
      <c r="EB88" s="22"/>
      <c r="EC88" s="22"/>
      <c r="ED88" s="22"/>
      <c r="EE88" s="13"/>
      <c r="EF88" s="22">
        <f t="shared" si="38"/>
        <v>0</v>
      </c>
      <c r="EG88" s="13"/>
      <c r="EI88" s="13"/>
      <c r="EJ88" s="22">
        <f t="shared" si="39"/>
        <v>0</v>
      </c>
      <c r="EK88" s="13"/>
    </row>
    <row r="89" spans="1:141" x14ac:dyDescent="0.2">
      <c r="A89" s="13"/>
      <c r="B89" s="13" t="s">
        <v>123</v>
      </c>
      <c r="C89" s="17" t="s">
        <v>119</v>
      </c>
      <c r="D89" s="21"/>
      <c r="E89" s="21"/>
      <c r="F89" s="22"/>
      <c r="G89" s="22"/>
      <c r="H89" s="22">
        <f>[4]Jan23!$AN$1</f>
        <v>0</v>
      </c>
      <c r="I89" s="22">
        <f>[5]Jan23!$AN$1</f>
        <v>0</v>
      </c>
      <c r="J89" s="22">
        <f>[6]Jan23!$AN$1</f>
        <v>0</v>
      </c>
      <c r="K89" s="22"/>
      <c r="L89" s="22"/>
      <c r="N89" s="21"/>
      <c r="O89" s="22">
        <f t="shared" si="27"/>
        <v>0</v>
      </c>
      <c r="P89" s="21"/>
      <c r="Q89" s="22"/>
      <c r="R89" s="22"/>
      <c r="S89" s="22">
        <f>[4]Feb23!$AN$1</f>
        <v>0</v>
      </c>
      <c r="T89" s="22">
        <f>[5]Feb23!$AN$1</f>
        <v>0</v>
      </c>
      <c r="U89" s="22">
        <f>[6]Feb23!$AN$1</f>
        <v>0</v>
      </c>
      <c r="V89" s="22"/>
      <c r="W89" s="22"/>
      <c r="X89" s="22"/>
      <c r="Y89" s="13"/>
      <c r="Z89" s="22">
        <f t="shared" si="28"/>
        <v>0</v>
      </c>
      <c r="AA89" s="21"/>
      <c r="AB89" s="22"/>
      <c r="AC89" s="22"/>
      <c r="AD89" s="22">
        <f>[4]Mar23!$AN$1</f>
        <v>0</v>
      </c>
      <c r="AE89" s="22">
        <f>[5]Mar23!$AN$1</f>
        <v>0</v>
      </c>
      <c r="AF89" s="22">
        <f>[6]Mar23!$AN$1</f>
        <v>0</v>
      </c>
      <c r="AG89" s="22"/>
      <c r="AH89" s="22"/>
      <c r="AI89" s="22"/>
      <c r="AJ89" s="13"/>
      <c r="AK89" s="22">
        <f t="shared" si="29"/>
        <v>0</v>
      </c>
      <c r="AL89" s="21"/>
      <c r="AM89" s="22"/>
      <c r="AN89" s="22"/>
      <c r="AO89" s="22">
        <f>[4]Apr23!$AN$1</f>
        <v>0</v>
      </c>
      <c r="AP89" s="22">
        <f>[5]Apr23!$AN$1</f>
        <v>0</v>
      </c>
      <c r="AQ89" s="22">
        <f>[6]Apr23!$AN$1</f>
        <v>0</v>
      </c>
      <c r="AR89" s="22"/>
      <c r="AS89" s="22"/>
      <c r="AT89" s="22"/>
      <c r="AU89" s="13"/>
      <c r="AV89" s="22">
        <f t="shared" si="30"/>
        <v>0</v>
      </c>
      <c r="AW89" s="21"/>
      <c r="AX89" s="22"/>
      <c r="AY89" s="22"/>
      <c r="AZ89" s="22">
        <f>[4]May23!$AN$1</f>
        <v>0</v>
      </c>
      <c r="BA89" s="22">
        <f>[5]May23!$AN$1</f>
        <v>0</v>
      </c>
      <c r="BB89" s="22">
        <f>[6]May23!$AN$1</f>
        <v>0</v>
      </c>
      <c r="BC89" s="22"/>
      <c r="BD89" s="22"/>
      <c r="BE89" s="22"/>
      <c r="BF89" s="13"/>
      <c r="BG89" s="22">
        <f t="shared" si="31"/>
        <v>0</v>
      </c>
      <c r="BH89" s="21"/>
      <c r="BI89" s="22"/>
      <c r="BJ89" s="22"/>
      <c r="BK89" s="22">
        <f>[4]Jun23!$AN$1</f>
        <v>0</v>
      </c>
      <c r="BL89" s="22">
        <f>[5]Jun23!$AN$1</f>
        <v>0</v>
      </c>
      <c r="BM89" s="22">
        <f>[6]Jun23!$AN$1</f>
        <v>0</v>
      </c>
      <c r="BN89" s="22"/>
      <c r="BO89" s="22"/>
      <c r="BP89" s="22"/>
      <c r="BQ89" s="13"/>
      <c r="BR89" s="22">
        <f t="shared" si="32"/>
        <v>0</v>
      </c>
      <c r="BS89" s="21"/>
      <c r="BT89" s="22"/>
      <c r="BU89" s="22"/>
      <c r="BV89" s="22">
        <f>[4]Jul23!$AN$1</f>
        <v>0</v>
      </c>
      <c r="BW89" s="22">
        <f>[5]Jul23!$AN$1</f>
        <v>0</v>
      </c>
      <c r="BX89" s="22">
        <f>[6]Jul23!$AN$1</f>
        <v>0</v>
      </c>
      <c r="BY89" s="22"/>
      <c r="BZ89" s="22"/>
      <c r="CA89" s="22"/>
      <c r="CB89" s="13"/>
      <c r="CC89" s="22">
        <f t="shared" si="33"/>
        <v>0</v>
      </c>
      <c r="CD89" s="21"/>
      <c r="CE89" s="22"/>
      <c r="CF89" s="22"/>
      <c r="CG89" s="22">
        <f>[4]Aug23!$AN$1</f>
        <v>0</v>
      </c>
      <c r="CH89" s="22">
        <f>[5]Aug23!$AN$1</f>
        <v>0</v>
      </c>
      <c r="CI89" s="22">
        <f>[6]Aug23!$AN$1</f>
        <v>0</v>
      </c>
      <c r="CJ89" s="22"/>
      <c r="CK89" s="22"/>
      <c r="CL89" s="22"/>
      <c r="CM89" s="13"/>
      <c r="CN89" s="22">
        <f t="shared" si="34"/>
        <v>0</v>
      </c>
      <c r="CO89" s="21"/>
      <c r="CP89" s="22"/>
      <c r="CQ89" s="22"/>
      <c r="CR89" s="22">
        <f>[4]Sep23!$AN$1</f>
        <v>0</v>
      </c>
      <c r="CS89" s="22">
        <f>[5]Sep23!$AN$1</f>
        <v>0</v>
      </c>
      <c r="CT89" s="22">
        <f>[6]Sep23!$AN$1</f>
        <v>0</v>
      </c>
      <c r="CU89" s="22"/>
      <c r="CV89" s="22"/>
      <c r="CW89" s="22"/>
      <c r="CX89" s="13"/>
      <c r="CY89" s="22">
        <f t="shared" si="35"/>
        <v>0</v>
      </c>
      <c r="CZ89" s="21"/>
      <c r="DA89" s="22"/>
      <c r="DB89" s="22"/>
      <c r="DC89" s="22">
        <f>[4]Oct23!$AN$1</f>
        <v>0</v>
      </c>
      <c r="DD89" s="22">
        <f>[5]Oct23!$AN$1</f>
        <v>0</v>
      </c>
      <c r="DE89" s="22">
        <f>[6]Oct23!$AN$1</f>
        <v>0</v>
      </c>
      <c r="DF89" s="22"/>
      <c r="DG89" s="22"/>
      <c r="DH89" s="22"/>
      <c r="DI89" s="13"/>
      <c r="DJ89" s="22">
        <f t="shared" si="36"/>
        <v>0</v>
      </c>
      <c r="DK89" s="21"/>
      <c r="DL89" s="22"/>
      <c r="DM89" s="22"/>
      <c r="DN89" s="22">
        <f>[4]Nov23!$AN$1</f>
        <v>0</v>
      </c>
      <c r="DO89" s="22">
        <f>[5]Nov23!$AN$1</f>
        <v>0</v>
      </c>
      <c r="DP89" s="22">
        <f>[6]Nov23!$AN$1</f>
        <v>0</v>
      </c>
      <c r="DQ89" s="22"/>
      <c r="DR89" s="22"/>
      <c r="DS89" s="22"/>
      <c r="DT89" s="13"/>
      <c r="DU89" s="22">
        <f t="shared" si="37"/>
        <v>0</v>
      </c>
      <c r="DV89" s="21"/>
      <c r="DW89" s="22"/>
      <c r="DX89" s="22"/>
      <c r="DY89" s="22">
        <f>[4]Dec23!$AN$1</f>
        <v>0</v>
      </c>
      <c r="DZ89" s="22">
        <f>[5]Dec23!$AN$1</f>
        <v>0</v>
      </c>
      <c r="EA89" s="22">
        <f>[6]Dec23!$AN$1</f>
        <v>0</v>
      </c>
      <c r="EB89" s="22"/>
      <c r="EC89" s="22"/>
      <c r="ED89" s="22"/>
      <c r="EE89" s="13"/>
      <c r="EF89" s="22">
        <f t="shared" si="38"/>
        <v>0</v>
      </c>
      <c r="EG89" s="13"/>
      <c r="EI89" s="13"/>
      <c r="EJ89" s="22">
        <f t="shared" si="39"/>
        <v>0</v>
      </c>
      <c r="EK89" s="13"/>
    </row>
    <row r="90" spans="1:141" ht="5.25" customHeight="1" x14ac:dyDescent="0.2">
      <c r="A90" s="13"/>
      <c r="B90" s="13"/>
      <c r="C90" s="18"/>
      <c r="D90" s="21"/>
      <c r="E90" s="21"/>
      <c r="F90" s="21"/>
      <c r="G90" s="21"/>
      <c r="H90" s="21"/>
      <c r="I90" s="21"/>
      <c r="J90" s="21"/>
      <c r="K90" s="21"/>
      <c r="L90" s="21"/>
      <c r="M90" s="21"/>
      <c r="N90" s="21"/>
      <c r="O90" s="21"/>
      <c r="P90" s="21"/>
      <c r="Q90" s="21"/>
      <c r="R90" s="21"/>
      <c r="S90" s="21"/>
      <c r="T90" s="21"/>
      <c r="U90" s="21"/>
      <c r="V90" s="21"/>
      <c r="W90" s="21"/>
      <c r="X90" s="21"/>
      <c r="Y90" s="13"/>
      <c r="Z90" s="21"/>
      <c r="AA90" s="21"/>
      <c r="AB90" s="21"/>
      <c r="AC90" s="21"/>
      <c r="AD90" s="21"/>
      <c r="AE90" s="21"/>
      <c r="AF90" s="21"/>
      <c r="AG90" s="21"/>
      <c r="AH90" s="21"/>
      <c r="AI90" s="21"/>
      <c r="AJ90" s="13"/>
      <c r="AK90" s="21"/>
      <c r="AL90" s="21"/>
      <c r="AM90" s="21"/>
      <c r="AN90" s="21"/>
      <c r="AO90" s="21"/>
      <c r="AP90" s="21"/>
      <c r="AQ90" s="21"/>
      <c r="AR90" s="21"/>
      <c r="AS90" s="21"/>
      <c r="AT90" s="21"/>
      <c r="AU90" s="13"/>
      <c r="AV90" s="21"/>
      <c r="AW90" s="21"/>
      <c r="AX90" s="21"/>
      <c r="AY90" s="21"/>
      <c r="AZ90" s="21"/>
      <c r="BA90" s="21"/>
      <c r="BB90" s="21"/>
      <c r="BC90" s="21"/>
      <c r="BD90" s="21"/>
      <c r="BE90" s="21"/>
      <c r="BF90" s="13"/>
      <c r="BG90" s="21"/>
      <c r="BH90" s="21"/>
      <c r="BI90" s="21"/>
      <c r="BJ90" s="21"/>
      <c r="BK90" s="21"/>
      <c r="BL90" s="21"/>
      <c r="BM90" s="21"/>
      <c r="BN90" s="21"/>
      <c r="BO90" s="21"/>
      <c r="BP90" s="21"/>
      <c r="BQ90" s="13"/>
      <c r="BR90" s="21"/>
      <c r="BS90" s="21"/>
      <c r="BT90" s="21"/>
      <c r="BU90" s="21"/>
      <c r="BV90" s="21"/>
      <c r="BW90" s="21"/>
      <c r="BX90" s="21"/>
      <c r="BY90" s="21"/>
      <c r="BZ90" s="21"/>
      <c r="CA90" s="21"/>
      <c r="CB90" s="13"/>
      <c r="CC90" s="21"/>
      <c r="CD90" s="21"/>
      <c r="CE90" s="21"/>
      <c r="CF90" s="21"/>
      <c r="CG90" s="21"/>
      <c r="CH90" s="21"/>
      <c r="CI90" s="21"/>
      <c r="CJ90" s="21"/>
      <c r="CK90" s="21"/>
      <c r="CL90" s="21"/>
      <c r="CM90" s="13"/>
      <c r="CN90" s="21"/>
      <c r="CO90" s="21"/>
      <c r="CP90" s="21"/>
      <c r="CQ90" s="21"/>
      <c r="CR90" s="21"/>
      <c r="CS90" s="21"/>
      <c r="CT90" s="21"/>
      <c r="CU90" s="21"/>
      <c r="CV90" s="21"/>
      <c r="CW90" s="21"/>
      <c r="CX90" s="13"/>
      <c r="CY90" s="21"/>
      <c r="CZ90" s="21"/>
      <c r="DA90" s="21"/>
      <c r="DB90" s="21"/>
      <c r="DC90" s="21"/>
      <c r="DD90" s="21"/>
      <c r="DE90" s="21"/>
      <c r="DF90" s="21"/>
      <c r="DG90" s="21"/>
      <c r="DH90" s="21"/>
      <c r="DI90" s="13"/>
      <c r="DJ90" s="21"/>
      <c r="DK90" s="21"/>
      <c r="DL90" s="21"/>
      <c r="DM90" s="21"/>
      <c r="DN90" s="21"/>
      <c r="DO90" s="21"/>
      <c r="DP90" s="21"/>
      <c r="DQ90" s="21"/>
      <c r="DR90" s="21"/>
      <c r="DS90" s="21"/>
      <c r="DT90" s="13"/>
      <c r="DU90" s="21"/>
      <c r="DV90" s="21"/>
      <c r="DW90" s="21"/>
      <c r="DX90" s="21"/>
      <c r="DY90" s="21"/>
      <c r="DZ90" s="21"/>
      <c r="EA90" s="21"/>
      <c r="EB90" s="21"/>
      <c r="EC90" s="21"/>
      <c r="ED90" s="21"/>
      <c r="EE90" s="13"/>
      <c r="EF90" s="21"/>
      <c r="EG90" s="13"/>
      <c r="EH90" s="21"/>
      <c r="EI90" s="13"/>
      <c r="EJ90" s="21"/>
      <c r="EK90" s="13"/>
    </row>
    <row r="91" spans="1:141" x14ac:dyDescent="0.2">
      <c r="A91" s="13"/>
      <c r="B91" s="19" t="s">
        <v>137</v>
      </c>
      <c r="C91" s="19"/>
      <c r="D91" s="22">
        <f>SUM(D4:D90)</f>
        <v>0</v>
      </c>
      <c r="E91" s="13"/>
      <c r="F91" s="22">
        <f t="shared" ref="F91:M91" si="40">SUM(F4:F90)</f>
        <v>0</v>
      </c>
      <c r="G91" s="22">
        <f t="shared" si="40"/>
        <v>0</v>
      </c>
      <c r="H91" s="22">
        <f t="shared" si="40"/>
        <v>0</v>
      </c>
      <c r="I91" s="22">
        <f t="shared" si="40"/>
        <v>0</v>
      </c>
      <c r="J91" s="22">
        <f t="shared" si="40"/>
        <v>0</v>
      </c>
      <c r="K91" s="22">
        <f t="shared" si="40"/>
        <v>0</v>
      </c>
      <c r="L91" s="22">
        <f t="shared" si="40"/>
        <v>0</v>
      </c>
      <c r="M91" s="22">
        <f t="shared" si="40"/>
        <v>0</v>
      </c>
      <c r="N91" s="13"/>
      <c r="O91" s="22">
        <f>SUM(O4:O90)</f>
        <v>0</v>
      </c>
      <c r="P91" s="13"/>
      <c r="Q91" s="22">
        <f t="shared" ref="Q91:X91" si="41">SUM(Q4:Q90)</f>
        <v>0</v>
      </c>
      <c r="R91" s="22">
        <f t="shared" si="41"/>
        <v>0</v>
      </c>
      <c r="S91" s="22">
        <f t="shared" si="41"/>
        <v>0</v>
      </c>
      <c r="T91" s="22">
        <f t="shared" si="41"/>
        <v>0</v>
      </c>
      <c r="U91" s="22">
        <f t="shared" si="41"/>
        <v>0</v>
      </c>
      <c r="V91" s="22">
        <f t="shared" si="41"/>
        <v>0</v>
      </c>
      <c r="W91" s="22">
        <f t="shared" si="41"/>
        <v>0</v>
      </c>
      <c r="X91" s="22">
        <f t="shared" si="41"/>
        <v>0</v>
      </c>
      <c r="Y91" s="13"/>
      <c r="Z91" s="22">
        <f>SUM(Z4:Z90)</f>
        <v>0</v>
      </c>
      <c r="AA91" s="13"/>
      <c r="AB91" s="22">
        <f t="shared" ref="AB91:AI91" si="42">SUM(AB4:AB90)</f>
        <v>0</v>
      </c>
      <c r="AC91" s="22">
        <f t="shared" si="42"/>
        <v>0</v>
      </c>
      <c r="AD91" s="22">
        <f t="shared" si="42"/>
        <v>0</v>
      </c>
      <c r="AE91" s="22">
        <f t="shared" si="42"/>
        <v>0</v>
      </c>
      <c r="AF91" s="22">
        <f t="shared" si="42"/>
        <v>0</v>
      </c>
      <c r="AG91" s="22">
        <f t="shared" si="42"/>
        <v>0</v>
      </c>
      <c r="AH91" s="22">
        <f t="shared" si="42"/>
        <v>0</v>
      </c>
      <c r="AI91" s="22">
        <f t="shared" si="42"/>
        <v>0</v>
      </c>
      <c r="AJ91" s="13"/>
      <c r="AK91" s="22">
        <f>SUM(AK4:AK90)</f>
        <v>0</v>
      </c>
      <c r="AL91" s="13"/>
      <c r="AM91" s="22">
        <f t="shared" ref="AM91:AT91" si="43">SUM(AM4:AM90)</f>
        <v>0</v>
      </c>
      <c r="AN91" s="22">
        <f t="shared" si="43"/>
        <v>0</v>
      </c>
      <c r="AO91" s="22">
        <f t="shared" si="43"/>
        <v>0</v>
      </c>
      <c r="AP91" s="22">
        <f t="shared" si="43"/>
        <v>0</v>
      </c>
      <c r="AQ91" s="22">
        <f t="shared" si="43"/>
        <v>0</v>
      </c>
      <c r="AR91" s="22">
        <f t="shared" si="43"/>
        <v>0</v>
      </c>
      <c r="AS91" s="22">
        <f t="shared" si="43"/>
        <v>0</v>
      </c>
      <c r="AT91" s="22">
        <f t="shared" si="43"/>
        <v>0</v>
      </c>
      <c r="AU91" s="13"/>
      <c r="AV91" s="22">
        <f>SUM(AV4:AV90)</f>
        <v>0</v>
      </c>
      <c r="AW91" s="13"/>
      <c r="AX91" s="22">
        <f t="shared" ref="AX91:BE91" si="44">SUM(AX4:AX90)</f>
        <v>0</v>
      </c>
      <c r="AY91" s="22">
        <f t="shared" si="44"/>
        <v>0</v>
      </c>
      <c r="AZ91" s="22">
        <f t="shared" si="44"/>
        <v>0</v>
      </c>
      <c r="BA91" s="22">
        <f t="shared" si="44"/>
        <v>0</v>
      </c>
      <c r="BB91" s="22">
        <f t="shared" si="44"/>
        <v>0</v>
      </c>
      <c r="BC91" s="22">
        <f t="shared" si="44"/>
        <v>0</v>
      </c>
      <c r="BD91" s="22">
        <f t="shared" si="44"/>
        <v>0</v>
      </c>
      <c r="BE91" s="22">
        <f t="shared" si="44"/>
        <v>0</v>
      </c>
      <c r="BF91" s="13"/>
      <c r="BG91" s="22">
        <f>SUM(BG4:BG90)</f>
        <v>0</v>
      </c>
      <c r="BH91" s="13"/>
      <c r="BI91" s="22">
        <f t="shared" ref="BI91:BP91" si="45">SUM(BI4:BI90)</f>
        <v>0</v>
      </c>
      <c r="BJ91" s="22">
        <f t="shared" si="45"/>
        <v>0</v>
      </c>
      <c r="BK91" s="22">
        <f t="shared" si="45"/>
        <v>0</v>
      </c>
      <c r="BL91" s="22">
        <f t="shared" si="45"/>
        <v>0</v>
      </c>
      <c r="BM91" s="22">
        <f t="shared" si="45"/>
        <v>0</v>
      </c>
      <c r="BN91" s="22">
        <f t="shared" si="45"/>
        <v>0</v>
      </c>
      <c r="BO91" s="22">
        <f t="shared" si="45"/>
        <v>0</v>
      </c>
      <c r="BP91" s="22">
        <f t="shared" si="45"/>
        <v>0</v>
      </c>
      <c r="BQ91" s="13"/>
      <c r="BR91" s="22">
        <f>SUM(BR4:BR90)</f>
        <v>0</v>
      </c>
      <c r="BS91" s="13"/>
      <c r="BT91" s="22">
        <f t="shared" ref="BT91:CA91" si="46">SUM(BT4:BT90)</f>
        <v>0</v>
      </c>
      <c r="BU91" s="22">
        <f t="shared" si="46"/>
        <v>0</v>
      </c>
      <c r="BV91" s="22">
        <f t="shared" si="46"/>
        <v>0</v>
      </c>
      <c r="BW91" s="22">
        <f t="shared" si="46"/>
        <v>0</v>
      </c>
      <c r="BX91" s="22">
        <f t="shared" si="46"/>
        <v>0</v>
      </c>
      <c r="BY91" s="22">
        <f t="shared" si="46"/>
        <v>0</v>
      </c>
      <c r="BZ91" s="22">
        <f t="shared" si="46"/>
        <v>0</v>
      </c>
      <c r="CA91" s="22">
        <f t="shared" si="46"/>
        <v>0</v>
      </c>
      <c r="CB91" s="13"/>
      <c r="CC91" s="22">
        <f>SUM(CC4:CC90)</f>
        <v>0</v>
      </c>
      <c r="CD91" s="13"/>
      <c r="CE91" s="22">
        <f t="shared" ref="CE91:CL91" si="47">SUM(CE4:CE90)</f>
        <v>0</v>
      </c>
      <c r="CF91" s="22">
        <f t="shared" si="47"/>
        <v>0</v>
      </c>
      <c r="CG91" s="22">
        <f t="shared" si="47"/>
        <v>0</v>
      </c>
      <c r="CH91" s="22">
        <f t="shared" si="47"/>
        <v>0</v>
      </c>
      <c r="CI91" s="22">
        <f t="shared" si="47"/>
        <v>0</v>
      </c>
      <c r="CJ91" s="22">
        <f t="shared" si="47"/>
        <v>0</v>
      </c>
      <c r="CK91" s="22">
        <f t="shared" si="47"/>
        <v>0</v>
      </c>
      <c r="CL91" s="22">
        <f t="shared" si="47"/>
        <v>0</v>
      </c>
      <c r="CM91" s="13"/>
      <c r="CN91" s="22">
        <f>SUM(CN4:CN90)</f>
        <v>0</v>
      </c>
      <c r="CO91" s="13"/>
      <c r="CP91" s="22">
        <f t="shared" ref="CP91:CW91" si="48">SUM(CP4:CP90)</f>
        <v>0</v>
      </c>
      <c r="CQ91" s="22">
        <f t="shared" si="48"/>
        <v>0</v>
      </c>
      <c r="CR91" s="22">
        <f t="shared" si="48"/>
        <v>0</v>
      </c>
      <c r="CS91" s="22">
        <f t="shared" si="48"/>
        <v>0</v>
      </c>
      <c r="CT91" s="22">
        <f t="shared" si="48"/>
        <v>0</v>
      </c>
      <c r="CU91" s="22">
        <f t="shared" si="48"/>
        <v>0</v>
      </c>
      <c r="CV91" s="22">
        <f t="shared" si="48"/>
        <v>0</v>
      </c>
      <c r="CW91" s="22">
        <f t="shared" si="48"/>
        <v>0</v>
      </c>
      <c r="CX91" s="13"/>
      <c r="CY91" s="22">
        <f>SUM(CY4:CY90)</f>
        <v>0</v>
      </c>
      <c r="CZ91" s="13"/>
      <c r="DA91" s="22">
        <f t="shared" ref="DA91:DH91" si="49">SUM(DA4:DA90)</f>
        <v>0</v>
      </c>
      <c r="DB91" s="22">
        <f t="shared" si="49"/>
        <v>0</v>
      </c>
      <c r="DC91" s="22">
        <f t="shared" si="49"/>
        <v>0</v>
      </c>
      <c r="DD91" s="22">
        <f t="shared" si="49"/>
        <v>0</v>
      </c>
      <c r="DE91" s="22">
        <f t="shared" si="49"/>
        <v>0</v>
      </c>
      <c r="DF91" s="22">
        <f t="shared" si="49"/>
        <v>0</v>
      </c>
      <c r="DG91" s="22">
        <f t="shared" si="49"/>
        <v>0</v>
      </c>
      <c r="DH91" s="22">
        <f t="shared" si="49"/>
        <v>0</v>
      </c>
      <c r="DI91" s="13"/>
      <c r="DJ91" s="22">
        <f>SUM(DJ4:DJ90)</f>
        <v>0</v>
      </c>
      <c r="DK91" s="13"/>
      <c r="DL91" s="22">
        <f t="shared" ref="DL91:DS91" si="50">SUM(DL4:DL90)</f>
        <v>0</v>
      </c>
      <c r="DM91" s="22">
        <f t="shared" si="50"/>
        <v>0</v>
      </c>
      <c r="DN91" s="22">
        <f t="shared" si="50"/>
        <v>0</v>
      </c>
      <c r="DO91" s="22">
        <f t="shared" si="50"/>
        <v>0</v>
      </c>
      <c r="DP91" s="22">
        <f t="shared" si="50"/>
        <v>0</v>
      </c>
      <c r="DQ91" s="22">
        <f t="shared" si="50"/>
        <v>0</v>
      </c>
      <c r="DR91" s="22">
        <f t="shared" si="50"/>
        <v>0</v>
      </c>
      <c r="DS91" s="22">
        <f t="shared" si="50"/>
        <v>0</v>
      </c>
      <c r="DT91" s="13"/>
      <c r="DU91" s="22">
        <f>SUM(DU4:DU90)</f>
        <v>0</v>
      </c>
      <c r="DV91" s="13"/>
      <c r="DW91" s="22">
        <f t="shared" ref="DW91:ED91" si="51">SUM(DW4:DW90)</f>
        <v>0</v>
      </c>
      <c r="DX91" s="22">
        <f t="shared" si="51"/>
        <v>0</v>
      </c>
      <c r="DY91" s="22">
        <f t="shared" si="51"/>
        <v>0</v>
      </c>
      <c r="DZ91" s="22">
        <f t="shared" si="51"/>
        <v>0</v>
      </c>
      <c r="EA91" s="22">
        <f t="shared" si="51"/>
        <v>0</v>
      </c>
      <c r="EB91" s="22">
        <f t="shared" si="51"/>
        <v>0</v>
      </c>
      <c r="EC91" s="22">
        <f t="shared" si="51"/>
        <v>0</v>
      </c>
      <c r="ED91" s="22">
        <f t="shared" si="51"/>
        <v>0</v>
      </c>
      <c r="EE91" s="13"/>
      <c r="EF91" s="22">
        <f>SUM(EF4:EF90)</f>
        <v>0</v>
      </c>
      <c r="EG91" s="13"/>
      <c r="EH91" s="22">
        <f>SUM(EH4:EH90)</f>
        <v>0</v>
      </c>
      <c r="EI91" s="13"/>
      <c r="EJ91" s="22">
        <f>SUM(EJ4:EJ90)</f>
        <v>0</v>
      </c>
      <c r="EK91" s="13"/>
    </row>
    <row r="92" spans="1:141" ht="6" customHeight="1" x14ac:dyDescent="0.2">
      <c r="A92" s="13"/>
      <c r="B92" s="13"/>
      <c r="C92" s="19"/>
      <c r="D92" s="13"/>
      <c r="E92" s="13"/>
      <c r="F92" s="13"/>
      <c r="G92" s="13"/>
      <c r="H92" s="13"/>
      <c r="I92" s="13"/>
      <c r="J92" s="13"/>
      <c r="K92" s="13"/>
      <c r="L92" s="13"/>
      <c r="M92" s="21"/>
      <c r="N92" s="13"/>
      <c r="O92" s="13"/>
      <c r="P92" s="13"/>
      <c r="Q92" s="13"/>
      <c r="R92" s="13"/>
      <c r="S92" s="13"/>
      <c r="T92" s="13"/>
      <c r="U92" s="13"/>
      <c r="V92" s="13"/>
      <c r="W92" s="13"/>
      <c r="X92" s="13"/>
      <c r="Y92" s="13"/>
      <c r="Z92" s="13"/>
      <c r="AA92" s="13"/>
      <c r="AB92" s="13"/>
      <c r="AC92" s="13"/>
      <c r="AD92" s="13"/>
      <c r="AE92" s="13"/>
      <c r="AF92" s="13"/>
      <c r="AG92" s="13"/>
      <c r="AH92" s="13"/>
      <c r="AI92" s="13"/>
      <c r="AJ92" s="13"/>
      <c r="AK92" s="13"/>
      <c r="AL92" s="13"/>
      <c r="AM92" s="13"/>
      <c r="AN92" s="13"/>
      <c r="AO92" s="13"/>
      <c r="AP92" s="13"/>
      <c r="AQ92" s="13"/>
      <c r="AR92" s="13"/>
      <c r="AS92" s="13"/>
      <c r="AT92" s="13"/>
      <c r="AU92" s="13"/>
      <c r="AV92" s="13"/>
      <c r="AW92" s="13"/>
      <c r="AX92" s="13"/>
      <c r="AY92" s="13"/>
      <c r="AZ92" s="13"/>
      <c r="BA92" s="13"/>
      <c r="BB92" s="13"/>
      <c r="BC92" s="13"/>
      <c r="BD92" s="13"/>
      <c r="BE92" s="13"/>
      <c r="BF92" s="13"/>
      <c r="BG92" s="13"/>
      <c r="BH92" s="13"/>
      <c r="BI92" s="13"/>
      <c r="BJ92" s="13"/>
      <c r="BK92" s="13"/>
      <c r="BL92" s="13"/>
      <c r="BM92" s="13"/>
      <c r="BN92" s="13"/>
      <c r="BO92" s="13"/>
      <c r="BP92" s="13"/>
      <c r="BQ92" s="13"/>
      <c r="BR92" s="13"/>
      <c r="BS92" s="13"/>
      <c r="BT92" s="13"/>
      <c r="BU92" s="13"/>
      <c r="BV92" s="13"/>
      <c r="BW92" s="13"/>
      <c r="BX92" s="13"/>
      <c r="BY92" s="13"/>
      <c r="BZ92" s="13"/>
      <c r="CA92" s="13"/>
      <c r="CB92" s="13"/>
      <c r="CC92" s="13"/>
      <c r="CD92" s="13"/>
      <c r="CE92" s="13"/>
      <c r="CF92" s="13"/>
      <c r="CG92" s="13"/>
      <c r="CH92" s="13"/>
      <c r="CI92" s="13"/>
      <c r="CJ92" s="13"/>
      <c r="CK92" s="13"/>
      <c r="CL92" s="13"/>
      <c r="CM92" s="13"/>
      <c r="CN92" s="13"/>
      <c r="CO92" s="13"/>
      <c r="CP92" s="13"/>
      <c r="CQ92" s="13"/>
      <c r="CR92" s="13"/>
      <c r="CS92" s="13"/>
      <c r="CT92" s="13"/>
      <c r="CU92" s="13"/>
      <c r="CV92" s="13"/>
      <c r="CW92" s="13"/>
      <c r="CX92" s="13"/>
      <c r="CY92" s="13"/>
      <c r="CZ92" s="13"/>
      <c r="DA92" s="13"/>
      <c r="DB92" s="13"/>
      <c r="DC92" s="13"/>
      <c r="DD92" s="13"/>
      <c r="DE92" s="13"/>
      <c r="DF92" s="13"/>
      <c r="DG92" s="13"/>
      <c r="DH92" s="13"/>
      <c r="DI92" s="13"/>
      <c r="DJ92" s="13"/>
      <c r="DK92" s="13"/>
      <c r="DL92" s="13"/>
      <c r="DM92" s="13"/>
      <c r="DN92" s="13"/>
      <c r="DO92" s="13"/>
      <c r="DP92" s="13"/>
      <c r="DQ92" s="13"/>
      <c r="DR92" s="13"/>
      <c r="DS92" s="13"/>
      <c r="DT92" s="13"/>
      <c r="DU92" s="13"/>
      <c r="DV92" s="13"/>
      <c r="DW92" s="13"/>
      <c r="DX92" s="13"/>
      <c r="DY92" s="13"/>
      <c r="DZ92" s="13"/>
      <c r="EA92" s="13"/>
      <c r="EB92" s="13"/>
      <c r="EC92" s="13"/>
      <c r="ED92" s="13"/>
      <c r="EE92" s="13"/>
      <c r="EF92" s="13"/>
      <c r="EG92" s="13"/>
      <c r="EH92" s="21"/>
      <c r="EI92" s="13"/>
      <c r="EJ92" s="13"/>
      <c r="EK92" s="13"/>
    </row>
  </sheetData>
  <mergeCells count="41">
    <mergeCell ref="AU1:AU2"/>
    <mergeCell ref="BS1:BS2"/>
    <mergeCell ref="BI1:BP1"/>
    <mergeCell ref="BT1:CA1"/>
    <mergeCell ref="AW1:AW2"/>
    <mergeCell ref="BH1:BH2"/>
    <mergeCell ref="AX1:BE1"/>
    <mergeCell ref="CZ1:CZ2"/>
    <mergeCell ref="DA1:DH1"/>
    <mergeCell ref="DI1:DI2"/>
    <mergeCell ref="AB1:AI1"/>
    <mergeCell ref="AM1:AT1"/>
    <mergeCell ref="AL1:AL2"/>
    <mergeCell ref="AJ1:AJ2"/>
    <mergeCell ref="CB1:CB2"/>
    <mergeCell ref="BQ1:BQ2"/>
    <mergeCell ref="BF1:BF2"/>
    <mergeCell ref="CD1:CD2"/>
    <mergeCell ref="CO1:CO2"/>
    <mergeCell ref="CP1:CW1"/>
    <mergeCell ref="CE1:CL1"/>
    <mergeCell ref="CX1:CX2"/>
    <mergeCell ref="CM1:CM2"/>
    <mergeCell ref="C1:C2"/>
    <mergeCell ref="E1:E2"/>
    <mergeCell ref="P1:P2"/>
    <mergeCell ref="AA1:AA2"/>
    <mergeCell ref="Q1:X1"/>
    <mergeCell ref="Y1:Y2"/>
    <mergeCell ref="F1:M1"/>
    <mergeCell ref="N1:N2"/>
    <mergeCell ref="DK1:DK2"/>
    <mergeCell ref="DL1:DS1"/>
    <mergeCell ref="EK1:EK2"/>
    <mergeCell ref="EG1:EG2"/>
    <mergeCell ref="EH1:EH2"/>
    <mergeCell ref="EI1:EI2"/>
    <mergeCell ref="EE1:EE2"/>
    <mergeCell ref="DT1:DT2"/>
    <mergeCell ref="DV1:DV2"/>
    <mergeCell ref="DW1:ED1"/>
  </mergeCells>
  <phoneticPr fontId="2" type="noConversion"/>
  <dataValidations count="11">
    <dataValidation allowBlank="1" showInputMessage="1" showErrorMessage="1" promptTitle="YEAR END ENTRIES ACCURACY ALERT" prompt="An amount other than ZERO indicates A MANUAL YEAR END entry contains an ERROR._x000a__x000a_CHECK and LOCATE error in this column and CORRECT the double entry error" sqref="EH91" xr:uid="{00000000-0002-0000-0100-000000000000}"/>
    <dataValidation allowBlank="1" showInputMessage="1" showErrorMessage="1" promptTitle="CLOSING BALANCE ACCURACY ALERT" prompt="An amount other than ZERO indicates at least one source sheet contains an ERROR._x000a__x000a_CHECK and LOCATE error by scrolling along this row to identify in which sheet the error has occured and CORRECT THAT SHEET" sqref="O91 Z91 AK91 AV91 BG91 BR91 CC91 CN91 CY91 DJ91 DU91 EF91 EJ91" xr:uid="{00000000-0002-0000-0100-000001000000}"/>
    <dataValidation allowBlank="1" showInputMessage="1" showErrorMessage="1" promptTitle="ACCRUALS ACCURACY ALERT" prompt="An amount other than ZERO indicates FIXED ASSETS  contains an ERROR._x000a_Typically an erroneous manual entry has been made on this trial balance sheet._x000a__x000a_CHECK and CORRECT  the TRIAL BALANCE entries to BALANCE the BALANCE SHEET" sqref="M91 X91 AI91 AT91 BE91 BP91 CA91 CL91 CW91 DH91 DS91 ED91" xr:uid="{00000000-0002-0000-0100-000002000000}"/>
    <dataValidation allowBlank="1" showInputMessage="1" showErrorMessage="1" promptTitle="WAGES INTERFACE ACCURACY" prompt="An amount other than ZERO indicates this months WAGES INTERFACE contains an ERROR._x000a_Typically total wages do not equal the deductionss._x000a__x000a_CHECK and CORRECT  the WAGES INTERFACE rather than trial balance to BALANCE the BALANCE SHEET" sqref="L91 W91 AH91 AS91 BD91 BO91 BZ91 CK91 CV91 DG91 DR91 EC91" xr:uid="{00000000-0002-0000-0100-000003000000}"/>
    <dataValidation allowBlank="1" showInputMessage="1" showErrorMessage="1" promptTitle="CREDIT CARD ACCOUNT ACCURACY" prompt="An amount other than ZERO indicates this months CREDIT CARD ACCOUNT contains an ERROR._x000a_Typically total receipts or payments do not equal the analysis._x000a__x000a_CHECK and CORRECT  the CREDIT CARD ACCOUNT rather than trial balance to BALANCE the BALANCE SHEET" sqref="J91 U91 AF91 AQ91 BB91 BM91 BX91 CI91 CT91 DE91 DP91 EA91" xr:uid="{00000000-0002-0000-0100-000004000000}"/>
    <dataValidation allowBlank="1" showInputMessage="1" showErrorMessage="1" promptTitle="BANK SAVINGS ACCOUNT ACCURACY" prompt="An amount other than ZERO indicates this months BANK SAVINGS ACCOUNT contains an ERROR._x000a_Typically total receipts or payments do not equal the analysis._x000a__x000a_CHECK and CORRECT  the BANK SAVINGS ACCOUNT rather than trial balance to BALANCE the BALANCE SHEET" sqref="I91 T91 AE91 AP91 BA91 BL91 BW91 CH91 CS91 DD91 DO91 DZ91" xr:uid="{00000000-0002-0000-0100-000005000000}"/>
    <dataValidation allowBlank="1" showInputMessage="1" showErrorMessage="1" promptTitle="CASH ACCOUNT ACCURACY" prompt="An amount other than ZERO indicates this months CASH ACCOUNT contains an ERROR._x000a_Typically total receipts or payments do not equal the analysis._x000a__x000a_CHECK and CORRECT  the CASH ACCOUNT rather than trial balance to BALANCE the BALANCE SHEET" sqref="K91 V91 AG91 AR91 BC91 BN91 BY91 CJ91 CU91 DF91 DQ91 EB91" xr:uid="{00000000-0002-0000-0100-000006000000}"/>
    <dataValidation allowBlank="1" showInputMessage="1" showErrorMessage="1" promptTitle="BANK CURRENT ACCOUNT ACCURACY" prompt="An amount other than ZERO indicates this months BANK CURRENT ACCOUNT contains an ERROR._x000a_Typically total receipts or payments do not equal the analysis._x000a__x000a_CHECK and CORRECT  the BANK CURRENT ACCOUNT rather than trial balance to BALANCE the BALANCE SHEET" sqref="H91 S91 AD91 AO91 AZ91 BK91 BV91 CG91 CR91 DC91 DN91 DY91" xr:uid="{00000000-0002-0000-0100-000007000000}"/>
    <dataValidation allowBlank="1" showInputMessage="1" showErrorMessage="1" promptTitle="PURCHASE SHEET ACCURACY ALERT" prompt="An amount other than ZERO indicates this months PURCHASES SHEET contains an ERROR._x000a_Typically vat plus purchase analysis does not equal the total purchases._x000a__x000a_CHECK and CORRECT  the PURCHASES SHEET rather than trial balance to BALANCE the BALANCE SHEET" sqref="G91 R91 AC91 AN91 AY91 BJ91 BU91 CF91 CQ91 DB91 DM91 DX91" xr:uid="{00000000-0002-0000-0100-000008000000}"/>
    <dataValidation allowBlank="1" showInputMessage="1" showErrorMessage="1" promptTitle="SALES SHEET ACCURACY ALERT" prompt="An amount other than ZERO indicates this months SALES SHEET contains an ERROR._x000a_Typically vat plus sales analysis does not equal the total sales._x000a__x000a_CHECK and CORRECT  the SALES SHEET rather than trial balance to BALANCE the BALANCE SHEET" sqref="F91 Q91 AB91 AM91 AX91 BI91 BT91 CE91 CP91 DA91 DL91 DW91" xr:uid="{00000000-0002-0000-0100-000009000000}"/>
    <dataValidation allowBlank="1" showInputMessage="1" showErrorMessage="1" promptTitle="OPENING BALANCE SHEET ACCURACY" prompt="An amount other than ZERO indicates the amounts entered in OPENACOUNTS BALANCE SHEET does not balance_x000a__x000a_CHECk and CORRECT  the OPENING BALANCE SHEET to BALANCE The FINAL BALANCE SHEET" sqref="D91" xr:uid="{00000000-0002-0000-0100-00000A000000}"/>
  </dataValidations>
  <hyperlinks>
    <hyperlink ref="B1" r:id="rId1" xr:uid="{00000000-0004-0000-0100-000000000000}"/>
  </hyperlinks>
  <printOptions horizontalCentered="1"/>
  <pageMargins left="0.15748031496062992" right="0.15748031496062992" top="0.39370078740157483" bottom="0.39370078740157483" header="0.11811023622047245" footer="0.11811023622047245"/>
  <pageSetup paperSize="9" scale="90" fitToWidth="13" fitToHeight="2" orientation="landscape" horizontalDpi="0" verticalDpi="0" r:id="rId2"/>
  <headerFooter alignWithMargins="0">
    <oddHeader>&amp;CTrial Balance</oddHeader>
    <oddFooter>&amp;L&amp;D  &amp;T&amp;C&amp;P  of  &amp;N&amp;R&amp;F  &amp;A</oddFooter>
  </headerFooter>
  <colBreaks count="11" manualBreakCount="11">
    <brk id="16" max="1048575" man="1"/>
    <brk id="27" max="1048575" man="1"/>
    <brk id="38" max="1048575" man="1"/>
    <brk id="49" max="1048575" man="1"/>
    <brk id="60" max="1048575" man="1"/>
    <brk id="71" max="1048575" man="1"/>
    <brk id="82" max="1048575" man="1"/>
    <brk id="93" max="1048575" man="1"/>
    <brk id="104" max="1048575" man="1"/>
    <brk id="115" max="1048575" man="1"/>
    <brk id="126" max="1048575" man="1"/>
  </colBreak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pageSetUpPr fitToPage="1"/>
  </sheetPr>
  <dimension ref="A1:O46"/>
  <sheetViews>
    <sheetView workbookViewId="0">
      <pane xSplit="2" ySplit="3" topLeftCell="C4" activePane="bottomRight" state="frozen"/>
      <selection pane="topRight" activeCell="C1" sqref="C1"/>
      <selection pane="bottomLeft" activeCell="A4" sqref="A4"/>
      <selection pane="bottomRight" sqref="A1:A3"/>
    </sheetView>
  </sheetViews>
  <sheetFormatPr defaultColWidth="9.140625" defaultRowHeight="12" x14ac:dyDescent="0.2"/>
  <cols>
    <col min="1" max="1" width="24.85546875" style="35" customWidth="1"/>
    <col min="2" max="2" width="10.7109375" style="35" customWidth="1"/>
    <col min="3" max="14" width="8.7109375" style="2" customWidth="1"/>
    <col min="15" max="15" width="0.85546875" style="2" customWidth="1"/>
    <col min="16" max="16384" width="9.140625" style="2"/>
  </cols>
  <sheetData>
    <row r="1" spans="1:15" x14ac:dyDescent="0.2">
      <c r="A1" s="364" t="s">
        <v>190</v>
      </c>
      <c r="B1" s="277" t="s">
        <v>525</v>
      </c>
      <c r="C1" s="367">
        <f>Admin!B28</f>
        <v>44957</v>
      </c>
      <c r="D1" s="362">
        <f>Admin!B30</f>
        <v>44985</v>
      </c>
      <c r="E1" s="362">
        <f>Admin!B32</f>
        <v>45016</v>
      </c>
      <c r="F1" s="362">
        <f>Admin!B34</f>
        <v>45046</v>
      </c>
      <c r="G1" s="362">
        <f>Admin!B36</f>
        <v>45077</v>
      </c>
      <c r="H1" s="362">
        <f>Admin!B38</f>
        <v>45107</v>
      </c>
      <c r="I1" s="362">
        <f>Admin!B40</f>
        <v>45138</v>
      </c>
      <c r="J1" s="362">
        <f>Admin!B42</f>
        <v>45169</v>
      </c>
      <c r="K1" s="362">
        <f>Admin!B44</f>
        <v>45199</v>
      </c>
      <c r="L1" s="362">
        <f>Admin!B46</f>
        <v>45230</v>
      </c>
      <c r="M1" s="362">
        <f>Admin!B48</f>
        <v>45260</v>
      </c>
      <c r="N1" s="362">
        <f>Admin!B50</f>
        <v>45291</v>
      </c>
      <c r="O1" s="29"/>
    </row>
    <row r="2" spans="1:15" x14ac:dyDescent="0.2">
      <c r="A2" s="365"/>
      <c r="B2" s="278">
        <f>Admin!B50</f>
        <v>45291</v>
      </c>
      <c r="C2" s="368"/>
      <c r="D2" s="363"/>
      <c r="E2" s="363"/>
      <c r="F2" s="363"/>
      <c r="G2" s="363"/>
      <c r="H2" s="363"/>
      <c r="I2" s="363"/>
      <c r="J2" s="363"/>
      <c r="K2" s="363"/>
      <c r="L2" s="363"/>
      <c r="M2" s="363"/>
      <c r="N2" s="363"/>
      <c r="O2" s="26"/>
    </row>
    <row r="3" spans="1:15" x14ac:dyDescent="0.2">
      <c r="A3" s="366"/>
      <c r="B3" s="49" t="s">
        <v>150</v>
      </c>
      <c r="C3" s="49" t="s">
        <v>150</v>
      </c>
      <c r="D3" s="49" t="s">
        <v>150</v>
      </c>
      <c r="E3" s="49" t="s">
        <v>150</v>
      </c>
      <c r="F3" s="49" t="s">
        <v>150</v>
      </c>
      <c r="G3" s="49" t="s">
        <v>150</v>
      </c>
      <c r="H3" s="49" t="s">
        <v>150</v>
      </c>
      <c r="I3" s="49" t="s">
        <v>150</v>
      </c>
      <c r="J3" s="49" t="s">
        <v>150</v>
      </c>
      <c r="K3" s="49" t="s">
        <v>150</v>
      </c>
      <c r="L3" s="49" t="s">
        <v>150</v>
      </c>
      <c r="M3" s="49" t="s">
        <v>150</v>
      </c>
      <c r="N3" s="49" t="s">
        <v>150</v>
      </c>
      <c r="O3" s="26"/>
    </row>
    <row r="4" spans="1:15" x14ac:dyDescent="0.2">
      <c r="A4" s="50" t="s">
        <v>229</v>
      </c>
      <c r="B4" s="89">
        <f>SUM(C4:N4)</f>
        <v>0</v>
      </c>
      <c r="C4" s="90">
        <f>-TrialBalance!O53-0</f>
        <v>0</v>
      </c>
      <c r="D4" s="90">
        <f>-TrialBalance!Z53-C4</f>
        <v>0</v>
      </c>
      <c r="E4" s="90">
        <f>-TrialBalance!AK53-SUM(C4:D4)</f>
        <v>0</v>
      </c>
      <c r="F4" s="90">
        <f>-TrialBalance!AV53-SUM(C4:E4)</f>
        <v>0</v>
      </c>
      <c r="G4" s="90">
        <f>-TrialBalance!BG53-SUM(C4:F4)</f>
        <v>0</v>
      </c>
      <c r="H4" s="90">
        <f>-TrialBalance!BR53-SUM(C4:G4)</f>
        <v>0</v>
      </c>
      <c r="I4" s="90">
        <f>-TrialBalance!CC53-SUM(C4:H4)</f>
        <v>0</v>
      </c>
      <c r="J4" s="90">
        <f>-TrialBalance!CN53-SUM(C4:I4)</f>
        <v>0</v>
      </c>
      <c r="K4" s="90">
        <f>-TrialBalance!CY53-SUM(C4:J4)</f>
        <v>0</v>
      </c>
      <c r="L4" s="90">
        <f>-TrialBalance!DJ53-SUM(C4:K4)</f>
        <v>0</v>
      </c>
      <c r="M4" s="90">
        <f>-TrialBalance!DU53-SUM(C4:L4)</f>
        <v>0</v>
      </c>
      <c r="N4" s="90">
        <f>-TrialBalance!EF53-SUM(C4:M4)</f>
        <v>0</v>
      </c>
      <c r="O4" s="26"/>
    </row>
    <row r="5" spans="1:15" x14ac:dyDescent="0.2">
      <c r="A5" s="50" t="s">
        <v>230</v>
      </c>
      <c r="B5" s="89">
        <f>SUM(C5:N5)</f>
        <v>0</v>
      </c>
      <c r="C5" s="90">
        <f>-TrialBalance!O54-0</f>
        <v>0</v>
      </c>
      <c r="D5" s="90">
        <f>-TrialBalance!Z54-C5</f>
        <v>0</v>
      </c>
      <c r="E5" s="90">
        <f>-TrialBalance!AK54-SUM(C5:D5)</f>
        <v>0</v>
      </c>
      <c r="F5" s="90">
        <f>-TrialBalance!AV54-SUM(C5:E5)</f>
        <v>0</v>
      </c>
      <c r="G5" s="90">
        <f>-TrialBalance!BG54-SUM(C5:F5)</f>
        <v>0</v>
      </c>
      <c r="H5" s="90">
        <f>-TrialBalance!BR54-SUM(C5:G5)</f>
        <v>0</v>
      </c>
      <c r="I5" s="90">
        <f>-TrialBalance!CC54-SUM(C5:H5)</f>
        <v>0</v>
      </c>
      <c r="J5" s="90">
        <f>-TrialBalance!CN54-SUM(C5:I5)</f>
        <v>0</v>
      </c>
      <c r="K5" s="90">
        <f>-TrialBalance!CY54-SUM(C5:J5)</f>
        <v>0</v>
      </c>
      <c r="L5" s="90">
        <f>-TrialBalance!DJ54-SUM(C5:K5)</f>
        <v>0</v>
      </c>
      <c r="M5" s="90">
        <f>-TrialBalance!DU54-SUM(C5:L5)</f>
        <v>0</v>
      </c>
      <c r="N5" s="90">
        <f>-TrialBalance!EF54-SUM(C5:M5)</f>
        <v>0</v>
      </c>
      <c r="O5" s="26"/>
    </row>
    <row r="6" spans="1:15" x14ac:dyDescent="0.2">
      <c r="A6" s="50" t="s">
        <v>231</v>
      </c>
      <c r="B6" s="89">
        <f>SUM(C6:N6)</f>
        <v>0</v>
      </c>
      <c r="C6" s="90">
        <f>-TrialBalance!O55-0</f>
        <v>0</v>
      </c>
      <c r="D6" s="90">
        <f>-TrialBalance!Z55-C6</f>
        <v>0</v>
      </c>
      <c r="E6" s="90">
        <f>-TrialBalance!AK55-SUM(C6:D6)</f>
        <v>0</v>
      </c>
      <c r="F6" s="90">
        <f>-TrialBalance!AV55-SUM(C6:E6)</f>
        <v>0</v>
      </c>
      <c r="G6" s="90">
        <f>-TrialBalance!BG55-SUM(C6:F6)</f>
        <v>0</v>
      </c>
      <c r="H6" s="90">
        <f>-TrialBalance!BR55-SUM(C6:G6)</f>
        <v>0</v>
      </c>
      <c r="I6" s="90">
        <f>-TrialBalance!CC55-SUM(C6:H6)</f>
        <v>0</v>
      </c>
      <c r="J6" s="90">
        <f>-TrialBalance!CN55-SUM(C6:I6)</f>
        <v>0</v>
      </c>
      <c r="K6" s="90">
        <f>-TrialBalance!CY55-SUM(C6:J6)</f>
        <v>0</v>
      </c>
      <c r="L6" s="90">
        <f>-TrialBalance!DJ55-SUM(C6:K6)</f>
        <v>0</v>
      </c>
      <c r="M6" s="90">
        <f>-TrialBalance!DU55-SUM(C6:L6)</f>
        <v>0</v>
      </c>
      <c r="N6" s="90">
        <f>-TrialBalance!EF55-SUM(C6:M6)</f>
        <v>0</v>
      </c>
      <c r="O6" s="26"/>
    </row>
    <row r="7" spans="1:15" x14ac:dyDescent="0.2">
      <c r="A7" s="50" t="s">
        <v>70</v>
      </c>
      <c r="B7" s="89">
        <f>SUM(C7:N7)</f>
        <v>0</v>
      </c>
      <c r="C7" s="90">
        <f>-TrialBalance!O56</f>
        <v>0</v>
      </c>
      <c r="D7" s="90">
        <f>-TrialBalance!Z56-C7</f>
        <v>0</v>
      </c>
      <c r="E7" s="90">
        <f>-TrialBalance!AK56-SUM(C7:D7)</f>
        <v>0</v>
      </c>
      <c r="F7" s="90">
        <f>-TrialBalance!AV56-SUM(C7:E7)</f>
        <v>0</v>
      </c>
      <c r="G7" s="90">
        <f>-TrialBalance!BG56-SUM(C7:F7)</f>
        <v>0</v>
      </c>
      <c r="H7" s="90">
        <f>-TrialBalance!BR56-SUM(C7:G7)</f>
        <v>0</v>
      </c>
      <c r="I7" s="90">
        <f>-TrialBalance!CC56-SUM(C7:H7)</f>
        <v>0</v>
      </c>
      <c r="J7" s="90">
        <f>-TrialBalance!CN56-SUM(C7:I7)</f>
        <v>0</v>
      </c>
      <c r="K7" s="90">
        <f>-TrialBalance!CY56-SUM(C7:J7)</f>
        <v>0</v>
      </c>
      <c r="L7" s="90">
        <f>-TrialBalance!DJ56-SUM(C7:K7)</f>
        <v>0</v>
      </c>
      <c r="M7" s="90">
        <f>-TrialBalance!DU56-SUM(C7:L7)</f>
        <v>0</v>
      </c>
      <c r="N7" s="90">
        <f>-TrialBalance!EF56-SUM(C7:M7)</f>
        <v>0</v>
      </c>
      <c r="O7" s="26"/>
    </row>
    <row r="8" spans="1:15" x14ac:dyDescent="0.2">
      <c r="A8" s="50" t="s">
        <v>160</v>
      </c>
      <c r="B8" s="89">
        <f>SUM(C8:N8)</f>
        <v>0</v>
      </c>
      <c r="C8" s="90">
        <f>-TrialBalance!O57</f>
        <v>0</v>
      </c>
      <c r="D8" s="90">
        <f>-TrialBalance!Z57-C8</f>
        <v>0</v>
      </c>
      <c r="E8" s="90">
        <f>-TrialBalance!AK57-SUM(C8:D8)</f>
        <v>0</v>
      </c>
      <c r="F8" s="90">
        <f>-TrialBalance!AV57-SUM(C8:E8)</f>
        <v>0</v>
      </c>
      <c r="G8" s="90">
        <f>-TrialBalance!BG57-SUM(C8:F8)</f>
        <v>0</v>
      </c>
      <c r="H8" s="90">
        <f>-TrialBalance!BR57-SUM(C8:G8)</f>
        <v>0</v>
      </c>
      <c r="I8" s="90">
        <f>-TrialBalance!CC57-SUM(C8:H8)</f>
        <v>0</v>
      </c>
      <c r="J8" s="90">
        <f>-TrialBalance!CN57-SUM(C8:I8)</f>
        <v>0</v>
      </c>
      <c r="K8" s="90">
        <f>-TrialBalance!CY57-SUM(C8:J8)</f>
        <v>0</v>
      </c>
      <c r="L8" s="90">
        <f>-TrialBalance!DJ57-SUM(C8:K8)</f>
        <v>0</v>
      </c>
      <c r="M8" s="90">
        <f>-TrialBalance!DU57-SUM(C8:L8)</f>
        <v>0</v>
      </c>
      <c r="N8" s="90">
        <f>-TrialBalance!EF57-SUM(C8:M8)</f>
        <v>0</v>
      </c>
      <c r="O8" s="26"/>
    </row>
    <row r="9" spans="1:15" s="36" customFormat="1" x14ac:dyDescent="0.2">
      <c r="A9" s="51" t="s">
        <v>161</v>
      </c>
      <c r="B9" s="89">
        <f>SUM(B4:B8)</f>
        <v>0</v>
      </c>
      <c r="C9" s="92">
        <f t="shared" ref="C9:N9" si="0">SUM(C4:C8)</f>
        <v>0</v>
      </c>
      <c r="D9" s="89">
        <f t="shared" si="0"/>
        <v>0</v>
      </c>
      <c r="E9" s="89">
        <f t="shared" si="0"/>
        <v>0</v>
      </c>
      <c r="F9" s="89">
        <f t="shared" si="0"/>
        <v>0</v>
      </c>
      <c r="G9" s="89">
        <f t="shared" si="0"/>
        <v>0</v>
      </c>
      <c r="H9" s="89">
        <f t="shared" si="0"/>
        <v>0</v>
      </c>
      <c r="I9" s="89">
        <f t="shared" si="0"/>
        <v>0</v>
      </c>
      <c r="J9" s="89">
        <f t="shared" si="0"/>
        <v>0</v>
      </c>
      <c r="K9" s="89">
        <f t="shared" si="0"/>
        <v>0</v>
      </c>
      <c r="L9" s="89">
        <f t="shared" si="0"/>
        <v>0</v>
      </c>
      <c r="M9" s="89">
        <f t="shared" si="0"/>
        <v>0</v>
      </c>
      <c r="N9" s="89">
        <f t="shared" si="0"/>
        <v>0</v>
      </c>
      <c r="O9" s="52"/>
    </row>
    <row r="10" spans="1:15" s="36" customFormat="1" ht="10.5" customHeight="1" x14ac:dyDescent="0.2">
      <c r="A10" s="53" t="s">
        <v>162</v>
      </c>
      <c r="B10" s="93"/>
      <c r="C10" s="93"/>
      <c r="D10" s="93"/>
      <c r="E10" s="93"/>
      <c r="F10" s="93"/>
      <c r="G10" s="93"/>
      <c r="H10" s="93"/>
      <c r="I10" s="93"/>
      <c r="J10" s="93"/>
      <c r="K10" s="93"/>
      <c r="L10" s="93"/>
      <c r="M10" s="93"/>
      <c r="N10" s="93"/>
      <c r="O10" s="52"/>
    </row>
    <row r="11" spans="1:15" x14ac:dyDescent="0.2">
      <c r="A11" s="50" t="s">
        <v>6</v>
      </c>
      <c r="B11" s="89">
        <f>SUM(C11:N11)</f>
        <v>0</v>
      </c>
      <c r="C11" s="90">
        <f>TrialBalance!O60-0</f>
        <v>0</v>
      </c>
      <c r="D11" s="90">
        <f>TrialBalance!Z60-C11</f>
        <v>0</v>
      </c>
      <c r="E11" s="90">
        <f>TrialBalance!AK60-SUM(C11:D11)</f>
        <v>0</v>
      </c>
      <c r="F11" s="90">
        <f>TrialBalance!AV60-SUM(C11:E11)</f>
        <v>0</v>
      </c>
      <c r="G11" s="90">
        <f>TrialBalance!BG60-SUM(C11:F11)</f>
        <v>0</v>
      </c>
      <c r="H11" s="90">
        <f>TrialBalance!BR60-SUM(C11:G11)</f>
        <v>0</v>
      </c>
      <c r="I11" s="90">
        <f>TrialBalance!CC60-SUM(C11:H11)</f>
        <v>0</v>
      </c>
      <c r="J11" s="90">
        <f>TrialBalance!CN60-SUM(C11:I11)</f>
        <v>0</v>
      </c>
      <c r="K11" s="90">
        <f>TrialBalance!CY60-SUM(C11:J11)</f>
        <v>0</v>
      </c>
      <c r="L11" s="90">
        <f>TrialBalance!DJ60-SUM(C11:K11)</f>
        <v>0</v>
      </c>
      <c r="M11" s="90">
        <f>TrialBalance!DU60-SUM(C11:L11)</f>
        <v>0</v>
      </c>
      <c r="N11" s="90">
        <f>TrialBalance!EF60-SUM(C11:M11)</f>
        <v>0</v>
      </c>
      <c r="O11" s="26"/>
    </row>
    <row r="12" spans="1:15" x14ac:dyDescent="0.2">
      <c r="A12" s="50" t="s">
        <v>163</v>
      </c>
      <c r="B12" s="89">
        <f>SUM(C12:N12)</f>
        <v>0</v>
      </c>
      <c r="C12" s="90">
        <f>TrialBalance!O61-0</f>
        <v>0</v>
      </c>
      <c r="D12" s="90">
        <f>TrialBalance!Z61-C12</f>
        <v>0</v>
      </c>
      <c r="E12" s="90">
        <f>TrialBalance!AK61-SUM(C12:D12)</f>
        <v>0</v>
      </c>
      <c r="F12" s="90">
        <f>TrialBalance!AV61-SUM(C12:E12)</f>
        <v>0</v>
      </c>
      <c r="G12" s="90">
        <f>TrialBalance!BG61-SUM(C12:F12)</f>
        <v>0</v>
      </c>
      <c r="H12" s="90">
        <f>TrialBalance!BR61-SUM(C12:G12)</f>
        <v>0</v>
      </c>
      <c r="I12" s="90">
        <f>TrialBalance!CC61-SUM(C12:H12)</f>
        <v>0</v>
      </c>
      <c r="J12" s="90">
        <f>TrialBalance!CN61-SUM(C12:I12)</f>
        <v>0</v>
      </c>
      <c r="K12" s="90">
        <f>TrialBalance!CY61-SUM(C12:J12)</f>
        <v>0</v>
      </c>
      <c r="L12" s="90">
        <f>TrialBalance!DJ61-SUM(C12:K12)</f>
        <v>0</v>
      </c>
      <c r="M12" s="90">
        <f>TrialBalance!DU61-SUM(C12:L12)</f>
        <v>0</v>
      </c>
      <c r="N12" s="90">
        <f>TrialBalance!EF61-SUM(C12:M12)</f>
        <v>0</v>
      </c>
      <c r="O12" s="26"/>
    </row>
    <row r="13" spans="1:15" x14ac:dyDescent="0.2">
      <c r="A13" s="50" t="s">
        <v>189</v>
      </c>
      <c r="B13" s="89">
        <f>SUM(C13:N13)</f>
        <v>0</v>
      </c>
      <c r="C13" s="91">
        <f>TrialBalance!O62-0</f>
        <v>0</v>
      </c>
      <c r="D13" s="90">
        <f>TrialBalance!Z62-C13</f>
        <v>0</v>
      </c>
      <c r="E13" s="90">
        <f>TrialBalance!AK62-SUM(C13:D13)</f>
        <v>0</v>
      </c>
      <c r="F13" s="91">
        <f>TrialBalance!AV62-SUM(C13:E13)</f>
        <v>0</v>
      </c>
      <c r="G13" s="90">
        <f>TrialBalance!BG62-SUM(C13:F13)</f>
        <v>0</v>
      </c>
      <c r="H13" s="90">
        <f>TrialBalance!BR62-SUM(C13:G13)</f>
        <v>0</v>
      </c>
      <c r="I13" s="90">
        <f>TrialBalance!CC62-SUM(C13:H13)</f>
        <v>0</v>
      </c>
      <c r="J13" s="90">
        <f>TrialBalance!CN62-SUM(C13:I13)</f>
        <v>0</v>
      </c>
      <c r="K13" s="90">
        <f>TrialBalance!CY62-SUM(C13:J13)</f>
        <v>0</v>
      </c>
      <c r="L13" s="90">
        <f>TrialBalance!DJ62-SUM(C13:K13)</f>
        <v>0</v>
      </c>
      <c r="M13" s="90">
        <f>TrialBalance!DU62-SUM(C13:L13)</f>
        <v>0</v>
      </c>
      <c r="N13" s="90">
        <f>TrialBalance!EF62-SUM(C13:M13)</f>
        <v>0</v>
      </c>
      <c r="O13" s="26"/>
    </row>
    <row r="14" spans="1:15" s="36" customFormat="1" x14ac:dyDescent="0.2">
      <c r="A14" s="51" t="s">
        <v>162</v>
      </c>
      <c r="B14" s="89">
        <f t="shared" ref="B14:N14" si="1">SUM(B11:B13)</f>
        <v>0</v>
      </c>
      <c r="C14" s="92">
        <f t="shared" si="1"/>
        <v>0</v>
      </c>
      <c r="D14" s="89">
        <f t="shared" si="1"/>
        <v>0</v>
      </c>
      <c r="E14" s="89">
        <f t="shared" si="1"/>
        <v>0</v>
      </c>
      <c r="F14" s="89">
        <f t="shared" si="1"/>
        <v>0</v>
      </c>
      <c r="G14" s="89">
        <f t="shared" si="1"/>
        <v>0</v>
      </c>
      <c r="H14" s="89">
        <f t="shared" si="1"/>
        <v>0</v>
      </c>
      <c r="I14" s="89">
        <f t="shared" si="1"/>
        <v>0</v>
      </c>
      <c r="J14" s="89">
        <f t="shared" si="1"/>
        <v>0</v>
      </c>
      <c r="K14" s="89">
        <f t="shared" si="1"/>
        <v>0</v>
      </c>
      <c r="L14" s="89">
        <f t="shared" si="1"/>
        <v>0</v>
      </c>
      <c r="M14" s="89">
        <f t="shared" si="1"/>
        <v>0</v>
      </c>
      <c r="N14" s="89">
        <f t="shared" si="1"/>
        <v>0</v>
      </c>
      <c r="O14" s="52"/>
    </row>
    <row r="15" spans="1:15" s="36" customFormat="1" ht="7.5" customHeight="1" x14ac:dyDescent="0.2">
      <c r="A15" s="51"/>
      <c r="B15" s="93"/>
      <c r="C15" s="93"/>
      <c r="D15" s="93"/>
      <c r="E15" s="93"/>
      <c r="F15" s="93"/>
      <c r="G15" s="93"/>
      <c r="H15" s="93"/>
      <c r="I15" s="93"/>
      <c r="J15" s="93"/>
      <c r="K15" s="93"/>
      <c r="L15" s="93"/>
      <c r="M15" s="93"/>
      <c r="N15" s="93"/>
      <c r="O15" s="52"/>
    </row>
    <row r="16" spans="1:15" s="36" customFormat="1" x14ac:dyDescent="0.2">
      <c r="A16" s="51" t="s">
        <v>164</v>
      </c>
      <c r="B16" s="89">
        <f t="shared" ref="B16:N16" si="2">B9-B14</f>
        <v>0</v>
      </c>
      <c r="C16" s="89">
        <f t="shared" si="2"/>
        <v>0</v>
      </c>
      <c r="D16" s="89">
        <f t="shared" si="2"/>
        <v>0</v>
      </c>
      <c r="E16" s="89">
        <f t="shared" si="2"/>
        <v>0</v>
      </c>
      <c r="F16" s="89">
        <f t="shared" si="2"/>
        <v>0</v>
      </c>
      <c r="G16" s="89">
        <f t="shared" si="2"/>
        <v>0</v>
      </c>
      <c r="H16" s="89">
        <f t="shared" si="2"/>
        <v>0</v>
      </c>
      <c r="I16" s="89">
        <f t="shared" si="2"/>
        <v>0</v>
      </c>
      <c r="J16" s="89">
        <f t="shared" si="2"/>
        <v>0</v>
      </c>
      <c r="K16" s="89">
        <f t="shared" si="2"/>
        <v>0</v>
      </c>
      <c r="L16" s="89">
        <f t="shared" si="2"/>
        <v>0</v>
      </c>
      <c r="M16" s="89">
        <f t="shared" si="2"/>
        <v>0</v>
      </c>
      <c r="N16" s="89">
        <f t="shared" si="2"/>
        <v>0</v>
      </c>
      <c r="O16" s="52"/>
    </row>
    <row r="17" spans="1:15" s="36" customFormat="1" ht="10.5" customHeight="1" x14ac:dyDescent="0.2">
      <c r="A17" s="53" t="s">
        <v>165</v>
      </c>
      <c r="B17" s="93"/>
      <c r="C17" s="94"/>
      <c r="D17" s="94"/>
      <c r="E17" s="94"/>
      <c r="F17" s="94"/>
      <c r="G17" s="94"/>
      <c r="H17" s="94"/>
      <c r="I17" s="94"/>
      <c r="J17" s="94"/>
      <c r="K17" s="94"/>
      <c r="L17" s="94"/>
      <c r="M17" s="94"/>
      <c r="N17" s="94"/>
      <c r="O17" s="52"/>
    </row>
    <row r="18" spans="1:15" x14ac:dyDescent="0.2">
      <c r="A18" s="50" t="s">
        <v>166</v>
      </c>
      <c r="B18" s="89">
        <f t="shared" ref="B18:B40" si="3">SUM(C18:N18)</f>
        <v>0</v>
      </c>
      <c r="C18" s="90">
        <f>TrialBalance!O64+TrialBalance!O65-0</f>
        <v>0</v>
      </c>
      <c r="D18" s="90">
        <f>TrialBalance!Z64+TrialBalance!Z65-C18</f>
        <v>0</v>
      </c>
      <c r="E18" s="90">
        <f>TrialBalance!AK64+TrialBalance!AK65-SUM(C18:D18)</f>
        <v>0</v>
      </c>
      <c r="F18" s="90">
        <f>TrialBalance!AV64+TrialBalance!AV65-SUM(C18:E18)</f>
        <v>0</v>
      </c>
      <c r="G18" s="90">
        <f>TrialBalance!BG64+TrialBalance!BG65-SUM(C18:F18)</f>
        <v>0</v>
      </c>
      <c r="H18" s="90">
        <f>TrialBalance!BR64+TrialBalance!BR65-SUM(C18:G18)</f>
        <v>0</v>
      </c>
      <c r="I18" s="90">
        <f>TrialBalance!CC64+TrialBalance!CC65-SUM(C18:H18)</f>
        <v>0</v>
      </c>
      <c r="J18" s="90">
        <f>TrialBalance!CN64+TrialBalance!CN65-SUM(C18:I18)</f>
        <v>0</v>
      </c>
      <c r="K18" s="90">
        <f>TrialBalance!CY64+TrialBalance!CY65-SUM(C18:J18)</f>
        <v>0</v>
      </c>
      <c r="L18" s="90">
        <f>TrialBalance!DJ64+TrialBalance!DJ65-SUM(C18:K18)</f>
        <v>0</v>
      </c>
      <c r="M18" s="90">
        <f>TrialBalance!DU64+TrialBalance!DU65-SUM(C18:L18)</f>
        <v>0</v>
      </c>
      <c r="N18" s="90">
        <f>TrialBalance!EF64+TrialBalance!EF65-SUM(C18:M18)</f>
        <v>0</v>
      </c>
      <c r="O18" s="26"/>
    </row>
    <row r="19" spans="1:15" x14ac:dyDescent="0.2">
      <c r="A19" s="50" t="s">
        <v>84</v>
      </c>
      <c r="B19" s="89">
        <f t="shared" si="3"/>
        <v>0</v>
      </c>
      <c r="C19" s="90">
        <f>TrialBalance!O66-0</f>
        <v>0</v>
      </c>
      <c r="D19" s="90">
        <f>TrialBalance!Z66-C19</f>
        <v>0</v>
      </c>
      <c r="E19" s="90">
        <f>TrialBalance!AK66-SUM(C19:D19)</f>
        <v>0</v>
      </c>
      <c r="F19" s="90">
        <f>TrialBalance!AV66-SUM(C19:E19)</f>
        <v>0</v>
      </c>
      <c r="G19" s="90">
        <f>TrialBalance!BG66-SUM(C19:F19)</f>
        <v>0</v>
      </c>
      <c r="H19" s="90">
        <f>TrialBalance!BR66-SUM(C19:G19)</f>
        <v>0</v>
      </c>
      <c r="I19" s="90">
        <f>TrialBalance!CC66-SUM(C19:H19)</f>
        <v>0</v>
      </c>
      <c r="J19" s="90">
        <f>TrialBalance!CN66-SUM(C19:I19)</f>
        <v>0</v>
      </c>
      <c r="K19" s="90">
        <f>TrialBalance!CY66-SUM(C19:J19)</f>
        <v>0</v>
      </c>
      <c r="L19" s="90">
        <f>TrialBalance!DJ66-SUM(C19:K19)</f>
        <v>0</v>
      </c>
      <c r="M19" s="90">
        <f>TrialBalance!DU66-SUM(C19:L19)</f>
        <v>0</v>
      </c>
      <c r="N19" s="90">
        <f>TrialBalance!EF66-SUM(C19:M19)</f>
        <v>0</v>
      </c>
      <c r="O19" s="26"/>
    </row>
    <row r="20" spans="1:15" x14ac:dyDescent="0.2">
      <c r="A20" s="50" t="s">
        <v>86</v>
      </c>
      <c r="B20" s="89">
        <f t="shared" si="3"/>
        <v>0</v>
      </c>
      <c r="C20" s="90">
        <f>TrialBalance!O67-0</f>
        <v>0</v>
      </c>
      <c r="D20" s="90">
        <f>TrialBalance!Z67-C20</f>
        <v>0</v>
      </c>
      <c r="E20" s="90">
        <f>TrialBalance!AK67-SUM(C20:D20)</f>
        <v>0</v>
      </c>
      <c r="F20" s="90">
        <f>TrialBalance!AV67-SUM(C20:E20)</f>
        <v>0</v>
      </c>
      <c r="G20" s="90">
        <f>TrialBalance!BG67-SUM(C20:F20)</f>
        <v>0</v>
      </c>
      <c r="H20" s="90">
        <f>TrialBalance!BR67-SUM(C20:G20)</f>
        <v>0</v>
      </c>
      <c r="I20" s="90">
        <f>TrialBalance!CC67-SUM(C20:H20)</f>
        <v>0</v>
      </c>
      <c r="J20" s="90">
        <f>TrialBalance!CN67-SUM(C20:I20)</f>
        <v>0</v>
      </c>
      <c r="K20" s="90">
        <f>TrialBalance!CY67-SUM(C20:J20)</f>
        <v>0</v>
      </c>
      <c r="L20" s="90">
        <f>TrialBalance!DJ67-SUM(C20:K20)</f>
        <v>0</v>
      </c>
      <c r="M20" s="90">
        <f>TrialBalance!DU67-SUM(C20:L20)</f>
        <v>0</v>
      </c>
      <c r="N20" s="90">
        <f>TrialBalance!EF67-SUM(C20:M20)</f>
        <v>0</v>
      </c>
      <c r="O20" s="26"/>
    </row>
    <row r="21" spans="1:15" x14ac:dyDescent="0.2">
      <c r="A21" s="54" t="s">
        <v>87</v>
      </c>
      <c r="B21" s="89">
        <f t="shared" si="3"/>
        <v>0</v>
      </c>
      <c r="C21" s="90">
        <f>TrialBalance!O68-0</f>
        <v>0</v>
      </c>
      <c r="D21" s="90">
        <f>TrialBalance!Z68-C21</f>
        <v>0</v>
      </c>
      <c r="E21" s="90">
        <f>TrialBalance!AK68-SUM(C21:D21)</f>
        <v>0</v>
      </c>
      <c r="F21" s="90">
        <f>TrialBalance!AV68-SUM(C21:E21)</f>
        <v>0</v>
      </c>
      <c r="G21" s="90">
        <f>TrialBalance!BG68-SUM(C21:F21)</f>
        <v>0</v>
      </c>
      <c r="H21" s="90">
        <f>TrialBalance!BR68-SUM(C21:G21)</f>
        <v>0</v>
      </c>
      <c r="I21" s="90">
        <f>TrialBalance!CC68-SUM(C21:H21)</f>
        <v>0</v>
      </c>
      <c r="J21" s="90">
        <f>TrialBalance!CN68-SUM(C21:I21)</f>
        <v>0</v>
      </c>
      <c r="K21" s="90">
        <f>TrialBalance!CY68-SUM(C21:J21)</f>
        <v>0</v>
      </c>
      <c r="L21" s="90">
        <f>TrialBalance!DJ68-SUM(C21:K21)</f>
        <v>0</v>
      </c>
      <c r="M21" s="90">
        <f>TrialBalance!DU68-SUM(C21:L21)</f>
        <v>0</v>
      </c>
      <c r="N21" s="90">
        <f>TrialBalance!EF68-SUM(C21:M21)</f>
        <v>0</v>
      </c>
      <c r="O21" s="26"/>
    </row>
    <row r="22" spans="1:15" x14ac:dyDescent="0.2">
      <c r="A22" s="54" t="s">
        <v>89</v>
      </c>
      <c r="B22" s="89">
        <f t="shared" si="3"/>
        <v>0</v>
      </c>
      <c r="C22" s="90">
        <f>TrialBalance!O69-0</f>
        <v>0</v>
      </c>
      <c r="D22" s="90">
        <f>TrialBalance!Z69-C22</f>
        <v>0</v>
      </c>
      <c r="E22" s="90">
        <f>TrialBalance!AK69-SUM(C22:D22)</f>
        <v>0</v>
      </c>
      <c r="F22" s="90">
        <f>TrialBalance!AV69-SUM(C22:E22)</f>
        <v>0</v>
      </c>
      <c r="G22" s="90">
        <f>TrialBalance!BG69-SUM(C22:F22)</f>
        <v>0</v>
      </c>
      <c r="H22" s="90">
        <f>TrialBalance!BR69-SUM(C22:G22)</f>
        <v>0</v>
      </c>
      <c r="I22" s="90">
        <f>TrialBalance!CC69-SUM(C22:H22)</f>
        <v>0</v>
      </c>
      <c r="J22" s="90">
        <f>TrialBalance!CN69-SUM(C22:I22)</f>
        <v>0</v>
      </c>
      <c r="K22" s="90">
        <f>TrialBalance!CY69-SUM(C22:J22)</f>
        <v>0</v>
      </c>
      <c r="L22" s="90">
        <f>TrialBalance!DJ69-SUM(C22:K22)</f>
        <v>0</v>
      </c>
      <c r="M22" s="90">
        <f>TrialBalance!DU69-SUM(C22:L22)</f>
        <v>0</v>
      </c>
      <c r="N22" s="90">
        <f>TrialBalance!EF69-SUM(C22:M22)</f>
        <v>0</v>
      </c>
      <c r="O22" s="26"/>
    </row>
    <row r="23" spans="1:15" x14ac:dyDescent="0.2">
      <c r="A23" s="54" t="s">
        <v>91</v>
      </c>
      <c r="B23" s="89">
        <f t="shared" si="3"/>
        <v>0</v>
      </c>
      <c r="C23" s="90">
        <f>TrialBalance!O70-0</f>
        <v>0</v>
      </c>
      <c r="D23" s="90">
        <f>TrialBalance!Z70-C23</f>
        <v>0</v>
      </c>
      <c r="E23" s="90">
        <f>TrialBalance!AK70-SUM(C23:D23)</f>
        <v>0</v>
      </c>
      <c r="F23" s="90">
        <f>TrialBalance!AV70-SUM(C23:E23)</f>
        <v>0</v>
      </c>
      <c r="G23" s="90">
        <f>TrialBalance!BG70-SUM(C23:F23)</f>
        <v>0</v>
      </c>
      <c r="H23" s="90">
        <f>TrialBalance!BR70-SUM(C23:G23)</f>
        <v>0</v>
      </c>
      <c r="I23" s="90">
        <f>TrialBalance!CC70-SUM(C23:H23)</f>
        <v>0</v>
      </c>
      <c r="J23" s="90">
        <f>TrialBalance!CN70-SUM(C23:I23)</f>
        <v>0</v>
      </c>
      <c r="K23" s="90">
        <f>TrialBalance!CY70-SUM(C23:J23)</f>
        <v>0</v>
      </c>
      <c r="L23" s="90">
        <f>TrialBalance!DJ70-SUM(C23:K23)</f>
        <v>0</v>
      </c>
      <c r="M23" s="90">
        <f>TrialBalance!DU70-SUM(C23:L23)</f>
        <v>0</v>
      </c>
      <c r="N23" s="90">
        <f>TrialBalance!EF70-SUM(C23:M23)</f>
        <v>0</v>
      </c>
      <c r="O23" s="26"/>
    </row>
    <row r="24" spans="1:15" x14ac:dyDescent="0.2">
      <c r="A24" s="54" t="s">
        <v>93</v>
      </c>
      <c r="B24" s="89">
        <f t="shared" si="3"/>
        <v>0</v>
      </c>
      <c r="C24" s="90">
        <f>TrialBalance!O71-0</f>
        <v>0</v>
      </c>
      <c r="D24" s="90">
        <f>TrialBalance!Z71-C24</f>
        <v>0</v>
      </c>
      <c r="E24" s="90">
        <f>TrialBalance!AK71-SUM(C24:D24)</f>
        <v>0</v>
      </c>
      <c r="F24" s="90">
        <f>TrialBalance!AV71-SUM(C24:E24)</f>
        <v>0</v>
      </c>
      <c r="G24" s="90">
        <f>TrialBalance!BG71-SUM(C24:F24)</f>
        <v>0</v>
      </c>
      <c r="H24" s="90">
        <f>TrialBalance!BR71-SUM(C24:G24)</f>
        <v>0</v>
      </c>
      <c r="I24" s="90">
        <f>TrialBalance!CC71-SUM(C24:H24)</f>
        <v>0</v>
      </c>
      <c r="J24" s="90">
        <f>TrialBalance!CN71-SUM(C24:I24)</f>
        <v>0</v>
      </c>
      <c r="K24" s="90">
        <f>TrialBalance!CY71-SUM(C24:J24)</f>
        <v>0</v>
      </c>
      <c r="L24" s="90">
        <f>TrialBalance!DJ71-SUM(C24:K24)</f>
        <v>0</v>
      </c>
      <c r="M24" s="90">
        <f>TrialBalance!DU71-SUM(C24:L24)</f>
        <v>0</v>
      </c>
      <c r="N24" s="90">
        <f>TrialBalance!EF71-SUM(C24:M24)</f>
        <v>0</v>
      </c>
      <c r="O24" s="26"/>
    </row>
    <row r="25" spans="1:15" x14ac:dyDescent="0.2">
      <c r="A25" s="54" t="s">
        <v>95</v>
      </c>
      <c r="B25" s="89">
        <f t="shared" si="3"/>
        <v>0</v>
      </c>
      <c r="C25" s="90">
        <f>TrialBalance!O72-0</f>
        <v>0</v>
      </c>
      <c r="D25" s="90">
        <f>TrialBalance!Z72-C25</f>
        <v>0</v>
      </c>
      <c r="E25" s="90">
        <f>TrialBalance!AK72-SUM(C25:D25)</f>
        <v>0</v>
      </c>
      <c r="F25" s="90">
        <f>TrialBalance!AV72-SUM(C25:E25)</f>
        <v>0</v>
      </c>
      <c r="G25" s="90">
        <f>TrialBalance!BG72-SUM(C25:F25)</f>
        <v>0</v>
      </c>
      <c r="H25" s="90">
        <f>TrialBalance!BR72-SUM(C25:G25)</f>
        <v>0</v>
      </c>
      <c r="I25" s="90">
        <f>TrialBalance!CC72-SUM(C25:H25)</f>
        <v>0</v>
      </c>
      <c r="J25" s="90">
        <f>TrialBalance!CN72-SUM(C25:I25)</f>
        <v>0</v>
      </c>
      <c r="K25" s="90">
        <f>TrialBalance!CY72-SUM(C25:J25)</f>
        <v>0</v>
      </c>
      <c r="L25" s="90">
        <f>TrialBalance!DJ72-SUM(C25:K25)</f>
        <v>0</v>
      </c>
      <c r="M25" s="90">
        <f>TrialBalance!DU72-SUM(C25:L25)</f>
        <v>0</v>
      </c>
      <c r="N25" s="90">
        <f>TrialBalance!EF72-SUM(C25:M25)</f>
        <v>0</v>
      </c>
      <c r="O25" s="26"/>
    </row>
    <row r="26" spans="1:15" x14ac:dyDescent="0.2">
      <c r="A26" s="54" t="s">
        <v>97</v>
      </c>
      <c r="B26" s="89">
        <f t="shared" si="3"/>
        <v>0</v>
      </c>
      <c r="C26" s="90">
        <f>TrialBalance!O73-0</f>
        <v>0</v>
      </c>
      <c r="D26" s="90">
        <f>TrialBalance!Z73-C26</f>
        <v>0</v>
      </c>
      <c r="E26" s="90">
        <f>TrialBalance!AK73-SUM(C26:D26)</f>
        <v>0</v>
      </c>
      <c r="F26" s="90">
        <f>TrialBalance!AV73-SUM(C26:E26)</f>
        <v>0</v>
      </c>
      <c r="G26" s="90">
        <f>TrialBalance!BG73-SUM(C26:F26)</f>
        <v>0</v>
      </c>
      <c r="H26" s="90">
        <f>TrialBalance!BR73-SUM(C26:G26)</f>
        <v>0</v>
      </c>
      <c r="I26" s="90">
        <f>TrialBalance!CC73-SUM(C26:H26)</f>
        <v>0</v>
      </c>
      <c r="J26" s="90">
        <f>TrialBalance!CN73-SUM(C26:I26)</f>
        <v>0</v>
      </c>
      <c r="K26" s="90">
        <f>TrialBalance!CY73-SUM(C26:J26)</f>
        <v>0</v>
      </c>
      <c r="L26" s="90">
        <f>TrialBalance!DJ73-SUM(C26:K26)</f>
        <v>0</v>
      </c>
      <c r="M26" s="90">
        <f>TrialBalance!DU73-SUM(C26:L26)</f>
        <v>0</v>
      </c>
      <c r="N26" s="90">
        <f>TrialBalance!EF73-SUM(C26:M26)</f>
        <v>0</v>
      </c>
      <c r="O26" s="26"/>
    </row>
    <row r="27" spans="1:15" x14ac:dyDescent="0.2">
      <c r="A27" s="54" t="s">
        <v>99</v>
      </c>
      <c r="B27" s="89">
        <f t="shared" si="3"/>
        <v>0</v>
      </c>
      <c r="C27" s="90">
        <f>TrialBalance!O74-0</f>
        <v>0</v>
      </c>
      <c r="D27" s="90">
        <f>TrialBalance!Z74-C27</f>
        <v>0</v>
      </c>
      <c r="E27" s="90">
        <f>TrialBalance!AK74-SUM(C27:D27)</f>
        <v>0</v>
      </c>
      <c r="F27" s="90">
        <f>TrialBalance!AV74-SUM(C27:E27)</f>
        <v>0</v>
      </c>
      <c r="G27" s="90">
        <f>TrialBalance!BG74-SUM(C27:F27)</f>
        <v>0</v>
      </c>
      <c r="H27" s="90">
        <f>TrialBalance!BR74-SUM(C27:G27)</f>
        <v>0</v>
      </c>
      <c r="I27" s="90">
        <f>TrialBalance!CC74-SUM(C27:H27)</f>
        <v>0</v>
      </c>
      <c r="J27" s="90">
        <f>TrialBalance!CN74-SUM(C27:I27)</f>
        <v>0</v>
      </c>
      <c r="K27" s="90">
        <f>TrialBalance!CY74-SUM(C27:J27)</f>
        <v>0</v>
      </c>
      <c r="L27" s="90">
        <f>TrialBalance!DJ74-SUM(C27:K27)</f>
        <v>0</v>
      </c>
      <c r="M27" s="90">
        <f>TrialBalance!DU74-SUM(C27:L27)</f>
        <v>0</v>
      </c>
      <c r="N27" s="90">
        <f>TrialBalance!EF74-SUM(C27:M27)</f>
        <v>0</v>
      </c>
      <c r="O27" s="26"/>
    </row>
    <row r="28" spans="1:15" x14ac:dyDescent="0.2">
      <c r="A28" s="54" t="s">
        <v>101</v>
      </c>
      <c r="B28" s="89">
        <f t="shared" si="3"/>
        <v>0</v>
      </c>
      <c r="C28" s="90">
        <f>TrialBalance!O75-0</f>
        <v>0</v>
      </c>
      <c r="D28" s="90">
        <f>TrialBalance!Z75-C28</f>
        <v>0</v>
      </c>
      <c r="E28" s="90">
        <f>TrialBalance!AK75-SUM(C28:D28)</f>
        <v>0</v>
      </c>
      <c r="F28" s="90">
        <f>TrialBalance!AV75-SUM(C28:E28)</f>
        <v>0</v>
      </c>
      <c r="G28" s="90">
        <f>TrialBalance!BG75-SUM(C28:F28)</f>
        <v>0</v>
      </c>
      <c r="H28" s="90">
        <f>TrialBalance!BR75-SUM(C28:G28)</f>
        <v>0</v>
      </c>
      <c r="I28" s="90">
        <f>TrialBalance!CC75-SUM(C28:H28)</f>
        <v>0</v>
      </c>
      <c r="J28" s="90">
        <f>TrialBalance!CN75-SUM(C28:I28)</f>
        <v>0</v>
      </c>
      <c r="K28" s="90">
        <f>TrialBalance!CY75-SUM(C28:J28)</f>
        <v>0</v>
      </c>
      <c r="L28" s="90">
        <f>TrialBalance!DJ75-SUM(C28:K28)</f>
        <v>0</v>
      </c>
      <c r="M28" s="90">
        <f>TrialBalance!DU75-SUM(C28:L28)</f>
        <v>0</v>
      </c>
      <c r="N28" s="90">
        <f>TrialBalance!EF75-SUM(C28:M28)</f>
        <v>0</v>
      </c>
      <c r="O28" s="26"/>
    </row>
    <row r="29" spans="1:15" x14ac:dyDescent="0.2">
      <c r="A29" s="54" t="s">
        <v>103</v>
      </c>
      <c r="B29" s="89">
        <f t="shared" si="3"/>
        <v>0</v>
      </c>
      <c r="C29" s="90">
        <f>TrialBalance!O76-0</f>
        <v>0</v>
      </c>
      <c r="D29" s="90">
        <f>TrialBalance!Z76-C29</f>
        <v>0</v>
      </c>
      <c r="E29" s="90">
        <f>TrialBalance!AK76-SUM(C29:D29)</f>
        <v>0</v>
      </c>
      <c r="F29" s="90">
        <f>TrialBalance!AV76-SUM(C29:E29)</f>
        <v>0</v>
      </c>
      <c r="G29" s="90">
        <f>TrialBalance!BG76-SUM(C29:F29)</f>
        <v>0</v>
      </c>
      <c r="H29" s="90">
        <f>TrialBalance!BR76-SUM(C29:G29)</f>
        <v>0</v>
      </c>
      <c r="I29" s="90">
        <f>TrialBalance!CC76-SUM(C29:H29)</f>
        <v>0</v>
      </c>
      <c r="J29" s="90">
        <f>TrialBalance!CN76-SUM(C29:I29)</f>
        <v>0</v>
      </c>
      <c r="K29" s="90">
        <f>TrialBalance!CY76-SUM(C29:J29)</f>
        <v>0</v>
      </c>
      <c r="L29" s="90">
        <f>TrialBalance!DJ76-SUM(C29:K29)</f>
        <v>0</v>
      </c>
      <c r="M29" s="90">
        <f>TrialBalance!DU76-SUM(C29:L29)</f>
        <v>0</v>
      </c>
      <c r="N29" s="90">
        <f>TrialBalance!EF76-SUM(C29:M29)</f>
        <v>0</v>
      </c>
      <c r="O29" s="26"/>
    </row>
    <row r="30" spans="1:15" x14ac:dyDescent="0.2">
      <c r="A30" s="54" t="s">
        <v>105</v>
      </c>
      <c r="B30" s="89">
        <f t="shared" si="3"/>
        <v>0</v>
      </c>
      <c r="C30" s="90">
        <f>TrialBalance!O77-0</f>
        <v>0</v>
      </c>
      <c r="D30" s="90">
        <f>TrialBalance!Z77-C30</f>
        <v>0</v>
      </c>
      <c r="E30" s="90">
        <f>TrialBalance!AK77-SUM(C30:D30)</f>
        <v>0</v>
      </c>
      <c r="F30" s="90">
        <f>TrialBalance!AV77-SUM(C30:E30)</f>
        <v>0</v>
      </c>
      <c r="G30" s="90">
        <f>TrialBalance!BG77-SUM(C30:F30)</f>
        <v>0</v>
      </c>
      <c r="H30" s="90">
        <f>TrialBalance!BR77-SUM(C30:G30)</f>
        <v>0</v>
      </c>
      <c r="I30" s="90">
        <f>TrialBalance!CC77-SUM(C30:H30)</f>
        <v>0</v>
      </c>
      <c r="J30" s="90">
        <f>TrialBalance!CN77-SUM(C30:I30)</f>
        <v>0</v>
      </c>
      <c r="K30" s="90">
        <f>TrialBalance!CY77-SUM(C30:J30)</f>
        <v>0</v>
      </c>
      <c r="L30" s="90">
        <f>TrialBalance!DJ77-SUM(C30:K30)</f>
        <v>0</v>
      </c>
      <c r="M30" s="90">
        <f>TrialBalance!DU77-SUM(C30:L30)</f>
        <v>0</v>
      </c>
      <c r="N30" s="90">
        <f>TrialBalance!EF77-SUM(C30:M30)</f>
        <v>0</v>
      </c>
      <c r="O30" s="26"/>
    </row>
    <row r="31" spans="1:15" x14ac:dyDescent="0.2">
      <c r="A31" s="54" t="s">
        <v>107</v>
      </c>
      <c r="B31" s="89">
        <f t="shared" si="3"/>
        <v>0</v>
      </c>
      <c r="C31" s="90">
        <f>TrialBalance!O78-0</f>
        <v>0</v>
      </c>
      <c r="D31" s="90">
        <f>TrialBalance!Z78-C31</f>
        <v>0</v>
      </c>
      <c r="E31" s="90">
        <f>TrialBalance!AK78-SUM(C31:D31)</f>
        <v>0</v>
      </c>
      <c r="F31" s="90">
        <f>TrialBalance!AV78-SUM(C31:E31)</f>
        <v>0</v>
      </c>
      <c r="G31" s="90">
        <f>TrialBalance!BG78-SUM(C31:F31)</f>
        <v>0</v>
      </c>
      <c r="H31" s="90">
        <f>TrialBalance!BR78-SUM(C31:G31)</f>
        <v>0</v>
      </c>
      <c r="I31" s="90">
        <f>TrialBalance!CC78-SUM(C31:H31)</f>
        <v>0</v>
      </c>
      <c r="J31" s="90">
        <f>TrialBalance!CN78-SUM(C31:I31)</f>
        <v>0</v>
      </c>
      <c r="K31" s="90">
        <f>TrialBalance!CY78-SUM(C31:J31)</f>
        <v>0</v>
      </c>
      <c r="L31" s="90">
        <f>TrialBalance!DJ78-SUM(C31:K31)</f>
        <v>0</v>
      </c>
      <c r="M31" s="90">
        <f>TrialBalance!DU78-SUM(C31:L31)</f>
        <v>0</v>
      </c>
      <c r="N31" s="90">
        <f>TrialBalance!EF78-SUM(C31:M31)</f>
        <v>0</v>
      </c>
      <c r="O31" s="26"/>
    </row>
    <row r="32" spans="1:15" x14ac:dyDescent="0.2">
      <c r="A32" s="54" t="s">
        <v>108</v>
      </c>
      <c r="B32" s="89">
        <f t="shared" si="3"/>
        <v>0</v>
      </c>
      <c r="C32" s="90">
        <f>TrialBalance!O79-0</f>
        <v>0</v>
      </c>
      <c r="D32" s="90">
        <f>TrialBalance!Z79-C32</f>
        <v>0</v>
      </c>
      <c r="E32" s="90">
        <f>TrialBalance!AK79-SUM(C32:D32)</f>
        <v>0</v>
      </c>
      <c r="F32" s="90">
        <f>TrialBalance!AV79-SUM(C32:E32)</f>
        <v>0</v>
      </c>
      <c r="G32" s="90">
        <f>TrialBalance!BG79-SUM(C32:F32)</f>
        <v>0</v>
      </c>
      <c r="H32" s="90">
        <f>TrialBalance!BR79-SUM(C32:G32)</f>
        <v>0</v>
      </c>
      <c r="I32" s="90">
        <f>TrialBalance!CC79-SUM(C32:H32)</f>
        <v>0</v>
      </c>
      <c r="J32" s="90">
        <f>TrialBalance!CN79-SUM(C32:I32)</f>
        <v>0</v>
      </c>
      <c r="K32" s="90">
        <f>TrialBalance!CY79-SUM(C32:J32)</f>
        <v>0</v>
      </c>
      <c r="L32" s="90">
        <f>TrialBalance!DJ79-SUM(C32:K32)</f>
        <v>0</v>
      </c>
      <c r="M32" s="90">
        <f>TrialBalance!DU79-SUM(C32:L32)</f>
        <v>0</v>
      </c>
      <c r="N32" s="90">
        <f>TrialBalance!EF79-SUM(C32:M32)</f>
        <v>0</v>
      </c>
      <c r="O32" s="26"/>
    </row>
    <row r="33" spans="1:15" x14ac:dyDescent="0.2">
      <c r="A33" s="54" t="s">
        <v>110</v>
      </c>
      <c r="B33" s="89">
        <f t="shared" si="3"/>
        <v>0</v>
      </c>
      <c r="C33" s="90">
        <f>TrialBalance!O80-0</f>
        <v>0</v>
      </c>
      <c r="D33" s="90">
        <f>TrialBalance!Z80-C33</f>
        <v>0</v>
      </c>
      <c r="E33" s="90">
        <f>TrialBalance!AK80-SUM(C33:D33)</f>
        <v>0</v>
      </c>
      <c r="F33" s="90">
        <f>TrialBalance!AV80-SUM(C33:E33)</f>
        <v>0</v>
      </c>
      <c r="G33" s="90">
        <f>TrialBalance!BG80-SUM(C33:F33)</f>
        <v>0</v>
      </c>
      <c r="H33" s="90">
        <f>TrialBalance!BR80-SUM(C33:G33)</f>
        <v>0</v>
      </c>
      <c r="I33" s="90">
        <f>TrialBalance!CC80-SUM(C33:H33)</f>
        <v>0</v>
      </c>
      <c r="J33" s="90">
        <f>TrialBalance!CN80-SUM(C33:I33)</f>
        <v>0</v>
      </c>
      <c r="K33" s="90">
        <f>TrialBalance!CY80-SUM(C33:J33)</f>
        <v>0</v>
      </c>
      <c r="L33" s="90">
        <f>TrialBalance!DJ80-SUM(C33:K33)</f>
        <v>0</v>
      </c>
      <c r="M33" s="90">
        <f>TrialBalance!DU80-SUM(C33:L33)</f>
        <v>0</v>
      </c>
      <c r="N33" s="90">
        <f>TrialBalance!EF80-SUM(C33:M33)</f>
        <v>0</v>
      </c>
      <c r="O33" s="26"/>
    </row>
    <row r="34" spans="1:15" x14ac:dyDescent="0.2">
      <c r="A34" s="54" t="s">
        <v>112</v>
      </c>
      <c r="B34" s="89">
        <f t="shared" si="3"/>
        <v>0</v>
      </c>
      <c r="C34" s="90">
        <f>TrialBalance!O81-0</f>
        <v>0</v>
      </c>
      <c r="D34" s="90">
        <f>TrialBalance!Z81-C34</f>
        <v>0</v>
      </c>
      <c r="E34" s="90">
        <f>TrialBalance!AK81-SUM(C34:D34)</f>
        <v>0</v>
      </c>
      <c r="F34" s="90">
        <f>TrialBalance!AV81-SUM(C34:E34)</f>
        <v>0</v>
      </c>
      <c r="G34" s="90">
        <f>TrialBalance!BG81-SUM(C34:F34)</f>
        <v>0</v>
      </c>
      <c r="H34" s="90">
        <f>TrialBalance!BR81-SUM(C34:G34)</f>
        <v>0</v>
      </c>
      <c r="I34" s="90">
        <f>TrialBalance!CC81-SUM(C34:H34)</f>
        <v>0</v>
      </c>
      <c r="J34" s="90">
        <f>TrialBalance!CN81-SUM(C34:I34)</f>
        <v>0</v>
      </c>
      <c r="K34" s="90">
        <f>TrialBalance!CY81-SUM(C34:J34)</f>
        <v>0</v>
      </c>
      <c r="L34" s="90">
        <f>TrialBalance!DJ81-SUM(C34:K34)</f>
        <v>0</v>
      </c>
      <c r="M34" s="90">
        <f>TrialBalance!DU81-SUM(C34:L34)</f>
        <v>0</v>
      </c>
      <c r="N34" s="90">
        <f>TrialBalance!EF81-SUM(C34:M34)</f>
        <v>0</v>
      </c>
      <c r="O34" s="26"/>
    </row>
    <row r="35" spans="1:15" x14ac:dyDescent="0.2">
      <c r="A35" s="54" t="s">
        <v>115</v>
      </c>
      <c r="B35" s="89">
        <f t="shared" si="3"/>
        <v>0</v>
      </c>
      <c r="C35" s="90">
        <f>TrialBalance!O82-0</f>
        <v>0</v>
      </c>
      <c r="D35" s="90">
        <f>TrialBalance!Z82-C35</f>
        <v>0</v>
      </c>
      <c r="E35" s="90">
        <f>TrialBalance!AK82-SUM(C35:D35)</f>
        <v>0</v>
      </c>
      <c r="F35" s="90">
        <f>TrialBalance!AV82-SUM(C35:E35)</f>
        <v>0</v>
      </c>
      <c r="G35" s="90">
        <f>TrialBalance!BG82-SUM(C35:F35)</f>
        <v>0</v>
      </c>
      <c r="H35" s="90">
        <f>TrialBalance!BR82-SUM(C35:G35)</f>
        <v>0</v>
      </c>
      <c r="I35" s="90">
        <f>TrialBalance!CC82-SUM(C35:H35)</f>
        <v>0</v>
      </c>
      <c r="J35" s="90">
        <f>TrialBalance!CN82-SUM(C35:I35)</f>
        <v>0</v>
      </c>
      <c r="K35" s="90">
        <f>TrialBalance!CY82-SUM(C35:J35)</f>
        <v>0</v>
      </c>
      <c r="L35" s="90">
        <f>TrialBalance!DJ82-SUM(C35:K35)</f>
        <v>0</v>
      </c>
      <c r="M35" s="90">
        <f>TrialBalance!DU82-SUM(C35:L35)</f>
        <v>0</v>
      </c>
      <c r="N35" s="90">
        <f>TrialBalance!EF82-SUM(C35:M35)</f>
        <v>0</v>
      </c>
      <c r="O35" s="26"/>
    </row>
    <row r="36" spans="1:15" x14ac:dyDescent="0.2">
      <c r="A36" s="54" t="s">
        <v>117</v>
      </c>
      <c r="B36" s="89">
        <f t="shared" si="3"/>
        <v>0</v>
      </c>
      <c r="C36" s="90">
        <f>TrialBalance!O83+TrialBalance!O88+TrialBalance!O89-0</f>
        <v>0</v>
      </c>
      <c r="D36" s="90">
        <f>TrialBalance!Z83+TrialBalance!Z88+TrialBalance!Z89-C36</f>
        <v>0</v>
      </c>
      <c r="E36" s="90">
        <f>TrialBalance!AK83+TrialBalance!AK88+TrialBalance!AK89-SUM(C36:D36)</f>
        <v>0</v>
      </c>
      <c r="F36" s="90">
        <f>TrialBalance!AV83+TrialBalance!AV88+TrialBalance!AV89-SUM(C36:E36)</f>
        <v>0</v>
      </c>
      <c r="G36" s="90">
        <f>TrialBalance!BG83+TrialBalance!BG88+TrialBalance!BG89-SUM(C36:F36)</f>
        <v>0</v>
      </c>
      <c r="H36" s="90">
        <f>TrialBalance!BR83+TrialBalance!BR88+TrialBalance!BR89-SUM(C36:G36)</f>
        <v>0</v>
      </c>
      <c r="I36" s="90">
        <f>TrialBalance!CC83+TrialBalance!CC88+TrialBalance!CC89-SUM(C36:H36)</f>
        <v>0</v>
      </c>
      <c r="J36" s="90">
        <f>TrialBalance!CN83+TrialBalance!CN88+TrialBalance!CN89-SUM(C36:I36)</f>
        <v>0</v>
      </c>
      <c r="K36" s="90">
        <f>TrialBalance!CY83+TrialBalance!CY88+TrialBalance!CY89-SUM(C36:J36)</f>
        <v>0</v>
      </c>
      <c r="L36" s="90">
        <f>TrialBalance!DJ83+TrialBalance!DJ88+TrialBalance!DJ89-SUM(C36:K36)</f>
        <v>0</v>
      </c>
      <c r="M36" s="90">
        <f>TrialBalance!DU83+TrialBalance!DU88+TrialBalance!DU89-SUM(C36:L36)</f>
        <v>0</v>
      </c>
      <c r="N36" s="90">
        <f>TrialBalance!EF83+TrialBalance!EF88+TrialBalance!EF89-SUM(C36:M36)</f>
        <v>0</v>
      </c>
      <c r="O36" s="26"/>
    </row>
    <row r="37" spans="1:15" x14ac:dyDescent="0.2">
      <c r="A37" s="54" t="s">
        <v>113</v>
      </c>
      <c r="B37" s="89">
        <f t="shared" si="3"/>
        <v>0</v>
      </c>
      <c r="C37" s="90">
        <f>TrialBalance!O84-0</f>
        <v>0</v>
      </c>
      <c r="D37" s="90">
        <f>TrialBalance!Z84-C37</f>
        <v>0</v>
      </c>
      <c r="E37" s="90">
        <f>TrialBalance!AK84-SUM(C37:D37)</f>
        <v>0</v>
      </c>
      <c r="F37" s="90">
        <f>TrialBalance!AV84-SUM(C37:E37)</f>
        <v>0</v>
      </c>
      <c r="G37" s="90">
        <f>TrialBalance!BG84-SUM(C37:F37)</f>
        <v>0</v>
      </c>
      <c r="H37" s="90">
        <f>TrialBalance!BR84-SUM(C37:G37)</f>
        <v>0</v>
      </c>
      <c r="I37" s="90">
        <f>TrialBalance!CC84-SUM(C37:H37)</f>
        <v>0</v>
      </c>
      <c r="J37" s="90">
        <f>TrialBalance!CN84-SUM(C37:I37)</f>
        <v>0</v>
      </c>
      <c r="K37" s="90">
        <f>TrialBalance!CY84-SUM(C37:J37)</f>
        <v>0</v>
      </c>
      <c r="L37" s="90">
        <f>TrialBalance!DJ84-SUM(C37:K37)</f>
        <v>0</v>
      </c>
      <c r="M37" s="90">
        <f>TrialBalance!DU84-SUM(C37:L37)</f>
        <v>0</v>
      </c>
      <c r="N37" s="90">
        <f>TrialBalance!EF84-SUM(C37:M37)</f>
        <v>0</v>
      </c>
      <c r="O37" s="26"/>
    </row>
    <row r="38" spans="1:15" x14ac:dyDescent="0.2">
      <c r="A38" s="54" t="s">
        <v>201</v>
      </c>
      <c r="B38" s="89">
        <f t="shared" si="3"/>
        <v>0</v>
      </c>
      <c r="C38" s="90">
        <f>TrialBalance!O85-0</f>
        <v>0</v>
      </c>
      <c r="D38" s="90">
        <f>TrialBalance!Z85-C38</f>
        <v>0</v>
      </c>
      <c r="E38" s="90">
        <f>TrialBalance!AK85-SUM(C38:D38)</f>
        <v>0</v>
      </c>
      <c r="F38" s="90">
        <f>TrialBalance!AV85-SUM(C38:E38)</f>
        <v>0</v>
      </c>
      <c r="G38" s="90">
        <f>TrialBalance!BG85-SUM(C38:F38)</f>
        <v>0</v>
      </c>
      <c r="H38" s="90">
        <f>TrialBalance!BR85-SUM(C38:G38)</f>
        <v>0</v>
      </c>
      <c r="I38" s="90">
        <f>TrialBalance!CC85-SUM(C38:H38)</f>
        <v>0</v>
      </c>
      <c r="J38" s="90">
        <f>TrialBalance!CN85-SUM(C38:I38)</f>
        <v>0</v>
      </c>
      <c r="K38" s="90">
        <f>TrialBalance!CY85-SUM(C38:J38)</f>
        <v>0</v>
      </c>
      <c r="L38" s="90">
        <f>TrialBalance!DJ85-SUM(C38:K38)</f>
        <v>0</v>
      </c>
      <c r="M38" s="90">
        <f>TrialBalance!DU85-SUM(C38:L38)</f>
        <v>0</v>
      </c>
      <c r="N38" s="90">
        <f>TrialBalance!EF85-SUM(C38:M38)</f>
        <v>0</v>
      </c>
      <c r="O38" s="26"/>
    </row>
    <row r="39" spans="1:15" x14ac:dyDescent="0.2">
      <c r="A39" s="50" t="s">
        <v>168</v>
      </c>
      <c r="B39" s="89">
        <f t="shared" si="3"/>
        <v>0</v>
      </c>
      <c r="C39" s="90">
        <f>TrialBalance!O86-0</f>
        <v>0</v>
      </c>
      <c r="D39" s="90">
        <f>TrialBalance!Z86-C39</f>
        <v>0</v>
      </c>
      <c r="E39" s="90">
        <f>TrialBalance!AK86-SUM(C39:D39)</f>
        <v>0</v>
      </c>
      <c r="F39" s="90">
        <f>TrialBalance!AV86-SUM(C39:E39)</f>
        <v>0</v>
      </c>
      <c r="G39" s="90">
        <f>TrialBalance!BG86-SUM(C39:F39)</f>
        <v>0</v>
      </c>
      <c r="H39" s="90">
        <f>TrialBalance!BR86-SUM(C39:G39)</f>
        <v>0</v>
      </c>
      <c r="I39" s="90">
        <f>TrialBalance!CC86-SUM(C39:H39)</f>
        <v>0</v>
      </c>
      <c r="J39" s="90">
        <f>TrialBalance!CN86-SUM(C39:I39)</f>
        <v>0</v>
      </c>
      <c r="K39" s="90">
        <f>TrialBalance!CY86-SUM(C39:J39)</f>
        <v>0</v>
      </c>
      <c r="L39" s="90">
        <f>TrialBalance!DJ86-SUM(C39:K39)</f>
        <v>0</v>
      </c>
      <c r="M39" s="90">
        <f>TrialBalance!DU86-SUM(C39:L39)</f>
        <v>0</v>
      </c>
      <c r="N39" s="90">
        <f>TrialBalance!EF86-SUM(C39:M39)</f>
        <v>0</v>
      </c>
      <c r="O39" s="26"/>
    </row>
    <row r="40" spans="1:15" x14ac:dyDescent="0.2">
      <c r="A40" s="50" t="s">
        <v>0</v>
      </c>
      <c r="B40" s="89">
        <f t="shared" si="3"/>
        <v>0</v>
      </c>
      <c r="C40" s="91">
        <f>TrialBalance!O87-0</f>
        <v>0</v>
      </c>
      <c r="D40" s="90">
        <f>TrialBalance!Z87-C40</f>
        <v>0</v>
      </c>
      <c r="E40" s="90">
        <f>TrialBalance!AK87-SUM(C40:D40)</f>
        <v>0</v>
      </c>
      <c r="F40" s="90">
        <f>TrialBalance!AV87-SUM(C40:E40)</f>
        <v>0</v>
      </c>
      <c r="G40" s="90">
        <f>TrialBalance!BG87-SUM(C40:F40)</f>
        <v>0</v>
      </c>
      <c r="H40" s="90">
        <f>TrialBalance!BR87-SUM(C40:G40)</f>
        <v>0</v>
      </c>
      <c r="I40" s="90">
        <f>TrialBalance!CC87-SUM(C40:H40)</f>
        <v>0</v>
      </c>
      <c r="J40" s="90">
        <f>TrialBalance!CN87-SUM(C40:I40)</f>
        <v>0</v>
      </c>
      <c r="K40" s="90">
        <f>TrialBalance!CY87-SUM(C40:J40)</f>
        <v>0</v>
      </c>
      <c r="L40" s="90">
        <f>TrialBalance!DJ87-SUM(C40:K40)</f>
        <v>0</v>
      </c>
      <c r="M40" s="90">
        <f>TrialBalance!DU87-SUM(C40:L40)</f>
        <v>0</v>
      </c>
      <c r="N40" s="90">
        <f>TrialBalance!EF87-SUM(C40:M40)</f>
        <v>0</v>
      </c>
      <c r="O40" s="26"/>
    </row>
    <row r="41" spans="1:15" x14ac:dyDescent="0.2">
      <c r="A41" s="51" t="s">
        <v>165</v>
      </c>
      <c r="B41" s="89">
        <f>SUM(B18:B40)</f>
        <v>0</v>
      </c>
      <c r="C41" s="92">
        <f t="shared" ref="C41:N41" si="4">SUM(C18:C40)</f>
        <v>0</v>
      </c>
      <c r="D41" s="89">
        <f t="shared" si="4"/>
        <v>0</v>
      </c>
      <c r="E41" s="89">
        <f t="shared" si="4"/>
        <v>0</v>
      </c>
      <c r="F41" s="89">
        <f t="shared" si="4"/>
        <v>0</v>
      </c>
      <c r="G41" s="89">
        <f t="shared" si="4"/>
        <v>0</v>
      </c>
      <c r="H41" s="89">
        <f t="shared" si="4"/>
        <v>0</v>
      </c>
      <c r="I41" s="89">
        <f t="shared" si="4"/>
        <v>0</v>
      </c>
      <c r="J41" s="89">
        <f t="shared" si="4"/>
        <v>0</v>
      </c>
      <c r="K41" s="89">
        <f t="shared" si="4"/>
        <v>0</v>
      </c>
      <c r="L41" s="89">
        <f t="shared" si="4"/>
        <v>0</v>
      </c>
      <c r="M41" s="89">
        <f t="shared" si="4"/>
        <v>0</v>
      </c>
      <c r="N41" s="89">
        <f t="shared" si="4"/>
        <v>0</v>
      </c>
      <c r="O41" s="26"/>
    </row>
    <row r="42" spans="1:15" ht="7.5" customHeight="1" x14ac:dyDescent="0.2">
      <c r="A42" s="55"/>
      <c r="B42" s="93"/>
      <c r="C42" s="93"/>
      <c r="D42" s="93"/>
      <c r="E42" s="93"/>
      <c r="F42" s="93"/>
      <c r="G42" s="93"/>
      <c r="H42" s="93"/>
      <c r="I42" s="93"/>
      <c r="J42" s="93"/>
      <c r="K42" s="93"/>
      <c r="L42" s="93"/>
      <c r="M42" s="93"/>
      <c r="N42" s="93"/>
      <c r="O42" s="26"/>
    </row>
    <row r="43" spans="1:15" x14ac:dyDescent="0.2">
      <c r="A43" s="51" t="s">
        <v>169</v>
      </c>
      <c r="B43" s="89">
        <f t="shared" ref="B43:N43" si="5">B16-B41</f>
        <v>0</v>
      </c>
      <c r="C43" s="89">
        <f t="shared" si="5"/>
        <v>0</v>
      </c>
      <c r="D43" s="89">
        <f t="shared" si="5"/>
        <v>0</v>
      </c>
      <c r="E43" s="89">
        <f t="shared" si="5"/>
        <v>0</v>
      </c>
      <c r="F43" s="89">
        <f t="shared" si="5"/>
        <v>0</v>
      </c>
      <c r="G43" s="89">
        <f t="shared" si="5"/>
        <v>0</v>
      </c>
      <c r="H43" s="89">
        <f t="shared" si="5"/>
        <v>0</v>
      </c>
      <c r="I43" s="89">
        <f t="shared" si="5"/>
        <v>0</v>
      </c>
      <c r="J43" s="89">
        <f t="shared" si="5"/>
        <v>0</v>
      </c>
      <c r="K43" s="89">
        <f t="shared" si="5"/>
        <v>0</v>
      </c>
      <c r="L43" s="89">
        <f t="shared" si="5"/>
        <v>0</v>
      </c>
      <c r="M43" s="89">
        <f t="shared" si="5"/>
        <v>0</v>
      </c>
      <c r="N43" s="89">
        <f t="shared" si="5"/>
        <v>0</v>
      </c>
      <c r="O43" s="26"/>
    </row>
    <row r="44" spans="1:15" x14ac:dyDescent="0.2">
      <c r="A44" s="50" t="s">
        <v>188</v>
      </c>
      <c r="B44" s="89">
        <f>SUM(C44:N44)</f>
        <v>0</v>
      </c>
      <c r="C44" s="90">
        <f>-(TrialBalance!O58-0)</f>
        <v>0</v>
      </c>
      <c r="D44" s="90">
        <f>-TrialBalance!Z58-C44</f>
        <v>0</v>
      </c>
      <c r="E44" s="90">
        <f>-TrialBalance!AK58-SUM(C44:D44)</f>
        <v>0</v>
      </c>
      <c r="F44" s="90">
        <f>-TrialBalance!AV58-SUM(C44:E44)</f>
        <v>0</v>
      </c>
      <c r="G44" s="90">
        <f>-TrialBalance!BG58-SUM(C44:F44)</f>
        <v>0</v>
      </c>
      <c r="H44" s="90">
        <f>-TrialBalance!BR58-SUM(C44:G44)</f>
        <v>0</v>
      </c>
      <c r="I44" s="90">
        <f>-TrialBalance!CC58-SUM(C44:H44)</f>
        <v>0</v>
      </c>
      <c r="J44" s="90">
        <f>-TrialBalance!CN58-SUM(C44:I44)</f>
        <v>0</v>
      </c>
      <c r="K44" s="90">
        <f>-TrialBalance!CY58-SUM(C44:J44)</f>
        <v>0</v>
      </c>
      <c r="L44" s="90">
        <f>-TrialBalance!DJ58-SUM(C44:K44)</f>
        <v>0</v>
      </c>
      <c r="M44" s="90">
        <f>-TrialBalance!DU58-SUM(C44:L44)</f>
        <v>0</v>
      </c>
      <c r="N44" s="90">
        <f>-TrialBalance!EF58-SUM(C44:M44)</f>
        <v>0</v>
      </c>
      <c r="O44" s="26"/>
    </row>
    <row r="45" spans="1:15" x14ac:dyDescent="0.2">
      <c r="A45" s="51" t="s">
        <v>170</v>
      </c>
      <c r="B45" s="89">
        <f t="shared" ref="B45:N45" si="6">B43+B44</f>
        <v>0</v>
      </c>
      <c r="C45" s="89">
        <f t="shared" si="6"/>
        <v>0</v>
      </c>
      <c r="D45" s="89">
        <f t="shared" si="6"/>
        <v>0</v>
      </c>
      <c r="E45" s="89">
        <f t="shared" si="6"/>
        <v>0</v>
      </c>
      <c r="F45" s="89">
        <f t="shared" si="6"/>
        <v>0</v>
      </c>
      <c r="G45" s="89">
        <f t="shared" si="6"/>
        <v>0</v>
      </c>
      <c r="H45" s="89">
        <f t="shared" si="6"/>
        <v>0</v>
      </c>
      <c r="I45" s="89">
        <f t="shared" si="6"/>
        <v>0</v>
      </c>
      <c r="J45" s="89">
        <f t="shared" si="6"/>
        <v>0</v>
      </c>
      <c r="K45" s="89">
        <f t="shared" si="6"/>
        <v>0</v>
      </c>
      <c r="L45" s="89">
        <f t="shared" si="6"/>
        <v>0</v>
      </c>
      <c r="M45" s="89">
        <f t="shared" si="6"/>
        <v>0</v>
      </c>
      <c r="N45" s="89">
        <f t="shared" si="6"/>
        <v>0</v>
      </c>
      <c r="O45" s="26"/>
    </row>
    <row r="46" spans="1:15" ht="6" customHeight="1" thickBot="1" x14ac:dyDescent="0.25">
      <c r="A46" s="56"/>
      <c r="B46" s="95"/>
      <c r="C46" s="95"/>
      <c r="D46" s="95"/>
      <c r="E46" s="95"/>
      <c r="F46" s="95"/>
      <c r="G46" s="95"/>
      <c r="H46" s="95"/>
      <c r="I46" s="95"/>
      <c r="J46" s="95"/>
      <c r="K46" s="95"/>
      <c r="L46" s="95"/>
      <c r="M46" s="95"/>
      <c r="N46" s="95"/>
      <c r="O46" s="23"/>
    </row>
  </sheetData>
  <mergeCells count="13">
    <mergeCell ref="H1:H2"/>
    <mergeCell ref="M1:M2"/>
    <mergeCell ref="N1:N2"/>
    <mergeCell ref="I1:I2"/>
    <mergeCell ref="J1:J2"/>
    <mergeCell ref="K1:K2"/>
    <mergeCell ref="L1:L2"/>
    <mergeCell ref="G1:G2"/>
    <mergeCell ref="A1:A3"/>
    <mergeCell ref="C1:C2"/>
    <mergeCell ref="D1:D2"/>
    <mergeCell ref="E1:E2"/>
    <mergeCell ref="F1:F2"/>
  </mergeCells>
  <phoneticPr fontId="2" type="noConversion"/>
  <printOptions horizontalCentered="1" verticalCentered="1"/>
  <pageMargins left="0.35433070866141736" right="0.35433070866141736" top="0.39370078740157483" bottom="0.19685039370078741" header="0.11811023622047245" footer="0.11811023622047245"/>
  <pageSetup paperSize="9" scale="99" orientation="landscape" horizontalDpi="0" verticalDpi="0" r:id="rId1"/>
  <headerFooter alignWithMargins="0">
    <oddHeader>&amp;CMonthly Management Profit &amp; Loss Account</oddHeader>
    <oddFooter>&amp;L&amp;D  &amp;T&amp;C&amp;P  of  &amp;N&amp;R&amp;F  &amp;A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/>
  <dimension ref="A1:N56"/>
  <sheetViews>
    <sheetView workbookViewId="0">
      <selection activeCell="C28" sqref="C28"/>
    </sheetView>
  </sheetViews>
  <sheetFormatPr defaultColWidth="9.140625" defaultRowHeight="12" x14ac:dyDescent="0.2"/>
  <cols>
    <col min="1" max="2" width="11.7109375" style="58" customWidth="1"/>
    <col min="3" max="3" width="19.7109375" style="37" customWidth="1"/>
    <col min="4" max="4" width="16.7109375" style="37" customWidth="1"/>
    <col min="5" max="5" width="11.5703125" style="58" customWidth="1"/>
    <col min="6" max="6" width="11.7109375" style="58" customWidth="1"/>
    <col min="7" max="16384" width="9.140625" style="37"/>
  </cols>
  <sheetData>
    <row r="1" spans="1:14" x14ac:dyDescent="0.2">
      <c r="C1" s="67"/>
      <c r="D1" s="67"/>
      <c r="H1" s="69"/>
      <c r="I1" s="69"/>
      <c r="J1" s="69"/>
      <c r="K1" s="69"/>
      <c r="L1" s="69"/>
      <c r="M1" s="69"/>
      <c r="N1" s="69"/>
    </row>
    <row r="2" spans="1:14" x14ac:dyDescent="0.2">
      <c r="B2" s="76"/>
      <c r="C2" s="373" t="s">
        <v>159</v>
      </c>
      <c r="D2" s="373"/>
      <c r="E2" s="76"/>
      <c r="H2" s="69"/>
      <c r="I2" s="69"/>
      <c r="J2" s="69"/>
      <c r="K2" s="69"/>
      <c r="L2" s="69"/>
      <c r="M2" s="69"/>
      <c r="N2" s="69"/>
    </row>
    <row r="3" spans="1:14" x14ac:dyDescent="0.2">
      <c r="A3" s="283"/>
      <c r="B3" s="283"/>
      <c r="C3" s="284" t="s">
        <v>528</v>
      </c>
      <c r="D3" s="280">
        <f>Admin!B50</f>
        <v>45291</v>
      </c>
      <c r="E3" s="285"/>
      <c r="F3" s="283"/>
      <c r="H3" s="69"/>
      <c r="I3" s="69"/>
      <c r="J3" s="69"/>
      <c r="K3" s="69"/>
      <c r="L3" s="69"/>
      <c r="M3" s="69"/>
      <c r="N3" s="69"/>
    </row>
    <row r="4" spans="1:14" x14ac:dyDescent="0.2">
      <c r="A4" s="283"/>
      <c r="B4" s="286"/>
      <c r="C4" s="279"/>
      <c r="D4" s="279"/>
      <c r="E4" s="279"/>
      <c r="F4" s="283"/>
      <c r="H4" s="69"/>
      <c r="I4" s="69"/>
      <c r="J4" s="69"/>
      <c r="K4" s="69"/>
      <c r="L4" s="69"/>
      <c r="M4" s="69"/>
      <c r="N4" s="69"/>
    </row>
    <row r="5" spans="1:14" x14ac:dyDescent="0.2">
      <c r="A5" s="371">
        <f>Admin!B26</f>
        <v>44926</v>
      </c>
      <c r="B5" s="372"/>
      <c r="C5" s="287"/>
      <c r="D5" s="287"/>
      <c r="E5" s="371">
        <f>D3</f>
        <v>45291</v>
      </c>
      <c r="F5" s="372"/>
      <c r="H5" s="69"/>
      <c r="I5" s="69"/>
      <c r="J5" s="69"/>
      <c r="K5" s="69"/>
      <c r="L5" s="69"/>
      <c r="M5" s="69"/>
      <c r="N5" s="69"/>
    </row>
    <row r="6" spans="1:14" x14ac:dyDescent="0.2">
      <c r="A6" s="78" t="s">
        <v>150</v>
      </c>
      <c r="B6" s="78" t="s">
        <v>150</v>
      </c>
      <c r="C6" s="77"/>
      <c r="D6" s="77"/>
      <c r="E6" s="78" t="s">
        <v>150</v>
      </c>
      <c r="F6" s="78" t="s">
        <v>150</v>
      </c>
      <c r="H6" s="69"/>
      <c r="I6" s="69"/>
      <c r="J6" s="69"/>
      <c r="K6" s="69"/>
      <c r="L6" s="69"/>
      <c r="M6" s="69"/>
      <c r="N6" s="69"/>
    </row>
    <row r="7" spans="1:14" x14ac:dyDescent="0.2">
      <c r="B7" s="58">
        <f>OpenAccounts!E43</f>
        <v>0</v>
      </c>
      <c r="C7" s="73" t="s">
        <v>161</v>
      </c>
      <c r="D7" s="73"/>
      <c r="F7" s="58">
        <f>-(TrialBalance!EJ53+TrialBalance!EJ54+TrialBalance!EJ55+TrialBalance!EJ56)</f>
        <v>0</v>
      </c>
      <c r="H7" s="69"/>
      <c r="I7" s="69"/>
      <c r="J7" s="69"/>
      <c r="K7" s="69"/>
      <c r="L7" s="69"/>
      <c r="M7" s="69"/>
      <c r="N7" s="69"/>
    </row>
    <row r="8" spans="1:14" ht="12.75" thickBot="1" x14ac:dyDescent="0.25">
      <c r="B8" s="79">
        <f>OpenAccounts!E44</f>
        <v>0</v>
      </c>
      <c r="C8" s="73" t="s">
        <v>160</v>
      </c>
      <c r="D8" s="73"/>
      <c r="F8" s="79">
        <f>-(TrialBalance!EJ57)</f>
        <v>0</v>
      </c>
      <c r="H8" s="69"/>
      <c r="I8" s="69"/>
      <c r="J8" s="69"/>
      <c r="K8" s="69"/>
      <c r="L8" s="69"/>
      <c r="M8" s="69"/>
      <c r="N8" s="69"/>
    </row>
    <row r="9" spans="1:14" ht="12.75" thickBot="1" x14ac:dyDescent="0.25">
      <c r="A9" s="80"/>
      <c r="B9" s="81">
        <f>SUM(B7:B8)</f>
        <v>0</v>
      </c>
      <c r="C9" s="72" t="s">
        <v>161</v>
      </c>
      <c r="D9" s="72"/>
      <c r="E9" s="80"/>
      <c r="F9" s="81">
        <f>SUM(F7:F8)</f>
        <v>0</v>
      </c>
      <c r="H9" s="69"/>
      <c r="I9" s="69"/>
      <c r="J9" s="69"/>
      <c r="K9" s="69"/>
      <c r="L9" s="69"/>
      <c r="M9" s="69"/>
      <c r="N9" s="69"/>
    </row>
    <row r="10" spans="1:14" x14ac:dyDescent="0.2">
      <c r="C10" s="73"/>
      <c r="D10" s="73"/>
      <c r="H10" s="69"/>
      <c r="I10" s="69"/>
      <c r="J10" s="69"/>
      <c r="K10" s="69"/>
      <c r="L10" s="69"/>
      <c r="M10" s="69"/>
      <c r="N10" s="69"/>
    </row>
    <row r="11" spans="1:14" x14ac:dyDescent="0.2">
      <c r="A11" s="80"/>
      <c r="B11" s="80"/>
      <c r="C11" s="82" t="s">
        <v>162</v>
      </c>
      <c r="D11" s="82"/>
      <c r="E11" s="80"/>
      <c r="F11" s="80"/>
      <c r="H11" s="69"/>
      <c r="I11" s="69"/>
      <c r="J11" s="69"/>
      <c r="K11" s="69"/>
      <c r="L11" s="69"/>
      <c r="M11" s="69"/>
      <c r="N11" s="69"/>
    </row>
    <row r="12" spans="1:14" x14ac:dyDescent="0.2">
      <c r="A12" s="58">
        <f>OpenAccounts!E46</f>
        <v>0</v>
      </c>
      <c r="C12" s="73" t="s">
        <v>529</v>
      </c>
      <c r="D12" s="282">
        <f>Admin!B27</f>
        <v>44927</v>
      </c>
      <c r="E12" s="58">
        <f>TrialBalance!D19</f>
        <v>0</v>
      </c>
      <c r="H12" s="69"/>
      <c r="I12" s="69"/>
      <c r="J12" s="69"/>
      <c r="K12" s="69"/>
      <c r="L12" s="69"/>
      <c r="M12" s="69"/>
      <c r="N12" s="69"/>
    </row>
    <row r="13" spans="1:14" x14ac:dyDescent="0.2">
      <c r="A13" s="58">
        <f>OpenAccounts!E47</f>
        <v>0</v>
      </c>
      <c r="C13" s="73" t="s">
        <v>6</v>
      </c>
      <c r="D13" s="282"/>
      <c r="E13" s="58">
        <f>F14-E12+E14</f>
        <v>0</v>
      </c>
      <c r="H13" s="69"/>
      <c r="I13" s="69"/>
      <c r="J13" s="69"/>
      <c r="K13" s="69"/>
      <c r="L13" s="69"/>
      <c r="M13" s="69"/>
      <c r="N13" s="69"/>
    </row>
    <row r="14" spans="1:14" x14ac:dyDescent="0.2">
      <c r="A14" s="58">
        <f>OpenAccounts!E48</f>
        <v>0</v>
      </c>
      <c r="B14" s="58">
        <f>A12+A13-A14</f>
        <v>0</v>
      </c>
      <c r="C14" s="73" t="s">
        <v>530</v>
      </c>
      <c r="D14" s="282">
        <f>D3</f>
        <v>45291</v>
      </c>
      <c r="E14" s="58">
        <f>TrialBalance!EJ19</f>
        <v>0</v>
      </c>
      <c r="F14" s="58">
        <f>TrialBalance!EJ60+TrialBalance!EJ62</f>
        <v>0</v>
      </c>
      <c r="H14" s="69"/>
      <c r="I14" s="58"/>
      <c r="J14" s="69"/>
      <c r="K14" s="69"/>
      <c r="L14" s="69"/>
      <c r="M14" s="69"/>
      <c r="N14" s="69"/>
    </row>
    <row r="15" spans="1:14" ht="12.75" thickBot="1" x14ac:dyDescent="0.25">
      <c r="B15" s="79">
        <f>OpenAccounts!E49</f>
        <v>0</v>
      </c>
      <c r="C15" s="73" t="s">
        <v>163</v>
      </c>
      <c r="D15" s="73"/>
      <c r="F15" s="79">
        <f>TrialBalance!EJ61</f>
        <v>0</v>
      </c>
      <c r="H15" s="69"/>
      <c r="I15" s="69"/>
      <c r="J15" s="69"/>
      <c r="K15" s="69"/>
      <c r="L15" s="69"/>
      <c r="M15" s="69"/>
      <c r="N15" s="69"/>
    </row>
    <row r="16" spans="1:14" ht="12.75" thickBot="1" x14ac:dyDescent="0.25">
      <c r="A16" s="80"/>
      <c r="B16" s="81">
        <f>SUM(B14:B15)</f>
        <v>0</v>
      </c>
      <c r="C16" s="72" t="s">
        <v>162</v>
      </c>
      <c r="D16" s="72"/>
      <c r="E16" s="80"/>
      <c r="F16" s="81">
        <f>SUM(F14:F15)</f>
        <v>0</v>
      </c>
      <c r="H16" s="69"/>
      <c r="I16" s="69"/>
      <c r="J16" s="69"/>
      <c r="K16" s="69"/>
      <c r="L16" s="69"/>
      <c r="M16" s="69"/>
      <c r="N16" s="69"/>
    </row>
    <row r="17" spans="1:14" ht="12.75" thickBot="1" x14ac:dyDescent="0.25">
      <c r="C17" s="70"/>
      <c r="D17" s="70"/>
      <c r="H17" s="69"/>
      <c r="I17" s="69"/>
      <c r="J17" s="69"/>
      <c r="K17" s="69"/>
      <c r="L17" s="69"/>
      <c r="M17" s="69"/>
      <c r="N17" s="69"/>
    </row>
    <row r="18" spans="1:14" ht="12.75" thickBot="1" x14ac:dyDescent="0.25">
      <c r="A18" s="80"/>
      <c r="B18" s="81">
        <f>B9-B16</f>
        <v>0</v>
      </c>
      <c r="C18" s="72" t="s">
        <v>164</v>
      </c>
      <c r="D18" s="72"/>
      <c r="E18" s="80"/>
      <c r="F18" s="81">
        <f>F9-F16</f>
        <v>0</v>
      </c>
      <c r="H18" s="69"/>
      <c r="I18" s="69"/>
      <c r="J18" s="69"/>
      <c r="K18" s="69"/>
      <c r="L18" s="69"/>
      <c r="M18" s="69"/>
      <c r="N18" s="69"/>
    </row>
    <row r="19" spans="1:14" x14ac:dyDescent="0.2">
      <c r="C19" s="73"/>
      <c r="D19" s="73"/>
      <c r="H19" s="69"/>
      <c r="I19" s="69"/>
      <c r="J19" s="69"/>
      <c r="K19" s="69"/>
      <c r="L19" s="69"/>
      <c r="M19" s="69"/>
      <c r="N19" s="69"/>
    </row>
    <row r="20" spans="1:14" x14ac:dyDescent="0.2">
      <c r="A20" s="80"/>
      <c r="B20" s="80"/>
      <c r="C20" s="82" t="s">
        <v>165</v>
      </c>
      <c r="D20" s="82"/>
      <c r="E20" s="80"/>
      <c r="F20" s="80"/>
      <c r="H20" s="69"/>
      <c r="I20" s="69"/>
      <c r="J20" s="69"/>
      <c r="K20" s="69"/>
      <c r="L20" s="69"/>
      <c r="M20" s="69"/>
      <c r="N20" s="69"/>
    </row>
    <row r="21" spans="1:14" x14ac:dyDescent="0.2">
      <c r="A21" s="58">
        <f>OpenAccounts!E54</f>
        <v>0</v>
      </c>
      <c r="C21" s="73" t="s">
        <v>166</v>
      </c>
      <c r="D21" s="73"/>
      <c r="E21" s="58">
        <f>TrialBalance!EJ64+TrialBalance!EJ65</f>
        <v>0</v>
      </c>
      <c r="H21" s="69"/>
      <c r="I21" s="69"/>
      <c r="J21" s="69"/>
      <c r="K21" s="69"/>
      <c r="L21" s="69"/>
      <c r="M21" s="69"/>
      <c r="N21" s="69"/>
    </row>
    <row r="22" spans="1:14" x14ac:dyDescent="0.2">
      <c r="A22" s="58">
        <f>OpenAccounts!E55</f>
        <v>0</v>
      </c>
      <c r="C22" s="73" t="s">
        <v>84</v>
      </c>
      <c r="D22" s="73"/>
      <c r="E22" s="58">
        <f>TrialBalance!EJ66</f>
        <v>0</v>
      </c>
      <c r="H22" s="69"/>
      <c r="I22" s="69"/>
      <c r="J22" s="69"/>
      <c r="K22" s="69"/>
      <c r="L22" s="69"/>
      <c r="M22" s="69"/>
      <c r="N22" s="69"/>
    </row>
    <row r="23" spans="1:14" x14ac:dyDescent="0.2">
      <c r="A23" s="58">
        <f>OpenAccounts!E56</f>
        <v>0</v>
      </c>
      <c r="C23" s="73" t="s">
        <v>167</v>
      </c>
      <c r="D23" s="73"/>
      <c r="E23" s="58">
        <f>TrialBalance!EJ67</f>
        <v>0</v>
      </c>
      <c r="H23" s="69"/>
      <c r="I23" s="69"/>
      <c r="J23" s="69"/>
      <c r="K23" s="69"/>
      <c r="L23" s="69"/>
      <c r="M23" s="69"/>
      <c r="N23" s="69"/>
    </row>
    <row r="24" spans="1:14" x14ac:dyDescent="0.2">
      <c r="A24" s="58">
        <f>OpenAccounts!E57</f>
        <v>0</v>
      </c>
      <c r="C24" s="67" t="s">
        <v>87</v>
      </c>
      <c r="D24" s="67"/>
      <c r="E24" s="58">
        <f>TrialBalance!EJ68</f>
        <v>0</v>
      </c>
      <c r="H24" s="69"/>
      <c r="I24" s="69"/>
      <c r="J24" s="69"/>
      <c r="K24" s="69"/>
      <c r="L24" s="69"/>
      <c r="M24" s="69"/>
      <c r="N24" s="69"/>
    </row>
    <row r="25" spans="1:14" x14ac:dyDescent="0.2">
      <c r="A25" s="58">
        <f>OpenAccounts!E58</f>
        <v>0</v>
      </c>
      <c r="C25" s="67" t="s">
        <v>89</v>
      </c>
      <c r="D25" s="67"/>
      <c r="E25" s="58">
        <f>TrialBalance!EJ69</f>
        <v>0</v>
      </c>
      <c r="H25" s="69"/>
      <c r="I25" s="69"/>
      <c r="J25" s="69"/>
      <c r="K25" s="69"/>
      <c r="L25" s="69"/>
      <c r="M25" s="69"/>
      <c r="N25" s="69"/>
    </row>
    <row r="26" spans="1:14" x14ac:dyDescent="0.2">
      <c r="A26" s="58">
        <f>OpenAccounts!E59</f>
        <v>0</v>
      </c>
      <c r="C26" s="67" t="s">
        <v>91</v>
      </c>
      <c r="D26" s="67"/>
      <c r="E26" s="58">
        <f>TrialBalance!EJ70</f>
        <v>0</v>
      </c>
      <c r="H26" s="69"/>
      <c r="I26" s="69"/>
      <c r="J26" s="69"/>
      <c r="K26" s="69"/>
      <c r="L26" s="69"/>
      <c r="M26" s="69"/>
      <c r="N26" s="69"/>
    </row>
    <row r="27" spans="1:14" x14ac:dyDescent="0.2">
      <c r="A27" s="58">
        <f>OpenAccounts!E60</f>
        <v>0</v>
      </c>
      <c r="C27" s="67" t="s">
        <v>93</v>
      </c>
      <c r="D27" s="67"/>
      <c r="E27" s="58">
        <f>TrialBalance!EJ71</f>
        <v>0</v>
      </c>
      <c r="H27" s="69"/>
      <c r="I27" s="69"/>
      <c r="J27" s="69"/>
      <c r="K27" s="69"/>
      <c r="L27" s="69"/>
      <c r="M27" s="69"/>
      <c r="N27" s="69"/>
    </row>
    <row r="28" spans="1:14" x14ac:dyDescent="0.2">
      <c r="A28" s="58">
        <f>OpenAccounts!E61</f>
        <v>0</v>
      </c>
      <c r="C28" s="67" t="s">
        <v>95</v>
      </c>
      <c r="D28" s="67"/>
      <c r="E28" s="58">
        <f>TrialBalance!EJ72</f>
        <v>0</v>
      </c>
      <c r="H28" s="69"/>
      <c r="I28" s="69"/>
      <c r="J28" s="69"/>
      <c r="K28" s="69"/>
      <c r="L28" s="69"/>
      <c r="M28" s="69"/>
      <c r="N28" s="69"/>
    </row>
    <row r="29" spans="1:14" x14ac:dyDescent="0.2">
      <c r="A29" s="58">
        <f>OpenAccounts!E62</f>
        <v>0</v>
      </c>
      <c r="C29" s="67" t="s">
        <v>97</v>
      </c>
      <c r="D29" s="67"/>
      <c r="E29" s="58">
        <f>TrialBalance!EJ73</f>
        <v>0</v>
      </c>
      <c r="H29" s="69"/>
      <c r="I29" s="69"/>
      <c r="J29" s="69"/>
      <c r="K29" s="69"/>
      <c r="L29" s="69"/>
      <c r="M29" s="69"/>
      <c r="N29" s="69"/>
    </row>
    <row r="30" spans="1:14" x14ac:dyDescent="0.2">
      <c r="A30" s="58">
        <f>OpenAccounts!E63</f>
        <v>0</v>
      </c>
      <c r="C30" s="67" t="s">
        <v>99</v>
      </c>
      <c r="D30" s="67"/>
      <c r="E30" s="58">
        <f>TrialBalance!EJ74</f>
        <v>0</v>
      </c>
      <c r="H30" s="69"/>
      <c r="I30" s="69"/>
      <c r="J30" s="69"/>
      <c r="K30" s="69"/>
      <c r="L30" s="69"/>
      <c r="M30" s="69"/>
      <c r="N30" s="69"/>
    </row>
    <row r="31" spans="1:14" x14ac:dyDescent="0.2">
      <c r="A31" s="58">
        <f>OpenAccounts!E64</f>
        <v>0</v>
      </c>
      <c r="C31" s="67" t="s">
        <v>101</v>
      </c>
      <c r="D31" s="67"/>
      <c r="E31" s="58">
        <f>TrialBalance!EJ75</f>
        <v>0</v>
      </c>
      <c r="H31" s="69"/>
      <c r="I31" s="69"/>
      <c r="J31" s="69"/>
      <c r="K31" s="69"/>
      <c r="L31" s="69"/>
      <c r="M31" s="69"/>
      <c r="N31" s="69"/>
    </row>
    <row r="32" spans="1:14" x14ac:dyDescent="0.2">
      <c r="A32" s="58">
        <f>OpenAccounts!E65</f>
        <v>0</v>
      </c>
      <c r="C32" s="67" t="s">
        <v>103</v>
      </c>
      <c r="D32" s="67"/>
      <c r="E32" s="58">
        <f>TrialBalance!EJ76</f>
        <v>0</v>
      </c>
      <c r="H32" s="69"/>
      <c r="I32" s="69"/>
      <c r="J32" s="69"/>
      <c r="K32" s="69"/>
      <c r="L32" s="69"/>
      <c r="M32" s="69"/>
      <c r="N32" s="69"/>
    </row>
    <row r="33" spans="1:14" x14ac:dyDescent="0.2">
      <c r="A33" s="58">
        <f>OpenAccounts!E66</f>
        <v>0</v>
      </c>
      <c r="C33" s="67" t="s">
        <v>105</v>
      </c>
      <c r="D33" s="67"/>
      <c r="E33" s="58">
        <f>TrialBalance!EJ77</f>
        <v>0</v>
      </c>
      <c r="H33" s="69"/>
      <c r="I33" s="69"/>
      <c r="J33" s="69"/>
      <c r="K33" s="69"/>
      <c r="L33" s="69"/>
      <c r="M33" s="69"/>
      <c r="N33" s="69"/>
    </row>
    <row r="34" spans="1:14" x14ac:dyDescent="0.2">
      <c r="A34" s="58">
        <f>OpenAccounts!E67</f>
        <v>0</v>
      </c>
      <c r="C34" s="67" t="s">
        <v>107</v>
      </c>
      <c r="D34" s="67"/>
      <c r="E34" s="58">
        <f>TrialBalance!EJ78</f>
        <v>0</v>
      </c>
      <c r="H34" s="69"/>
      <c r="I34" s="69"/>
      <c r="J34" s="69"/>
      <c r="K34" s="69"/>
      <c r="L34" s="69"/>
      <c r="M34" s="69"/>
      <c r="N34" s="69"/>
    </row>
    <row r="35" spans="1:14" x14ac:dyDescent="0.2">
      <c r="A35" s="58">
        <f>OpenAccounts!E68</f>
        <v>0</v>
      </c>
      <c r="C35" s="67" t="s">
        <v>108</v>
      </c>
      <c r="D35" s="67"/>
      <c r="E35" s="58">
        <f>TrialBalance!EJ79</f>
        <v>0</v>
      </c>
      <c r="H35" s="69"/>
      <c r="I35" s="69"/>
      <c r="J35" s="69"/>
      <c r="K35" s="69"/>
      <c r="L35" s="69"/>
      <c r="M35" s="69"/>
      <c r="N35" s="69"/>
    </row>
    <row r="36" spans="1:14" x14ac:dyDescent="0.2">
      <c r="A36" s="58">
        <f>OpenAccounts!E69</f>
        <v>0</v>
      </c>
      <c r="C36" s="67" t="s">
        <v>110</v>
      </c>
      <c r="D36" s="67"/>
      <c r="E36" s="58">
        <f>TrialBalance!EJ80</f>
        <v>0</v>
      </c>
      <c r="H36" s="69"/>
      <c r="I36" s="69"/>
      <c r="J36" s="69"/>
      <c r="K36" s="69"/>
      <c r="L36" s="69"/>
      <c r="M36" s="69"/>
      <c r="N36" s="69"/>
    </row>
    <row r="37" spans="1:14" x14ac:dyDescent="0.2">
      <c r="A37" s="58">
        <f>OpenAccounts!E70</f>
        <v>0</v>
      </c>
      <c r="C37" s="67" t="s">
        <v>112</v>
      </c>
      <c r="D37" s="67"/>
      <c r="E37" s="58">
        <f>TrialBalance!EJ81</f>
        <v>0</v>
      </c>
      <c r="H37" s="69"/>
      <c r="I37" s="69"/>
      <c r="J37" s="69"/>
      <c r="K37" s="69"/>
      <c r="L37" s="69"/>
      <c r="M37" s="69"/>
      <c r="N37" s="69"/>
    </row>
    <row r="38" spans="1:14" x14ac:dyDescent="0.2">
      <c r="A38" s="58">
        <f>OpenAccounts!E71</f>
        <v>0</v>
      </c>
      <c r="C38" s="67" t="s">
        <v>115</v>
      </c>
      <c r="D38" s="67"/>
      <c r="E38" s="58">
        <f>TrialBalance!EJ82</f>
        <v>0</v>
      </c>
      <c r="H38" s="69"/>
      <c r="I38" s="69"/>
      <c r="J38" s="69"/>
      <c r="K38" s="69"/>
      <c r="L38" s="69"/>
      <c r="M38" s="69"/>
      <c r="N38" s="69"/>
    </row>
    <row r="39" spans="1:14" x14ac:dyDescent="0.2">
      <c r="A39" s="58">
        <f>OpenAccounts!E72</f>
        <v>0</v>
      </c>
      <c r="C39" s="67" t="s">
        <v>117</v>
      </c>
      <c r="D39" s="67"/>
      <c r="E39" s="58">
        <f>TrialBalance!EJ83+TrialBalance!EJ88+TrialBalance!EJ89</f>
        <v>0</v>
      </c>
      <c r="H39" s="69"/>
      <c r="I39" s="69"/>
      <c r="J39" s="69"/>
      <c r="K39" s="69"/>
      <c r="L39" s="69"/>
      <c r="M39" s="69"/>
      <c r="N39" s="69"/>
    </row>
    <row r="40" spans="1:14" x14ac:dyDescent="0.2">
      <c r="A40" s="58">
        <f>OpenAccounts!E73</f>
        <v>0</v>
      </c>
      <c r="C40" s="67" t="s">
        <v>113</v>
      </c>
      <c r="D40" s="67"/>
      <c r="E40" s="58">
        <f>TrialBalance!EJ84</f>
        <v>0</v>
      </c>
      <c r="H40" s="69"/>
      <c r="I40" s="69"/>
      <c r="J40" s="69"/>
      <c r="K40" s="69"/>
      <c r="L40" s="69"/>
      <c r="M40" s="69"/>
      <c r="N40" s="69"/>
    </row>
    <row r="41" spans="1:14" x14ac:dyDescent="0.2">
      <c r="A41" s="58">
        <f>OpenAccounts!E74</f>
        <v>0</v>
      </c>
      <c r="C41" s="67" t="s">
        <v>201</v>
      </c>
      <c r="D41" s="67"/>
      <c r="E41" s="58">
        <f>TrialBalance!EJ85</f>
        <v>0</v>
      </c>
      <c r="H41" s="69"/>
      <c r="I41" s="69"/>
      <c r="J41" s="69"/>
      <c r="K41" s="69"/>
      <c r="L41" s="69"/>
      <c r="M41" s="69"/>
      <c r="N41" s="69"/>
    </row>
    <row r="42" spans="1:14" x14ac:dyDescent="0.2">
      <c r="A42" s="58">
        <f>OpenAccounts!E75</f>
        <v>0</v>
      </c>
      <c r="C42" s="73" t="s">
        <v>168</v>
      </c>
      <c r="D42" s="73"/>
      <c r="E42" s="58">
        <f>TrialBalance!EJ86</f>
        <v>0</v>
      </c>
      <c r="H42" s="69"/>
      <c r="I42" s="69"/>
      <c r="J42" s="69"/>
      <c r="K42" s="69"/>
      <c r="L42" s="69"/>
      <c r="M42" s="69"/>
      <c r="N42" s="69"/>
    </row>
    <row r="43" spans="1:14" ht="12.75" thickBot="1" x14ac:dyDescent="0.25">
      <c r="A43" s="58">
        <f>OpenAccounts!E76</f>
        <v>0</v>
      </c>
      <c r="C43" s="73" t="s">
        <v>0</v>
      </c>
      <c r="D43" s="73"/>
      <c r="E43" s="58">
        <f>TrialBalance!EJ87</f>
        <v>0</v>
      </c>
      <c r="H43" s="69"/>
      <c r="I43" s="69"/>
      <c r="J43" s="69"/>
      <c r="K43" s="69"/>
      <c r="L43" s="69"/>
      <c r="M43" s="69"/>
      <c r="N43" s="69"/>
    </row>
    <row r="44" spans="1:14" ht="12.75" thickBot="1" x14ac:dyDescent="0.25">
      <c r="A44" s="80"/>
      <c r="B44" s="81">
        <f>SUM(A21:A43)</f>
        <v>0</v>
      </c>
      <c r="C44" s="369" t="s">
        <v>165</v>
      </c>
      <c r="D44" s="370"/>
      <c r="E44" s="80"/>
      <c r="F44" s="81">
        <f>SUM(E21:E43)</f>
        <v>0</v>
      </c>
      <c r="H44" s="69"/>
      <c r="I44" s="69"/>
      <c r="J44" s="69"/>
      <c r="K44" s="69"/>
      <c r="L44" s="69"/>
      <c r="M44" s="69"/>
      <c r="N44" s="69"/>
    </row>
    <row r="45" spans="1:14" ht="12.75" thickBot="1" x14ac:dyDescent="0.25">
      <c r="B45" s="79"/>
      <c r="C45" s="70"/>
      <c r="D45" s="70"/>
      <c r="F45" s="79"/>
      <c r="H45" s="69"/>
      <c r="I45" s="69"/>
      <c r="J45" s="69"/>
      <c r="K45" s="69"/>
      <c r="L45" s="69"/>
      <c r="M45" s="69"/>
      <c r="N45" s="69"/>
    </row>
    <row r="46" spans="1:14" ht="12.75" thickBot="1" x14ac:dyDescent="0.25">
      <c r="A46" s="80"/>
      <c r="B46" s="81">
        <f>B18-B44</f>
        <v>0</v>
      </c>
      <c r="C46" s="369" t="s">
        <v>169</v>
      </c>
      <c r="D46" s="370"/>
      <c r="E46" s="80"/>
      <c r="F46" s="81">
        <f>F18-F44</f>
        <v>0</v>
      </c>
      <c r="H46" s="69"/>
      <c r="I46" s="69"/>
      <c r="J46" s="69"/>
      <c r="K46" s="69"/>
      <c r="L46" s="69"/>
      <c r="M46" s="69"/>
      <c r="N46" s="69"/>
    </row>
    <row r="47" spans="1:14" x14ac:dyDescent="0.2">
      <c r="C47" s="73"/>
      <c r="D47" s="73"/>
      <c r="H47" s="69"/>
      <c r="I47" s="69"/>
      <c r="J47" s="69"/>
      <c r="K47" s="69"/>
      <c r="L47" s="69"/>
      <c r="M47" s="69"/>
      <c r="N47" s="69"/>
    </row>
    <row r="48" spans="1:14" ht="12.75" thickBot="1" x14ac:dyDescent="0.25">
      <c r="B48" s="58">
        <f>OpenAccounts!E80</f>
        <v>0</v>
      </c>
      <c r="C48" s="73" t="s">
        <v>70</v>
      </c>
      <c r="D48" s="73"/>
      <c r="F48" s="58">
        <f>-TrialBalance!EJ58</f>
        <v>0</v>
      </c>
      <c r="H48" s="69"/>
      <c r="I48" s="69"/>
      <c r="J48" s="69"/>
      <c r="K48" s="69"/>
      <c r="L48" s="69"/>
      <c r="M48" s="69"/>
      <c r="N48" s="69"/>
    </row>
    <row r="49" spans="1:14" ht="12.75" thickBot="1" x14ac:dyDescent="0.25">
      <c r="A49" s="80"/>
      <c r="B49" s="81">
        <f>B46+B48</f>
        <v>0</v>
      </c>
      <c r="C49" s="82" t="s">
        <v>170</v>
      </c>
      <c r="D49" s="82"/>
      <c r="E49" s="80"/>
      <c r="F49" s="81">
        <f>F46+F48</f>
        <v>0</v>
      </c>
      <c r="H49" s="69"/>
      <c r="I49" s="69"/>
      <c r="J49" s="69"/>
      <c r="K49" s="69"/>
      <c r="L49" s="69"/>
      <c r="M49" s="69"/>
      <c r="N49" s="69"/>
    </row>
    <row r="50" spans="1:14" ht="12.75" thickBot="1" x14ac:dyDescent="0.25">
      <c r="B50" s="58">
        <f>OpenAccounts!E82</f>
        <v>0</v>
      </c>
      <c r="C50" s="73" t="s">
        <v>171</v>
      </c>
      <c r="D50" s="73"/>
      <c r="F50" s="58">
        <f>TrialBalance!EJ47</f>
        <v>0</v>
      </c>
      <c r="H50" s="69"/>
      <c r="I50" s="69"/>
      <c r="J50" s="69"/>
      <c r="K50" s="69"/>
      <c r="L50" s="69"/>
      <c r="M50" s="69"/>
      <c r="N50" s="69"/>
    </row>
    <row r="51" spans="1:14" ht="12.75" thickBot="1" x14ac:dyDescent="0.25">
      <c r="A51" s="80"/>
      <c r="B51" s="81">
        <f>B49-B50</f>
        <v>0</v>
      </c>
      <c r="C51" s="82" t="s">
        <v>172</v>
      </c>
      <c r="D51" s="82"/>
      <c r="E51" s="80"/>
      <c r="F51" s="81">
        <f>F49-F50</f>
        <v>0</v>
      </c>
      <c r="H51" s="69"/>
      <c r="I51" s="69"/>
      <c r="J51" s="69"/>
      <c r="K51" s="69"/>
      <c r="L51" s="69"/>
      <c r="M51" s="69"/>
      <c r="N51" s="69"/>
    </row>
    <row r="52" spans="1:14" x14ac:dyDescent="0.2">
      <c r="B52" s="58">
        <f>OpenAccounts!E84</f>
        <v>0</v>
      </c>
      <c r="C52" s="73" t="s">
        <v>2</v>
      </c>
      <c r="D52" s="73"/>
      <c r="F52" s="58">
        <f>TrialBalance!EJ48</f>
        <v>0</v>
      </c>
      <c r="H52" s="69"/>
      <c r="I52" s="69"/>
      <c r="J52" s="69"/>
      <c r="K52" s="69"/>
      <c r="L52" s="69"/>
      <c r="M52" s="69"/>
      <c r="N52" s="69"/>
    </row>
    <row r="53" spans="1:14" ht="12.75" thickBot="1" x14ac:dyDescent="0.25">
      <c r="B53" s="79"/>
      <c r="C53" s="73"/>
      <c r="D53" s="73"/>
      <c r="F53" s="79"/>
      <c r="H53" s="69"/>
      <c r="I53" s="69"/>
      <c r="J53" s="69"/>
      <c r="K53" s="69"/>
      <c r="L53" s="69"/>
      <c r="M53" s="69"/>
      <c r="N53" s="69"/>
    </row>
    <row r="54" spans="1:14" ht="12.75" thickBot="1" x14ac:dyDescent="0.25">
      <c r="A54" s="83" t="s">
        <v>150</v>
      </c>
      <c r="B54" s="81">
        <f>B51-B52</f>
        <v>0</v>
      </c>
      <c r="C54" s="82" t="s">
        <v>173</v>
      </c>
      <c r="D54" s="82"/>
      <c r="E54" s="83" t="s">
        <v>150</v>
      </c>
      <c r="F54" s="81">
        <f>F51-F52</f>
        <v>0</v>
      </c>
      <c r="H54" s="69"/>
      <c r="I54" s="69"/>
      <c r="J54" s="69"/>
      <c r="K54" s="69"/>
      <c r="L54" s="69"/>
      <c r="M54" s="69"/>
      <c r="N54" s="69"/>
    </row>
    <row r="55" spans="1:14" x14ac:dyDescent="0.2">
      <c r="C55" s="69"/>
      <c r="D55" s="69"/>
      <c r="H55" s="69"/>
      <c r="I55" s="69"/>
      <c r="J55" s="69"/>
      <c r="K55" s="69"/>
      <c r="L55" s="69"/>
      <c r="M55" s="69"/>
      <c r="N55" s="69"/>
    </row>
    <row r="56" spans="1:14" x14ac:dyDescent="0.2">
      <c r="C56" s="67"/>
      <c r="D56" s="67"/>
      <c r="H56" s="69"/>
      <c r="I56" s="69"/>
      <c r="J56" s="69"/>
      <c r="K56" s="69"/>
      <c r="L56" s="69"/>
      <c r="M56" s="69"/>
      <c r="N56" s="69"/>
    </row>
  </sheetData>
  <mergeCells count="5">
    <mergeCell ref="C46:D46"/>
    <mergeCell ref="A5:B5"/>
    <mergeCell ref="E5:F5"/>
    <mergeCell ref="C2:D2"/>
    <mergeCell ref="C44:D44"/>
  </mergeCells>
  <phoneticPr fontId="2" type="noConversion"/>
  <pageMargins left="0.35433070866141736" right="0.35433070866141736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O63"/>
  <sheetViews>
    <sheetView workbookViewId="0">
      <selection activeCell="C1" sqref="C1:D1"/>
    </sheetView>
  </sheetViews>
  <sheetFormatPr defaultColWidth="9.140625" defaultRowHeight="12" x14ac:dyDescent="0.2"/>
  <cols>
    <col min="1" max="2" width="11.7109375" style="58" customWidth="1"/>
    <col min="3" max="3" width="26.7109375" style="67" customWidth="1"/>
    <col min="4" max="4" width="23.7109375" style="67" customWidth="1"/>
    <col min="5" max="6" width="11.7109375" style="58" customWidth="1"/>
    <col min="7" max="16384" width="9.140625" style="37"/>
  </cols>
  <sheetData>
    <row r="1" spans="1:6" x14ac:dyDescent="0.2">
      <c r="B1" s="76"/>
      <c r="C1" s="374" t="s">
        <v>149</v>
      </c>
      <c r="D1" s="374"/>
      <c r="E1" s="76"/>
    </row>
    <row r="2" spans="1:6" x14ac:dyDescent="0.2">
      <c r="C2" s="288" t="s">
        <v>531</v>
      </c>
      <c r="D2" s="289">
        <f>'PubP&amp;L'!D3</f>
        <v>45291</v>
      </c>
    </row>
    <row r="3" spans="1:6" x14ac:dyDescent="0.2">
      <c r="A3" s="381">
        <f>'PubP&amp;L'!A5:B5</f>
        <v>44926</v>
      </c>
      <c r="B3" s="372"/>
      <c r="C3" s="281"/>
      <c r="D3" s="281"/>
      <c r="E3" s="381">
        <f>'PubP&amp;L'!E5:F5</f>
        <v>45291</v>
      </c>
      <c r="F3" s="372"/>
    </row>
    <row r="4" spans="1:6" s="68" customFormat="1" x14ac:dyDescent="0.2">
      <c r="A4" s="78" t="s">
        <v>150</v>
      </c>
      <c r="B4" s="78" t="s">
        <v>150</v>
      </c>
      <c r="C4" s="67"/>
      <c r="D4" s="67"/>
      <c r="E4" s="78" t="s">
        <v>150</v>
      </c>
      <c r="F4" s="78" t="s">
        <v>150</v>
      </c>
    </row>
    <row r="5" spans="1:6" ht="12.75" thickBot="1" x14ac:dyDescent="0.25"/>
    <row r="6" spans="1:6" ht="12.75" thickBot="1" x14ac:dyDescent="0.25">
      <c r="A6" s="148"/>
      <c r="B6" s="149">
        <f>SUM(TrialBalance!D6:D17)</f>
        <v>0</v>
      </c>
      <c r="C6" s="71" t="s">
        <v>5</v>
      </c>
      <c r="D6" s="71"/>
      <c r="E6" s="148"/>
      <c r="F6" s="149">
        <f>SUM(TrialBalance!EJ6:EJ17)</f>
        <v>0</v>
      </c>
    </row>
    <row r="7" spans="1:6" x14ac:dyDescent="0.2">
      <c r="A7" s="148"/>
      <c r="B7" s="150"/>
      <c r="C7" s="67" t="s">
        <v>8</v>
      </c>
      <c r="E7" s="148"/>
      <c r="F7" s="150"/>
    </row>
    <row r="8" spans="1:6" x14ac:dyDescent="0.2">
      <c r="A8" s="148"/>
      <c r="B8" s="148"/>
      <c r="E8" s="148"/>
      <c r="F8" s="148"/>
    </row>
    <row r="9" spans="1:6" x14ac:dyDescent="0.2">
      <c r="A9" s="148"/>
      <c r="B9" s="148"/>
      <c r="C9" s="71" t="s">
        <v>9</v>
      </c>
      <c r="D9" s="71"/>
      <c r="E9" s="148"/>
      <c r="F9" s="148"/>
    </row>
    <row r="10" spans="1:6" x14ac:dyDescent="0.2">
      <c r="A10" s="148">
        <f>TrialBalance!D19</f>
        <v>0</v>
      </c>
      <c r="B10" s="148"/>
      <c r="C10" s="67" t="s">
        <v>10</v>
      </c>
      <c r="E10" s="148">
        <f>TrialBalance!EJ19</f>
        <v>0</v>
      </c>
      <c r="F10" s="148"/>
    </row>
    <row r="11" spans="1:6" x14ac:dyDescent="0.2">
      <c r="A11" s="148">
        <f>TrialBalance!D20</f>
        <v>0</v>
      </c>
      <c r="B11" s="148"/>
      <c r="C11" s="67" t="s">
        <v>11</v>
      </c>
      <c r="E11" s="148">
        <f>TrialBalance!EJ20</f>
        <v>0</v>
      </c>
      <c r="F11" s="148"/>
    </row>
    <row r="12" spans="1:6" ht="12.75" thickBot="1" x14ac:dyDescent="0.25">
      <c r="A12" s="151">
        <f>IF(SUM(TrialBalance!D22:D24)&gt;0,SUM(TrialBalance!D22:D24)+TrialBalance!D25,TrialBalance!D25)</f>
        <v>0</v>
      </c>
      <c r="B12" s="148"/>
      <c r="C12" s="67" t="s">
        <v>12</v>
      </c>
      <c r="E12" s="151">
        <f>IF(SUM(TrialBalance!EJ22:EJ24)&gt;0,SUM(TrialBalance!EJ22:EJ24)+TrialBalance!EJ25+TrialBalance!EJ26,TrialBalance!EJ25)</f>
        <v>0</v>
      </c>
      <c r="F12" s="148"/>
    </row>
    <row r="13" spans="1:6" s="40" customFormat="1" ht="12.75" thickBot="1" x14ac:dyDescent="0.25">
      <c r="A13" s="149">
        <f>SUM(A10:A12)</f>
        <v>0</v>
      </c>
      <c r="B13" s="150"/>
      <c r="C13" s="71" t="s">
        <v>9</v>
      </c>
      <c r="D13" s="71"/>
      <c r="E13" s="149">
        <f>SUM(E10:E12)</f>
        <v>0</v>
      </c>
      <c r="F13" s="150"/>
    </row>
    <row r="14" spans="1:6" x14ac:dyDescent="0.2">
      <c r="A14" s="148"/>
      <c r="B14" s="148"/>
      <c r="E14" s="148"/>
      <c r="F14" s="148"/>
    </row>
    <row r="15" spans="1:6" x14ac:dyDescent="0.2">
      <c r="A15" s="148"/>
      <c r="B15" s="148"/>
      <c r="C15" s="71" t="s">
        <v>151</v>
      </c>
      <c r="D15" s="71"/>
      <c r="E15" s="148"/>
      <c r="F15" s="148"/>
    </row>
    <row r="16" spans="1:6" x14ac:dyDescent="0.2">
      <c r="A16" s="148">
        <f>-SUM(TrialBalance!D28:D31)</f>
        <v>0</v>
      </c>
      <c r="B16" s="148"/>
      <c r="C16" s="67" t="s">
        <v>13</v>
      </c>
      <c r="E16" s="148">
        <f>-SUM(TrialBalance!EJ28:EJ31)</f>
        <v>0</v>
      </c>
      <c r="F16" s="148"/>
    </row>
    <row r="17" spans="1:15" x14ac:dyDescent="0.2">
      <c r="A17" s="148">
        <f>-TrialBalance!D35</f>
        <v>0</v>
      </c>
      <c r="B17" s="148"/>
      <c r="C17" s="67" t="s">
        <v>14</v>
      </c>
      <c r="E17" s="148">
        <f>-TrialBalance!EJ35</f>
        <v>0</v>
      </c>
      <c r="F17" s="148"/>
    </row>
    <row r="18" spans="1:15" x14ac:dyDescent="0.2">
      <c r="A18" s="148">
        <f>-SUM(TrialBalance!D32:D34)</f>
        <v>0</v>
      </c>
      <c r="B18" s="148"/>
      <c r="C18" s="67" t="s">
        <v>15</v>
      </c>
      <c r="E18" s="148">
        <f>-SUM(TrialBalance!EJ32:EJ34)</f>
        <v>0</v>
      </c>
      <c r="F18" s="148"/>
    </row>
    <row r="19" spans="1:15" s="40" customFormat="1" ht="12.75" thickBot="1" x14ac:dyDescent="0.25">
      <c r="A19" s="151">
        <f>IF(SUM(TrialBalance!D22:D24)&lt;0,-SUM(TrialBalance!D22:D24),0)</f>
        <v>0</v>
      </c>
      <c r="B19" s="148"/>
      <c r="C19" s="67" t="s">
        <v>187</v>
      </c>
      <c r="D19" s="67"/>
      <c r="E19" s="151">
        <f>IF(SUM(TrialBalance!EJ22:EJ24)&lt;0,-SUM(TrialBalance!EJ22:EJ24),0)</f>
        <v>0</v>
      </c>
      <c r="F19" s="148"/>
      <c r="G19" s="37"/>
    </row>
    <row r="20" spans="1:15" ht="12.75" thickBot="1" x14ac:dyDescent="0.25">
      <c r="A20" s="149">
        <f>SUM(A16:A19)</f>
        <v>0</v>
      </c>
      <c r="B20" s="150"/>
      <c r="C20" s="71" t="s">
        <v>16</v>
      </c>
      <c r="D20" s="71"/>
      <c r="E20" s="149">
        <f>SUM(E16:E19)</f>
        <v>0</v>
      </c>
      <c r="F20" s="150"/>
      <c r="G20" s="40"/>
    </row>
    <row r="21" spans="1:15" s="40" customFormat="1" ht="12.75" thickBot="1" x14ac:dyDescent="0.25">
      <c r="A21" s="148"/>
      <c r="B21" s="148"/>
      <c r="C21" s="67"/>
      <c r="D21" s="67"/>
      <c r="E21" s="148"/>
      <c r="F21" s="148"/>
      <c r="G21" s="37"/>
    </row>
    <row r="22" spans="1:15" ht="12.75" thickBot="1" x14ac:dyDescent="0.25">
      <c r="A22" s="150"/>
      <c r="B22" s="149">
        <f>A13-A20</f>
        <v>0</v>
      </c>
      <c r="C22" s="71" t="s">
        <v>152</v>
      </c>
      <c r="D22" s="71"/>
      <c r="E22" s="150"/>
      <c r="F22" s="149">
        <f>E13-E20</f>
        <v>0</v>
      </c>
      <c r="G22" s="40"/>
    </row>
    <row r="23" spans="1:15" s="40" customFormat="1" ht="12.75" thickBot="1" x14ac:dyDescent="0.25">
      <c r="A23" s="148"/>
      <c r="B23" s="148"/>
      <c r="C23" s="67"/>
      <c r="D23" s="67"/>
      <c r="E23" s="148"/>
      <c r="F23" s="148"/>
      <c r="G23" s="37"/>
    </row>
    <row r="24" spans="1:15" ht="12.75" thickBot="1" x14ac:dyDescent="0.25">
      <c r="A24" s="150"/>
      <c r="B24" s="150">
        <f>TrialBalance!D37</f>
        <v>0</v>
      </c>
      <c r="C24" s="71" t="s">
        <v>153</v>
      </c>
      <c r="D24" s="71"/>
      <c r="E24" s="150"/>
      <c r="F24" s="149">
        <f>TrialBalance!EJ37</f>
        <v>0</v>
      </c>
      <c r="G24" s="40"/>
    </row>
    <row r="25" spans="1:15" s="40" customFormat="1" ht="12.75" thickBot="1" x14ac:dyDescent="0.25">
      <c r="A25" s="148"/>
      <c r="B25" s="151"/>
      <c r="C25" s="67"/>
      <c r="D25" s="67"/>
      <c r="E25" s="148"/>
      <c r="F25" s="151"/>
      <c r="G25" s="37"/>
      <c r="O25" s="37"/>
    </row>
    <row r="26" spans="1:15" ht="12.75" thickBot="1" x14ac:dyDescent="0.25">
      <c r="A26" s="150"/>
      <c r="B26" s="149">
        <f>SUM(B6:B25)</f>
        <v>0</v>
      </c>
      <c r="C26" s="71" t="s">
        <v>154</v>
      </c>
      <c r="D26" s="71"/>
      <c r="E26" s="150"/>
      <c r="F26" s="149">
        <f>SUM(F6:F25)</f>
        <v>0</v>
      </c>
      <c r="G26" s="40"/>
    </row>
    <row r="27" spans="1:15" x14ac:dyDescent="0.2">
      <c r="A27" s="148"/>
      <c r="B27" s="148"/>
      <c r="E27" s="148"/>
      <c r="F27" s="148"/>
      <c r="O27" s="40"/>
    </row>
    <row r="28" spans="1:15" x14ac:dyDescent="0.2">
      <c r="A28" s="148"/>
      <c r="B28" s="148"/>
      <c r="C28" s="71" t="s">
        <v>17</v>
      </c>
      <c r="D28" s="71"/>
      <c r="E28" s="148"/>
      <c r="F28" s="148"/>
    </row>
    <row r="29" spans="1:15" s="40" customFormat="1" x14ac:dyDescent="0.2">
      <c r="A29" s="148">
        <f>-TrialBalance!D39</f>
        <v>0</v>
      </c>
      <c r="B29" s="148"/>
      <c r="C29" s="67" t="s">
        <v>18</v>
      </c>
      <c r="D29" s="67"/>
      <c r="E29" s="148">
        <f>-TrialBalance!EJ39</f>
        <v>0</v>
      </c>
      <c r="F29" s="148"/>
      <c r="G29" s="37"/>
      <c r="O29" s="37"/>
    </row>
    <row r="30" spans="1:15" ht="12.75" thickBot="1" x14ac:dyDescent="0.25">
      <c r="A30" s="148">
        <f>-TrialBalance!D40</f>
        <v>0</v>
      </c>
      <c r="B30" s="150"/>
      <c r="C30" s="71" t="s">
        <v>155</v>
      </c>
      <c r="D30" s="71"/>
      <c r="E30" s="148">
        <f>-TrialBalance!EJ40</f>
        <v>0</v>
      </c>
      <c r="F30" s="150"/>
      <c r="G30" s="40"/>
      <c r="O30" s="40"/>
    </row>
    <row r="31" spans="1:15" ht="12.75" thickBot="1" x14ac:dyDescent="0.25">
      <c r="A31" s="148"/>
      <c r="B31" s="149">
        <f>SUM(A29:A30)</f>
        <v>0</v>
      </c>
      <c r="E31" s="148"/>
      <c r="F31" s="149">
        <f>SUM(E29:E30)</f>
        <v>0</v>
      </c>
    </row>
    <row r="32" spans="1:15" s="40" customFormat="1" ht="12.75" thickBot="1" x14ac:dyDescent="0.25">
      <c r="A32" s="148"/>
      <c r="B32" s="151"/>
      <c r="C32" s="67"/>
      <c r="D32" s="67"/>
      <c r="E32" s="148"/>
      <c r="F32" s="151"/>
      <c r="G32" s="37"/>
      <c r="O32" s="37"/>
    </row>
    <row r="33" spans="1:15" ht="12.75" thickBot="1" x14ac:dyDescent="0.25">
      <c r="A33" s="150" t="s">
        <v>150</v>
      </c>
      <c r="B33" s="149">
        <f>B26-B31</f>
        <v>0</v>
      </c>
      <c r="C33" s="71" t="s">
        <v>156</v>
      </c>
      <c r="D33" s="71"/>
      <c r="E33" s="150" t="s">
        <v>150</v>
      </c>
      <c r="F33" s="149">
        <f>F26-F31</f>
        <v>0</v>
      </c>
      <c r="G33" s="40"/>
    </row>
    <row r="34" spans="1:15" x14ac:dyDescent="0.2">
      <c r="A34" s="148"/>
      <c r="B34" s="148"/>
      <c r="E34" s="148"/>
      <c r="F34" s="148"/>
    </row>
    <row r="35" spans="1:15" x14ac:dyDescent="0.2">
      <c r="A35" s="148"/>
      <c r="B35" s="148"/>
      <c r="C35" s="71" t="s">
        <v>19</v>
      </c>
      <c r="D35" s="71"/>
      <c r="E35" s="148"/>
      <c r="F35" s="148"/>
      <c r="O35" s="69"/>
    </row>
    <row r="36" spans="1:15" x14ac:dyDescent="0.2">
      <c r="A36" s="148"/>
      <c r="B36" s="148">
        <f>-TrialBalance!D42</f>
        <v>0</v>
      </c>
      <c r="C36" s="67" t="s">
        <v>232</v>
      </c>
      <c r="E36" s="148"/>
      <c r="F36" s="148">
        <f>-TrialBalance!EJ42</f>
        <v>0</v>
      </c>
      <c r="O36" s="40"/>
    </row>
    <row r="37" spans="1:15" s="69" customFormat="1" x14ac:dyDescent="0.2">
      <c r="A37" s="148"/>
      <c r="B37" s="148">
        <f>-TrialBalance!D43</f>
        <v>0</v>
      </c>
      <c r="C37" s="67" t="s">
        <v>20</v>
      </c>
      <c r="D37" s="67"/>
      <c r="E37" s="148"/>
      <c r="F37" s="148">
        <f>-TrialBalance!EJ43</f>
        <v>0</v>
      </c>
      <c r="G37" s="37"/>
      <c r="O37" s="37"/>
    </row>
    <row r="38" spans="1:15" s="40" customFormat="1" ht="12.75" thickBot="1" x14ac:dyDescent="0.25">
      <c r="A38" s="148"/>
      <c r="B38" s="148">
        <f>-TrialBalance!D44</f>
        <v>0</v>
      </c>
      <c r="C38" s="73" t="s">
        <v>21</v>
      </c>
      <c r="D38" s="73"/>
      <c r="E38" s="148"/>
      <c r="F38" s="148">
        <f>-TrialBalance!EJ44</f>
        <v>0</v>
      </c>
      <c r="G38" s="69"/>
      <c r="O38" s="37"/>
    </row>
    <row r="39" spans="1:15" ht="12.75" thickBot="1" x14ac:dyDescent="0.25">
      <c r="A39" s="150" t="s">
        <v>150</v>
      </c>
      <c r="B39" s="149">
        <f>SUM(B36:B38)</f>
        <v>0</v>
      </c>
      <c r="C39" s="71" t="s">
        <v>157</v>
      </c>
      <c r="D39" s="71"/>
      <c r="E39" s="150" t="s">
        <v>150</v>
      </c>
      <c r="F39" s="149">
        <f>SUM(F36:F38)</f>
        <v>0</v>
      </c>
      <c r="G39" s="40"/>
    </row>
    <row r="41" spans="1:15" x14ac:dyDescent="0.2">
      <c r="A41" s="248" t="s">
        <v>612</v>
      </c>
      <c r="B41" s="249">
        <f>E3</f>
        <v>45291</v>
      </c>
      <c r="C41" s="379" t="s">
        <v>496</v>
      </c>
      <c r="D41" s="379"/>
      <c r="E41" s="380"/>
      <c r="F41" s="380"/>
    </row>
    <row r="42" spans="1:15" x14ac:dyDescent="0.2">
      <c r="A42" s="377" t="s">
        <v>497</v>
      </c>
      <c r="B42" s="382"/>
      <c r="C42" s="382"/>
      <c r="D42" s="382"/>
      <c r="E42" s="382"/>
      <c r="F42" s="382"/>
    </row>
    <row r="43" spans="1:15" x14ac:dyDescent="0.2">
      <c r="A43" s="375" t="s">
        <v>611</v>
      </c>
      <c r="B43" s="376"/>
      <c r="C43" s="376"/>
      <c r="D43" s="376"/>
      <c r="E43" s="376"/>
      <c r="F43" s="376"/>
    </row>
    <row r="44" spans="1:15" x14ac:dyDescent="0.2">
      <c r="A44" s="377" t="s">
        <v>498</v>
      </c>
      <c r="B44" s="378"/>
      <c r="C44" s="378"/>
      <c r="D44" s="378"/>
      <c r="E44" s="378"/>
      <c r="F44" s="378"/>
    </row>
    <row r="45" spans="1:15" x14ac:dyDescent="0.2">
      <c r="A45" s="377" t="s">
        <v>499</v>
      </c>
      <c r="B45" s="382"/>
      <c r="C45" s="382"/>
      <c r="D45" s="382"/>
      <c r="E45" s="382"/>
      <c r="F45" s="382"/>
    </row>
    <row r="46" spans="1:15" x14ac:dyDescent="0.2">
      <c r="A46" s="377" t="s">
        <v>500</v>
      </c>
      <c r="B46" s="378"/>
      <c r="C46" s="378"/>
      <c r="D46" s="378"/>
      <c r="E46" s="378"/>
      <c r="F46" s="378"/>
    </row>
    <row r="47" spans="1:15" ht="12.75" x14ac:dyDescent="0.2">
      <c r="A47" s="377" t="s">
        <v>603</v>
      </c>
      <c r="B47" s="384"/>
      <c r="C47" s="384"/>
      <c r="D47" s="384"/>
      <c r="E47" s="384"/>
      <c r="F47" s="384"/>
    </row>
    <row r="48" spans="1:15" x14ac:dyDescent="0.2">
      <c r="A48" s="377" t="s">
        <v>501</v>
      </c>
      <c r="B48" s="382"/>
      <c r="C48" s="382"/>
      <c r="D48" s="382"/>
      <c r="E48" s="382"/>
      <c r="F48" s="382"/>
    </row>
    <row r="49" spans="1:6" ht="12.75" x14ac:dyDescent="0.2">
      <c r="A49" s="377" t="s">
        <v>502</v>
      </c>
      <c r="B49" s="384"/>
      <c r="C49" s="384"/>
      <c r="D49" s="384"/>
      <c r="E49" s="384"/>
      <c r="F49" s="384"/>
    </row>
    <row r="50" spans="1:6" x14ac:dyDescent="0.2">
      <c r="A50" s="377" t="s">
        <v>503</v>
      </c>
      <c r="B50" s="382"/>
      <c r="C50" s="382"/>
      <c r="D50" s="382"/>
      <c r="E50" s="382"/>
      <c r="F50" s="382"/>
    </row>
    <row r="51" spans="1:6" ht="12.75" x14ac:dyDescent="0.2">
      <c r="A51" s="377" t="s">
        <v>504</v>
      </c>
      <c r="B51" s="384"/>
      <c r="C51" s="384"/>
      <c r="D51" s="384"/>
      <c r="E51" s="384"/>
      <c r="F51" s="384"/>
    </row>
    <row r="52" spans="1:6" x14ac:dyDescent="0.2">
      <c r="A52" s="385" t="s">
        <v>505</v>
      </c>
      <c r="B52" s="382"/>
      <c r="C52" s="382"/>
      <c r="D52" s="382"/>
      <c r="E52" s="382"/>
      <c r="F52" s="382"/>
    </row>
    <row r="53" spans="1:6" ht="12.75" x14ac:dyDescent="0.2">
      <c r="A53" s="377" t="s">
        <v>506</v>
      </c>
      <c r="B53" s="384"/>
      <c r="C53" s="384"/>
      <c r="D53" s="384"/>
      <c r="E53" s="384"/>
      <c r="F53" s="384"/>
    </row>
    <row r="54" spans="1:6" x14ac:dyDescent="0.2">
      <c r="A54" s="152"/>
      <c r="B54" s="152"/>
      <c r="C54" s="74"/>
      <c r="D54" s="74"/>
      <c r="E54" s="152"/>
    </row>
    <row r="55" spans="1:6" x14ac:dyDescent="0.2">
      <c r="A55" s="383" t="s">
        <v>207</v>
      </c>
      <c r="B55" s="383"/>
      <c r="C55" s="74"/>
      <c r="D55" s="74"/>
      <c r="E55" s="152"/>
    </row>
    <row r="56" spans="1:6" x14ac:dyDescent="0.2">
      <c r="A56" s="383" t="s">
        <v>208</v>
      </c>
      <c r="B56" s="383"/>
      <c r="C56" s="67">
        <f>OpenAccounts!E5</f>
        <v>0</v>
      </c>
    </row>
    <row r="57" spans="1:6" x14ac:dyDescent="0.2">
      <c r="A57" s="383" t="s">
        <v>209</v>
      </c>
      <c r="B57" s="383"/>
      <c r="C57" s="75">
        <f ca="1">TODAY()</f>
        <v>44910</v>
      </c>
      <c r="D57" s="75"/>
    </row>
    <row r="58" spans="1:6" x14ac:dyDescent="0.2">
      <c r="A58" s="148"/>
      <c r="B58" s="148"/>
    </row>
    <row r="59" spans="1:6" x14ac:dyDescent="0.2">
      <c r="A59" s="383" t="s">
        <v>210</v>
      </c>
      <c r="B59" s="383"/>
      <c r="C59" s="67">
        <f>OpenAccounts!E3</f>
        <v>0</v>
      </c>
      <c r="E59" s="152"/>
    </row>
    <row r="60" spans="1:6" x14ac:dyDescent="0.2">
      <c r="A60" s="383" t="s">
        <v>158</v>
      </c>
      <c r="B60" s="383"/>
      <c r="C60" s="67">
        <f>OpenAccounts!J3</f>
        <v>0</v>
      </c>
    </row>
    <row r="61" spans="1:6" x14ac:dyDescent="0.2">
      <c r="A61" s="148"/>
      <c r="B61" s="148"/>
      <c r="C61" s="67">
        <f>OpenAccounts!J4</f>
        <v>0</v>
      </c>
    </row>
    <row r="62" spans="1:6" x14ac:dyDescent="0.2">
      <c r="A62" s="148"/>
      <c r="B62" s="148"/>
      <c r="C62" s="67">
        <f>OpenAccounts!J5</f>
        <v>0</v>
      </c>
    </row>
    <row r="63" spans="1:6" x14ac:dyDescent="0.2">
      <c r="A63" s="148"/>
      <c r="B63" s="148"/>
      <c r="C63" s="67">
        <f>OpenAccounts!J6</f>
        <v>0</v>
      </c>
    </row>
  </sheetData>
  <mergeCells count="21">
    <mergeCell ref="A45:F45"/>
    <mergeCell ref="A46:F46"/>
    <mergeCell ref="A60:B60"/>
    <mergeCell ref="A59:B59"/>
    <mergeCell ref="A57:B57"/>
    <mergeCell ref="A47:F47"/>
    <mergeCell ref="A48:F48"/>
    <mergeCell ref="A51:F51"/>
    <mergeCell ref="A49:F49"/>
    <mergeCell ref="A50:F50"/>
    <mergeCell ref="A55:B55"/>
    <mergeCell ref="A56:B56"/>
    <mergeCell ref="A52:F52"/>
    <mergeCell ref="A53:F53"/>
    <mergeCell ref="C1:D1"/>
    <mergeCell ref="A43:F43"/>
    <mergeCell ref="A44:F44"/>
    <mergeCell ref="C41:F41"/>
    <mergeCell ref="A3:B3"/>
    <mergeCell ref="A42:F42"/>
    <mergeCell ref="E3:F3"/>
  </mergeCells>
  <phoneticPr fontId="2" type="noConversion"/>
  <pageMargins left="0.19685039370078741" right="0.19685039370078741" top="0.59055118110236227" bottom="0.39370078740157483" header="0.31496062992125984" footer="0.31496062992125984"/>
  <pageSetup paperSize="9" orientation="portrait" horizontalDpi="0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/>
  <dimension ref="A1:G41"/>
  <sheetViews>
    <sheetView workbookViewId="0">
      <selection activeCell="A38" sqref="A38"/>
    </sheetView>
  </sheetViews>
  <sheetFormatPr defaultColWidth="9.140625" defaultRowHeight="12" x14ac:dyDescent="0.2"/>
  <cols>
    <col min="1" max="1" width="26.140625" style="73" customWidth="1"/>
    <col min="2" max="7" width="11.7109375" style="69" customWidth="1"/>
    <col min="8" max="16384" width="9.140625" style="37"/>
  </cols>
  <sheetData>
    <row r="1" spans="1:7" x14ac:dyDescent="0.2">
      <c r="A1" s="82" t="s">
        <v>204</v>
      </c>
    </row>
    <row r="3" spans="1:7" x14ac:dyDescent="0.2">
      <c r="A3" s="82" t="s">
        <v>178</v>
      </c>
    </row>
    <row r="4" spans="1:7" s="68" customFormat="1" ht="17.25" customHeight="1" x14ac:dyDescent="0.2">
      <c r="A4" s="84"/>
      <c r="B4" s="386" t="s">
        <v>219</v>
      </c>
      <c r="C4" s="386" t="s">
        <v>220</v>
      </c>
      <c r="D4" s="386" t="s">
        <v>126</v>
      </c>
      <c r="E4" s="386" t="s">
        <v>221</v>
      </c>
      <c r="F4" s="386" t="s">
        <v>226</v>
      </c>
      <c r="G4" s="386" t="s">
        <v>222</v>
      </c>
    </row>
    <row r="5" spans="1:7" s="68" customFormat="1" ht="18.75" customHeight="1" x14ac:dyDescent="0.2">
      <c r="A5" s="84"/>
      <c r="B5" s="386"/>
      <c r="C5" s="386"/>
      <c r="D5" s="386"/>
      <c r="E5" s="386"/>
      <c r="F5" s="386"/>
      <c r="G5" s="386"/>
    </row>
    <row r="6" spans="1:7" x14ac:dyDescent="0.2">
      <c r="B6" s="84" t="s">
        <v>150</v>
      </c>
      <c r="C6" s="84" t="s">
        <v>150</v>
      </c>
      <c r="D6" s="84" t="s">
        <v>150</v>
      </c>
      <c r="E6" s="84" t="s">
        <v>150</v>
      </c>
      <c r="F6" s="84" t="s">
        <v>150</v>
      </c>
      <c r="G6" s="84" t="s">
        <v>150</v>
      </c>
    </row>
    <row r="7" spans="1:7" x14ac:dyDescent="0.2">
      <c r="A7" s="82" t="s">
        <v>217</v>
      </c>
      <c r="B7" s="84"/>
      <c r="C7" s="84"/>
      <c r="D7" s="84"/>
      <c r="E7" s="84"/>
      <c r="F7" s="84"/>
      <c r="G7" s="84"/>
    </row>
    <row r="8" spans="1:7" x14ac:dyDescent="0.2">
      <c r="A8" s="290">
        <f>Admin!B27</f>
        <v>44927</v>
      </c>
      <c r="B8" s="70">
        <f>IF([1]Schedule!$E$11&gt;0,[1]Schedule!$E$11,0)</f>
        <v>0</v>
      </c>
      <c r="C8" s="70">
        <f>IF([1]Schedule!$E$22&gt;0,[1]Schedule!$E$22,0)</f>
        <v>0</v>
      </c>
      <c r="D8" s="70">
        <f>IF([1]Schedule!$E$30&gt;0,[1]Schedule!$E$30,0)</f>
        <v>0</v>
      </c>
      <c r="E8" s="70">
        <f>IF([1]Schedule!$E$41&gt;0,[1]Schedule!$E$41,0)</f>
        <v>0</v>
      </c>
      <c r="F8" s="70">
        <f>IF([1]Schedule!$E$55&gt;0,[1]Schedule!$E$55,0)</f>
        <v>0</v>
      </c>
      <c r="G8" s="70">
        <f>SUM(B8:F8)</f>
        <v>0</v>
      </c>
    </row>
    <row r="9" spans="1:7" x14ac:dyDescent="0.2">
      <c r="A9" s="281" t="s">
        <v>179</v>
      </c>
      <c r="B9" s="70">
        <f>IF([1]Schedule!$E$64&gt;0,[1]Schedule!$E$64,0)</f>
        <v>0</v>
      </c>
      <c r="C9" s="70">
        <f>IF([1]Schedule!$E$75&gt;0,[1]Schedule!$E$75,0)</f>
        <v>0</v>
      </c>
      <c r="D9" s="70">
        <f>IF([1]Schedule!$E$83&gt;0,[1]Schedule!$E$83,0)</f>
        <v>0</v>
      </c>
      <c r="E9" s="70">
        <f>IF([1]Schedule!$E$94&gt;0,[1]Schedule!$E$94,0)</f>
        <v>0</v>
      </c>
      <c r="F9" s="70">
        <f>IF([1]Schedule!$E$108&gt;0,[1]Schedule!$E$108,0)</f>
        <v>0</v>
      </c>
      <c r="G9" s="70">
        <f>SUM(B9:F9)</f>
        <v>0</v>
      </c>
    </row>
    <row r="10" spans="1:7" x14ac:dyDescent="0.2">
      <c r="A10" s="281" t="s">
        <v>180</v>
      </c>
      <c r="B10" s="70">
        <f>IF(([1]Schedule!$W$11+[1]Schedule!$W$64)&gt;0,[1]Schedule!$W$11+[1]Schedule!$W$64,0)</f>
        <v>0</v>
      </c>
      <c r="C10" s="70">
        <f>IF(([1]Schedule!$W$22+[1]Schedule!$W$75)&gt;0,[1]Schedule!$W$22+[1]Schedule!$W$75,0)</f>
        <v>0</v>
      </c>
      <c r="D10" s="70">
        <f>IF(([1]Schedule!$W$30+[1]Schedule!$W$83)&gt;0,[1]Schedule!$W$30+[1]Schedule!$W$83,0)</f>
        <v>0</v>
      </c>
      <c r="E10" s="70">
        <f>IF(([1]Schedule!$W$41+[1]Schedule!$W$94)&gt;0,[1]Schedule!$W$41+[1]Schedule!$W$94,0)</f>
        <v>0</v>
      </c>
      <c r="F10" s="70">
        <f>IF(([1]Schedule!$W$55+[1]Schedule!$W$108)&gt;0,[1]Schedule!$W$55+[1]Schedule!$W$108,0)</f>
        <v>0</v>
      </c>
      <c r="G10" s="70">
        <f>SUM(B10:F10)</f>
        <v>0</v>
      </c>
    </row>
    <row r="11" spans="1:7" x14ac:dyDescent="0.2">
      <c r="A11" s="290">
        <f>'PubP&amp;L'!D3</f>
        <v>45291</v>
      </c>
      <c r="B11" s="70">
        <f t="shared" ref="B11:G11" si="0">B8+B9-B10</f>
        <v>0</v>
      </c>
      <c r="C11" s="70">
        <f t="shared" si="0"/>
        <v>0</v>
      </c>
      <c r="D11" s="70">
        <f t="shared" si="0"/>
        <v>0</v>
      </c>
      <c r="E11" s="70">
        <f t="shared" si="0"/>
        <v>0</v>
      </c>
      <c r="F11" s="70">
        <f t="shared" si="0"/>
        <v>0</v>
      </c>
      <c r="G11" s="70">
        <f t="shared" si="0"/>
        <v>0</v>
      </c>
    </row>
    <row r="12" spans="1:7" x14ac:dyDescent="0.2">
      <c r="A12" s="281"/>
      <c r="B12" s="70"/>
      <c r="C12" s="70"/>
      <c r="D12" s="70"/>
      <c r="E12" s="70"/>
      <c r="F12" s="70"/>
      <c r="G12" s="70"/>
    </row>
    <row r="13" spans="1:7" x14ac:dyDescent="0.2">
      <c r="A13" s="290" t="s">
        <v>0</v>
      </c>
      <c r="B13" s="70"/>
      <c r="C13" s="70"/>
      <c r="D13" s="70"/>
      <c r="E13" s="70"/>
      <c r="F13" s="70"/>
      <c r="G13" s="70"/>
    </row>
    <row r="14" spans="1:7" x14ac:dyDescent="0.2">
      <c r="A14" s="290">
        <f>A8</f>
        <v>44927</v>
      </c>
      <c r="B14" s="70">
        <f>IF([1]Schedule!$F$11&gt;0,[1]Schedule!$F$11,0)</f>
        <v>0</v>
      </c>
      <c r="C14" s="70">
        <f>IF([1]Schedule!$F$22&gt;0,[1]Schedule!$F$22,0)</f>
        <v>0</v>
      </c>
      <c r="D14" s="70">
        <f>IF([1]Schedule!$F$30&gt;0,[1]Schedule!$F$30,0)</f>
        <v>0</v>
      </c>
      <c r="E14" s="70">
        <f>IF([1]Schedule!$F$41&gt;0,[1]Schedule!$F$41,0)</f>
        <v>0</v>
      </c>
      <c r="F14" s="70">
        <f>IF([1]Schedule!$F$55&gt;0,[1]Schedule!$F$55,0)</f>
        <v>0</v>
      </c>
      <c r="G14" s="70">
        <f>SUM(B14:F14)</f>
        <v>0</v>
      </c>
    </row>
    <row r="15" spans="1:7" x14ac:dyDescent="0.2">
      <c r="A15" s="281" t="s">
        <v>182</v>
      </c>
      <c r="B15" s="70">
        <f>IF(([1]Schedule!$I$11+[1]Schedule!$I$64)&gt;0,[1]Schedule!$I$11+[1]Schedule!$I$64,0)</f>
        <v>0</v>
      </c>
      <c r="C15" s="70">
        <f>IF(([1]Schedule!$I$22+[1]Schedule!$I$75)&gt;0,[1]Schedule!$I$22+[1]Schedule!$I$75,0)</f>
        <v>0</v>
      </c>
      <c r="D15" s="70">
        <f>IF(([1]Schedule!$I$30+[1]Schedule!$I$83)&gt;0,[1]Schedule!$I$30+[1]Schedule!$I$83,0)</f>
        <v>0</v>
      </c>
      <c r="E15" s="70">
        <f>IF(([1]Schedule!$I$41+[1]Schedule!$I$94)&gt;0,[1]Schedule!$I$41+[1]Schedule!$I$94,0)</f>
        <v>0</v>
      </c>
      <c r="F15" s="70">
        <f>IF(([1]Schedule!$I$55+[1]Schedule!$I$108)&gt;0,[1]Schedule!$I$55+[1]Schedule!$I$108,0)</f>
        <v>0</v>
      </c>
      <c r="G15" s="70">
        <f>SUM(B15:F15)</f>
        <v>0</v>
      </c>
    </row>
    <row r="16" spans="1:7" x14ac:dyDescent="0.2">
      <c r="A16" s="281" t="s">
        <v>181</v>
      </c>
      <c r="B16" s="70">
        <f>IF(([1]Schedule!$X$11+[1]Schedule!$X$64)&gt;0,[1]Schedule!$X$11+[1]Schedule!$X$64,0)</f>
        <v>0</v>
      </c>
      <c r="C16" s="70">
        <f>IF(([1]Schedule!$X$22+[1]Schedule!$X$75)&gt;0,[1]Schedule!$X$22+[1]Schedule!$X$75,0)</f>
        <v>0</v>
      </c>
      <c r="D16" s="70">
        <f>IF(([1]Schedule!$X$30+[1]Schedule!$X$83)&gt;0,[1]Schedule!$X$30+[1]Schedule!$X$83,0)</f>
        <v>0</v>
      </c>
      <c r="E16" s="70">
        <f>IF(([1]Schedule!$X$41+[1]Schedule!$X$94)&gt;0,[1]Schedule!$X$41+[1]Schedule!$X$94,0)</f>
        <v>0</v>
      </c>
      <c r="F16" s="70">
        <f>IF(([1]Schedule!$X$55+[1]Schedule!$X$108)&gt;0,[1]Schedule!$X$55+[1]Schedule!$X$108,0)</f>
        <v>0</v>
      </c>
      <c r="G16" s="70">
        <f>SUM(B16:F16)</f>
        <v>0</v>
      </c>
    </row>
    <row r="17" spans="1:7" x14ac:dyDescent="0.2">
      <c r="A17" s="290">
        <f>A11</f>
        <v>45291</v>
      </c>
      <c r="B17" s="70">
        <f>B14-B16+B15</f>
        <v>0</v>
      </c>
      <c r="C17" s="70">
        <f>C14-C16+C15</f>
        <v>0</v>
      </c>
      <c r="D17" s="70">
        <f>D14-D16+D15</f>
        <v>0</v>
      </c>
      <c r="E17" s="70">
        <f>E14-E16+E15</f>
        <v>0</v>
      </c>
      <c r="F17" s="70">
        <f>F14-F16+F15</f>
        <v>0</v>
      </c>
      <c r="G17" s="70">
        <f>SUM(B17:F17)</f>
        <v>0</v>
      </c>
    </row>
    <row r="18" spans="1:7" x14ac:dyDescent="0.2">
      <c r="A18" s="281"/>
      <c r="B18" s="70"/>
      <c r="C18" s="70"/>
      <c r="D18" s="70"/>
      <c r="E18" s="70"/>
      <c r="F18" s="70"/>
      <c r="G18" s="70"/>
    </row>
    <row r="19" spans="1:7" x14ac:dyDescent="0.2">
      <c r="A19" s="290" t="s">
        <v>218</v>
      </c>
      <c r="B19" s="70"/>
      <c r="C19" s="70"/>
      <c r="D19" s="70"/>
      <c r="E19" s="70"/>
      <c r="F19" s="70"/>
      <c r="G19" s="70"/>
    </row>
    <row r="20" spans="1:7" ht="12.75" thickBot="1" x14ac:dyDescent="0.25">
      <c r="A20" s="290">
        <f>A11</f>
        <v>45291</v>
      </c>
      <c r="B20" s="85">
        <f t="shared" ref="B20:G20" si="1">B11-B17</f>
        <v>0</v>
      </c>
      <c r="C20" s="85">
        <f t="shared" si="1"/>
        <v>0</v>
      </c>
      <c r="D20" s="85">
        <f t="shared" si="1"/>
        <v>0</v>
      </c>
      <c r="E20" s="85">
        <f t="shared" si="1"/>
        <v>0</v>
      </c>
      <c r="F20" s="85">
        <f t="shared" si="1"/>
        <v>0</v>
      </c>
      <c r="G20" s="85">
        <f t="shared" si="1"/>
        <v>0</v>
      </c>
    </row>
    <row r="21" spans="1:7" ht="12.75" thickTop="1" x14ac:dyDescent="0.2"/>
    <row r="23" spans="1:7" x14ac:dyDescent="0.2">
      <c r="A23" s="73" t="s">
        <v>183</v>
      </c>
    </row>
    <row r="24" spans="1:7" x14ac:dyDescent="0.2">
      <c r="A24" s="73" t="s">
        <v>618</v>
      </c>
    </row>
    <row r="25" spans="1:7" x14ac:dyDescent="0.2">
      <c r="A25" s="73" t="s">
        <v>227</v>
      </c>
    </row>
    <row r="27" spans="1:7" x14ac:dyDescent="0.2">
      <c r="A27" s="73" t="s">
        <v>124</v>
      </c>
      <c r="B27" s="86">
        <f>[1]Schedule!$H$7</f>
        <v>0</v>
      </c>
      <c r="C27" s="69" t="s">
        <v>202</v>
      </c>
    </row>
    <row r="28" spans="1:7" x14ac:dyDescent="0.2">
      <c r="A28" s="73" t="s">
        <v>184</v>
      </c>
      <c r="B28" s="86">
        <f>[1]Schedule!$H$13</f>
        <v>0.1</v>
      </c>
      <c r="C28" s="69" t="s">
        <v>202</v>
      </c>
    </row>
    <row r="29" spans="1:7" x14ac:dyDescent="0.2">
      <c r="A29" s="73" t="s">
        <v>126</v>
      </c>
      <c r="B29" s="86">
        <f>[1]Schedule!$H$24</f>
        <v>0.2</v>
      </c>
      <c r="C29" s="69" t="s">
        <v>202</v>
      </c>
    </row>
    <row r="30" spans="1:7" x14ac:dyDescent="0.2">
      <c r="A30" s="73" t="s">
        <v>185</v>
      </c>
      <c r="B30" s="86">
        <f>[1]Schedule!$H$32</f>
        <v>0.33</v>
      </c>
      <c r="C30" s="69" t="s">
        <v>202</v>
      </c>
      <c r="D30" s="40"/>
    </row>
    <row r="31" spans="1:7" x14ac:dyDescent="0.2">
      <c r="A31" s="73" t="s">
        <v>128</v>
      </c>
      <c r="B31" s="86">
        <f>[1]Schedule!$H$43</f>
        <v>0.25</v>
      </c>
      <c r="C31" s="69" t="s">
        <v>202</v>
      </c>
    </row>
    <row r="34" spans="1:7" x14ac:dyDescent="0.2">
      <c r="A34" s="82" t="s">
        <v>186</v>
      </c>
    </row>
    <row r="35" spans="1:7" x14ac:dyDescent="0.2">
      <c r="A35" s="73" t="s">
        <v>225</v>
      </c>
      <c r="D35" s="87">
        <f>TrialBalance!EJ66</f>
        <v>0</v>
      </c>
      <c r="E35" s="37"/>
    </row>
    <row r="37" spans="1:7" x14ac:dyDescent="0.2">
      <c r="A37" s="82" t="s">
        <v>203</v>
      </c>
    </row>
    <row r="38" spans="1:7" x14ac:dyDescent="0.2">
      <c r="A38" s="73" t="s">
        <v>619</v>
      </c>
      <c r="B38" s="37"/>
      <c r="D38" s="387">
        <f>'PubP&amp;L'!D3</f>
        <v>45291</v>
      </c>
      <c r="E38" s="387"/>
      <c r="F38" s="87">
        <f>[8]Boardmeeting!$E$4</f>
        <v>0</v>
      </c>
      <c r="G38" s="88"/>
    </row>
    <row r="40" spans="1:7" x14ac:dyDescent="0.2">
      <c r="A40" s="82" t="s">
        <v>205</v>
      </c>
    </row>
    <row r="41" spans="1:7" x14ac:dyDescent="0.2">
      <c r="A41" s="73" t="s">
        <v>216</v>
      </c>
      <c r="B41" s="387">
        <f>'PubP&amp;L'!D3</f>
        <v>45291</v>
      </c>
      <c r="C41" s="387"/>
      <c r="D41" s="87">
        <f>CorporationTax!K35</f>
        <v>0</v>
      </c>
      <c r="E41" s="37"/>
      <c r="F41" s="37"/>
    </row>
  </sheetData>
  <mergeCells count="8">
    <mergeCell ref="F4:F5"/>
    <mergeCell ref="G4:G5"/>
    <mergeCell ref="B41:C41"/>
    <mergeCell ref="D38:E38"/>
    <mergeCell ref="B4:B5"/>
    <mergeCell ref="C4:C5"/>
    <mergeCell ref="D4:D5"/>
    <mergeCell ref="E4:E5"/>
  </mergeCells>
  <phoneticPr fontId="2" type="noConversion"/>
  <printOptions horizontalCentered="1"/>
  <pageMargins left="0.35433070866141736" right="0.35433070866141736" top="0.59055118110236227" bottom="0.59055118110236227" header="0.31496062992125984" footer="0.31496062992125984"/>
  <pageSetup paperSize="9" orientation="portrait" horizontalDpi="0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/>
  <dimension ref="A12:I121"/>
  <sheetViews>
    <sheetView topLeftCell="A3" workbookViewId="0">
      <selection activeCell="B3" sqref="B3"/>
    </sheetView>
  </sheetViews>
  <sheetFormatPr defaultRowHeight="12.75" x14ac:dyDescent="0.2"/>
  <cols>
    <col min="1" max="1" width="8.140625" customWidth="1"/>
    <col min="2" max="2" width="12.28515625" customWidth="1"/>
    <col min="3" max="3" width="7.85546875" customWidth="1"/>
    <col min="4" max="4" width="12.140625" customWidth="1"/>
    <col min="5" max="5" width="10.7109375" customWidth="1"/>
    <col min="7" max="7" width="10.7109375" customWidth="1"/>
    <col min="8" max="8" width="13" customWidth="1"/>
    <col min="9" max="9" width="13.5703125" customWidth="1"/>
  </cols>
  <sheetData>
    <row r="12" spans="1:9" ht="23.25" x14ac:dyDescent="0.35">
      <c r="A12" s="391">
        <f>OpenAccounts!E2</f>
        <v>0</v>
      </c>
      <c r="B12" s="392"/>
      <c r="C12" s="392"/>
      <c r="D12" s="392"/>
      <c r="E12" s="392"/>
      <c r="F12" s="392"/>
      <c r="G12" s="392"/>
      <c r="H12" s="392"/>
      <c r="I12" s="392"/>
    </row>
    <row r="20" spans="1:9" ht="19.5" x14ac:dyDescent="0.25">
      <c r="A20" s="388" t="s">
        <v>254</v>
      </c>
      <c r="B20" s="389"/>
      <c r="C20" s="389"/>
      <c r="D20" s="389"/>
      <c r="E20" s="389"/>
      <c r="F20" s="389"/>
      <c r="G20" s="389"/>
      <c r="H20" s="389"/>
      <c r="I20" s="389"/>
    </row>
    <row r="22" spans="1:9" ht="19.5" x14ac:dyDescent="0.25">
      <c r="A22" s="398" t="s">
        <v>255</v>
      </c>
      <c r="B22" s="347"/>
      <c r="C22" s="347"/>
      <c r="D22" s="347"/>
      <c r="E22" s="347"/>
      <c r="F22" s="396">
        <f>PubBalSht!D2</f>
        <v>45291</v>
      </c>
      <c r="G22" s="396"/>
      <c r="H22" s="390"/>
      <c r="I22" s="390"/>
    </row>
    <row r="46" spans="2:9" x14ac:dyDescent="0.2">
      <c r="B46" s="393">
        <f>OpenAccounts!J3</f>
        <v>0</v>
      </c>
      <c r="C46" s="393"/>
      <c r="D46" s="393"/>
      <c r="E46" s="144"/>
      <c r="F46" s="144"/>
      <c r="G46" s="144"/>
      <c r="H46" s="144"/>
      <c r="I46" s="144"/>
    </row>
    <row r="47" spans="2:9" x14ac:dyDescent="0.2">
      <c r="B47" s="393">
        <f>OpenAccounts!J4</f>
        <v>0</v>
      </c>
      <c r="C47" s="393"/>
      <c r="D47" s="393"/>
      <c r="E47" s="144"/>
      <c r="F47" s="144"/>
      <c r="G47" s="144"/>
      <c r="H47" s="144"/>
      <c r="I47" s="144"/>
    </row>
    <row r="48" spans="2:9" x14ac:dyDescent="0.2">
      <c r="B48" s="393">
        <f>OpenAccounts!J5</f>
        <v>0</v>
      </c>
      <c r="C48" s="393"/>
      <c r="D48" s="393"/>
      <c r="E48" s="144"/>
      <c r="F48" s="144"/>
      <c r="G48" s="144"/>
      <c r="H48" s="144"/>
      <c r="I48" s="144"/>
    </row>
    <row r="49" spans="1:9" x14ac:dyDescent="0.2">
      <c r="B49" s="393">
        <f>OpenAccounts!J6</f>
        <v>0</v>
      </c>
      <c r="C49" s="393"/>
      <c r="D49" s="393"/>
      <c r="E49" s="144"/>
      <c r="F49" s="144"/>
      <c r="G49" s="144"/>
      <c r="H49" s="144"/>
      <c r="I49" s="144"/>
    </row>
    <row r="50" spans="1:9" x14ac:dyDescent="0.2">
      <c r="B50" s="144" t="s">
        <v>257</v>
      </c>
      <c r="C50" s="394">
        <f>OpenAccounts!E4</f>
        <v>0</v>
      </c>
      <c r="D50" s="394"/>
      <c r="E50" s="146"/>
      <c r="F50" s="395" t="s">
        <v>256</v>
      </c>
      <c r="G50" s="395"/>
      <c r="H50" s="395"/>
      <c r="I50" s="145">
        <f>OpenAccounts!E3</f>
        <v>0</v>
      </c>
    </row>
    <row r="56" spans="1:9" ht="23.25" x14ac:dyDescent="0.35">
      <c r="A56" s="391">
        <f>OpenAccounts!E2</f>
        <v>0</v>
      </c>
      <c r="B56" s="392"/>
      <c r="C56" s="392"/>
      <c r="D56" s="392"/>
      <c r="E56" s="392"/>
      <c r="F56" s="392"/>
      <c r="G56" s="392"/>
      <c r="H56" s="392"/>
      <c r="I56" s="392"/>
    </row>
    <row r="60" spans="1:9" x14ac:dyDescent="0.2">
      <c r="D60" s="166" t="s">
        <v>275</v>
      </c>
      <c r="E60" s="166"/>
    </row>
    <row r="62" spans="1:9" x14ac:dyDescent="0.2">
      <c r="B62" t="s">
        <v>276</v>
      </c>
    </row>
    <row r="63" spans="1:9" x14ac:dyDescent="0.2">
      <c r="B63" t="s">
        <v>277</v>
      </c>
    </row>
    <row r="64" spans="1:9" x14ac:dyDescent="0.2">
      <c r="B64" t="s">
        <v>620</v>
      </c>
    </row>
    <row r="65" spans="1:9" x14ac:dyDescent="0.2">
      <c r="B65" t="s">
        <v>565</v>
      </c>
      <c r="F65" s="390">
        <f>'PubP&amp;L'!E5</f>
        <v>45291</v>
      </c>
      <c r="G65" s="390"/>
    </row>
    <row r="66" spans="1:9" x14ac:dyDescent="0.2">
      <c r="B66" t="s">
        <v>278</v>
      </c>
    </row>
    <row r="69" spans="1:9" x14ac:dyDescent="0.2">
      <c r="B69" t="s">
        <v>279</v>
      </c>
    </row>
    <row r="71" spans="1:9" x14ac:dyDescent="0.2">
      <c r="B71" t="s">
        <v>280</v>
      </c>
      <c r="D71" s="405">
        <f>OpenAccounts!E5</f>
        <v>0</v>
      </c>
      <c r="E71" s="405"/>
      <c r="F71" s="405"/>
    </row>
    <row r="74" spans="1:9" x14ac:dyDescent="0.2">
      <c r="B74" t="s">
        <v>281</v>
      </c>
      <c r="D74" s="406">
        <f ca="1">TODAY()</f>
        <v>44910</v>
      </c>
      <c r="E74" s="407"/>
      <c r="F74" s="407"/>
    </row>
    <row r="78" spans="1:9" s="320" customFormat="1" ht="15" x14ac:dyDescent="0.25">
      <c r="A78" s="399">
        <f>OpenAccounts!E2</f>
        <v>0</v>
      </c>
      <c r="B78" s="400"/>
      <c r="C78" s="400"/>
      <c r="D78" s="400"/>
      <c r="E78" s="400"/>
      <c r="F78" s="400"/>
      <c r="G78" s="400"/>
      <c r="H78" s="400"/>
      <c r="I78" s="400"/>
    </row>
    <row r="79" spans="1:9" s="321" customFormat="1" ht="15" x14ac:dyDescent="0.2">
      <c r="B79" s="401" t="s">
        <v>566</v>
      </c>
      <c r="C79" s="402"/>
      <c r="D79" s="402"/>
      <c r="E79" s="402"/>
      <c r="F79" s="402"/>
      <c r="G79" s="403">
        <f>'PubP&amp;L'!E5</f>
        <v>45291</v>
      </c>
      <c r="H79" s="404"/>
      <c r="I79" s="404"/>
    </row>
    <row r="81" spans="1:9" s="144" customFormat="1" x14ac:dyDescent="0.2">
      <c r="A81" s="408" t="s">
        <v>567</v>
      </c>
      <c r="B81" s="409"/>
      <c r="C81" s="409"/>
      <c r="D81" s="409"/>
      <c r="E81" s="409"/>
      <c r="F81" s="409"/>
      <c r="G81" s="409"/>
      <c r="H81" s="409"/>
      <c r="I81" s="409"/>
    </row>
    <row r="82" spans="1:9" s="144" customFormat="1" x14ac:dyDescent="0.2">
      <c r="A82" s="410" t="s">
        <v>568</v>
      </c>
      <c r="B82" s="410"/>
      <c r="C82" s="411">
        <f>'PubP&amp;L'!E5</f>
        <v>45291</v>
      </c>
      <c r="D82" s="404"/>
    </row>
    <row r="83" spans="1:9" s="144" customFormat="1" x14ac:dyDescent="0.2"/>
    <row r="84" spans="1:9" s="144" customFormat="1" x14ac:dyDescent="0.2">
      <c r="A84" s="412" t="s">
        <v>564</v>
      </c>
      <c r="B84" s="412"/>
      <c r="C84" s="412"/>
      <c r="D84" s="412"/>
      <c r="E84" s="413">
        <f>OpenAccounts!E8</f>
        <v>0</v>
      </c>
      <c r="F84" s="413"/>
      <c r="G84" s="413"/>
      <c r="H84" s="413"/>
      <c r="I84" s="413"/>
    </row>
    <row r="85" spans="1:9" s="144" customFormat="1" x14ac:dyDescent="0.2">
      <c r="A85" s="397"/>
      <c r="B85" s="397"/>
      <c r="C85" s="397"/>
      <c r="D85" s="397"/>
      <c r="E85" s="397"/>
      <c r="F85" s="397"/>
      <c r="G85" s="397"/>
      <c r="H85" s="397"/>
      <c r="I85" s="397"/>
    </row>
    <row r="86" spans="1:9" s="322" customFormat="1" x14ac:dyDescent="0.2">
      <c r="A86" s="414" t="s">
        <v>569</v>
      </c>
      <c r="B86" s="414"/>
      <c r="C86" s="414"/>
      <c r="D86" s="414"/>
      <c r="E86" s="414"/>
      <c r="F86" s="414"/>
      <c r="G86" s="414"/>
      <c r="H86" s="414"/>
      <c r="I86" s="414"/>
    </row>
    <row r="87" spans="1:9" s="144" customFormat="1" x14ac:dyDescent="0.2">
      <c r="A87" s="412" t="s">
        <v>570</v>
      </c>
      <c r="B87" s="412"/>
      <c r="C87" s="412"/>
      <c r="D87" s="412"/>
      <c r="E87" s="323">
        <f>'PubP&amp;L'!F9</f>
        <v>0</v>
      </c>
      <c r="F87" s="415" t="s">
        <v>571</v>
      </c>
      <c r="G87" s="415"/>
      <c r="H87" s="323">
        <f>'PubP&amp;L'!B9</f>
        <v>0</v>
      </c>
      <c r="I87" s="144" t="s">
        <v>572</v>
      </c>
    </row>
    <row r="88" spans="1:9" s="144" customFormat="1" x14ac:dyDescent="0.2">
      <c r="A88" s="412" t="s">
        <v>573</v>
      </c>
      <c r="B88" s="412"/>
      <c r="C88" s="412"/>
      <c r="D88" s="412"/>
      <c r="E88" s="412"/>
      <c r="F88" s="412"/>
      <c r="G88" s="412"/>
      <c r="H88" s="412"/>
      <c r="I88" s="412"/>
    </row>
    <row r="89" spans="1:9" s="144" customFormat="1" x14ac:dyDescent="0.2">
      <c r="A89" s="416" t="s">
        <v>574</v>
      </c>
      <c r="B89" s="416"/>
      <c r="C89" s="416"/>
      <c r="D89" s="324" t="str">
        <f>IF('PubP&amp;L'!F9&gt;0,'PubP&amp;L'!F18/'PubP&amp;L'!F9," ")</f>
        <v xml:space="preserve"> </v>
      </c>
      <c r="E89" s="417" t="s">
        <v>575</v>
      </c>
      <c r="F89" s="417"/>
      <c r="G89" s="417"/>
      <c r="H89" s="417"/>
      <c r="I89" s="324" t="str">
        <f>IF('PubP&amp;L'!B9&gt;0,'PubP&amp;L'!B18/'PubP&amp;L'!B9," ")</f>
        <v xml:space="preserve"> </v>
      </c>
    </row>
    <row r="90" spans="1:9" s="144" customFormat="1" x14ac:dyDescent="0.2">
      <c r="A90" s="412" t="s">
        <v>576</v>
      </c>
      <c r="B90" s="412"/>
      <c r="C90" s="412"/>
      <c r="D90" s="412"/>
      <c r="E90" s="412"/>
      <c r="F90" s="412"/>
      <c r="G90" s="412"/>
      <c r="H90" s="412"/>
      <c r="I90" s="412"/>
    </row>
    <row r="91" spans="1:9" s="144" customFormat="1" x14ac:dyDescent="0.2">
      <c r="A91" s="412"/>
      <c r="B91" s="412"/>
      <c r="C91" s="412"/>
      <c r="D91" s="412"/>
      <c r="E91" s="412"/>
      <c r="F91" s="412"/>
      <c r="G91" s="412"/>
      <c r="H91" s="412"/>
      <c r="I91" s="412"/>
    </row>
    <row r="92" spans="1:9" s="322" customFormat="1" x14ac:dyDescent="0.2">
      <c r="A92" s="414" t="s">
        <v>577</v>
      </c>
      <c r="B92" s="414"/>
      <c r="C92" s="414"/>
      <c r="D92" s="414"/>
      <c r="E92" s="414"/>
      <c r="F92" s="414"/>
      <c r="G92" s="414"/>
      <c r="H92" s="414"/>
      <c r="I92" s="414"/>
    </row>
    <row r="93" spans="1:9" s="144" customFormat="1" x14ac:dyDescent="0.2">
      <c r="A93" s="412" t="s">
        <v>578</v>
      </c>
      <c r="B93" s="412"/>
      <c r="C93" s="412"/>
      <c r="D93" s="412"/>
      <c r="E93" s="412"/>
      <c r="F93" s="412"/>
      <c r="G93" s="412"/>
      <c r="H93" s="412"/>
      <c r="I93" s="412"/>
    </row>
    <row r="94" spans="1:9" s="144" customFormat="1" x14ac:dyDescent="0.2">
      <c r="A94" s="412" t="s">
        <v>579</v>
      </c>
      <c r="B94" s="412"/>
      <c r="C94" s="412"/>
      <c r="D94" s="323">
        <f>[8]Boardmeeting!$E$4</f>
        <v>0</v>
      </c>
      <c r="E94" s="393" t="s">
        <v>580</v>
      </c>
      <c r="F94" s="393"/>
      <c r="G94" s="393"/>
      <c r="H94" s="393"/>
      <c r="I94" s="347"/>
    </row>
    <row r="95" spans="1:9" s="144" customFormat="1" x14ac:dyDescent="0.2">
      <c r="A95" s="416" t="s">
        <v>581</v>
      </c>
      <c r="B95" s="416"/>
      <c r="C95" s="416"/>
      <c r="D95" s="416"/>
      <c r="E95" s="416"/>
      <c r="F95" s="416"/>
      <c r="G95" s="416"/>
      <c r="H95" s="418"/>
      <c r="I95" s="326">
        <f>[8]RegisterofMembers!$G$1</f>
        <v>0</v>
      </c>
    </row>
    <row r="96" spans="1:9" s="144" customFormat="1" x14ac:dyDescent="0.2">
      <c r="A96" s="416" t="s">
        <v>582</v>
      </c>
      <c r="B96" s="416"/>
      <c r="C96" s="416"/>
      <c r="D96" s="416"/>
      <c r="E96" s="416"/>
      <c r="F96" s="416"/>
      <c r="G96" s="416"/>
      <c r="H96" s="416"/>
      <c r="I96" s="419"/>
    </row>
    <row r="97" spans="1:9" s="144" customFormat="1" x14ac:dyDescent="0.2">
      <c r="A97" s="417" t="str">
        <f>IF([8]RegisterofMembers!$A$3&gt;0,[8]RegisterofMembers!$A$3," ")</f>
        <v xml:space="preserve"> </v>
      </c>
      <c r="B97" s="389"/>
      <c r="C97" s="389"/>
      <c r="D97" s="395" t="s">
        <v>583</v>
      </c>
      <c r="E97" s="395"/>
      <c r="F97" s="327">
        <f>[8]RegisterofMembers!$G$3</f>
        <v>0</v>
      </c>
      <c r="G97" s="325" t="s">
        <v>584</v>
      </c>
      <c r="H97" s="411">
        <f>'PubP&amp;L'!E5</f>
        <v>45291</v>
      </c>
      <c r="I97" s="390"/>
    </row>
    <row r="98" spans="1:9" s="144" customFormat="1" x14ac:dyDescent="0.2">
      <c r="A98" s="417" t="str">
        <f>IF([8]RegisterofMembers!$A$4&gt;0,[8]RegisterofMembers!$A$4," ")</f>
        <v xml:space="preserve"> </v>
      </c>
      <c r="B98" s="389"/>
      <c r="C98" s="389"/>
      <c r="D98" s="395" t="s">
        <v>583</v>
      </c>
      <c r="E98" s="395"/>
      <c r="F98" s="327">
        <f>[8]RegisterofMembers!$G$4</f>
        <v>0</v>
      </c>
      <c r="G98" s="325" t="s">
        <v>584</v>
      </c>
      <c r="H98" s="411">
        <f>'PubP&amp;L'!E5</f>
        <v>45291</v>
      </c>
      <c r="I98" s="390"/>
    </row>
    <row r="99" spans="1:9" s="144" customFormat="1" x14ac:dyDescent="0.2"/>
    <row r="100" spans="1:9" s="322" customFormat="1" x14ac:dyDescent="0.2">
      <c r="A100" s="414" t="s">
        <v>585</v>
      </c>
      <c r="B100" s="414"/>
      <c r="C100" s="414"/>
      <c r="D100" s="414"/>
      <c r="E100" s="414"/>
      <c r="F100" s="414"/>
      <c r="G100" s="414"/>
      <c r="H100" s="414"/>
      <c r="I100" s="414"/>
    </row>
    <row r="101" spans="1:9" s="144" customFormat="1" x14ac:dyDescent="0.2">
      <c r="A101" s="412" t="s">
        <v>586</v>
      </c>
      <c r="B101" s="412"/>
      <c r="C101" s="412"/>
      <c r="D101" s="412"/>
      <c r="E101" s="412"/>
      <c r="F101" s="412"/>
      <c r="G101" s="412"/>
      <c r="H101" s="412"/>
      <c r="I101" s="412"/>
    </row>
    <row r="102" spans="1:9" s="144" customFormat="1" x14ac:dyDescent="0.2">
      <c r="A102" s="412" t="s">
        <v>587</v>
      </c>
      <c r="B102" s="412"/>
      <c r="C102" s="412"/>
      <c r="D102" s="412"/>
      <c r="E102" s="412"/>
      <c r="F102" s="412"/>
      <c r="G102" s="412"/>
      <c r="H102" s="412"/>
      <c r="I102" s="412"/>
    </row>
    <row r="103" spans="1:9" s="144" customFormat="1" x14ac:dyDescent="0.2">
      <c r="A103" s="412" t="s">
        <v>588</v>
      </c>
      <c r="B103" s="412"/>
      <c r="C103" s="412"/>
      <c r="D103" s="412"/>
      <c r="E103" s="412"/>
      <c r="F103" s="412"/>
      <c r="G103" s="412"/>
      <c r="H103" s="412"/>
      <c r="I103" s="412"/>
    </row>
    <row r="104" spans="1:9" s="144" customFormat="1" x14ac:dyDescent="0.2">
      <c r="A104" s="412" t="s">
        <v>589</v>
      </c>
      <c r="B104" s="412"/>
      <c r="C104" s="412"/>
      <c r="D104" s="412"/>
      <c r="E104" s="412"/>
      <c r="F104" s="412"/>
      <c r="G104" s="412"/>
      <c r="H104" s="412"/>
      <c r="I104" s="412"/>
    </row>
    <row r="105" spans="1:9" s="144" customFormat="1" x14ac:dyDescent="0.2">
      <c r="A105" s="412"/>
      <c r="B105" s="412"/>
      <c r="C105" s="412"/>
      <c r="D105" s="412"/>
      <c r="E105" s="412"/>
      <c r="F105" s="412"/>
      <c r="G105" s="412"/>
      <c r="H105" s="412"/>
      <c r="I105" s="412"/>
    </row>
    <row r="106" spans="1:9" s="144" customFormat="1" x14ac:dyDescent="0.2">
      <c r="A106" s="412" t="s">
        <v>590</v>
      </c>
      <c r="B106" s="412"/>
      <c r="C106" s="412"/>
      <c r="D106" s="412"/>
      <c r="E106" s="412"/>
      <c r="F106" s="412"/>
      <c r="G106" s="412"/>
      <c r="H106" s="412"/>
      <c r="I106" s="412"/>
    </row>
    <row r="107" spans="1:9" s="144" customFormat="1" x14ac:dyDescent="0.2">
      <c r="A107" s="412" t="s">
        <v>591</v>
      </c>
      <c r="B107" s="412"/>
      <c r="C107" s="412"/>
      <c r="D107" s="412"/>
      <c r="E107" s="412"/>
      <c r="F107" s="412"/>
      <c r="G107" s="412"/>
      <c r="H107" s="412"/>
      <c r="I107" s="412"/>
    </row>
    <row r="108" spans="1:9" s="144" customFormat="1" x14ac:dyDescent="0.2">
      <c r="A108" s="412" t="s">
        <v>592</v>
      </c>
      <c r="B108" s="412"/>
      <c r="C108" s="412"/>
      <c r="D108" s="412"/>
      <c r="E108" s="412"/>
      <c r="F108" s="412"/>
      <c r="G108" s="412"/>
      <c r="H108" s="412"/>
      <c r="I108" s="412"/>
    </row>
    <row r="109" spans="1:9" s="144" customFormat="1" x14ac:dyDescent="0.2">
      <c r="A109" s="412" t="s">
        <v>593</v>
      </c>
      <c r="B109" s="412"/>
      <c r="C109" s="412"/>
      <c r="D109" s="412"/>
      <c r="E109" s="412"/>
      <c r="F109" s="412"/>
      <c r="G109" s="412"/>
      <c r="H109" s="412"/>
      <c r="I109" s="412"/>
    </row>
    <row r="110" spans="1:9" s="144" customFormat="1" x14ac:dyDescent="0.2">
      <c r="A110" s="412" t="s">
        <v>594</v>
      </c>
      <c r="B110" s="412"/>
      <c r="C110" s="412"/>
      <c r="D110" s="412"/>
      <c r="E110" s="412"/>
      <c r="F110" s="412"/>
      <c r="G110" s="412"/>
      <c r="H110" s="412"/>
      <c r="I110" s="412"/>
    </row>
    <row r="111" spans="1:9" s="144" customFormat="1" x14ac:dyDescent="0.2">
      <c r="A111" s="412"/>
      <c r="B111" s="412"/>
      <c r="C111" s="412"/>
      <c r="D111" s="412"/>
      <c r="E111" s="412"/>
      <c r="F111" s="412"/>
      <c r="G111" s="412"/>
      <c r="H111" s="412"/>
      <c r="I111" s="412"/>
    </row>
    <row r="112" spans="1:9" s="144" customFormat="1" x14ac:dyDescent="0.2">
      <c r="A112" s="412" t="s">
        <v>595</v>
      </c>
      <c r="B112" s="412"/>
      <c r="C112" s="412"/>
      <c r="D112" s="412"/>
      <c r="E112" s="412"/>
      <c r="F112" s="412"/>
      <c r="G112" s="412"/>
      <c r="H112" s="412"/>
      <c r="I112" s="412"/>
    </row>
    <row r="113" spans="1:9" s="144" customFormat="1" x14ac:dyDescent="0.2">
      <c r="A113" s="416" t="s">
        <v>596</v>
      </c>
      <c r="B113" s="416"/>
      <c r="C113" s="416"/>
      <c r="D113" s="416"/>
      <c r="E113" s="416"/>
      <c r="F113" s="416"/>
      <c r="G113" s="416"/>
      <c r="H113" s="411">
        <f>'PubP&amp;L'!E5</f>
        <v>45291</v>
      </c>
      <c r="I113" s="390"/>
    </row>
    <row r="114" spans="1:9" s="144" customFormat="1" x14ac:dyDescent="0.2">
      <c r="A114" s="412" t="s">
        <v>597</v>
      </c>
      <c r="B114" s="412"/>
      <c r="C114" s="412"/>
      <c r="D114" s="412"/>
      <c r="E114" s="412"/>
      <c r="F114" s="412"/>
      <c r="G114" s="412"/>
      <c r="H114" s="412"/>
      <c r="I114" s="412"/>
    </row>
    <row r="115" spans="1:9" s="144" customFormat="1" x14ac:dyDescent="0.2">
      <c r="A115" s="412" t="s">
        <v>598</v>
      </c>
      <c r="B115" s="412"/>
      <c r="C115" s="412"/>
      <c r="D115" s="412"/>
      <c r="E115" s="412"/>
      <c r="F115" s="412"/>
      <c r="G115" s="412"/>
      <c r="H115" s="412"/>
      <c r="I115" s="412"/>
    </row>
    <row r="116" spans="1:9" s="144" customFormat="1" x14ac:dyDescent="0.2">
      <c r="A116" s="412"/>
      <c r="B116" s="412"/>
      <c r="C116" s="412"/>
      <c r="D116" s="412"/>
      <c r="E116" s="412"/>
      <c r="F116" s="412"/>
      <c r="G116" s="412"/>
      <c r="H116" s="412"/>
      <c r="I116" s="412"/>
    </row>
    <row r="117" spans="1:9" s="144" customFormat="1" x14ac:dyDescent="0.2"/>
    <row r="118" spans="1:9" s="144" customFormat="1" x14ac:dyDescent="0.2">
      <c r="B118" s="393"/>
      <c r="C118" s="393"/>
      <c r="D118" s="144" t="s">
        <v>599</v>
      </c>
    </row>
    <row r="119" spans="1:9" s="144" customFormat="1" x14ac:dyDescent="0.2">
      <c r="B119" s="393">
        <f>OpenAccounts!E5</f>
        <v>0</v>
      </c>
      <c r="C119" s="393"/>
      <c r="D119" s="144" t="s">
        <v>600</v>
      </c>
      <c r="F119" s="144" t="s">
        <v>601</v>
      </c>
      <c r="G119" s="411">
        <f ca="1">TODAY()</f>
        <v>44910</v>
      </c>
      <c r="H119" s="411"/>
    </row>
    <row r="120" spans="1:9" s="144" customFormat="1" x14ac:dyDescent="0.2"/>
    <row r="121" spans="1:9" s="144" customFormat="1" x14ac:dyDescent="0.2"/>
  </sheetData>
  <mergeCells count="64">
    <mergeCell ref="B118:C118"/>
    <mergeCell ref="B119:C119"/>
    <mergeCell ref="G119:H119"/>
    <mergeCell ref="A112:I112"/>
    <mergeCell ref="A113:G113"/>
    <mergeCell ref="H113:I113"/>
    <mergeCell ref="A114:I114"/>
    <mergeCell ref="A115:I115"/>
    <mergeCell ref="A116:I116"/>
    <mergeCell ref="A111:I111"/>
    <mergeCell ref="A100:I100"/>
    <mergeCell ref="A101:I101"/>
    <mergeCell ref="A102:I102"/>
    <mergeCell ref="A103:I103"/>
    <mergeCell ref="A104:I104"/>
    <mergeCell ref="A105:I105"/>
    <mergeCell ref="A106:I106"/>
    <mergeCell ref="A107:I107"/>
    <mergeCell ref="A108:I108"/>
    <mergeCell ref="A109:I109"/>
    <mergeCell ref="A110:I110"/>
    <mergeCell ref="A98:C98"/>
    <mergeCell ref="D98:E98"/>
    <mergeCell ref="H98:I98"/>
    <mergeCell ref="A90:I90"/>
    <mergeCell ref="A91:I91"/>
    <mergeCell ref="A92:I92"/>
    <mergeCell ref="A93:I93"/>
    <mergeCell ref="A94:C94"/>
    <mergeCell ref="E94:I94"/>
    <mergeCell ref="A95:H95"/>
    <mergeCell ref="A96:I96"/>
    <mergeCell ref="A97:C97"/>
    <mergeCell ref="D97:E97"/>
    <mergeCell ref="H97:I97"/>
    <mergeCell ref="A86:I86"/>
    <mergeCell ref="A87:D87"/>
    <mergeCell ref="F87:G87"/>
    <mergeCell ref="A88:I88"/>
    <mergeCell ref="A89:C89"/>
    <mergeCell ref="E89:H89"/>
    <mergeCell ref="A85:I85"/>
    <mergeCell ref="A22:E22"/>
    <mergeCell ref="A78:I78"/>
    <mergeCell ref="B79:F79"/>
    <mergeCell ref="G79:I79"/>
    <mergeCell ref="A56:I56"/>
    <mergeCell ref="D71:F71"/>
    <mergeCell ref="D74:F74"/>
    <mergeCell ref="A81:I81"/>
    <mergeCell ref="A82:B82"/>
    <mergeCell ref="C82:D82"/>
    <mergeCell ref="A84:D84"/>
    <mergeCell ref="E84:I84"/>
    <mergeCell ref="A20:I20"/>
    <mergeCell ref="F65:G65"/>
    <mergeCell ref="A12:I12"/>
    <mergeCell ref="B49:D49"/>
    <mergeCell ref="C50:D50"/>
    <mergeCell ref="F50:H50"/>
    <mergeCell ref="F22:I22"/>
    <mergeCell ref="B46:D46"/>
    <mergeCell ref="B47:D47"/>
    <mergeCell ref="B48:D48"/>
  </mergeCells>
  <phoneticPr fontId="2" type="noConversion"/>
  <pageMargins left="0.35433070866141736" right="0.35433070866141736" top="0.98425196850393704" bottom="0.98425196850393704" header="0.51181102362204722" footer="0.51181102362204722"/>
  <pageSetup paperSize="9" orientation="portrait" r:id="rId1"/>
  <headerFooter alignWithMargins="0"/>
  <rowBreaks count="1" manualBreakCount="1">
    <brk id="7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/>
  <dimension ref="A1:L105"/>
  <sheetViews>
    <sheetView workbookViewId="0">
      <selection activeCell="E2" sqref="E2:I2"/>
    </sheetView>
  </sheetViews>
  <sheetFormatPr defaultColWidth="9.140625" defaultRowHeight="12" x14ac:dyDescent="0.2"/>
  <cols>
    <col min="1" max="1" width="6.28515625" style="156" customWidth="1"/>
    <col min="2" max="2" width="24.140625" style="37" customWidth="1"/>
    <col min="3" max="3" width="11.140625" style="37" customWidth="1"/>
    <col min="4" max="4" width="10.85546875" style="37" customWidth="1"/>
    <col min="5" max="5" width="11.140625" style="37" customWidth="1"/>
    <col min="6" max="6" width="10.7109375" style="69" customWidth="1"/>
    <col min="7" max="7" width="2.7109375" style="69" customWidth="1"/>
    <col min="8" max="8" width="2.7109375" style="84" customWidth="1"/>
    <col min="9" max="9" width="12.140625" style="69" customWidth="1"/>
    <col min="10" max="10" width="0.85546875" style="69" customWidth="1"/>
    <col min="11" max="11" width="10.140625" style="69" customWidth="1"/>
    <col min="12" max="12" width="0.42578125" style="37" customWidth="1"/>
    <col min="13" max="16384" width="9.140625" style="37"/>
  </cols>
  <sheetData>
    <row r="1" spans="1:12" ht="6" customHeight="1" x14ac:dyDescent="0.2">
      <c r="A1" s="154"/>
      <c r="B1" s="38"/>
      <c r="C1" s="38"/>
      <c r="D1" s="38"/>
      <c r="E1" s="38"/>
      <c r="F1" s="157"/>
      <c r="G1" s="157"/>
      <c r="H1" s="158"/>
      <c r="I1" s="157"/>
      <c r="J1" s="157"/>
      <c r="K1" s="157"/>
      <c r="L1" s="38"/>
    </row>
    <row r="2" spans="1:12" s="40" customFormat="1" ht="24" customHeight="1" x14ac:dyDescent="0.2">
      <c r="A2" s="161"/>
      <c r="B2" s="445" t="str">
        <f>IF(OpenAccounts!E2&gt;0,OpenAccounts!E2," ")</f>
        <v xml:space="preserve"> </v>
      </c>
      <c r="C2" s="446"/>
      <c r="D2" s="446"/>
      <c r="E2" s="447" t="s">
        <v>174</v>
      </c>
      <c r="F2" s="448"/>
      <c r="G2" s="448"/>
      <c r="H2" s="448"/>
      <c r="I2" s="448"/>
      <c r="J2" s="217"/>
      <c r="K2" s="218" t="s">
        <v>477</v>
      </c>
      <c r="L2" s="39"/>
    </row>
    <row r="3" spans="1:12" x14ac:dyDescent="0.2">
      <c r="A3" s="154"/>
      <c r="B3" s="38"/>
      <c r="C3" s="38"/>
      <c r="D3" s="38"/>
      <c r="E3" s="38"/>
      <c r="F3" s="157"/>
      <c r="G3" s="158"/>
      <c r="H3" s="158"/>
      <c r="I3" s="160" t="s">
        <v>150</v>
      </c>
      <c r="J3" s="160"/>
      <c r="K3" s="160" t="s">
        <v>150</v>
      </c>
      <c r="L3" s="38"/>
    </row>
    <row r="4" spans="1:12" x14ac:dyDescent="0.2">
      <c r="A4" s="154"/>
      <c r="B4" s="38"/>
      <c r="C4" s="38"/>
      <c r="D4" s="38"/>
      <c r="E4" s="38"/>
      <c r="F4" s="157"/>
      <c r="G4" s="158"/>
      <c r="H4" s="158"/>
      <c r="I4" s="160"/>
      <c r="J4" s="160"/>
      <c r="K4" s="160"/>
      <c r="L4" s="38"/>
    </row>
    <row r="5" spans="1:12" s="40" customFormat="1" ht="12.75" x14ac:dyDescent="0.2">
      <c r="A5" s="155"/>
      <c r="B5" s="432" t="s">
        <v>561</v>
      </c>
      <c r="C5" s="433"/>
      <c r="D5" s="433"/>
      <c r="E5" s="449">
        <f>Admin!L6</f>
        <v>44927</v>
      </c>
      <c r="F5" s="389"/>
      <c r="G5" s="222" t="s">
        <v>562</v>
      </c>
      <c r="H5" s="450">
        <f>Admin!N7</f>
        <v>45291</v>
      </c>
      <c r="I5" s="451"/>
      <c r="J5" s="157"/>
      <c r="K5" s="244">
        <f>'PubP&amp;L'!F46</f>
        <v>0</v>
      </c>
      <c r="L5" s="39"/>
    </row>
    <row r="6" spans="1:12" s="40" customFormat="1" x14ac:dyDescent="0.2">
      <c r="A6" s="155"/>
      <c r="B6" s="39"/>
      <c r="C6" s="39"/>
      <c r="D6" s="39"/>
      <c r="E6" s="39"/>
      <c r="F6" s="39"/>
      <c r="G6" s="157"/>
      <c r="H6" s="158"/>
      <c r="I6" s="157"/>
      <c r="J6" s="157"/>
      <c r="K6" s="245"/>
      <c r="L6" s="39"/>
    </row>
    <row r="7" spans="1:12" ht="12.75" x14ac:dyDescent="0.2">
      <c r="A7" s="154"/>
      <c r="B7" s="38"/>
      <c r="C7" s="437" t="s">
        <v>175</v>
      </c>
      <c r="D7" s="347"/>
      <c r="E7" s="347"/>
      <c r="F7" s="347"/>
      <c r="G7" s="157"/>
      <c r="H7" s="158"/>
      <c r="I7" s="159" t="str">
        <f>IF(TrialBalance!EJ85&gt;0,TrialBalance!EJ85," ")</f>
        <v xml:space="preserve"> </v>
      </c>
      <c r="J7" s="157"/>
      <c r="K7" s="245"/>
      <c r="L7" s="38"/>
    </row>
    <row r="8" spans="1:12" ht="12.75" x14ac:dyDescent="0.2">
      <c r="A8" s="154"/>
      <c r="B8" s="38"/>
      <c r="C8" s="437" t="s">
        <v>176</v>
      </c>
      <c r="D8" s="347"/>
      <c r="E8" s="347"/>
      <c r="F8" s="347"/>
      <c r="G8" s="157"/>
      <c r="H8" s="158"/>
      <c r="I8" s="159" t="str">
        <f>IF(TrialBalance!EJ87&gt;0,TrialBalance!EJ87," ")</f>
        <v xml:space="preserve"> </v>
      </c>
      <c r="J8" s="157"/>
      <c r="K8" s="245"/>
      <c r="L8" s="38"/>
    </row>
    <row r="9" spans="1:12" ht="6" customHeight="1" x14ac:dyDescent="0.2">
      <c r="A9" s="154"/>
      <c r="B9" s="38"/>
      <c r="C9" s="38"/>
      <c r="D9" s="38"/>
      <c r="E9" s="38"/>
      <c r="F9" s="157"/>
      <c r="G9" s="157"/>
      <c r="H9" s="158"/>
      <c r="I9" s="157"/>
      <c r="J9" s="157"/>
      <c r="K9" s="245"/>
      <c r="L9" s="38"/>
    </row>
    <row r="10" spans="1:12" ht="12.75" x14ac:dyDescent="0.2">
      <c r="A10" s="154"/>
      <c r="B10" s="293"/>
      <c r="C10" s="430" t="s">
        <v>478</v>
      </c>
      <c r="D10" s="456"/>
      <c r="E10" s="456"/>
      <c r="F10" s="456"/>
      <c r="G10" s="157"/>
      <c r="H10" s="158"/>
      <c r="I10" s="157"/>
      <c r="J10" s="157"/>
      <c r="K10" s="244">
        <f>SUM(I6:I9)</f>
        <v>0</v>
      </c>
      <c r="L10" s="38"/>
    </row>
    <row r="11" spans="1:12" ht="12" customHeight="1" x14ac:dyDescent="0.2">
      <c r="A11" s="154"/>
      <c r="B11" s="38"/>
      <c r="C11" s="38"/>
      <c r="D11" s="38"/>
      <c r="E11" s="38"/>
      <c r="F11" s="157"/>
      <c r="G11" s="157"/>
      <c r="H11" s="158"/>
      <c r="I11" s="157"/>
      <c r="J11" s="157"/>
      <c r="K11" s="245"/>
      <c r="L11" s="38"/>
    </row>
    <row r="12" spans="1:12" s="40" customFormat="1" x14ac:dyDescent="0.2">
      <c r="A12" s="155"/>
      <c r="B12" s="39" t="s">
        <v>177</v>
      </c>
      <c r="C12" s="39"/>
      <c r="D12" s="39"/>
      <c r="E12" s="39"/>
      <c r="F12" s="157"/>
      <c r="G12" s="157"/>
      <c r="H12" s="158"/>
      <c r="I12" s="157"/>
      <c r="J12" s="157"/>
      <c r="K12" s="244">
        <f>K5+K10</f>
        <v>0</v>
      </c>
      <c r="L12" s="39"/>
    </row>
    <row r="13" spans="1:12" s="40" customFormat="1" ht="12" customHeight="1" x14ac:dyDescent="0.2">
      <c r="A13" s="155"/>
      <c r="B13" s="39"/>
      <c r="C13" s="39"/>
      <c r="D13" s="39"/>
      <c r="E13" s="39"/>
      <c r="F13" s="157"/>
      <c r="G13" s="157"/>
      <c r="H13" s="158"/>
      <c r="I13" s="157"/>
      <c r="J13" s="157"/>
      <c r="K13" s="245"/>
      <c r="L13" s="39"/>
    </row>
    <row r="14" spans="1:12" s="40" customFormat="1" x14ac:dyDescent="0.2">
      <c r="A14" s="155"/>
      <c r="B14" s="39" t="s">
        <v>479</v>
      </c>
      <c r="C14" s="39"/>
      <c r="D14" s="39"/>
      <c r="E14" s="39"/>
      <c r="F14" s="157"/>
      <c r="G14" s="157"/>
      <c r="H14" s="158"/>
      <c r="I14" s="157"/>
      <c r="J14" s="157"/>
      <c r="K14" s="245"/>
      <c r="L14" s="39"/>
    </row>
    <row r="15" spans="1:12" s="40" customFormat="1" ht="12.75" x14ac:dyDescent="0.2">
      <c r="A15" s="155"/>
      <c r="B15" s="457" t="s">
        <v>535</v>
      </c>
      <c r="C15" s="431"/>
      <c r="D15" s="431"/>
      <c r="E15" s="298">
        <f>E5</f>
        <v>44927</v>
      </c>
      <c r="F15" s="298">
        <f>H5</f>
        <v>45291</v>
      </c>
      <c r="G15" s="422">
        <f>Admin!G5</f>
        <v>100</v>
      </c>
      <c r="H15" s="423"/>
      <c r="I15" s="219">
        <f>IF(K79&gt;0,K79,0)</f>
        <v>0</v>
      </c>
      <c r="J15" s="157"/>
      <c r="K15" s="300" t="s">
        <v>536</v>
      </c>
      <c r="L15" s="301"/>
    </row>
    <row r="16" spans="1:12" s="40" customFormat="1" ht="12.75" x14ac:dyDescent="0.2">
      <c r="A16" s="155"/>
      <c r="B16" s="437" t="s">
        <v>537</v>
      </c>
      <c r="C16" s="347"/>
      <c r="D16" s="347"/>
      <c r="E16" s="298">
        <f>E5</f>
        <v>44927</v>
      </c>
      <c r="F16" s="298">
        <f>H5</f>
        <v>45291</v>
      </c>
      <c r="G16" s="422">
        <f>Admin!G6</f>
        <v>18</v>
      </c>
      <c r="H16" s="423"/>
      <c r="I16" s="219">
        <f>IF(K91&gt;0,K91,0)</f>
        <v>0</v>
      </c>
      <c r="J16" s="157"/>
      <c r="K16" s="300" t="s">
        <v>538</v>
      </c>
      <c r="L16" s="301"/>
    </row>
    <row r="17" spans="1:12" s="40" customFormat="1" ht="12.75" x14ac:dyDescent="0.2">
      <c r="A17" s="155"/>
      <c r="B17" s="437" t="s">
        <v>539</v>
      </c>
      <c r="C17" s="347"/>
      <c r="D17" s="347"/>
      <c r="E17" s="444">
        <f>E5</f>
        <v>44927</v>
      </c>
      <c r="F17" s="389"/>
      <c r="G17" s="422">
        <f>Admin!G6</f>
        <v>18</v>
      </c>
      <c r="H17" s="423"/>
      <c r="I17" s="219">
        <f>IF(K99&gt;0,K99,0)</f>
        <v>0</v>
      </c>
      <c r="J17" s="157"/>
      <c r="K17" s="300" t="s">
        <v>540</v>
      </c>
      <c r="L17" s="301"/>
    </row>
    <row r="18" spans="1:12" s="40" customFormat="1" ht="12.75" x14ac:dyDescent="0.2">
      <c r="A18" s="155"/>
      <c r="B18" s="437" t="s">
        <v>541</v>
      </c>
      <c r="C18" s="347"/>
      <c r="D18" s="347"/>
      <c r="E18" s="298">
        <f>E5</f>
        <v>44927</v>
      </c>
      <c r="F18" s="298">
        <f>H5</f>
        <v>45291</v>
      </c>
      <c r="G18" s="227"/>
      <c r="H18" s="299"/>
      <c r="I18" s="220">
        <f>IF(K102&lt;&gt;0,-K102,0)</f>
        <v>0</v>
      </c>
      <c r="J18" s="157"/>
      <c r="K18" s="300" t="s">
        <v>542</v>
      </c>
      <c r="L18" s="301"/>
    </row>
    <row r="19" spans="1:12" ht="6" customHeight="1" x14ac:dyDescent="0.2">
      <c r="A19" s="154"/>
      <c r="B19" s="38"/>
      <c r="C19" s="38"/>
      <c r="D19" s="38"/>
      <c r="E19" s="38"/>
      <c r="F19" s="157"/>
      <c r="G19" s="157"/>
      <c r="H19" s="158"/>
      <c r="I19" s="157"/>
      <c r="J19" s="157"/>
      <c r="K19" s="245"/>
      <c r="L19" s="38"/>
    </row>
    <row r="20" spans="1:12" s="40" customFormat="1" ht="12.75" x14ac:dyDescent="0.2">
      <c r="A20" s="155"/>
      <c r="B20" s="293"/>
      <c r="C20" s="430" t="s">
        <v>479</v>
      </c>
      <c r="D20" s="347"/>
      <c r="E20" s="347"/>
      <c r="F20" s="157"/>
      <c r="G20" s="157"/>
      <c r="H20" s="158"/>
      <c r="I20" s="157"/>
      <c r="J20" s="157"/>
      <c r="K20" s="244">
        <f>SUM(I14:I19)</f>
        <v>0</v>
      </c>
      <c r="L20" s="39"/>
    </row>
    <row r="21" spans="1:12" ht="12" customHeight="1" x14ac:dyDescent="0.2">
      <c r="A21" s="154"/>
      <c r="B21" s="38"/>
      <c r="C21" s="38"/>
      <c r="D21" s="38"/>
      <c r="E21" s="38"/>
      <c r="F21" s="157"/>
      <c r="G21" s="157"/>
      <c r="H21" s="158"/>
      <c r="I21" s="157"/>
      <c r="J21" s="157"/>
      <c r="K21" s="245"/>
      <c r="L21" s="38"/>
    </row>
    <row r="22" spans="1:12" s="40" customFormat="1" ht="12.75" x14ac:dyDescent="0.2">
      <c r="A22" s="155"/>
      <c r="B22" s="458" t="s">
        <v>484</v>
      </c>
      <c r="C22" s="419"/>
      <c r="D22" s="419"/>
      <c r="E22" s="419"/>
      <c r="F22" s="228"/>
      <c r="G22" s="228"/>
      <c r="H22" s="228"/>
      <c r="I22" s="157"/>
      <c r="J22" s="157"/>
      <c r="K22" s="246">
        <f>K12-K20</f>
        <v>0</v>
      </c>
      <c r="L22" s="39"/>
    </row>
    <row r="23" spans="1:12" s="40" customFormat="1" ht="12" customHeight="1" x14ac:dyDescent="0.2">
      <c r="A23" s="155"/>
      <c r="B23" s="48"/>
      <c r="C23" s="39"/>
      <c r="D23" s="39"/>
      <c r="E23" s="48"/>
      <c r="F23" s="157"/>
      <c r="G23" s="157"/>
      <c r="H23" s="158"/>
      <c r="I23" s="157"/>
      <c r="J23" s="157"/>
      <c r="K23" s="245"/>
      <c r="L23" s="39"/>
    </row>
    <row r="24" spans="1:12" x14ac:dyDescent="0.2">
      <c r="A24" s="154"/>
      <c r="B24" s="310" t="s">
        <v>485</v>
      </c>
      <c r="C24" s="38"/>
      <c r="D24" s="38"/>
      <c r="E24" s="38"/>
      <c r="F24" s="38"/>
      <c r="G24" s="157"/>
      <c r="H24" s="158"/>
      <c r="I24" s="157"/>
      <c r="J24" s="157"/>
      <c r="K24" s="247">
        <f>-TrialBalance!EJ58</f>
        <v>0</v>
      </c>
      <c r="L24" s="38"/>
    </row>
    <row r="25" spans="1:12" ht="12" customHeight="1" x14ac:dyDescent="0.2">
      <c r="A25" s="154"/>
      <c r="B25" s="38"/>
      <c r="C25" s="38"/>
      <c r="D25" s="38"/>
      <c r="E25" s="38"/>
      <c r="F25" s="38"/>
      <c r="G25" s="157"/>
      <c r="H25" s="158"/>
      <c r="I25" s="157"/>
      <c r="J25" s="157"/>
      <c r="K25" s="245"/>
      <c r="L25" s="38"/>
    </row>
    <row r="26" spans="1:12" x14ac:dyDescent="0.2">
      <c r="A26" s="154"/>
      <c r="B26" s="310" t="s">
        <v>486</v>
      </c>
      <c r="C26" s="38"/>
      <c r="D26" s="38"/>
      <c r="E26" s="38"/>
      <c r="F26" s="38"/>
      <c r="G26" s="157"/>
      <c r="H26" s="158"/>
      <c r="I26" s="157"/>
      <c r="J26" s="157"/>
      <c r="K26" s="247">
        <f>OpenAccounts!Q5</f>
        <v>0</v>
      </c>
      <c r="L26" s="38"/>
    </row>
    <row r="27" spans="1:12" ht="12" customHeight="1" x14ac:dyDescent="0.2">
      <c r="A27" s="154"/>
      <c r="B27" s="38"/>
      <c r="C27" s="38"/>
      <c r="D27" s="38"/>
      <c r="E27" s="38"/>
      <c r="F27" s="157"/>
      <c r="G27" s="157"/>
      <c r="H27" s="158"/>
      <c r="I27" s="157"/>
      <c r="J27" s="157"/>
      <c r="K27" s="245"/>
      <c r="L27" s="38"/>
    </row>
    <row r="28" spans="1:12" s="40" customFormat="1" ht="12.75" x14ac:dyDescent="0.2">
      <c r="A28" s="155"/>
      <c r="B28" s="432" t="s">
        <v>543</v>
      </c>
      <c r="C28" s="433"/>
      <c r="D28" s="433"/>
      <c r="E28" s="434">
        <f>H5</f>
        <v>45291</v>
      </c>
      <c r="F28" s="434"/>
      <c r="G28" s="157"/>
      <c r="H28" s="158"/>
      <c r="I28" s="157"/>
      <c r="J28" s="157"/>
      <c r="K28" s="246">
        <f>K22+K24-K26</f>
        <v>0</v>
      </c>
      <c r="L28" s="39"/>
    </row>
    <row r="29" spans="1:12" s="40" customFormat="1" x14ac:dyDescent="0.2">
      <c r="A29" s="155"/>
      <c r="B29" s="39"/>
      <c r="C29" s="39"/>
      <c r="D29" s="39"/>
      <c r="E29" s="153"/>
      <c r="F29" s="162"/>
      <c r="G29" s="157"/>
      <c r="H29" s="158"/>
      <c r="I29" s="157"/>
      <c r="J29" s="157"/>
      <c r="K29" s="222"/>
      <c r="L29" s="39"/>
    </row>
    <row r="30" spans="1:12" s="40" customFormat="1" x14ac:dyDescent="0.2">
      <c r="A30" s="154"/>
      <c r="B30" s="39"/>
      <c r="C30" s="39"/>
      <c r="D30" s="39"/>
      <c r="E30" s="163"/>
      <c r="F30" s="157"/>
      <c r="G30" s="157"/>
      <c r="H30" s="158"/>
      <c r="I30" s="157"/>
      <c r="J30" s="157"/>
      <c r="K30" s="157"/>
      <c r="L30" s="39"/>
    </row>
    <row r="31" spans="1:12" ht="14.25" customHeight="1" x14ac:dyDescent="0.2">
      <c r="A31" s="161" t="s">
        <v>544</v>
      </c>
      <c r="B31" s="223" t="s">
        <v>477</v>
      </c>
      <c r="C31" s="224" t="s">
        <v>545</v>
      </c>
      <c r="D31" s="224" t="s">
        <v>546</v>
      </c>
      <c r="E31" s="224" t="s">
        <v>487</v>
      </c>
      <c r="F31" s="225" t="s">
        <v>270</v>
      </c>
      <c r="G31" s="426" t="s">
        <v>269</v>
      </c>
      <c r="H31" s="427"/>
      <c r="I31" s="225" t="s">
        <v>271</v>
      </c>
      <c r="J31" s="158"/>
      <c r="K31" s="157"/>
      <c r="L31" s="38"/>
    </row>
    <row r="32" spans="1:12" ht="14.25" customHeight="1" x14ac:dyDescent="0.2">
      <c r="A32" s="161"/>
      <c r="B32" s="226"/>
      <c r="C32" s="38"/>
      <c r="D32" s="38"/>
      <c r="E32" s="227"/>
      <c r="F32" s="158"/>
      <c r="G32" s="158"/>
      <c r="H32" s="228"/>
      <c r="I32" s="158"/>
      <c r="J32" s="158"/>
      <c r="K32" s="157"/>
      <c r="L32" s="38"/>
    </row>
    <row r="33" spans="1:12" ht="15" customHeight="1" x14ac:dyDescent="0.2">
      <c r="A33" s="229">
        <f>D33-C33+1</f>
        <v>90</v>
      </c>
      <c r="B33" s="227" t="s">
        <v>14</v>
      </c>
      <c r="C33" s="239">
        <f>Admin!L6</f>
        <v>44927</v>
      </c>
      <c r="D33" s="239">
        <f>Admin!N6</f>
        <v>45016</v>
      </c>
      <c r="E33" s="230">
        <f>Admin!K6</f>
        <v>2022</v>
      </c>
      <c r="F33" s="160">
        <f>IF(K28&gt;0,K28*A33/A35,0)</f>
        <v>0</v>
      </c>
      <c r="G33" s="428">
        <f>Admin!P6</f>
        <v>19</v>
      </c>
      <c r="H33" s="429"/>
      <c r="I33" s="231">
        <f>F33*G33/100</f>
        <v>0</v>
      </c>
      <c r="J33" s="164"/>
      <c r="K33" s="157"/>
      <c r="L33" s="38"/>
    </row>
    <row r="34" spans="1:12" ht="15" customHeight="1" thickBot="1" x14ac:dyDescent="0.25">
      <c r="A34" s="229">
        <f>D34-C34+1</f>
        <v>275</v>
      </c>
      <c r="B34" s="227" t="s">
        <v>14</v>
      </c>
      <c r="C34" s="239">
        <f>Admin!L7</f>
        <v>45017</v>
      </c>
      <c r="D34" s="239">
        <f>Admin!N7</f>
        <v>45291</v>
      </c>
      <c r="E34" s="230">
        <f>Admin!K7</f>
        <v>2023</v>
      </c>
      <c r="F34" s="160">
        <f>IF(K28&gt;0,K28*A34/A35,0)</f>
        <v>0</v>
      </c>
      <c r="G34" s="428">
        <f>Admin!P7</f>
        <v>19</v>
      </c>
      <c r="H34" s="429"/>
      <c r="I34" s="231">
        <f>F34*G34/100</f>
        <v>0</v>
      </c>
      <c r="J34" s="164"/>
      <c r="K34" s="157"/>
      <c r="L34" s="38"/>
    </row>
    <row r="35" spans="1:12" s="40" customFormat="1" ht="15" customHeight="1" thickBot="1" x14ac:dyDescent="0.25">
      <c r="A35" s="229">
        <f>D34-C33+1</f>
        <v>365</v>
      </c>
      <c r="B35" s="153"/>
      <c r="C35" s="430" t="s">
        <v>488</v>
      </c>
      <c r="D35" s="347"/>
      <c r="E35" s="347"/>
      <c r="F35" s="347"/>
      <c r="G35" s="347"/>
      <c r="H35" s="347"/>
      <c r="I35" s="232"/>
      <c r="J35" s="232"/>
      <c r="K35" s="233">
        <f>SUM(I33:I34)</f>
        <v>0</v>
      </c>
      <c r="L35" s="39"/>
    </row>
    <row r="36" spans="1:12" ht="12" customHeight="1" x14ac:dyDescent="0.2">
      <c r="A36" s="154"/>
      <c r="B36" s="38"/>
      <c r="C36" s="38"/>
      <c r="D36" s="38"/>
      <c r="E36" s="38"/>
      <c r="F36" s="157"/>
      <c r="G36" s="157"/>
      <c r="H36" s="158"/>
      <c r="I36" s="157"/>
      <c r="J36" s="157"/>
      <c r="K36" s="157"/>
      <c r="L36" s="38"/>
    </row>
    <row r="37" spans="1:12" s="40" customFormat="1" ht="12.75" x14ac:dyDescent="0.2">
      <c r="A37" s="155"/>
      <c r="B37" s="39"/>
      <c r="C37" s="430" t="s">
        <v>489</v>
      </c>
      <c r="D37" s="431"/>
      <c r="E37" s="431"/>
      <c r="F37" s="431"/>
      <c r="G37" s="431"/>
      <c r="H37" s="431"/>
      <c r="I37" s="157"/>
      <c r="J37" s="157"/>
      <c r="K37" s="234">
        <f>TrialBalance!EH35</f>
        <v>0</v>
      </c>
      <c r="L37" s="39"/>
    </row>
    <row r="38" spans="1:12" s="40" customFormat="1" ht="12" customHeight="1" thickBot="1" x14ac:dyDescent="0.25">
      <c r="A38" s="155"/>
      <c r="B38" s="39"/>
      <c r="C38" s="39"/>
      <c r="D38" s="39"/>
      <c r="E38" s="39"/>
      <c r="F38" s="157"/>
      <c r="G38" s="157"/>
      <c r="H38" s="158"/>
      <c r="I38" s="157"/>
      <c r="J38" s="157"/>
      <c r="K38" s="157"/>
      <c r="L38" s="39"/>
    </row>
    <row r="39" spans="1:12" s="40" customFormat="1" ht="15" customHeight="1" thickBot="1" x14ac:dyDescent="0.25">
      <c r="A39" s="155"/>
      <c r="B39" s="291"/>
      <c r="C39" s="430" t="s">
        <v>490</v>
      </c>
      <c r="D39" s="347"/>
      <c r="E39" s="347"/>
      <c r="F39" s="347"/>
      <c r="G39" s="347"/>
      <c r="H39" s="347"/>
      <c r="I39" s="302"/>
      <c r="J39" s="157"/>
      <c r="K39" s="243">
        <f>K35-K37</f>
        <v>0</v>
      </c>
      <c r="L39" s="39"/>
    </row>
    <row r="40" spans="1:12" s="40" customFormat="1" ht="6" customHeight="1" x14ac:dyDescent="0.2">
      <c r="A40" s="155"/>
      <c r="B40" s="39"/>
      <c r="C40" s="39"/>
      <c r="D40" s="39"/>
      <c r="E40" s="39"/>
      <c r="F40" s="157"/>
      <c r="G40" s="157"/>
      <c r="H40" s="158"/>
      <c r="I40" s="157"/>
      <c r="J40" s="157"/>
      <c r="K40" s="157"/>
      <c r="L40" s="39"/>
    </row>
    <row r="41" spans="1:12" s="40" customFormat="1" ht="12.75" customHeight="1" x14ac:dyDescent="0.2">
      <c r="A41"/>
      <c r="B41"/>
      <c r="E41"/>
      <c r="F41"/>
      <c r="G41"/>
      <c r="H41"/>
      <c r="I41"/>
      <c r="J41"/>
      <c r="K41"/>
      <c r="L41"/>
    </row>
    <row r="42" spans="1:12" s="40" customFormat="1" ht="12.75" customHeight="1" x14ac:dyDescent="0.2">
      <c r="A42"/>
      <c r="B42"/>
      <c r="E42"/>
      <c r="F42"/>
      <c r="G42"/>
      <c r="H42"/>
      <c r="I42"/>
      <c r="J42"/>
      <c r="K42"/>
      <c r="L42"/>
    </row>
    <row r="43" spans="1:12" s="40" customFormat="1" ht="12.75" customHeight="1" x14ac:dyDescent="0.2">
      <c r="A43" s="155"/>
      <c r="B43" s="39"/>
      <c r="C43" s="39"/>
      <c r="D43" s="39"/>
      <c r="E43" s="39"/>
      <c r="F43" s="157"/>
      <c r="G43" s="157"/>
      <c r="H43" s="158"/>
      <c r="I43" s="157"/>
      <c r="J43" s="157"/>
      <c r="K43" s="157"/>
      <c r="L43" s="39"/>
    </row>
    <row r="44" spans="1:12" s="40" customFormat="1" ht="12.75" customHeight="1" x14ac:dyDescent="0.2">
      <c r="A44" s="155"/>
      <c r="B44" s="39" t="s">
        <v>491</v>
      </c>
      <c r="C44" s="39"/>
      <c r="D44" s="39"/>
      <c r="E44" s="39"/>
      <c r="F44" s="157"/>
      <c r="G44" s="157"/>
      <c r="H44" s="158"/>
      <c r="I44" s="157"/>
      <c r="J44" s="157"/>
      <c r="K44" s="157"/>
      <c r="L44" s="39"/>
    </row>
    <row r="45" spans="1:12" ht="12" customHeight="1" thickBot="1" x14ac:dyDescent="0.25">
      <c r="A45" s="154"/>
      <c r="B45" s="38"/>
      <c r="C45" s="38"/>
      <c r="D45" s="38"/>
      <c r="E45" s="38"/>
      <c r="F45" s="424" t="s">
        <v>492</v>
      </c>
      <c r="G45" s="157"/>
      <c r="H45" s="158"/>
      <c r="I45" s="424" t="s">
        <v>495</v>
      </c>
      <c r="J45" s="157"/>
      <c r="K45" s="157"/>
      <c r="L45" s="38"/>
    </row>
    <row r="46" spans="1:12" ht="24" customHeight="1" thickBot="1" x14ac:dyDescent="0.25">
      <c r="A46" s="303" t="s">
        <v>480</v>
      </c>
      <c r="B46" s="435" t="s">
        <v>495</v>
      </c>
      <c r="C46" s="436"/>
      <c r="D46" s="38"/>
      <c r="E46" s="230"/>
      <c r="F46" s="425"/>
      <c r="G46" s="157"/>
      <c r="H46" s="158"/>
      <c r="I46" s="425"/>
      <c r="J46" s="157"/>
      <c r="K46" s="157"/>
      <c r="L46" s="38"/>
    </row>
    <row r="47" spans="1:12" ht="12" customHeight="1" x14ac:dyDescent="0.2">
      <c r="A47" s="154"/>
      <c r="B47" s="235"/>
      <c r="C47" s="38"/>
      <c r="D47" s="38"/>
      <c r="E47" s="230"/>
      <c r="F47" s="236" t="s">
        <v>150</v>
      </c>
      <c r="G47" s="157"/>
      <c r="H47" s="158"/>
      <c r="I47" s="237" t="s">
        <v>150</v>
      </c>
      <c r="J47" s="157"/>
      <c r="K47" s="157"/>
      <c r="L47" s="38"/>
    </row>
    <row r="48" spans="1:12" s="40" customFormat="1" ht="12.75" x14ac:dyDescent="0.2">
      <c r="A48" s="155"/>
      <c r="B48" s="439" t="s">
        <v>547</v>
      </c>
      <c r="C48" s="440"/>
      <c r="D48" s="304">
        <f>E5</f>
        <v>44927</v>
      </c>
      <c r="E48" s="304">
        <f>H5</f>
        <v>45291</v>
      </c>
      <c r="F48" s="157"/>
      <c r="G48" s="157"/>
      <c r="H48" s="158"/>
      <c r="I48" s="157"/>
      <c r="J48" s="157"/>
      <c r="K48" s="157"/>
      <c r="L48" s="39"/>
    </row>
    <row r="49" spans="1:12" s="40" customFormat="1" x14ac:dyDescent="0.2">
      <c r="A49" s="238" t="str">
        <f>IF([1]Schedule!$E$67&gt;0,[1]Schedule!$B$67," ")</f>
        <v xml:space="preserve"> </v>
      </c>
      <c r="B49" s="37" t="str">
        <f>IF([1]Schedule!$E$67&gt;0,[1]Schedule!$C$67," ")</f>
        <v xml:space="preserve"> </v>
      </c>
      <c r="E49" s="292"/>
      <c r="F49" s="159" t="str">
        <f>IF([1]Schedule!$E$67&gt;0,[1]Schedule!$E$67," ")</f>
        <v xml:space="preserve"> </v>
      </c>
      <c r="G49" s="157"/>
      <c r="H49" s="158"/>
      <c r="I49" s="69" t="str">
        <f>IF([1]Schedule!$E$67&gt;0,[1]Schedule!$Q$67," ")</f>
        <v xml:space="preserve"> </v>
      </c>
      <c r="J49" s="157"/>
      <c r="K49" s="157"/>
      <c r="L49" s="39"/>
    </row>
    <row r="50" spans="1:12" s="40" customFormat="1" x14ac:dyDescent="0.2">
      <c r="A50" s="238" t="str">
        <f>IF([1]Schedule!$E$68&gt;0,[1]Schedule!$B$68," ")</f>
        <v xml:space="preserve"> </v>
      </c>
      <c r="B50" s="37" t="str">
        <f>IF([1]Schedule!$E$68&gt;0,[1]Schedule!$C$68," ")</f>
        <v xml:space="preserve"> </v>
      </c>
      <c r="E50" s="292"/>
      <c r="F50" s="159" t="str">
        <f>IF([1]Schedule!$E$68&gt;0,[1]Schedule!$E$68," ")</f>
        <v xml:space="preserve"> </v>
      </c>
      <c r="G50" s="157"/>
      <c r="H50" s="158"/>
      <c r="I50" s="69" t="str">
        <f>IF([1]Schedule!$E$68&gt;0,[1]Schedule!$Q$68," ")</f>
        <v xml:space="preserve"> </v>
      </c>
      <c r="J50" s="157"/>
      <c r="K50" s="157"/>
      <c r="L50" s="39"/>
    </row>
    <row r="51" spans="1:12" s="40" customFormat="1" x14ac:dyDescent="0.2">
      <c r="A51" s="238" t="str">
        <f>IF([1]Schedule!$E$69&gt;0,[1]Schedule!$B$69," ")</f>
        <v xml:space="preserve"> </v>
      </c>
      <c r="B51" s="37" t="str">
        <f>IF([1]Schedule!$E$69&gt;0,[1]Schedule!$C$69," ")</f>
        <v xml:space="preserve"> </v>
      </c>
      <c r="E51" s="292"/>
      <c r="F51" s="159" t="str">
        <f>IF([1]Schedule!$E$69&gt;0,[1]Schedule!$E$69," ")</f>
        <v xml:space="preserve"> </v>
      </c>
      <c r="G51" s="157"/>
      <c r="H51" s="158"/>
      <c r="I51" s="69" t="str">
        <f>IF([1]Schedule!$E$69&gt;0,[1]Schedule!$Q$69," ")</f>
        <v xml:space="preserve"> </v>
      </c>
      <c r="J51" s="157"/>
      <c r="K51" s="157"/>
      <c r="L51" s="39"/>
    </row>
    <row r="52" spans="1:12" s="40" customFormat="1" x14ac:dyDescent="0.2">
      <c r="A52" s="238" t="str">
        <f>IF([1]Schedule!$E$70&gt;0,[1]Schedule!$B$70," ")</f>
        <v xml:space="preserve"> </v>
      </c>
      <c r="B52" s="37" t="str">
        <f>IF([1]Schedule!$E$70&gt;0,[1]Schedule!$C$70," ")</f>
        <v xml:space="preserve"> </v>
      </c>
      <c r="E52" s="292"/>
      <c r="F52" s="159" t="str">
        <f>IF([1]Schedule!$E$70&gt;0,[1]Schedule!$E$70," ")</f>
        <v xml:space="preserve"> </v>
      </c>
      <c r="G52" s="157"/>
      <c r="H52" s="158"/>
      <c r="I52" s="69" t="str">
        <f>IF([1]Schedule!$E$70&gt;0,[1]Schedule!$Q$70," ")</f>
        <v xml:space="preserve"> </v>
      </c>
      <c r="J52" s="157"/>
      <c r="K52" s="157"/>
      <c r="L52" s="39"/>
    </row>
    <row r="53" spans="1:12" s="40" customFormat="1" x14ac:dyDescent="0.2">
      <c r="A53" s="238" t="str">
        <f>IF([1]Schedule!$E$71&gt;0,[1]Schedule!$B$71," ")</f>
        <v xml:space="preserve"> </v>
      </c>
      <c r="B53" s="37" t="str">
        <f>IF([1]Schedule!$E$71&gt;0,[1]Schedule!$C$71," ")</f>
        <v xml:space="preserve"> </v>
      </c>
      <c r="E53" s="292"/>
      <c r="F53" s="159" t="str">
        <f>IF([1]Schedule!$E$71&gt;0,[1]Schedule!$E$71," ")</f>
        <v xml:space="preserve"> </v>
      </c>
      <c r="G53" s="157"/>
      <c r="H53" s="158"/>
      <c r="I53" s="69" t="str">
        <f>IF([1]Schedule!$E$71&gt;0,[1]Schedule!$Q$71," ")</f>
        <v xml:space="preserve"> </v>
      </c>
      <c r="J53" s="157"/>
      <c r="K53" s="157"/>
      <c r="L53" s="39"/>
    </row>
    <row r="54" spans="1:12" s="40" customFormat="1" x14ac:dyDescent="0.2">
      <c r="A54" s="238" t="str">
        <f>IF([1]Schedule!$E$72&gt;0,[1]Schedule!$B$72," ")</f>
        <v xml:space="preserve"> </v>
      </c>
      <c r="B54" s="37" t="str">
        <f>IF([1]Schedule!$E$72&gt;0,[1]Schedule!$C$72," ")</f>
        <v xml:space="preserve"> </v>
      </c>
      <c r="E54" s="292"/>
      <c r="F54" s="159" t="str">
        <f>IF([1]Schedule!$E$72&gt;0,[1]Schedule!$E$72," ")</f>
        <v xml:space="preserve"> </v>
      </c>
      <c r="G54" s="157"/>
      <c r="H54" s="158"/>
      <c r="I54" s="69" t="str">
        <f>IF([1]Schedule!$E$72&gt;0,[1]Schedule!$Q$72," ")</f>
        <v xml:space="preserve"> </v>
      </c>
      <c r="J54" s="157"/>
      <c r="K54" s="157"/>
      <c r="L54" s="39"/>
    </row>
    <row r="55" spans="1:12" s="40" customFormat="1" x14ac:dyDescent="0.2">
      <c r="A55" s="238" t="str">
        <f>IF([1]Schedule!$E$73&gt;0,[1]Schedule!$B$73," ")</f>
        <v xml:space="preserve"> </v>
      </c>
      <c r="B55" s="37" t="str">
        <f>IF([1]Schedule!$E$73&gt;0,[1]Schedule!$C$73," ")</f>
        <v xml:space="preserve"> </v>
      </c>
      <c r="E55" s="292"/>
      <c r="F55" s="159" t="str">
        <f>IF([1]Schedule!$E$73&gt;0,[1]Schedule!$E$73," ")</f>
        <v xml:space="preserve"> </v>
      </c>
      <c r="G55" s="157"/>
      <c r="H55" s="158"/>
      <c r="I55" s="69" t="str">
        <f>IF([1]Schedule!$E$73&gt;0,[1]Schedule!$Q$73," ")</f>
        <v xml:space="preserve"> </v>
      </c>
      <c r="J55" s="157"/>
      <c r="K55" s="157"/>
      <c r="L55" s="39"/>
    </row>
    <row r="56" spans="1:12" s="40" customFormat="1" x14ac:dyDescent="0.2">
      <c r="A56" s="238" t="str">
        <f>IF([1]Schedule!$E$74&gt;0,[1]Schedule!$B$74," ")</f>
        <v xml:space="preserve"> </v>
      </c>
      <c r="B56" s="37" t="str">
        <f>IF([1]Schedule!$E$74&gt;0,[1]Schedule!$C$74," ")</f>
        <v xml:space="preserve"> </v>
      </c>
      <c r="E56" s="292"/>
      <c r="F56" s="159" t="str">
        <f>IF([1]Schedule!$E$74&gt;0,[1]Schedule!$E$74," ")</f>
        <v xml:space="preserve"> </v>
      </c>
      <c r="G56" s="157"/>
      <c r="H56" s="158"/>
      <c r="I56" s="69" t="str">
        <f>IF([1]Schedule!$E$74&gt;0,[1]Schedule!$Q$74," ")</f>
        <v xml:space="preserve"> </v>
      </c>
      <c r="J56" s="157"/>
      <c r="K56" s="157"/>
      <c r="L56" s="39"/>
    </row>
    <row r="57" spans="1:12" s="40" customFormat="1" ht="12.75" x14ac:dyDescent="0.2">
      <c r="A57" s="239"/>
      <c r="B57" s="439" t="s">
        <v>548</v>
      </c>
      <c r="C57" s="440"/>
      <c r="D57" s="304">
        <f>E5</f>
        <v>44927</v>
      </c>
      <c r="E57" s="304">
        <f>H5</f>
        <v>45291</v>
      </c>
      <c r="F57" s="157"/>
      <c r="G57" s="157"/>
      <c r="H57" s="158"/>
      <c r="I57" s="157"/>
      <c r="J57" s="157"/>
      <c r="K57" s="157"/>
      <c r="L57" s="39"/>
    </row>
    <row r="58" spans="1:12" s="40" customFormat="1" x14ac:dyDescent="0.2">
      <c r="A58" s="238" t="str">
        <f>IF([1]Schedule!$E$78&gt;0,[1]Schedule!$B$78," ")</f>
        <v xml:space="preserve"> </v>
      </c>
      <c r="B58" s="37" t="str">
        <f>IF([1]Schedule!$E$78&gt;0,[1]Schedule!$C$78," ")</f>
        <v xml:space="preserve"> </v>
      </c>
      <c r="E58" s="292"/>
      <c r="F58" s="159" t="str">
        <f>IF([1]Schedule!$E$78&gt;0,[1]Schedule!$E$78," ")</f>
        <v xml:space="preserve"> </v>
      </c>
      <c r="G58" s="157"/>
      <c r="H58" s="158"/>
      <c r="I58" s="69" t="str">
        <f>IF([1]Schedule!$E$78&gt;0,[1]Schedule!$Q$78," ")</f>
        <v xml:space="preserve"> </v>
      </c>
      <c r="J58" s="157"/>
      <c r="K58" s="157"/>
      <c r="L58" s="39"/>
    </row>
    <row r="59" spans="1:12" s="40" customFormat="1" x14ac:dyDescent="0.2">
      <c r="A59" s="238" t="str">
        <f>IF([1]Schedule!$E$79&gt;0,[1]Schedule!$B$79," ")</f>
        <v xml:space="preserve"> </v>
      </c>
      <c r="B59" s="37" t="str">
        <f>IF([1]Schedule!$E$79&gt;0,[1]Schedule!$C$79," ")</f>
        <v xml:space="preserve"> </v>
      </c>
      <c r="E59" s="292"/>
      <c r="F59" s="159" t="str">
        <f>IF([1]Schedule!$E$79&gt;0,[1]Schedule!$E$79," ")</f>
        <v xml:space="preserve"> </v>
      </c>
      <c r="G59" s="157"/>
      <c r="H59" s="158"/>
      <c r="I59" s="69" t="str">
        <f>IF([1]Schedule!$E$79&gt;0,[1]Schedule!$Q$79," ")</f>
        <v xml:space="preserve"> </v>
      </c>
      <c r="J59" s="157"/>
      <c r="K59" s="157"/>
      <c r="L59" s="39"/>
    </row>
    <row r="60" spans="1:12" s="40" customFormat="1" x14ac:dyDescent="0.2">
      <c r="A60" s="238" t="str">
        <f>IF([1]Schedule!$E$80&gt;0,[1]Schedule!$B$80," ")</f>
        <v xml:space="preserve"> </v>
      </c>
      <c r="B60" s="37" t="str">
        <f>IF([1]Schedule!$E$80&gt;0,[1]Schedule!$C$80," ")</f>
        <v xml:space="preserve"> </v>
      </c>
      <c r="E60" s="292"/>
      <c r="F60" s="159" t="str">
        <f>IF([1]Schedule!$E$80&gt;0,[1]Schedule!$E$80," ")</f>
        <v xml:space="preserve"> </v>
      </c>
      <c r="G60" s="157"/>
      <c r="H60" s="158"/>
      <c r="I60" s="69" t="str">
        <f>IF([1]Schedule!$E$80&gt;0,[1]Schedule!$Q$80," ")</f>
        <v xml:space="preserve"> </v>
      </c>
      <c r="J60" s="157"/>
      <c r="K60" s="157"/>
      <c r="L60" s="39"/>
    </row>
    <row r="61" spans="1:12" s="40" customFormat="1" x14ac:dyDescent="0.2">
      <c r="A61" s="238" t="str">
        <f>IF([1]Schedule!$E$81&gt;0,[1]Schedule!$B$81," ")</f>
        <v xml:space="preserve"> </v>
      </c>
      <c r="B61" s="37" t="str">
        <f>IF([1]Schedule!$E$81&gt;0,[1]Schedule!$C$81," ")</f>
        <v xml:space="preserve"> </v>
      </c>
      <c r="E61" s="292"/>
      <c r="F61" s="159" t="str">
        <f>IF([1]Schedule!$E$81&gt;0,[1]Schedule!$E$81," ")</f>
        <v xml:space="preserve"> </v>
      </c>
      <c r="G61" s="157"/>
      <c r="H61" s="158"/>
      <c r="I61" s="69" t="str">
        <f>IF([1]Schedule!$E$81&gt;0,[1]Schedule!$Q$81," ")</f>
        <v xml:space="preserve"> </v>
      </c>
      <c r="J61" s="157"/>
      <c r="K61" s="157"/>
      <c r="L61" s="39"/>
    </row>
    <row r="62" spans="1:12" s="40" customFormat="1" x14ac:dyDescent="0.2">
      <c r="A62" s="238" t="str">
        <f>IF([1]Schedule!$E$82&gt;0,[1]Schedule!$B$82," ")</f>
        <v xml:space="preserve"> </v>
      </c>
      <c r="B62" s="37" t="str">
        <f>IF([1]Schedule!$E$82&gt;0,[1]Schedule!$C$82," ")</f>
        <v xml:space="preserve"> </v>
      </c>
      <c r="E62" s="292"/>
      <c r="F62" s="159" t="str">
        <f>IF([1]Schedule!$E$82&gt;0,[1]Schedule!$E$82," ")</f>
        <v xml:space="preserve"> </v>
      </c>
      <c r="G62" s="157"/>
      <c r="H62" s="158"/>
      <c r="I62" s="69" t="str">
        <f>IF([1]Schedule!$E$82&gt;0,[1]Schedule!$Q$82," ")</f>
        <v xml:space="preserve"> </v>
      </c>
      <c r="J62" s="157"/>
      <c r="K62" s="157"/>
      <c r="L62" s="39"/>
    </row>
    <row r="63" spans="1:12" s="40" customFormat="1" ht="12.75" x14ac:dyDescent="0.2">
      <c r="A63" s="441" t="s">
        <v>549</v>
      </c>
      <c r="B63" s="442"/>
      <c r="C63" s="442"/>
      <c r="D63" s="304">
        <f>E5</f>
        <v>44927</v>
      </c>
      <c r="E63" s="304">
        <f>H5</f>
        <v>45291</v>
      </c>
      <c r="F63" s="157"/>
      <c r="G63" s="157"/>
      <c r="H63" s="158"/>
      <c r="I63" s="157"/>
      <c r="J63" s="157"/>
      <c r="K63" s="157"/>
      <c r="L63" s="39"/>
    </row>
    <row r="64" spans="1:12" s="40" customFormat="1" x14ac:dyDescent="0.2">
      <c r="A64" s="238" t="str">
        <f>IF([1]Schedule!$E$86&gt;0,[1]Schedule!$B$86," ")</f>
        <v xml:space="preserve"> </v>
      </c>
      <c r="B64" s="37" t="str">
        <f>IF([1]Schedule!$E$86&gt;0,[1]Schedule!$C$86," ")</f>
        <v xml:space="preserve"> </v>
      </c>
      <c r="E64" s="292"/>
      <c r="F64" s="159" t="str">
        <f>IF([1]Schedule!$E$86&gt;0,[1]Schedule!$E$86," ")</f>
        <v xml:space="preserve"> </v>
      </c>
      <c r="G64" s="157"/>
      <c r="H64" s="158"/>
      <c r="I64" s="69" t="str">
        <f>IF([1]Schedule!$E$86&gt;0,[1]Schedule!$Q$86," ")</f>
        <v xml:space="preserve"> </v>
      </c>
      <c r="J64" s="157"/>
      <c r="K64" s="157"/>
      <c r="L64" s="39"/>
    </row>
    <row r="65" spans="1:12" s="40" customFormat="1" x14ac:dyDescent="0.2">
      <c r="A65" s="238" t="str">
        <f>IF([1]Schedule!$E$87&gt;0,[1]Schedule!$B$87," ")</f>
        <v xml:space="preserve"> </v>
      </c>
      <c r="B65" s="37" t="str">
        <f>IF([1]Schedule!$E$87&gt;0,[1]Schedule!$C$87," ")</f>
        <v xml:space="preserve"> </v>
      </c>
      <c r="E65" s="292"/>
      <c r="F65" s="159" t="str">
        <f>IF([1]Schedule!$E$87&gt;0,[1]Schedule!$E$87," ")</f>
        <v xml:space="preserve"> </v>
      </c>
      <c r="G65" s="157"/>
      <c r="H65" s="158"/>
      <c r="I65" s="69" t="str">
        <f>IF([1]Schedule!$E$87&gt;0,[1]Schedule!$Q$87," ")</f>
        <v xml:space="preserve"> </v>
      </c>
      <c r="J65" s="157"/>
      <c r="K65" s="157"/>
      <c r="L65" s="39"/>
    </row>
    <row r="66" spans="1:12" s="40" customFormat="1" ht="11.25" customHeight="1" x14ac:dyDescent="0.2">
      <c r="A66" s="238" t="str">
        <f>IF([1]Schedule!$E$88&gt;0,[1]Schedule!$B$88," ")</f>
        <v xml:space="preserve"> </v>
      </c>
      <c r="B66" s="37" t="str">
        <f>IF([1]Schedule!$E$88&gt;0,[1]Schedule!$C$88," ")</f>
        <v xml:space="preserve"> </v>
      </c>
      <c r="E66" s="292"/>
      <c r="F66" s="159" t="str">
        <f>IF([1]Schedule!$E$88&gt;0,[1]Schedule!$E$88," ")</f>
        <v xml:space="preserve"> </v>
      </c>
      <c r="G66" s="157"/>
      <c r="H66" s="158"/>
      <c r="I66" s="69" t="str">
        <f>IF([1]Schedule!$E$88&gt;0,[1]Schedule!$Q$88," ")</f>
        <v xml:space="preserve"> </v>
      </c>
      <c r="J66" s="157"/>
      <c r="K66" s="157"/>
      <c r="L66" s="39"/>
    </row>
    <row r="67" spans="1:12" s="40" customFormat="1" x14ac:dyDescent="0.2">
      <c r="A67" s="238" t="str">
        <f>IF([1]Schedule!$E$89&gt;0,[1]Schedule!$B$89," ")</f>
        <v xml:space="preserve"> </v>
      </c>
      <c r="B67" s="37" t="str">
        <f>IF([1]Schedule!$E$89&gt;0,[1]Schedule!$C$89," ")</f>
        <v xml:space="preserve"> </v>
      </c>
      <c r="E67" s="292"/>
      <c r="F67" s="159" t="str">
        <f>IF([1]Schedule!$E$89&gt;0,[1]Schedule!$E$89," ")</f>
        <v xml:space="preserve"> </v>
      </c>
      <c r="G67" s="157"/>
      <c r="H67" s="158"/>
      <c r="I67" s="69" t="str">
        <f>IF([1]Schedule!$E$89&gt;0,[1]Schedule!$Q$89," ")</f>
        <v xml:space="preserve"> </v>
      </c>
      <c r="J67" s="157"/>
      <c r="K67" s="157"/>
      <c r="L67" s="39"/>
    </row>
    <row r="68" spans="1:12" s="40" customFormat="1" x14ac:dyDescent="0.2">
      <c r="A68" s="238" t="str">
        <f>IF([1]Schedule!$E$90&gt;0,[1]Schedule!$B$90," ")</f>
        <v xml:space="preserve"> </v>
      </c>
      <c r="B68" s="37" t="str">
        <f>IF([1]Schedule!$E$90&gt;0,[1]Schedule!$C$90," ")</f>
        <v xml:space="preserve"> </v>
      </c>
      <c r="E68" s="292"/>
      <c r="F68" s="159" t="str">
        <f>IF([1]Schedule!$E$90&gt;0,[1]Schedule!$E$90," ")</f>
        <v xml:space="preserve"> </v>
      </c>
      <c r="G68" s="157"/>
      <c r="H68" s="158"/>
      <c r="I68" s="69" t="str">
        <f>IF([1]Schedule!$E$90&gt;0,[1]Schedule!$Q$90," ")</f>
        <v xml:space="preserve"> </v>
      </c>
      <c r="J68" s="157"/>
      <c r="K68" s="157"/>
      <c r="L68" s="39"/>
    </row>
    <row r="69" spans="1:12" s="40" customFormat="1" x14ac:dyDescent="0.2">
      <c r="A69" s="238" t="str">
        <f>IF([1]Schedule!$E$91&gt;0,[1]Schedule!$B$91," ")</f>
        <v xml:space="preserve"> </v>
      </c>
      <c r="B69" s="37" t="str">
        <f>IF([1]Schedule!$E$91&gt;0,[1]Schedule!$C$91," ")</f>
        <v xml:space="preserve"> </v>
      </c>
      <c r="E69" s="292"/>
      <c r="F69" s="159" t="str">
        <f>IF([1]Schedule!$E$91&gt;0,[1]Schedule!$E$91," ")</f>
        <v xml:space="preserve"> </v>
      </c>
      <c r="G69" s="157"/>
      <c r="H69" s="158"/>
      <c r="I69" s="69" t="str">
        <f>IF([1]Schedule!$E$91&gt;0,[1]Schedule!$Q$91," ")</f>
        <v xml:space="preserve"> </v>
      </c>
      <c r="J69" s="157"/>
      <c r="K69" s="157"/>
      <c r="L69" s="39"/>
    </row>
    <row r="70" spans="1:12" s="40" customFormat="1" x14ac:dyDescent="0.2">
      <c r="A70" s="238" t="str">
        <f>IF([1]Schedule!$E$92&gt;0,[1]Schedule!$B$92," ")</f>
        <v xml:space="preserve"> </v>
      </c>
      <c r="B70" s="37" t="str">
        <f>IF([1]Schedule!$E$92&gt;0,[1]Schedule!$C$92," ")</f>
        <v xml:space="preserve"> </v>
      </c>
      <c r="E70" s="292"/>
      <c r="F70" s="159" t="str">
        <f>IF([1]Schedule!$E$92&gt;0,[1]Schedule!$E$92," ")</f>
        <v xml:space="preserve"> </v>
      </c>
      <c r="G70" s="157"/>
      <c r="H70" s="158"/>
      <c r="I70" s="69" t="str">
        <f>IF([1]Schedule!$E$92&gt;0,[1]Schedule!$Q$92," ")</f>
        <v xml:space="preserve"> </v>
      </c>
      <c r="J70" s="157"/>
      <c r="K70" s="157"/>
      <c r="L70" s="39"/>
    </row>
    <row r="71" spans="1:12" s="40" customFormat="1" x14ac:dyDescent="0.2">
      <c r="A71" s="238" t="str">
        <f>IF([1]Schedule!$E$93&gt;0,[1]Schedule!$B$93," ")</f>
        <v xml:space="preserve"> </v>
      </c>
      <c r="B71" s="37" t="str">
        <f>IF([1]Schedule!$E$93&gt;0,[1]Schedule!$C$93," ")</f>
        <v xml:space="preserve"> </v>
      </c>
      <c r="E71" s="292"/>
      <c r="F71" s="159" t="str">
        <f>IF([1]Schedule!$E$93&gt;0,[1]Schedule!$E$93," ")</f>
        <v xml:space="preserve"> </v>
      </c>
      <c r="G71" s="157"/>
      <c r="H71" s="158"/>
      <c r="I71" s="69" t="str">
        <f>IF([1]Schedule!$E$93&gt;0,[1]Schedule!$Q$93," ")</f>
        <v xml:space="preserve"> </v>
      </c>
      <c r="J71" s="157"/>
      <c r="K71" s="157"/>
      <c r="L71" s="39"/>
    </row>
    <row r="72" spans="1:12" s="40" customFormat="1" ht="12.75" x14ac:dyDescent="0.2">
      <c r="A72" s="155"/>
      <c r="B72" s="437" t="s">
        <v>550</v>
      </c>
      <c r="C72" s="431"/>
      <c r="D72" s="304">
        <f>E5</f>
        <v>44927</v>
      </c>
      <c r="E72" s="304">
        <f>H5</f>
        <v>45291</v>
      </c>
      <c r="F72" s="157"/>
      <c r="G72" s="157"/>
      <c r="H72" s="158"/>
      <c r="I72" s="157"/>
      <c r="J72" s="157"/>
      <c r="K72" s="157"/>
      <c r="L72" s="39"/>
    </row>
    <row r="73" spans="1:12" s="40" customFormat="1" x14ac:dyDescent="0.2">
      <c r="A73" s="238" t="str">
        <f>IF([1]Schedule!$E$103&gt;0,[1]Schedule!$B$103," ")</f>
        <v xml:space="preserve"> </v>
      </c>
      <c r="B73" s="37" t="str">
        <f>IF([1]Schedule!$E$103&gt;0,[1]Schedule!$C$103," ")</f>
        <v xml:space="preserve"> </v>
      </c>
      <c r="E73" s="292"/>
      <c r="F73" s="159" t="str">
        <f>IF([1]Schedule!$E$103&gt;0,[1]Schedule!$E$103," ")</f>
        <v xml:space="preserve"> </v>
      </c>
      <c r="G73" s="157"/>
      <c r="H73" s="158"/>
      <c r="I73" s="69" t="str">
        <f>IF([1]Schedule!$E$103&gt;0,[1]Schedule!$Q$103," ")</f>
        <v xml:space="preserve"> </v>
      </c>
      <c r="J73" s="157"/>
      <c r="K73" s="157"/>
      <c r="L73" s="39"/>
    </row>
    <row r="74" spans="1:12" s="40" customFormat="1" x14ac:dyDescent="0.2">
      <c r="A74" s="238" t="str">
        <f>IF([1]Schedule!$E$104&gt;0,[1]Schedule!$B$104," ")</f>
        <v xml:space="preserve"> </v>
      </c>
      <c r="B74" s="37" t="str">
        <f>IF([1]Schedule!$E$104&gt;0,[1]Schedule!$C$104," ")</f>
        <v xml:space="preserve"> </v>
      </c>
      <c r="E74" s="292"/>
      <c r="F74" s="159" t="str">
        <f>IF([1]Schedule!$E$104&gt;0,[1]Schedule!$E$104," ")</f>
        <v xml:space="preserve"> </v>
      </c>
      <c r="G74" s="157"/>
      <c r="H74" s="158"/>
      <c r="I74" s="69" t="str">
        <f>IF([1]Schedule!$E$104&gt;0,[1]Schedule!$Q$104," ")</f>
        <v xml:space="preserve"> </v>
      </c>
      <c r="J74" s="157"/>
      <c r="K74" s="157"/>
      <c r="L74" s="39"/>
    </row>
    <row r="75" spans="1:12" s="40" customFormat="1" x14ac:dyDescent="0.2">
      <c r="A75" s="238" t="str">
        <f>IF([1]Schedule!$E$105&gt;0,[1]Schedule!$B$105," ")</f>
        <v xml:space="preserve"> </v>
      </c>
      <c r="B75" s="37" t="str">
        <f>IF([1]Schedule!$E$105&gt;0,[1]Schedule!$C$105," ")</f>
        <v xml:space="preserve"> </v>
      </c>
      <c r="E75" s="292"/>
      <c r="F75" s="159" t="str">
        <f>IF([1]Schedule!$E$105&gt;0,[1]Schedule!$E$105," ")</f>
        <v xml:space="preserve"> </v>
      </c>
      <c r="G75" s="157"/>
      <c r="H75" s="158"/>
      <c r="I75" s="69" t="str">
        <f>IF([1]Schedule!$E$105&gt;0,[1]Schedule!$Q$105," ")</f>
        <v xml:space="preserve"> </v>
      </c>
      <c r="J75" s="157"/>
      <c r="K75" s="157"/>
      <c r="L75" s="39"/>
    </row>
    <row r="76" spans="1:12" s="40" customFormat="1" x14ac:dyDescent="0.2">
      <c r="A76" s="238" t="str">
        <f>IF([1]Schedule!$E$106&gt;0,[1]Schedule!$B$106," ")</f>
        <v xml:space="preserve"> </v>
      </c>
      <c r="B76" s="37" t="str">
        <f>IF([1]Schedule!$E$106&gt;0,[1]Schedule!$C$106," ")</f>
        <v xml:space="preserve"> </v>
      </c>
      <c r="E76" s="292"/>
      <c r="F76" s="159" t="str">
        <f>IF([1]Schedule!$E$106&gt;0,[1]Schedule!$E$106," ")</f>
        <v xml:space="preserve"> </v>
      </c>
      <c r="G76" s="157"/>
      <c r="H76" s="158"/>
      <c r="I76" s="69" t="str">
        <f>IF([1]Schedule!$E$106&gt;0,[1]Schedule!$Q$106," ")</f>
        <v xml:space="preserve"> </v>
      </c>
      <c r="J76" s="157"/>
      <c r="K76" s="157"/>
      <c r="L76" s="39"/>
    </row>
    <row r="77" spans="1:12" s="40" customFormat="1" x14ac:dyDescent="0.2">
      <c r="A77" s="238" t="str">
        <f>IF([1]Schedule!$E$107&gt;0,[1]Schedule!$B$107," ")</f>
        <v xml:space="preserve"> </v>
      </c>
      <c r="B77" s="37" t="str">
        <f>IF([1]Schedule!$E$107&gt;0,[1]Schedule!$C$107," ")</f>
        <v xml:space="preserve"> </v>
      </c>
      <c r="E77" s="292"/>
      <c r="F77" s="159" t="str">
        <f>IF([1]Schedule!$E$107&gt;0,[1]Schedule!$E$107," ")</f>
        <v xml:space="preserve"> </v>
      </c>
      <c r="G77" s="157"/>
      <c r="H77" s="158"/>
      <c r="I77" s="69" t="str">
        <f>IF([1]Schedule!$E$107&gt;0,[1]Schedule!$Q$107," ")</f>
        <v xml:space="preserve"> </v>
      </c>
      <c r="J77" s="157"/>
      <c r="K77" s="157"/>
      <c r="L77" s="39"/>
    </row>
    <row r="78" spans="1:12" ht="6" customHeight="1" x14ac:dyDescent="0.2">
      <c r="A78" s="154"/>
      <c r="B78" s="38"/>
      <c r="C78" s="38"/>
      <c r="D78" s="38"/>
      <c r="E78" s="38"/>
      <c r="F78" s="157"/>
      <c r="G78" s="157"/>
      <c r="H78" s="158"/>
      <c r="I78" s="157"/>
      <c r="J78" s="157"/>
      <c r="K78" s="157"/>
      <c r="L78" s="38"/>
    </row>
    <row r="79" spans="1:12" s="40" customFormat="1" ht="12.75" x14ac:dyDescent="0.2">
      <c r="A79" s="155"/>
      <c r="B79" s="443" t="s">
        <v>551</v>
      </c>
      <c r="C79" s="389"/>
      <c r="D79" s="239">
        <f>E5</f>
        <v>44927</v>
      </c>
      <c r="E79" s="305">
        <f>H5</f>
        <v>45291</v>
      </c>
      <c r="F79" s="221">
        <f>SUM(F48:F78)</f>
        <v>0</v>
      </c>
      <c r="G79" s="157"/>
      <c r="H79" s="158"/>
      <c r="I79" s="159">
        <f>SUM(I48:I78)</f>
        <v>0</v>
      </c>
      <c r="J79" s="157"/>
      <c r="K79" s="159">
        <f>I79</f>
        <v>0</v>
      </c>
      <c r="L79" s="39"/>
    </row>
    <row r="80" spans="1:12" s="40" customFormat="1" x14ac:dyDescent="0.2">
      <c r="A80" s="155"/>
      <c r="B80" s="39"/>
      <c r="C80" s="39"/>
      <c r="D80" s="39"/>
      <c r="E80" s="39"/>
      <c r="F80" s="157"/>
      <c r="G80" s="157"/>
      <c r="H80" s="158"/>
      <c r="I80" s="39"/>
      <c r="J80" s="157"/>
      <c r="K80" s="157"/>
      <c r="L80" s="39"/>
    </row>
    <row r="81" spans="1:12" s="40" customFormat="1" ht="12" customHeight="1" thickBot="1" x14ac:dyDescent="0.25">
      <c r="A81" s="155"/>
      <c r="B81" s="443"/>
      <c r="C81" s="389"/>
      <c r="D81" s="39"/>
      <c r="E81" s="39"/>
      <c r="F81" s="424" t="s">
        <v>492</v>
      </c>
      <c r="G81" s="157"/>
      <c r="H81" s="158"/>
      <c r="I81" s="420" t="s">
        <v>552</v>
      </c>
      <c r="J81" s="157"/>
      <c r="K81" s="157"/>
      <c r="L81" s="39"/>
    </row>
    <row r="82" spans="1:12" s="40" customFormat="1" ht="12" customHeight="1" thickBot="1" x14ac:dyDescent="0.25">
      <c r="A82" s="39"/>
      <c r="B82" s="435" t="s">
        <v>268</v>
      </c>
      <c r="C82" s="436"/>
      <c r="D82" s="39"/>
      <c r="E82" s="230"/>
      <c r="F82" s="425"/>
      <c r="G82" s="157"/>
      <c r="H82" s="158"/>
      <c r="I82" s="421"/>
      <c r="J82" s="157"/>
      <c r="K82" s="157"/>
      <c r="L82" s="39"/>
    </row>
    <row r="83" spans="1:12" s="40" customFormat="1" ht="12.75" x14ac:dyDescent="0.2">
      <c r="A83" s="39"/>
      <c r="B83" s="235"/>
      <c r="C83" s="39"/>
      <c r="D83" s="39"/>
      <c r="E83" s="230"/>
      <c r="F83" s="236" t="s">
        <v>150</v>
      </c>
      <c r="G83" s="157"/>
      <c r="H83" s="158"/>
      <c r="I83" s="237" t="s">
        <v>150</v>
      </c>
      <c r="J83" s="157"/>
      <c r="K83" s="157"/>
      <c r="L83" s="39"/>
    </row>
    <row r="84" spans="1:12" ht="12" customHeight="1" x14ac:dyDescent="0.2">
      <c r="A84" s="306" t="s">
        <v>481</v>
      </c>
      <c r="B84" s="441" t="s">
        <v>553</v>
      </c>
      <c r="C84" s="453"/>
      <c r="D84" s="313">
        <f>E5</f>
        <v>44927</v>
      </c>
      <c r="E84" s="313">
        <f>H5</f>
        <v>45291</v>
      </c>
      <c r="F84" s="157"/>
      <c r="G84" s="157"/>
      <c r="H84" s="158"/>
      <c r="I84" s="157"/>
      <c r="J84" s="157"/>
      <c r="K84" s="157"/>
      <c r="L84" s="38"/>
    </row>
    <row r="85" spans="1:12" ht="12" customHeight="1" x14ac:dyDescent="0.2">
      <c r="A85" s="238" t="str">
        <f>IF([1]Schedule!$E$97&gt;0,[1]Schedule!$B$97," ")</f>
        <v xml:space="preserve"> </v>
      </c>
      <c r="B85" s="37" t="str">
        <f>IF([1]Schedule!$E$97&gt;0,[1]Schedule!$C$97," ")</f>
        <v xml:space="preserve"> </v>
      </c>
      <c r="E85" s="292"/>
      <c r="F85" s="159" t="str">
        <f>IF([1]Schedule!$E$97&gt;0,[1]Schedule!$E$97," ")</f>
        <v xml:space="preserve"> </v>
      </c>
      <c r="G85" s="157"/>
      <c r="H85" s="158"/>
      <c r="I85" s="69" t="str">
        <f>IF([1]Schedule!$E$97&gt;0,[1]Schedule!$R$97," ")</f>
        <v xml:space="preserve"> </v>
      </c>
      <c r="J85" s="157"/>
      <c r="K85" s="157"/>
      <c r="L85" s="38"/>
    </row>
    <row r="86" spans="1:12" ht="12" customHeight="1" x14ac:dyDescent="0.2">
      <c r="A86" s="238" t="str">
        <f>IF([1]Schedule!$E$98&gt;0,[1]Schedule!$B$98," ")</f>
        <v xml:space="preserve"> </v>
      </c>
      <c r="B86" s="37" t="str">
        <f>IF([1]Schedule!$E$98&gt;0,[1]Schedule!$C$98," ")</f>
        <v xml:space="preserve"> </v>
      </c>
      <c r="E86" s="292"/>
      <c r="F86" s="159" t="str">
        <f>IF([1]Schedule!$E$98&gt;0,[1]Schedule!$E$98," ")</f>
        <v xml:space="preserve"> </v>
      </c>
      <c r="G86" s="157"/>
      <c r="H86" s="158"/>
      <c r="I86" s="69" t="str">
        <f>IF([1]Schedule!$E$98&gt;0,[1]Schedule!$R$98," ")</f>
        <v xml:space="preserve"> </v>
      </c>
      <c r="J86" s="157"/>
      <c r="K86" s="157"/>
      <c r="L86" s="38"/>
    </row>
    <row r="87" spans="1:12" ht="12" customHeight="1" x14ac:dyDescent="0.2">
      <c r="A87" s="238" t="str">
        <f>IF([1]Schedule!$E$99&gt;0,[1]Schedule!$B$99," ")</f>
        <v xml:space="preserve"> </v>
      </c>
      <c r="B87" s="37" t="str">
        <f>IF([1]Schedule!$E$99&gt;0,[1]Schedule!$C$99," ")</f>
        <v xml:space="preserve"> </v>
      </c>
      <c r="E87" s="292"/>
      <c r="F87" s="159" t="str">
        <f>IF([1]Schedule!$E$99&gt;0,[1]Schedule!$E$99," ")</f>
        <v xml:space="preserve"> </v>
      </c>
      <c r="G87" s="157"/>
      <c r="H87" s="158"/>
      <c r="I87" s="69" t="str">
        <f>IF([1]Schedule!$E$99&gt;0,[1]Schedule!$R$99," ")</f>
        <v xml:space="preserve"> </v>
      </c>
      <c r="J87" s="157"/>
      <c r="K87" s="157"/>
      <c r="L87" s="38"/>
    </row>
    <row r="88" spans="1:12" ht="12" customHeight="1" x14ac:dyDescent="0.2">
      <c r="A88" s="238" t="str">
        <f>IF([1]Schedule!$E$100&gt;0,[1]Schedule!$B$100," ")</f>
        <v xml:space="preserve"> </v>
      </c>
      <c r="B88" s="37" t="str">
        <f>IF([1]Schedule!$E$100&gt;0,[1]Schedule!$C$100," ")</f>
        <v xml:space="preserve"> </v>
      </c>
      <c r="E88" s="292"/>
      <c r="F88" s="159" t="str">
        <f>IF([1]Schedule!$E$100&gt;0,[1]Schedule!$E$100," ")</f>
        <v xml:space="preserve"> </v>
      </c>
      <c r="G88" s="157"/>
      <c r="H88" s="158"/>
      <c r="I88" s="69" t="str">
        <f>IF([1]Schedule!$E$100&gt;0,[1]Schedule!$R$100," ")</f>
        <v xml:space="preserve"> </v>
      </c>
      <c r="J88" s="157"/>
      <c r="K88" s="157"/>
      <c r="L88" s="38"/>
    </row>
    <row r="89" spans="1:12" ht="12" customHeight="1" x14ac:dyDescent="0.2">
      <c r="A89" s="238" t="str">
        <f>IF([1]Schedule!$E$101&gt;0,[1]Schedule!$B$101," ")</f>
        <v xml:space="preserve"> </v>
      </c>
      <c r="B89" s="37" t="str">
        <f>IF([1]Schedule!$E$101&gt;0,[1]Schedule!$C$101," ")</f>
        <v xml:space="preserve"> </v>
      </c>
      <c r="E89" s="292"/>
      <c r="F89" s="159" t="str">
        <f>IF([1]Schedule!$E$101&gt;0,[1]Schedule!$E$101," ")</f>
        <v xml:space="preserve"> </v>
      </c>
      <c r="G89" s="157"/>
      <c r="H89" s="158"/>
      <c r="I89" s="69" t="str">
        <f>IF([1]Schedule!$E$101&gt;0,[1]Schedule!$R$101," ")</f>
        <v xml:space="preserve"> </v>
      </c>
      <c r="J89" s="157"/>
      <c r="K89" s="157"/>
      <c r="L89" s="38"/>
    </row>
    <row r="90" spans="1:12" ht="6" customHeight="1" x14ac:dyDescent="0.2">
      <c r="A90" s="154"/>
      <c r="B90" s="38"/>
      <c r="C90" s="38"/>
      <c r="D90" s="38"/>
      <c r="E90" s="38"/>
      <c r="F90" s="157"/>
      <c r="G90" s="157"/>
      <c r="H90" s="158"/>
      <c r="I90" s="157"/>
      <c r="J90" s="157"/>
      <c r="K90" s="157"/>
      <c r="L90" s="38"/>
    </row>
    <row r="91" spans="1:12" ht="12" customHeight="1" x14ac:dyDescent="0.2">
      <c r="A91" s="154"/>
      <c r="B91" s="454" t="s">
        <v>554</v>
      </c>
      <c r="C91" s="433"/>
      <c r="D91" s="308">
        <f>E5</f>
        <v>44927</v>
      </c>
      <c r="E91" s="308">
        <f>H5</f>
        <v>45291</v>
      </c>
      <c r="F91" s="455" t="s">
        <v>555</v>
      </c>
      <c r="G91" s="455"/>
      <c r="H91" s="455"/>
      <c r="I91" s="455"/>
      <c r="J91" s="157"/>
      <c r="K91" s="159">
        <f>SUM(I84:I90)</f>
        <v>0</v>
      </c>
      <c r="L91" s="38"/>
    </row>
    <row r="92" spans="1:12" ht="12" customHeight="1" x14ac:dyDescent="0.2">
      <c r="A92" s="154"/>
      <c r="B92" s="39"/>
      <c r="C92" s="38"/>
      <c r="D92" s="38"/>
      <c r="E92" s="153"/>
      <c r="F92" s="160"/>
      <c r="G92" s="157"/>
      <c r="H92" s="158"/>
      <c r="I92" s="157"/>
      <c r="J92" s="157"/>
      <c r="K92" s="157"/>
      <c r="L92" s="38"/>
    </row>
    <row r="93" spans="1:12" s="40" customFormat="1" x14ac:dyDescent="0.2">
      <c r="A93" s="309" t="s">
        <v>482</v>
      </c>
      <c r="B93" s="430" t="s">
        <v>556</v>
      </c>
      <c r="C93" s="430"/>
      <c r="D93" s="430"/>
      <c r="E93" s="307">
        <f>E5</f>
        <v>44927</v>
      </c>
      <c r="F93" s="315">
        <f>Admin!G6/100</f>
        <v>0.18</v>
      </c>
      <c r="G93" s="157"/>
      <c r="H93" s="158"/>
      <c r="I93" s="157"/>
      <c r="J93" s="157"/>
      <c r="K93" s="157"/>
      <c r="L93" s="39"/>
    </row>
    <row r="94" spans="1:12" x14ac:dyDescent="0.2">
      <c r="A94" s="154"/>
      <c r="B94" s="438" t="s">
        <v>557</v>
      </c>
      <c r="C94" s="438"/>
      <c r="D94" s="311">
        <f>E5</f>
        <v>44927</v>
      </c>
      <c r="E94" s="38"/>
      <c r="F94" s="227"/>
      <c r="G94" s="157"/>
      <c r="H94" s="158"/>
      <c r="I94" s="69" t="str">
        <f>IF([1]Schedule!$R$22&gt;0,[1]Schedule!$R$22," ")</f>
        <v xml:space="preserve"> </v>
      </c>
      <c r="J94" s="157"/>
      <c r="K94" s="157"/>
      <c r="L94" s="38"/>
    </row>
    <row r="95" spans="1:12" x14ac:dyDescent="0.2">
      <c r="A95" s="154"/>
      <c r="B95" s="438" t="s">
        <v>558</v>
      </c>
      <c r="C95" s="438"/>
      <c r="D95" s="311">
        <f>E5</f>
        <v>44927</v>
      </c>
      <c r="E95" s="38"/>
      <c r="F95" s="227"/>
      <c r="G95" s="157"/>
      <c r="H95" s="158"/>
      <c r="I95" s="69" t="str">
        <f>IF([1]Schedule!$R$30&gt;0,[1]Schedule!$R$30," ")</f>
        <v xml:space="preserve"> </v>
      </c>
      <c r="J95" s="157"/>
      <c r="K95" s="157"/>
      <c r="L95" s="38"/>
    </row>
    <row r="96" spans="1:12" x14ac:dyDescent="0.2">
      <c r="A96" s="154"/>
      <c r="B96" s="438" t="s">
        <v>559</v>
      </c>
      <c r="C96" s="438"/>
      <c r="D96" s="311">
        <f>E5</f>
        <v>44927</v>
      </c>
      <c r="E96" s="38"/>
      <c r="F96" s="227"/>
      <c r="G96" s="157"/>
      <c r="H96" s="158"/>
      <c r="I96" s="69" t="str">
        <f>IF([1]Schedule!$R$41&gt;0,[1]Schedule!$R$41," ")</f>
        <v xml:space="preserve"> </v>
      </c>
      <c r="J96" s="157"/>
      <c r="K96" s="157"/>
      <c r="L96" s="38"/>
    </row>
    <row r="97" spans="1:12" x14ac:dyDescent="0.2">
      <c r="A97" s="161"/>
      <c r="B97" s="438" t="s">
        <v>560</v>
      </c>
      <c r="C97" s="438"/>
      <c r="D97" s="311">
        <f>E5</f>
        <v>44927</v>
      </c>
      <c r="E97" s="38"/>
      <c r="F97" s="227"/>
      <c r="G97" s="157"/>
      <c r="H97" s="158"/>
      <c r="I97" s="69" t="str">
        <f>IF([1]Schedule!$R$55&gt;0,[1]Schedule!$R$55," ")</f>
        <v xml:space="preserve"> </v>
      </c>
      <c r="J97" s="157"/>
      <c r="K97" s="38"/>
      <c r="L97" s="38"/>
    </row>
    <row r="98" spans="1:12" ht="6" customHeight="1" x14ac:dyDescent="0.2">
      <c r="A98" s="154"/>
      <c r="B98" s="38"/>
      <c r="C98" s="38"/>
      <c r="D98" s="38"/>
      <c r="E98" s="38"/>
      <c r="F98" s="158"/>
      <c r="G98" s="157"/>
      <c r="H98" s="158"/>
      <c r="I98" s="157"/>
      <c r="J98" s="157"/>
      <c r="K98" s="157"/>
      <c r="L98" s="38"/>
    </row>
    <row r="99" spans="1:12" ht="12" customHeight="1" x14ac:dyDescent="0.2">
      <c r="A99" s="228"/>
      <c r="B99" s="430" t="s">
        <v>556</v>
      </c>
      <c r="C99" s="430"/>
      <c r="D99" s="430"/>
      <c r="E99" s="307">
        <f>E5</f>
        <v>44927</v>
      </c>
      <c r="F99" s="315">
        <f>F93</f>
        <v>0.18</v>
      </c>
      <c r="G99" s="157"/>
      <c r="H99" s="158"/>
      <c r="I99" s="312"/>
      <c r="J99" s="157"/>
      <c r="K99" s="159">
        <f>SUM(I93:I98)</f>
        <v>0</v>
      </c>
      <c r="L99" s="38"/>
    </row>
    <row r="100" spans="1:12" ht="12" customHeight="1" x14ac:dyDescent="0.2">
      <c r="A100" s="154"/>
      <c r="B100" s="38"/>
      <c r="C100" s="38"/>
      <c r="D100" s="38"/>
      <c r="E100" s="38"/>
      <c r="F100" s="157"/>
      <c r="G100" s="157"/>
      <c r="H100" s="158"/>
      <c r="I100" s="157"/>
      <c r="J100" s="157"/>
      <c r="K100" s="157"/>
      <c r="L100" s="38"/>
    </row>
    <row r="101" spans="1:12" ht="12" customHeight="1" x14ac:dyDescent="0.2">
      <c r="A101" s="154"/>
      <c r="B101" s="430"/>
      <c r="C101" s="431"/>
      <c r="D101" s="431"/>
      <c r="E101" s="239"/>
      <c r="F101" s="239"/>
      <c r="G101" s="157"/>
      <c r="H101" s="158"/>
      <c r="I101" s="157" t="str">
        <f>IF([1]Schedule!$W$1&gt;0,[1]Schedule!$Z$1-[1]Schedule!$Y$1," ")</f>
        <v xml:space="preserve"> </v>
      </c>
      <c r="J101" s="157"/>
      <c r="K101" s="157"/>
      <c r="L101" s="38"/>
    </row>
    <row r="102" spans="1:12" ht="12" customHeight="1" x14ac:dyDescent="0.2">
      <c r="A102" s="306" t="s">
        <v>483</v>
      </c>
      <c r="B102" s="430" t="s">
        <v>541</v>
      </c>
      <c r="C102" s="347"/>
      <c r="D102" s="347"/>
      <c r="E102" s="307">
        <f>E5</f>
        <v>44927</v>
      </c>
      <c r="F102" s="307">
        <f>H5</f>
        <v>45291</v>
      </c>
      <c r="G102" s="312"/>
      <c r="H102" s="312"/>
      <c r="I102" s="312"/>
      <c r="J102" s="157"/>
      <c r="K102" s="159">
        <f>SUM(I100:I101)</f>
        <v>0</v>
      </c>
      <c r="L102" s="38"/>
    </row>
    <row r="103" spans="1:12" ht="12" customHeight="1" thickBot="1" x14ac:dyDescent="0.25">
      <c r="A103" s="228"/>
      <c r="B103" s="38"/>
      <c r="C103" s="38"/>
      <c r="D103" s="38"/>
      <c r="E103" s="38"/>
      <c r="F103" s="157"/>
      <c r="G103" s="157"/>
      <c r="H103" s="158"/>
      <c r="I103" s="157"/>
      <c r="J103" s="157"/>
      <c r="K103" s="157"/>
      <c r="L103" s="38"/>
    </row>
    <row r="104" spans="1:12" ht="15" customHeight="1" thickBot="1" x14ac:dyDescent="0.25">
      <c r="A104" s="228"/>
      <c r="B104" s="452" t="s">
        <v>493</v>
      </c>
      <c r="C104" s="347"/>
      <c r="D104" s="347"/>
      <c r="E104" s="347"/>
      <c r="F104" s="347"/>
      <c r="G104" s="291"/>
      <c r="H104" s="291"/>
      <c r="I104" s="291"/>
      <c r="J104" s="157"/>
      <c r="K104" s="240">
        <f>K79+K99+K91-K102</f>
        <v>0</v>
      </c>
      <c r="L104" s="38"/>
    </row>
    <row r="105" spans="1:12" ht="12" customHeight="1" x14ac:dyDescent="0.2">
      <c r="A105" s="228"/>
      <c r="B105" s="38"/>
      <c r="C105" s="38"/>
      <c r="D105" s="38"/>
      <c r="E105" s="38"/>
      <c r="F105" s="157"/>
      <c r="G105" s="157"/>
      <c r="H105" s="158"/>
      <c r="I105" s="157"/>
      <c r="J105" s="157"/>
      <c r="K105" s="157"/>
      <c r="L105" s="38"/>
    </row>
  </sheetData>
  <mergeCells count="50">
    <mergeCell ref="C8:F8"/>
    <mergeCell ref="C10:F10"/>
    <mergeCell ref="B15:D15"/>
    <mergeCell ref="B101:D101"/>
    <mergeCell ref="C20:E20"/>
    <mergeCell ref="B22:E22"/>
    <mergeCell ref="B104:F104"/>
    <mergeCell ref="B84:C84"/>
    <mergeCell ref="B91:C91"/>
    <mergeCell ref="F91:I91"/>
    <mergeCell ref="B93:D93"/>
    <mergeCell ref="B102:D102"/>
    <mergeCell ref="B95:C95"/>
    <mergeCell ref="B96:C96"/>
    <mergeCell ref="B2:D2"/>
    <mergeCell ref="E2:I2"/>
    <mergeCell ref="B5:D5"/>
    <mergeCell ref="E5:F5"/>
    <mergeCell ref="H5:I5"/>
    <mergeCell ref="C7:F7"/>
    <mergeCell ref="B97:C97"/>
    <mergeCell ref="B99:D99"/>
    <mergeCell ref="B82:C82"/>
    <mergeCell ref="B57:C57"/>
    <mergeCell ref="A63:C63"/>
    <mergeCell ref="B72:C72"/>
    <mergeCell ref="B79:C79"/>
    <mergeCell ref="B81:C81"/>
    <mergeCell ref="B94:C94"/>
    <mergeCell ref="B48:C48"/>
    <mergeCell ref="F45:F46"/>
    <mergeCell ref="B16:D16"/>
    <mergeCell ref="B17:D17"/>
    <mergeCell ref="E17:F17"/>
    <mergeCell ref="B18:D18"/>
    <mergeCell ref="I81:I82"/>
    <mergeCell ref="G15:H15"/>
    <mergeCell ref="G16:H16"/>
    <mergeCell ref="G17:H17"/>
    <mergeCell ref="I45:I46"/>
    <mergeCell ref="G31:H31"/>
    <mergeCell ref="G33:H33"/>
    <mergeCell ref="G34:H34"/>
    <mergeCell ref="C37:H37"/>
    <mergeCell ref="C35:H35"/>
    <mergeCell ref="C39:H39"/>
    <mergeCell ref="B28:D28"/>
    <mergeCell ref="E28:F28"/>
    <mergeCell ref="B46:C46"/>
    <mergeCell ref="F81:F82"/>
  </mergeCells>
  <phoneticPr fontId="2" type="noConversion"/>
  <printOptions horizontalCentered="1"/>
  <pageMargins left="0.15748031496062992" right="0.15748031496062992" top="0.59055118110236227" bottom="0.59055118110236227" header="0.31496062992125984" footer="0.31496062992125984"/>
  <pageSetup paperSize="9" orientation="portrait" r:id="rId1"/>
  <headerFooter alignWithMargins="0">
    <oddHeader>&amp;CCORPORATION TAX COMPUTATION</oddHeader>
    <oddFooter>&amp;L&amp;D  &amp;T&amp;C&amp;P  of  &amp;N&amp;R&amp;F  &amp;A</oddFooter>
  </headerFooter>
  <rowBreaks count="1" manualBreakCount="1">
    <brk id="41" max="16383" man="1"/>
  </rowBreaks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/>
  <dimension ref="A1:AR277"/>
  <sheetViews>
    <sheetView workbookViewId="0">
      <selection activeCell="X4" sqref="X4:AR5"/>
    </sheetView>
  </sheetViews>
  <sheetFormatPr defaultColWidth="9.140625" defaultRowHeight="12.75" x14ac:dyDescent="0.2"/>
  <cols>
    <col min="1" max="1" width="0.5703125" style="167" customWidth="1"/>
    <col min="2" max="3" width="2.7109375" style="167" customWidth="1"/>
    <col min="4" max="4" width="0.42578125" style="167" customWidth="1"/>
    <col min="5" max="6" width="2.7109375" style="167" customWidth="1"/>
    <col min="7" max="7" width="0.42578125" style="167" customWidth="1"/>
    <col min="8" max="14" width="2.7109375" style="167" customWidth="1"/>
    <col min="15" max="15" width="0.42578125" style="167" customWidth="1"/>
    <col min="16" max="17" width="2.7109375" style="167" customWidth="1"/>
    <col min="18" max="18" width="0.42578125" style="167" customWidth="1"/>
    <col min="19" max="23" width="2.7109375" style="167" customWidth="1"/>
    <col min="24" max="24" width="0.85546875" style="167" customWidth="1"/>
    <col min="25" max="25" width="2.140625" style="167" customWidth="1"/>
    <col min="26" max="29" width="2.7109375" style="167" customWidth="1"/>
    <col min="30" max="30" width="0.85546875" style="167" customWidth="1"/>
    <col min="31" max="32" width="2.7109375" style="167" customWidth="1"/>
    <col min="33" max="33" width="0.5703125" style="167" customWidth="1"/>
    <col min="34" max="34" width="3.28515625" style="167" customWidth="1"/>
    <col min="35" max="43" width="2.7109375" style="167" customWidth="1"/>
    <col min="44" max="44" width="0.5703125" style="167" customWidth="1"/>
    <col min="45" max="16384" width="9.140625" style="167"/>
  </cols>
  <sheetData>
    <row r="1" spans="1:44" ht="18" customHeight="1" thickBot="1" x14ac:dyDescent="0.25">
      <c r="A1" s="347"/>
      <c r="B1" s="347"/>
      <c r="C1" s="347"/>
      <c r="D1" s="347"/>
      <c r="E1" s="347"/>
      <c r="F1" s="465" t="s">
        <v>282</v>
      </c>
      <c r="G1" s="466"/>
      <c r="H1" s="466"/>
      <c r="I1" s="466"/>
      <c r="J1" s="466"/>
      <c r="K1" s="466"/>
      <c r="L1" s="466"/>
      <c r="M1" s="466"/>
      <c r="N1" s="466"/>
      <c r="O1" s="466"/>
      <c r="P1" s="466"/>
      <c r="Q1" s="466"/>
      <c r="R1" s="466"/>
      <c r="S1" s="466"/>
      <c r="T1" s="466"/>
      <c r="U1" s="466"/>
      <c r="V1" s="466"/>
      <c r="W1" s="466"/>
      <c r="X1" s="466"/>
      <c r="Y1" s="466"/>
      <c r="Z1" s="466"/>
      <c r="AA1" s="466"/>
      <c r="AB1" s="466"/>
      <c r="AC1" s="466"/>
      <c r="AD1" s="466"/>
      <c r="AE1" s="466"/>
      <c r="AF1" s="466"/>
      <c r="AG1" s="466"/>
      <c r="AH1" s="466"/>
      <c r="AI1" s="466"/>
      <c r="AJ1" s="466"/>
      <c r="AK1" s="466"/>
      <c r="AL1" s="466"/>
      <c r="AM1" s="466"/>
      <c r="AN1" s="467"/>
      <c r="AO1" s="347"/>
      <c r="AP1" s="347"/>
      <c r="AQ1" s="347"/>
      <c r="AR1" s="347"/>
    </row>
    <row r="2" spans="1:44" ht="16.5" customHeight="1" x14ac:dyDescent="0.2">
      <c r="A2" s="347"/>
      <c r="B2" s="347"/>
      <c r="C2" s="347"/>
      <c r="D2" s="347"/>
      <c r="E2" s="347"/>
      <c r="F2" s="468"/>
      <c r="G2" s="468"/>
      <c r="H2" s="468"/>
      <c r="I2" s="468"/>
      <c r="J2" s="468"/>
      <c r="K2" s="468"/>
      <c r="L2" s="468"/>
      <c r="M2" s="468"/>
      <c r="N2" s="468"/>
      <c r="O2" s="468"/>
      <c r="P2" s="468"/>
      <c r="Q2" s="468"/>
      <c r="R2" s="468"/>
      <c r="S2" s="468"/>
      <c r="T2" s="468"/>
      <c r="U2" s="468"/>
      <c r="V2" s="468"/>
      <c r="W2" s="468"/>
      <c r="X2" s="468"/>
      <c r="Y2" s="468"/>
      <c r="Z2" s="468"/>
      <c r="AA2" s="468"/>
      <c r="AB2" s="468"/>
      <c r="AC2" s="468"/>
      <c r="AD2" s="468"/>
      <c r="AE2" s="468"/>
      <c r="AF2" s="468"/>
      <c r="AG2" s="468"/>
      <c r="AH2" s="468"/>
      <c r="AI2" s="468"/>
      <c r="AJ2" s="468"/>
      <c r="AK2" s="468"/>
      <c r="AL2" s="468"/>
      <c r="AM2" s="468"/>
      <c r="AN2" s="468"/>
      <c r="AO2" s="347"/>
      <c r="AP2" s="347"/>
      <c r="AQ2" s="347"/>
      <c r="AR2" s="347"/>
    </row>
    <row r="3" spans="1:44" x14ac:dyDescent="0.2">
      <c r="A3" s="461"/>
      <c r="B3" s="461"/>
      <c r="C3" s="469"/>
      <c r="D3" s="470"/>
      <c r="E3" s="470"/>
      <c r="F3" s="470"/>
      <c r="G3" s="470"/>
      <c r="H3" s="470"/>
      <c r="I3" s="470"/>
      <c r="J3" s="470"/>
      <c r="K3" s="470"/>
      <c r="L3" s="470"/>
      <c r="M3" s="470"/>
      <c r="N3" s="470"/>
      <c r="O3" s="470"/>
      <c r="P3" s="470"/>
      <c r="Q3" s="470"/>
      <c r="R3" s="470"/>
      <c r="S3" s="470"/>
      <c r="T3" s="470"/>
      <c r="U3" s="470"/>
      <c r="V3" s="470"/>
      <c r="W3" s="470"/>
      <c r="X3" s="470"/>
      <c r="Y3" s="470"/>
      <c r="Z3" s="470"/>
      <c r="AA3" s="470"/>
      <c r="AB3" s="470"/>
      <c r="AC3" s="470"/>
      <c r="AD3" s="470"/>
      <c r="AE3" s="470"/>
      <c r="AF3" s="470"/>
      <c r="AG3" s="470"/>
      <c r="AH3" s="470"/>
      <c r="AI3" s="470"/>
      <c r="AJ3" s="470"/>
      <c r="AK3" s="470"/>
      <c r="AL3" s="470"/>
      <c r="AM3" s="470"/>
      <c r="AN3" s="470"/>
      <c r="AO3" s="471" t="s">
        <v>283</v>
      </c>
      <c r="AP3" s="347"/>
      <c r="AQ3" s="347"/>
      <c r="AR3" s="347"/>
    </row>
    <row r="4" spans="1:44" ht="12.75" customHeight="1" x14ac:dyDescent="0.2">
      <c r="A4" s="461"/>
      <c r="B4" s="461"/>
      <c r="C4" s="472" t="s">
        <v>284</v>
      </c>
      <c r="D4" s="472"/>
      <c r="E4" s="472"/>
      <c r="F4" s="472"/>
      <c r="G4" s="472"/>
      <c r="H4" s="472"/>
      <c r="I4" s="472"/>
      <c r="J4" s="472"/>
      <c r="K4" s="472"/>
      <c r="L4" s="461"/>
      <c r="M4" s="461"/>
      <c r="N4" s="461"/>
      <c r="O4" s="461"/>
      <c r="P4" s="461"/>
      <c r="Q4" s="461"/>
      <c r="R4" s="461"/>
      <c r="S4" s="461"/>
      <c r="T4" s="461"/>
      <c r="U4" s="461"/>
      <c r="V4" s="461"/>
      <c r="W4" s="461"/>
      <c r="X4" s="474" t="s">
        <v>285</v>
      </c>
      <c r="Y4" s="474"/>
      <c r="Z4" s="474"/>
      <c r="AA4" s="474"/>
      <c r="AB4" s="474"/>
      <c r="AC4" s="474"/>
      <c r="AD4" s="474"/>
      <c r="AE4" s="474"/>
      <c r="AF4" s="474"/>
      <c r="AG4" s="474"/>
      <c r="AH4" s="474"/>
      <c r="AI4" s="474"/>
      <c r="AJ4" s="474"/>
      <c r="AK4" s="474"/>
      <c r="AL4" s="474"/>
      <c r="AM4" s="474"/>
      <c r="AN4" s="474"/>
      <c r="AO4" s="474"/>
      <c r="AP4" s="474"/>
      <c r="AQ4" s="474"/>
      <c r="AR4" s="474"/>
    </row>
    <row r="5" spans="1:44" ht="12.75" customHeight="1" x14ac:dyDescent="0.2">
      <c r="A5" s="461"/>
      <c r="B5" s="461"/>
      <c r="C5" s="472"/>
      <c r="D5" s="472"/>
      <c r="E5" s="472"/>
      <c r="F5" s="472"/>
      <c r="G5" s="472"/>
      <c r="H5" s="472"/>
      <c r="I5" s="472"/>
      <c r="J5" s="472"/>
      <c r="K5" s="472"/>
      <c r="L5" s="461"/>
      <c r="M5" s="461"/>
      <c r="N5" s="461"/>
      <c r="O5" s="461"/>
      <c r="P5" s="461"/>
      <c r="Q5" s="461"/>
      <c r="R5" s="461"/>
      <c r="S5" s="461"/>
      <c r="T5" s="461"/>
      <c r="U5" s="461"/>
      <c r="V5" s="461"/>
      <c r="W5" s="461"/>
      <c r="X5" s="474"/>
      <c r="Y5" s="474"/>
      <c r="Z5" s="474"/>
      <c r="AA5" s="474"/>
      <c r="AB5" s="474"/>
      <c r="AC5" s="474"/>
      <c r="AD5" s="474"/>
      <c r="AE5" s="474"/>
      <c r="AF5" s="474"/>
      <c r="AG5" s="474"/>
      <c r="AH5" s="474"/>
      <c r="AI5" s="474"/>
      <c r="AJ5" s="474"/>
      <c r="AK5" s="474"/>
      <c r="AL5" s="474"/>
      <c r="AM5" s="474"/>
      <c r="AN5" s="474"/>
      <c r="AO5" s="474"/>
      <c r="AP5" s="474"/>
      <c r="AQ5" s="474"/>
      <c r="AR5" s="474"/>
    </row>
    <row r="6" spans="1:44" ht="15" customHeight="1" x14ac:dyDescent="0.2">
      <c r="A6" s="461"/>
      <c r="B6" s="461"/>
      <c r="C6" s="473"/>
      <c r="D6" s="473"/>
      <c r="E6" s="473"/>
      <c r="F6" s="473"/>
      <c r="G6" s="473"/>
      <c r="H6" s="473"/>
      <c r="I6" s="473"/>
      <c r="J6" s="473"/>
      <c r="K6" s="473"/>
      <c r="L6" s="461"/>
      <c r="M6" s="461"/>
      <c r="N6" s="461"/>
      <c r="O6" s="461"/>
      <c r="P6" s="461"/>
      <c r="Q6" s="461"/>
      <c r="R6" s="461"/>
      <c r="S6" s="461"/>
      <c r="T6" s="461"/>
      <c r="U6" s="461"/>
      <c r="V6" s="461"/>
      <c r="W6" s="461"/>
      <c r="X6" s="459" t="s">
        <v>614</v>
      </c>
      <c r="Y6" s="459"/>
      <c r="Z6" s="459"/>
      <c r="AA6" s="459"/>
      <c r="AB6" s="459"/>
      <c r="AC6" s="459"/>
      <c r="AD6" s="459"/>
      <c r="AE6" s="459"/>
      <c r="AF6" s="459"/>
      <c r="AG6" s="459"/>
      <c r="AH6" s="459"/>
      <c r="AI6" s="459"/>
      <c r="AJ6" s="459"/>
      <c r="AK6" s="459"/>
      <c r="AL6" s="459"/>
      <c r="AM6" s="459"/>
      <c r="AN6" s="459"/>
      <c r="AO6" s="459"/>
      <c r="AP6" s="459"/>
      <c r="AQ6" s="459"/>
      <c r="AR6" s="459"/>
    </row>
    <row r="7" spans="1:44" ht="12.75" customHeight="1" x14ac:dyDescent="0.2">
      <c r="A7" s="461"/>
      <c r="B7" s="461"/>
      <c r="C7" s="473"/>
      <c r="D7" s="473"/>
      <c r="E7" s="473"/>
      <c r="F7" s="473"/>
      <c r="G7" s="473"/>
      <c r="H7" s="473"/>
      <c r="I7" s="473"/>
      <c r="J7" s="473"/>
      <c r="K7" s="473"/>
      <c r="L7" s="461"/>
      <c r="M7" s="461"/>
      <c r="N7" s="461"/>
      <c r="O7" s="461"/>
      <c r="P7" s="461"/>
      <c r="Q7" s="461"/>
      <c r="R7" s="461"/>
      <c r="S7" s="461"/>
      <c r="T7" s="461"/>
      <c r="U7" s="461"/>
      <c r="V7" s="461"/>
      <c r="W7" s="461"/>
      <c r="X7" s="460" t="s">
        <v>286</v>
      </c>
      <c r="Y7" s="460"/>
      <c r="Z7" s="460"/>
      <c r="AA7" s="460"/>
      <c r="AB7" s="460"/>
      <c r="AC7" s="460"/>
      <c r="AD7" s="460"/>
      <c r="AE7" s="460"/>
      <c r="AF7" s="460"/>
      <c r="AG7" s="460"/>
      <c r="AH7" s="460"/>
      <c r="AI7" s="460"/>
      <c r="AJ7" s="460"/>
      <c r="AK7" s="460"/>
      <c r="AL7" s="460"/>
      <c r="AM7" s="460"/>
      <c r="AN7" s="460"/>
      <c r="AO7" s="460"/>
      <c r="AP7" s="460"/>
      <c r="AQ7" s="460"/>
      <c r="AR7" s="460"/>
    </row>
    <row r="8" spans="1:44" ht="16.5" customHeight="1" x14ac:dyDescent="0.2">
      <c r="A8" s="461"/>
      <c r="B8" s="461"/>
      <c r="C8" s="347"/>
      <c r="D8" s="347"/>
      <c r="E8" s="347"/>
      <c r="F8" s="347"/>
      <c r="G8" s="347"/>
      <c r="H8" s="347"/>
      <c r="I8" s="347"/>
      <c r="J8" s="347"/>
      <c r="K8" s="347"/>
      <c r="L8" s="347"/>
      <c r="M8" s="347"/>
      <c r="N8" s="347"/>
      <c r="O8" s="347"/>
      <c r="P8" s="347"/>
      <c r="Q8" s="347"/>
      <c r="R8" s="347"/>
      <c r="S8" s="347"/>
      <c r="T8" s="347"/>
      <c r="U8" s="347"/>
      <c r="V8" s="347"/>
      <c r="W8" s="347"/>
      <c r="X8" s="347"/>
      <c r="Y8" s="347"/>
      <c r="Z8" s="347"/>
      <c r="AA8" s="347"/>
      <c r="AB8" s="347"/>
      <c r="AC8" s="347"/>
      <c r="AD8" s="347"/>
      <c r="AE8" s="347"/>
      <c r="AF8" s="347"/>
      <c r="AG8" s="347"/>
      <c r="AH8" s="347"/>
      <c r="AI8" s="347"/>
      <c r="AJ8" s="347"/>
      <c r="AK8" s="347"/>
      <c r="AL8" s="347"/>
      <c r="AM8" s="347"/>
      <c r="AN8" s="347"/>
      <c r="AO8" s="347"/>
      <c r="AP8" s="347"/>
      <c r="AQ8" s="347"/>
      <c r="AR8" s="347"/>
    </row>
    <row r="9" spans="1:44" ht="18" customHeight="1" x14ac:dyDescent="0.2">
      <c r="A9" s="462" t="s">
        <v>287</v>
      </c>
      <c r="B9" s="462"/>
      <c r="C9" s="462"/>
      <c r="D9" s="462"/>
      <c r="E9" s="462"/>
      <c r="F9" s="462"/>
      <c r="G9" s="462"/>
      <c r="H9" s="462"/>
      <c r="I9" s="462"/>
      <c r="J9" s="462"/>
      <c r="K9" s="462"/>
      <c r="L9" s="462"/>
      <c r="M9" s="405"/>
      <c r="N9" s="461"/>
      <c r="O9" s="461"/>
      <c r="P9" s="461"/>
      <c r="Q9" s="461"/>
      <c r="R9" s="461"/>
      <c r="S9" s="461"/>
      <c r="T9" s="461"/>
      <c r="U9" s="461"/>
      <c r="V9" s="461"/>
      <c r="W9" s="461"/>
      <c r="X9" s="461"/>
      <c r="Y9" s="461"/>
      <c r="Z9" s="461"/>
      <c r="AA9" s="461"/>
      <c r="AB9" s="461"/>
      <c r="AC9" s="461"/>
      <c r="AD9" s="461"/>
      <c r="AE9" s="461"/>
      <c r="AF9" s="461"/>
      <c r="AG9" s="461"/>
      <c r="AH9" s="461"/>
      <c r="AI9" s="461"/>
      <c r="AJ9" s="461"/>
      <c r="AK9" s="461"/>
      <c r="AL9" s="461"/>
      <c r="AM9" s="461"/>
      <c r="AN9" s="461"/>
      <c r="AO9" s="461"/>
      <c r="AP9" s="461"/>
      <c r="AQ9" s="461"/>
      <c r="AR9" s="461"/>
    </row>
    <row r="10" spans="1:44" s="37" customFormat="1" ht="12.75" customHeight="1" x14ac:dyDescent="0.2">
      <c r="A10" s="168"/>
      <c r="B10" s="168" t="s">
        <v>288</v>
      </c>
      <c r="C10" s="168"/>
      <c r="D10" s="168"/>
      <c r="E10" s="168"/>
      <c r="F10" s="168"/>
      <c r="G10" s="168"/>
      <c r="H10" s="168"/>
      <c r="I10" s="168"/>
      <c r="J10" s="168"/>
      <c r="K10" s="168"/>
      <c r="L10" s="168"/>
      <c r="M10" s="168"/>
      <c r="N10" s="168"/>
      <c r="O10" s="168"/>
      <c r="P10" s="168"/>
      <c r="Q10" s="168"/>
      <c r="R10" s="168"/>
      <c r="S10" s="168"/>
      <c r="T10" s="168"/>
      <c r="U10" s="168"/>
      <c r="V10" s="168"/>
      <c r="W10" s="168"/>
      <c r="X10" s="168"/>
      <c r="Y10" s="168"/>
      <c r="Z10" s="168"/>
      <c r="AA10" s="168"/>
      <c r="AB10" s="168"/>
      <c r="AC10" s="168"/>
      <c r="AD10" s="168"/>
      <c r="AE10" s="168"/>
      <c r="AF10" s="168"/>
      <c r="AG10" s="168"/>
      <c r="AH10" s="168"/>
      <c r="AI10" s="168"/>
      <c r="AJ10" s="168"/>
      <c r="AK10" s="168"/>
      <c r="AL10" s="168"/>
      <c r="AM10" s="168"/>
      <c r="AN10" s="168"/>
      <c r="AO10" s="168"/>
      <c r="AP10" s="168"/>
      <c r="AQ10" s="168"/>
      <c r="AR10" s="168"/>
    </row>
    <row r="11" spans="1:44" s="37" customFormat="1" ht="12" x14ac:dyDescent="0.2">
      <c r="A11" s="168"/>
      <c r="B11" s="168" t="s">
        <v>289</v>
      </c>
      <c r="C11" s="168"/>
      <c r="D11" s="168"/>
      <c r="E11" s="168"/>
      <c r="F11" s="168"/>
      <c r="G11" s="168"/>
      <c r="H11" s="168"/>
      <c r="I11" s="168"/>
      <c r="J11" s="168"/>
      <c r="K11" s="168"/>
      <c r="L11" s="168"/>
      <c r="M11" s="168"/>
      <c r="N11" s="168"/>
      <c r="O11" s="168"/>
      <c r="P11" s="168"/>
      <c r="Q11" s="168"/>
      <c r="R11" s="168"/>
      <c r="S11" s="168"/>
      <c r="T11" s="168"/>
      <c r="U11" s="168"/>
      <c r="V11" s="168"/>
      <c r="W11" s="168"/>
      <c r="X11" s="168"/>
      <c r="Y11" s="168"/>
      <c r="Z11" s="168"/>
      <c r="AA11" s="168"/>
      <c r="AB11" s="168"/>
      <c r="AC11" s="168"/>
      <c r="AD11" s="168"/>
      <c r="AE11" s="168"/>
      <c r="AF11" s="168"/>
      <c r="AG11" s="168"/>
      <c r="AH11" s="168"/>
      <c r="AI11" s="168"/>
      <c r="AJ11" s="168"/>
      <c r="AK11" s="168"/>
      <c r="AL11" s="168"/>
      <c r="AM11" s="168"/>
      <c r="AN11" s="168"/>
      <c r="AO11" s="168"/>
      <c r="AP11" s="168"/>
      <c r="AQ11" s="168"/>
      <c r="AR11" s="168"/>
    </row>
    <row r="12" spans="1:44" s="37" customFormat="1" ht="12" x14ac:dyDescent="0.2">
      <c r="A12" s="168"/>
      <c r="B12" s="168" t="s">
        <v>290</v>
      </c>
      <c r="C12" s="168"/>
      <c r="D12" s="168"/>
      <c r="E12" s="168"/>
      <c r="F12" s="168"/>
      <c r="G12" s="168"/>
      <c r="H12" s="168"/>
      <c r="I12" s="168"/>
      <c r="J12" s="168"/>
      <c r="K12" s="168"/>
      <c r="L12" s="168"/>
      <c r="M12" s="168"/>
      <c r="N12" s="168"/>
      <c r="O12" s="168"/>
      <c r="P12" s="168"/>
      <c r="Q12" s="168"/>
      <c r="R12" s="168"/>
      <c r="S12" s="168"/>
      <c r="T12" s="168"/>
      <c r="U12" s="168"/>
      <c r="V12" s="168"/>
      <c r="W12" s="168"/>
      <c r="X12" s="168"/>
      <c r="Y12" s="168"/>
      <c r="Z12" s="168"/>
      <c r="AA12" s="168"/>
      <c r="AB12" s="168"/>
      <c r="AC12" s="168"/>
      <c r="AD12" s="168"/>
      <c r="AE12" s="168"/>
      <c r="AF12" s="168"/>
      <c r="AG12" s="168"/>
      <c r="AH12" s="168"/>
      <c r="AI12" s="168"/>
      <c r="AJ12" s="168"/>
      <c r="AK12" s="168"/>
      <c r="AL12" s="168"/>
      <c r="AM12" s="168"/>
      <c r="AN12" s="168"/>
      <c r="AO12" s="168"/>
      <c r="AP12" s="168"/>
      <c r="AQ12" s="168"/>
      <c r="AR12" s="168"/>
    </row>
    <row r="13" spans="1:44" s="37" customFormat="1" ht="12" x14ac:dyDescent="0.2">
      <c r="A13" s="168"/>
      <c r="B13" s="168" t="s">
        <v>291</v>
      </c>
      <c r="C13" s="168"/>
      <c r="D13" s="168"/>
      <c r="E13" s="168"/>
      <c r="F13" s="168"/>
      <c r="G13" s="168"/>
      <c r="H13" s="168"/>
      <c r="I13" s="168"/>
      <c r="J13" s="168"/>
      <c r="K13" s="168"/>
      <c r="L13" s="168"/>
      <c r="M13" s="168"/>
      <c r="N13" s="168"/>
      <c r="O13" s="168"/>
      <c r="P13" s="168"/>
      <c r="Q13" s="168"/>
      <c r="R13" s="168"/>
      <c r="S13" s="168"/>
      <c r="T13" s="168"/>
      <c r="U13" s="168"/>
      <c r="V13" s="168"/>
      <c r="W13" s="168"/>
      <c r="X13" s="168"/>
      <c r="Y13" s="168"/>
      <c r="Z13" s="168"/>
      <c r="AA13" s="168"/>
      <c r="AB13" s="168"/>
      <c r="AC13" s="168"/>
      <c r="AD13" s="168"/>
      <c r="AE13" s="168"/>
      <c r="AF13" s="168"/>
      <c r="AG13" s="168"/>
      <c r="AH13" s="168"/>
      <c r="AI13" s="168"/>
      <c r="AJ13" s="168"/>
      <c r="AK13" s="168"/>
      <c r="AL13" s="168"/>
      <c r="AM13" s="168"/>
      <c r="AN13" s="168"/>
      <c r="AO13" s="168"/>
      <c r="AP13" s="168"/>
      <c r="AQ13" s="168"/>
      <c r="AR13" s="168"/>
    </row>
    <row r="14" spans="1:44" s="37" customFormat="1" ht="12" x14ac:dyDescent="0.2">
      <c r="A14" s="168"/>
      <c r="B14" s="168" t="s">
        <v>292</v>
      </c>
      <c r="C14" s="168"/>
      <c r="D14" s="168"/>
      <c r="E14" s="168"/>
      <c r="F14" s="168"/>
      <c r="G14" s="168"/>
      <c r="H14" s="168"/>
      <c r="I14" s="168"/>
      <c r="J14" s="168"/>
      <c r="K14" s="168"/>
      <c r="L14" s="168"/>
      <c r="M14" s="168"/>
      <c r="N14" s="168"/>
      <c r="O14" s="168"/>
      <c r="P14" s="168"/>
      <c r="Q14" s="168"/>
      <c r="R14" s="168"/>
      <c r="S14" s="168"/>
      <c r="T14" s="168"/>
      <c r="U14" s="168"/>
      <c r="V14" s="168"/>
      <c r="W14" s="168"/>
      <c r="X14" s="168"/>
      <c r="Y14" s="168"/>
      <c r="Z14" s="168"/>
      <c r="AA14" s="168"/>
      <c r="AB14" s="168"/>
      <c r="AC14" s="168"/>
      <c r="AD14" s="168"/>
      <c r="AE14" s="168"/>
      <c r="AF14" s="168"/>
      <c r="AG14" s="168"/>
      <c r="AH14" s="168"/>
      <c r="AI14" s="168"/>
      <c r="AJ14" s="168"/>
      <c r="AK14" s="168"/>
      <c r="AL14" s="168"/>
      <c r="AM14" s="168"/>
      <c r="AN14" s="168"/>
      <c r="AO14" s="168"/>
      <c r="AP14" s="168"/>
      <c r="AQ14" s="168"/>
      <c r="AR14" s="168"/>
    </row>
    <row r="15" spans="1:44" s="37" customFormat="1" ht="12" x14ac:dyDescent="0.2">
      <c r="A15" s="168"/>
      <c r="B15" s="168" t="s">
        <v>293</v>
      </c>
      <c r="C15" s="168"/>
      <c r="D15" s="168"/>
      <c r="E15" s="168"/>
      <c r="F15" s="168"/>
      <c r="G15" s="168"/>
      <c r="H15" s="168"/>
      <c r="I15" s="168"/>
      <c r="J15" s="168"/>
      <c r="K15" s="168"/>
      <c r="L15" s="168"/>
      <c r="M15" s="168"/>
      <c r="N15" s="168"/>
      <c r="O15" s="168"/>
      <c r="P15" s="168"/>
      <c r="Q15" s="168"/>
      <c r="R15" s="168"/>
      <c r="S15" s="168"/>
      <c r="T15" s="168"/>
      <c r="U15" s="168"/>
      <c r="V15" s="168"/>
      <c r="W15" s="168"/>
      <c r="X15" s="168"/>
      <c r="Y15" s="168"/>
      <c r="Z15" s="168"/>
      <c r="AA15" s="168"/>
      <c r="AB15" s="168"/>
      <c r="AC15" s="168"/>
      <c r="AD15" s="168"/>
      <c r="AE15" s="168"/>
      <c r="AF15" s="168"/>
      <c r="AG15" s="168"/>
      <c r="AH15" s="168"/>
      <c r="AI15" s="168"/>
      <c r="AJ15" s="168"/>
      <c r="AK15" s="168"/>
      <c r="AL15" s="168"/>
      <c r="AM15" s="168"/>
      <c r="AN15" s="168"/>
      <c r="AO15" s="168"/>
      <c r="AP15" s="168"/>
      <c r="AQ15" s="168"/>
      <c r="AR15" s="168"/>
    </row>
    <row r="16" spans="1:44" ht="8.1" customHeight="1" x14ac:dyDescent="0.2">
      <c r="A16" s="461"/>
      <c r="B16" s="347"/>
      <c r="C16" s="347"/>
      <c r="D16" s="347"/>
      <c r="E16" s="347"/>
      <c r="F16" s="347"/>
      <c r="G16" s="347"/>
      <c r="H16" s="347"/>
      <c r="I16" s="347"/>
      <c r="J16" s="347"/>
      <c r="K16" s="347"/>
      <c r="L16" s="461"/>
      <c r="M16" s="461"/>
      <c r="N16" s="461"/>
      <c r="O16" s="461"/>
      <c r="P16" s="461"/>
      <c r="Q16" s="461"/>
      <c r="R16" s="461"/>
      <c r="S16" s="461"/>
      <c r="T16" s="461"/>
      <c r="U16" s="461"/>
      <c r="V16" s="461"/>
      <c r="W16" s="461"/>
      <c r="X16" s="461"/>
      <c r="Y16" s="461"/>
      <c r="Z16" s="461"/>
      <c r="AA16" s="461"/>
      <c r="AB16" s="461"/>
      <c r="AC16" s="461"/>
      <c r="AD16" s="461"/>
      <c r="AE16" s="461"/>
      <c r="AF16" s="461"/>
      <c r="AG16" s="461"/>
      <c r="AH16" s="461"/>
      <c r="AI16" s="461"/>
      <c r="AJ16" s="461"/>
      <c r="AK16" s="461"/>
      <c r="AL16" s="461"/>
      <c r="AM16" s="461"/>
      <c r="AN16" s="461"/>
      <c r="AO16" s="461"/>
      <c r="AP16" s="461"/>
      <c r="AQ16" s="461"/>
      <c r="AR16" s="347"/>
    </row>
    <row r="17" spans="1:44" ht="18" customHeight="1" x14ac:dyDescent="0.2">
      <c r="A17" s="463" t="s">
        <v>294</v>
      </c>
      <c r="B17" s="464"/>
      <c r="C17" s="464"/>
      <c r="D17" s="464"/>
      <c r="E17" s="464"/>
      <c r="F17" s="464"/>
      <c r="G17" s="464"/>
      <c r="H17" s="464"/>
      <c r="I17" s="464"/>
      <c r="J17" s="464"/>
      <c r="K17" s="464"/>
      <c r="L17" s="461"/>
      <c r="M17" s="461"/>
      <c r="N17" s="461"/>
      <c r="O17" s="461"/>
      <c r="P17" s="461"/>
      <c r="Q17" s="461"/>
      <c r="R17" s="461"/>
      <c r="S17" s="461"/>
      <c r="T17" s="461"/>
      <c r="U17" s="461"/>
      <c r="V17" s="461"/>
      <c r="W17" s="461"/>
      <c r="X17" s="461"/>
      <c r="Y17" s="461"/>
      <c r="Z17" s="461"/>
      <c r="AA17" s="461"/>
      <c r="AB17" s="461"/>
      <c r="AC17" s="461"/>
      <c r="AD17" s="461"/>
      <c r="AE17" s="461"/>
      <c r="AF17" s="461"/>
      <c r="AG17" s="461"/>
      <c r="AH17" s="461"/>
      <c r="AI17" s="461"/>
      <c r="AJ17" s="461"/>
      <c r="AK17" s="461"/>
      <c r="AL17" s="461"/>
      <c r="AM17" s="461"/>
      <c r="AN17" s="461"/>
      <c r="AO17" s="461"/>
      <c r="AP17" s="461"/>
      <c r="AQ17" s="461"/>
      <c r="AR17" s="347"/>
    </row>
    <row r="18" spans="1:44" s="37" customFormat="1" ht="12" x14ac:dyDescent="0.2">
      <c r="A18" s="168"/>
      <c r="B18" s="482" t="s">
        <v>295</v>
      </c>
      <c r="C18" s="483"/>
      <c r="D18" s="483"/>
      <c r="E18" s="483"/>
      <c r="F18" s="483"/>
      <c r="G18" s="483"/>
      <c r="H18" s="483"/>
      <c r="I18" s="483"/>
      <c r="J18" s="168"/>
      <c r="K18" s="168"/>
      <c r="L18" s="168"/>
      <c r="M18" s="168"/>
      <c r="N18" s="168"/>
      <c r="O18" s="168"/>
      <c r="P18" s="168"/>
      <c r="Q18" s="168"/>
      <c r="R18" s="168"/>
      <c r="S18" s="168"/>
      <c r="T18" s="168"/>
      <c r="U18" s="168"/>
      <c r="V18" s="168"/>
      <c r="W18" s="168"/>
      <c r="X18" s="168"/>
      <c r="Y18" s="168"/>
      <c r="Z18" s="168"/>
      <c r="AA18" s="168"/>
      <c r="AB18" s="168"/>
      <c r="AC18" s="168"/>
      <c r="AD18" s="168"/>
      <c r="AE18" s="168"/>
      <c r="AF18" s="168"/>
      <c r="AG18" s="168"/>
      <c r="AH18" s="168"/>
      <c r="AI18" s="168"/>
      <c r="AJ18" s="168"/>
      <c r="AK18" s="168"/>
      <c r="AL18" s="168"/>
      <c r="AM18" s="168"/>
      <c r="AN18" s="168"/>
      <c r="AO18" s="168"/>
      <c r="AP18" s="168"/>
      <c r="AQ18" s="168"/>
      <c r="AR18" s="168"/>
    </row>
    <row r="19" spans="1:44" s="37" customFormat="1" ht="15" customHeight="1" x14ac:dyDescent="0.2">
      <c r="A19" s="168"/>
      <c r="B19" s="484" t="str">
        <f>IF(OpenAccounts!$E$2&gt;0,OpenAccounts!E2," ")</f>
        <v xml:space="preserve"> </v>
      </c>
      <c r="C19" s="485"/>
      <c r="D19" s="485"/>
      <c r="E19" s="485"/>
      <c r="F19" s="485"/>
      <c r="G19" s="485"/>
      <c r="H19" s="485"/>
      <c r="I19" s="485"/>
      <c r="J19" s="485"/>
      <c r="K19" s="485"/>
      <c r="L19" s="485"/>
      <c r="M19" s="485"/>
      <c r="N19" s="485"/>
      <c r="O19" s="485"/>
      <c r="P19" s="485"/>
      <c r="Q19" s="485"/>
      <c r="R19" s="485"/>
      <c r="S19" s="485"/>
      <c r="T19" s="485"/>
      <c r="U19" s="485"/>
      <c r="V19" s="485"/>
      <c r="W19" s="485"/>
      <c r="X19" s="485"/>
      <c r="Y19" s="485"/>
      <c r="Z19" s="485"/>
      <c r="AA19" s="485"/>
      <c r="AB19" s="485"/>
      <c r="AC19" s="485"/>
      <c r="AD19" s="485"/>
      <c r="AE19" s="485"/>
      <c r="AF19" s="485"/>
      <c r="AG19" s="485"/>
      <c r="AH19" s="485"/>
      <c r="AI19" s="485"/>
      <c r="AJ19" s="485"/>
      <c r="AK19" s="485"/>
      <c r="AL19" s="485"/>
      <c r="AM19" s="485"/>
      <c r="AN19" s="485"/>
      <c r="AO19" s="485"/>
      <c r="AP19" s="485"/>
      <c r="AQ19" s="486"/>
      <c r="AR19" s="168"/>
    </row>
    <row r="20" spans="1:44" s="40" customFormat="1" ht="12" x14ac:dyDescent="0.2">
      <c r="A20" s="169"/>
      <c r="B20" s="169" t="s">
        <v>256</v>
      </c>
      <c r="C20" s="169"/>
      <c r="D20" s="169"/>
      <c r="E20" s="169"/>
      <c r="F20" s="169"/>
      <c r="G20" s="169"/>
      <c r="H20" s="169"/>
      <c r="I20" s="169"/>
      <c r="J20" s="169"/>
      <c r="K20" s="169"/>
      <c r="L20" s="169"/>
      <c r="M20" s="169"/>
      <c r="N20" s="169"/>
      <c r="O20" s="169"/>
      <c r="P20" s="169"/>
      <c r="Q20" s="169"/>
      <c r="R20" s="169"/>
      <c r="S20" s="169"/>
      <c r="T20" s="169"/>
      <c r="U20" s="169" t="s">
        <v>296</v>
      </c>
      <c r="V20" s="169"/>
      <c r="W20" s="169"/>
      <c r="X20" s="169"/>
      <c r="Y20" s="169"/>
      <c r="Z20" s="169"/>
      <c r="AA20" s="169"/>
      <c r="AB20" s="169"/>
      <c r="AC20" s="169"/>
      <c r="AD20" s="169"/>
      <c r="AE20" s="169"/>
      <c r="AF20" s="169"/>
      <c r="AG20" s="169"/>
      <c r="AH20" s="169"/>
      <c r="AI20" s="169"/>
      <c r="AJ20" s="169"/>
      <c r="AK20" s="169"/>
      <c r="AL20" s="169" t="s">
        <v>297</v>
      </c>
      <c r="AM20" s="169"/>
      <c r="AN20" s="169"/>
      <c r="AO20" s="169"/>
      <c r="AP20" s="169"/>
      <c r="AQ20" s="169"/>
      <c r="AR20" s="170"/>
    </row>
    <row r="21" spans="1:44" s="37" customFormat="1" ht="15" customHeight="1" x14ac:dyDescent="0.25">
      <c r="A21" s="168"/>
      <c r="B21" s="487" t="str">
        <f>IF(OpenAccounts!$E$3&gt;0,OpenAccounts!E3," ")</f>
        <v xml:space="preserve"> </v>
      </c>
      <c r="C21" s="488"/>
      <c r="D21" s="488"/>
      <c r="E21" s="488"/>
      <c r="F21" s="488"/>
      <c r="G21" s="488"/>
      <c r="H21" s="488"/>
      <c r="I21" s="488"/>
      <c r="J21" s="488"/>
      <c r="K21" s="488"/>
      <c r="L21" s="488"/>
      <c r="M21" s="489"/>
      <c r="N21" s="168"/>
      <c r="O21" s="168"/>
      <c r="P21" s="168"/>
      <c r="Q21" s="168"/>
      <c r="R21" s="168"/>
      <c r="S21" s="168"/>
      <c r="T21" s="168"/>
      <c r="U21" s="490" t="str">
        <f>IF(OpenAccounts!$O$3&gt;0,OpenAccounts!O3," ")</f>
        <v xml:space="preserve"> </v>
      </c>
      <c r="V21" s="491"/>
      <c r="W21" s="492"/>
      <c r="X21" s="171"/>
      <c r="Y21" s="490" t="str">
        <f>IF(OpenAccounts!$P$3&gt;0,OpenAccounts!P3," ")</f>
        <v xml:space="preserve"> </v>
      </c>
      <c r="Z21" s="491"/>
      <c r="AA21" s="491"/>
      <c r="AB21" s="491"/>
      <c r="AC21" s="492"/>
      <c r="AD21" s="171"/>
      <c r="AE21" s="490" t="str">
        <f>IF(OpenAccounts!$Q$3&gt;0,OpenAccounts!Q3," ")</f>
        <v xml:space="preserve"> </v>
      </c>
      <c r="AF21" s="491"/>
      <c r="AG21" s="491"/>
      <c r="AH21" s="491"/>
      <c r="AI21" s="491"/>
      <c r="AJ21" s="492"/>
      <c r="AK21" s="168"/>
      <c r="AL21" s="493"/>
      <c r="AM21" s="494"/>
      <c r="AN21" s="168"/>
      <c r="AO21" s="168"/>
      <c r="AP21" s="168"/>
      <c r="AQ21" s="168"/>
      <c r="AR21" s="172"/>
    </row>
    <row r="22" spans="1:44" s="40" customFormat="1" ht="12" x14ac:dyDescent="0.2">
      <c r="A22" s="169"/>
      <c r="B22" s="169" t="s">
        <v>298</v>
      </c>
      <c r="C22" s="169"/>
      <c r="D22" s="169"/>
      <c r="E22" s="169"/>
      <c r="F22" s="169"/>
      <c r="G22" s="169"/>
      <c r="H22" s="169"/>
      <c r="I22" s="169"/>
      <c r="J22" s="169"/>
      <c r="K22" s="169"/>
      <c r="L22" s="169"/>
      <c r="M22" s="169"/>
      <c r="N22" s="169"/>
      <c r="O22" s="169"/>
      <c r="P22" s="169"/>
      <c r="Q22" s="169"/>
      <c r="R22" s="169"/>
      <c r="S22" s="169"/>
      <c r="T22" s="169"/>
      <c r="U22" s="169"/>
      <c r="V22" s="169"/>
      <c r="W22" s="169"/>
      <c r="X22" s="169"/>
      <c r="Y22" s="169"/>
      <c r="Z22" s="169"/>
      <c r="AA22" s="169"/>
      <c r="AB22" s="169"/>
      <c r="AC22" s="169"/>
      <c r="AD22" s="169"/>
      <c r="AE22" s="169"/>
      <c r="AF22" s="169"/>
      <c r="AG22" s="169"/>
      <c r="AH22" s="169"/>
      <c r="AI22" s="169"/>
      <c r="AJ22" s="169"/>
      <c r="AK22" s="169"/>
      <c r="AL22" s="169"/>
      <c r="AM22" s="169"/>
      <c r="AN22" s="169"/>
      <c r="AO22" s="169"/>
      <c r="AP22" s="169"/>
      <c r="AQ22" s="169"/>
      <c r="AR22" s="169"/>
    </row>
    <row r="23" spans="1:44" s="37" customFormat="1" ht="14.1" customHeight="1" x14ac:dyDescent="0.2">
      <c r="A23" s="168"/>
      <c r="B23" s="475" t="str">
        <f>IF(OpenAccounts!$J$3&gt;0,OpenAccounts!J3," ")</f>
        <v xml:space="preserve"> </v>
      </c>
      <c r="C23" s="476"/>
      <c r="D23" s="476"/>
      <c r="E23" s="476"/>
      <c r="F23" s="476"/>
      <c r="G23" s="476"/>
      <c r="H23" s="476"/>
      <c r="I23" s="476"/>
      <c r="J23" s="476"/>
      <c r="K23" s="476"/>
      <c r="L23" s="476"/>
      <c r="M23" s="476"/>
      <c r="N23" s="476"/>
      <c r="O23" s="476"/>
      <c r="P23" s="476"/>
      <c r="Q23" s="476"/>
      <c r="R23" s="476"/>
      <c r="S23" s="476"/>
      <c r="T23" s="476"/>
      <c r="U23" s="476"/>
      <c r="V23" s="476"/>
      <c r="W23" s="476"/>
      <c r="X23" s="476"/>
      <c r="Y23" s="476"/>
      <c r="Z23" s="476"/>
      <c r="AA23" s="476"/>
      <c r="AB23" s="476"/>
      <c r="AC23" s="476"/>
      <c r="AD23" s="476"/>
      <c r="AE23" s="476"/>
      <c r="AF23" s="476"/>
      <c r="AG23" s="476"/>
      <c r="AH23" s="476"/>
      <c r="AI23" s="476"/>
      <c r="AJ23" s="476"/>
      <c r="AK23" s="476"/>
      <c r="AL23" s="476"/>
      <c r="AM23" s="476"/>
      <c r="AN23" s="476"/>
      <c r="AO23" s="476"/>
      <c r="AP23" s="476"/>
      <c r="AQ23" s="477"/>
      <c r="AR23" s="168"/>
    </row>
    <row r="24" spans="1:44" s="37" customFormat="1" ht="14.1" customHeight="1" x14ac:dyDescent="0.2">
      <c r="A24" s="168"/>
      <c r="B24" s="475" t="str">
        <f>IF(OpenAccounts!$J$4&gt;0,OpenAccounts!J4," ")</f>
        <v xml:space="preserve"> </v>
      </c>
      <c r="C24" s="476"/>
      <c r="D24" s="476"/>
      <c r="E24" s="476"/>
      <c r="F24" s="476"/>
      <c r="G24" s="476"/>
      <c r="H24" s="476"/>
      <c r="I24" s="476"/>
      <c r="J24" s="476"/>
      <c r="K24" s="476"/>
      <c r="L24" s="476"/>
      <c r="M24" s="476"/>
      <c r="N24" s="476"/>
      <c r="O24" s="476"/>
      <c r="P24" s="476"/>
      <c r="Q24" s="476"/>
      <c r="R24" s="476"/>
      <c r="S24" s="476"/>
      <c r="T24" s="476"/>
      <c r="U24" s="476"/>
      <c r="V24" s="476"/>
      <c r="W24" s="476"/>
      <c r="X24" s="476"/>
      <c r="Y24" s="476"/>
      <c r="Z24" s="476"/>
      <c r="AA24" s="476"/>
      <c r="AB24" s="476"/>
      <c r="AC24" s="476"/>
      <c r="AD24" s="476"/>
      <c r="AE24" s="476"/>
      <c r="AF24" s="476"/>
      <c r="AG24" s="476"/>
      <c r="AH24" s="476"/>
      <c r="AI24" s="476"/>
      <c r="AJ24" s="476"/>
      <c r="AK24" s="476"/>
      <c r="AL24" s="476"/>
      <c r="AM24" s="476"/>
      <c r="AN24" s="476"/>
      <c r="AO24" s="476"/>
      <c r="AP24" s="476"/>
      <c r="AQ24" s="477"/>
      <c r="AR24" s="168"/>
    </row>
    <row r="25" spans="1:44" s="37" customFormat="1" ht="14.1" customHeight="1" x14ac:dyDescent="0.2">
      <c r="A25" s="168"/>
      <c r="B25" s="475" t="str">
        <f>IF(OpenAccounts!$J$5&gt;0,OpenAccounts!J5," ")</f>
        <v xml:space="preserve"> </v>
      </c>
      <c r="C25" s="476"/>
      <c r="D25" s="476"/>
      <c r="E25" s="476"/>
      <c r="F25" s="476"/>
      <c r="G25" s="476"/>
      <c r="H25" s="476"/>
      <c r="I25" s="476"/>
      <c r="J25" s="476"/>
      <c r="K25" s="476"/>
      <c r="L25" s="476"/>
      <c r="M25" s="476"/>
      <c r="N25" s="476"/>
      <c r="O25" s="476"/>
      <c r="P25" s="476"/>
      <c r="Q25" s="476"/>
      <c r="R25" s="476"/>
      <c r="S25" s="476"/>
      <c r="T25" s="476"/>
      <c r="U25" s="476"/>
      <c r="V25" s="476"/>
      <c r="W25" s="476"/>
      <c r="X25" s="476"/>
      <c r="Y25" s="476"/>
      <c r="Z25" s="476"/>
      <c r="AA25" s="476"/>
      <c r="AB25" s="476"/>
      <c r="AC25" s="476"/>
      <c r="AD25" s="476"/>
      <c r="AE25" s="476"/>
      <c r="AF25" s="476"/>
      <c r="AG25" s="476"/>
      <c r="AH25" s="476"/>
      <c r="AI25" s="476"/>
      <c r="AJ25" s="476"/>
      <c r="AK25" s="476"/>
      <c r="AL25" s="476"/>
      <c r="AM25" s="476"/>
      <c r="AN25" s="476"/>
      <c r="AO25" s="476"/>
      <c r="AP25" s="476"/>
      <c r="AQ25" s="477"/>
      <c r="AR25" s="168"/>
    </row>
    <row r="26" spans="1:44" s="37" customFormat="1" ht="14.1" customHeight="1" x14ac:dyDescent="0.2">
      <c r="A26" s="168"/>
      <c r="B26" s="478" t="str">
        <f>IF(OpenAccounts!$J$6&gt;0,OpenAccounts!J6," ")</f>
        <v xml:space="preserve"> </v>
      </c>
      <c r="C26" s="479"/>
      <c r="D26" s="479"/>
      <c r="E26" s="479"/>
      <c r="F26" s="479"/>
      <c r="G26" s="479"/>
      <c r="H26" s="479"/>
      <c r="I26" s="479"/>
      <c r="J26" s="479"/>
      <c r="K26" s="479"/>
      <c r="L26" s="479"/>
      <c r="M26" s="479"/>
      <c r="N26" s="479"/>
      <c r="O26" s="479"/>
      <c r="P26" s="479"/>
      <c r="Q26" s="479"/>
      <c r="R26" s="479"/>
      <c r="S26" s="479"/>
      <c r="T26" s="479"/>
      <c r="U26" s="479"/>
      <c r="V26" s="479"/>
      <c r="W26" s="479"/>
      <c r="X26" s="479"/>
      <c r="Y26" s="479"/>
      <c r="Z26" s="479"/>
      <c r="AA26" s="479"/>
      <c r="AB26" s="479"/>
      <c r="AC26" s="479"/>
      <c r="AD26" s="479"/>
      <c r="AE26" s="480" t="s">
        <v>299</v>
      </c>
      <c r="AF26" s="480"/>
      <c r="AG26" s="480"/>
      <c r="AH26" s="480"/>
      <c r="AI26" s="480"/>
      <c r="AJ26" s="480"/>
      <c r="AK26" s="479" t="str">
        <f>IF(OpenAccounts!$N$6&gt;0,OpenAccounts!N6," ")</f>
        <v xml:space="preserve"> </v>
      </c>
      <c r="AL26" s="479"/>
      <c r="AM26" s="479"/>
      <c r="AN26" s="479"/>
      <c r="AO26" s="479"/>
      <c r="AP26" s="479"/>
      <c r="AQ26" s="481"/>
      <c r="AR26" s="168"/>
    </row>
    <row r="27" spans="1:44" ht="6" customHeight="1" x14ac:dyDescent="0.2">
      <c r="A27" s="173"/>
      <c r="B27" s="173"/>
      <c r="C27" s="173"/>
      <c r="D27" s="173"/>
      <c r="E27" s="173"/>
      <c r="F27" s="173"/>
      <c r="G27" s="173"/>
      <c r="H27" s="173"/>
      <c r="I27" s="173"/>
      <c r="J27" s="173"/>
      <c r="K27" s="173"/>
      <c r="L27" s="173"/>
      <c r="M27" s="173"/>
      <c r="N27" s="173"/>
      <c r="O27" s="173"/>
      <c r="P27" s="173"/>
      <c r="Q27" s="173"/>
      <c r="R27" s="173"/>
      <c r="S27" s="173"/>
      <c r="T27" s="173"/>
      <c r="U27" s="173"/>
      <c r="V27" s="173"/>
      <c r="W27" s="173"/>
      <c r="X27" s="173"/>
      <c r="Y27" s="173"/>
      <c r="Z27" s="173"/>
      <c r="AA27" s="173"/>
      <c r="AB27" s="173"/>
      <c r="AC27" s="173"/>
      <c r="AD27" s="173"/>
      <c r="AE27" s="173"/>
      <c r="AF27" s="173"/>
      <c r="AG27" s="173"/>
      <c r="AH27" s="173"/>
      <c r="AI27" s="173"/>
      <c r="AJ27" s="173"/>
      <c r="AK27" s="173"/>
      <c r="AL27" s="173"/>
      <c r="AM27" s="173"/>
      <c r="AN27" s="173"/>
      <c r="AO27" s="173"/>
      <c r="AP27" s="173"/>
      <c r="AQ27" s="173"/>
      <c r="AR27" s="173"/>
    </row>
    <row r="28" spans="1:44" ht="9" customHeight="1" x14ac:dyDescent="0.2">
      <c r="A28" s="504"/>
      <c r="B28" s="504"/>
      <c r="C28" s="504"/>
      <c r="D28" s="504"/>
      <c r="E28" s="504"/>
      <c r="F28" s="504"/>
      <c r="G28" s="504"/>
      <c r="H28" s="504"/>
      <c r="I28" s="504"/>
      <c r="J28" s="505"/>
      <c r="K28" s="461"/>
      <c r="L28" s="461"/>
      <c r="M28" s="461"/>
      <c r="N28" s="461"/>
      <c r="O28" s="461"/>
      <c r="P28" s="461"/>
      <c r="Q28" s="461"/>
      <c r="R28" s="461"/>
      <c r="S28" s="461"/>
      <c r="T28" s="461"/>
      <c r="U28" s="461"/>
      <c r="V28" s="461"/>
      <c r="W28" s="461"/>
      <c r="X28" s="461"/>
      <c r="Y28" s="461"/>
      <c r="Z28" s="461"/>
      <c r="AA28" s="461"/>
      <c r="AB28" s="461"/>
      <c r="AC28" s="461"/>
      <c r="AD28" s="461"/>
      <c r="AE28" s="461"/>
      <c r="AF28" s="461"/>
      <c r="AG28" s="461"/>
      <c r="AH28" s="461"/>
      <c r="AI28" s="461"/>
      <c r="AJ28" s="461"/>
      <c r="AK28" s="461"/>
      <c r="AL28" s="461"/>
      <c r="AM28" s="461"/>
      <c r="AN28" s="461"/>
      <c r="AO28" s="461"/>
      <c r="AP28" s="461"/>
      <c r="AQ28" s="461"/>
      <c r="AR28" s="461"/>
    </row>
    <row r="29" spans="1:44" s="166" customFormat="1" ht="18" customHeight="1" x14ac:dyDescent="0.2">
      <c r="A29" s="463" t="s">
        <v>300</v>
      </c>
      <c r="B29" s="463"/>
      <c r="C29" s="463"/>
      <c r="D29" s="463"/>
      <c r="E29" s="463"/>
      <c r="F29" s="463"/>
      <c r="G29" s="463"/>
      <c r="H29" s="463"/>
      <c r="I29" s="463"/>
      <c r="J29" s="506"/>
      <c r="K29" s="461"/>
      <c r="L29" s="461"/>
      <c r="M29" s="461"/>
      <c r="N29" s="461"/>
      <c r="O29" s="461"/>
      <c r="P29" s="461"/>
      <c r="Q29" s="461"/>
      <c r="R29" s="461"/>
      <c r="S29" s="461"/>
      <c r="T29" s="461"/>
      <c r="U29" s="461"/>
      <c r="V29" s="461"/>
      <c r="W29" s="461"/>
      <c r="X29" s="461"/>
      <c r="Y29" s="461"/>
      <c r="Z29" s="461"/>
      <c r="AA29" s="461"/>
      <c r="AB29" s="461"/>
      <c r="AC29" s="461"/>
      <c r="AD29" s="461"/>
      <c r="AE29" s="461"/>
      <c r="AF29" s="461"/>
      <c r="AG29" s="461"/>
      <c r="AH29" s="461"/>
      <c r="AI29" s="461"/>
      <c r="AJ29" s="461"/>
      <c r="AK29" s="461"/>
      <c r="AL29" s="461"/>
      <c r="AM29" s="461"/>
      <c r="AN29" s="461"/>
      <c r="AO29" s="461"/>
      <c r="AP29" s="461"/>
      <c r="AQ29" s="461"/>
      <c r="AR29" s="461"/>
    </row>
    <row r="30" spans="1:44" s="166" customFormat="1" ht="3.95" customHeight="1" x14ac:dyDescent="0.2">
      <c r="A30" s="507"/>
      <c r="B30" s="347"/>
      <c r="C30" s="347"/>
      <c r="D30" s="347"/>
      <c r="E30" s="347"/>
      <c r="F30" s="347"/>
      <c r="G30" s="347"/>
      <c r="H30" s="347"/>
      <c r="I30" s="347"/>
      <c r="J30" s="347"/>
      <c r="K30" s="347"/>
      <c r="L30" s="347"/>
      <c r="M30" s="347"/>
      <c r="N30" s="347"/>
      <c r="O30" s="347"/>
      <c r="P30" s="347"/>
      <c r="Q30" s="347"/>
      <c r="R30" s="347"/>
      <c r="S30" s="347"/>
      <c r="T30" s="347"/>
      <c r="U30" s="347"/>
      <c r="V30" s="347"/>
      <c r="W30" s="347"/>
      <c r="X30" s="505"/>
      <c r="Y30" s="508"/>
      <c r="Z30" s="508"/>
      <c r="AA30" s="508"/>
      <c r="AB30" s="508"/>
      <c r="AC30" s="508"/>
      <c r="AD30" s="508"/>
      <c r="AE30" s="508"/>
      <c r="AF30" s="508"/>
      <c r="AG30" s="508"/>
      <c r="AH30" s="508"/>
      <c r="AI30" s="508"/>
      <c r="AJ30" s="508"/>
      <c r="AK30" s="508"/>
      <c r="AL30" s="508"/>
      <c r="AM30" s="508"/>
      <c r="AN30" s="508"/>
      <c r="AO30" s="508"/>
      <c r="AP30" s="508"/>
      <c r="AQ30" s="508"/>
      <c r="AR30" s="508"/>
    </row>
    <row r="31" spans="1:44" s="40" customFormat="1" ht="12" x14ac:dyDescent="0.2">
      <c r="A31" s="169"/>
      <c r="B31" s="169" t="s">
        <v>301</v>
      </c>
      <c r="C31" s="169"/>
      <c r="D31" s="169"/>
      <c r="E31" s="169"/>
      <c r="F31" s="169"/>
      <c r="G31" s="169"/>
      <c r="H31" s="169"/>
      <c r="I31" s="169"/>
      <c r="J31" s="169"/>
      <c r="K31" s="169"/>
      <c r="L31" s="169"/>
      <c r="M31" s="169"/>
      <c r="N31" s="169"/>
      <c r="O31" s="169"/>
      <c r="P31" s="169"/>
      <c r="Q31" s="169"/>
      <c r="R31" s="169"/>
      <c r="S31" s="169"/>
      <c r="T31" s="169"/>
      <c r="U31" s="169"/>
      <c r="V31" s="169"/>
      <c r="W31" s="169"/>
      <c r="X31" s="505"/>
      <c r="Y31" s="169"/>
      <c r="Z31" s="169" t="s">
        <v>302</v>
      </c>
      <c r="AA31" s="169"/>
      <c r="AB31" s="169"/>
      <c r="AC31" s="169"/>
      <c r="AD31" s="169"/>
      <c r="AE31" s="169"/>
      <c r="AF31" s="169"/>
      <c r="AG31" s="169"/>
      <c r="AH31" s="169"/>
      <c r="AI31" s="169"/>
      <c r="AJ31" s="169"/>
      <c r="AK31" s="169"/>
      <c r="AL31" s="169"/>
      <c r="AM31" s="169"/>
      <c r="AN31" s="169"/>
      <c r="AO31" s="169"/>
      <c r="AP31" s="169"/>
      <c r="AQ31" s="169"/>
      <c r="AR31" s="169"/>
    </row>
    <row r="32" spans="1:44" s="37" customFormat="1" ht="12" x14ac:dyDescent="0.2">
      <c r="A32" s="168"/>
      <c r="B32" s="168" t="s">
        <v>303</v>
      </c>
      <c r="C32" s="168"/>
      <c r="D32" s="168"/>
      <c r="E32" s="168"/>
      <c r="F32" s="168"/>
      <c r="G32" s="168"/>
      <c r="H32" s="168"/>
      <c r="I32" s="168"/>
      <c r="J32" s="168"/>
      <c r="K32" s="172"/>
      <c r="L32" s="168"/>
      <c r="M32" s="168" t="s">
        <v>304</v>
      </c>
      <c r="N32" s="168"/>
      <c r="O32" s="168"/>
      <c r="P32" s="168"/>
      <c r="Q32" s="168"/>
      <c r="R32" s="168"/>
      <c r="S32" s="168"/>
      <c r="T32" s="168"/>
      <c r="U32" s="168"/>
      <c r="V32" s="168"/>
      <c r="W32" s="168"/>
      <c r="X32" s="505"/>
      <c r="Y32" s="168"/>
      <c r="Z32" s="168" t="s">
        <v>305</v>
      </c>
      <c r="AA32" s="168"/>
      <c r="AB32" s="168"/>
      <c r="AC32" s="168"/>
      <c r="AD32" s="168"/>
      <c r="AE32" s="168"/>
      <c r="AF32" s="168"/>
      <c r="AG32" s="168"/>
      <c r="AH32" s="168"/>
      <c r="AI32" s="168"/>
      <c r="AJ32" s="168"/>
      <c r="AK32" s="168"/>
      <c r="AL32" s="168"/>
      <c r="AM32" s="168"/>
      <c r="AN32" s="168"/>
      <c r="AO32" s="168"/>
      <c r="AP32" s="168"/>
      <c r="AQ32" s="168"/>
      <c r="AR32" s="168"/>
    </row>
    <row r="33" spans="1:44" s="37" customFormat="1" ht="15" customHeight="1" x14ac:dyDescent="0.2">
      <c r="A33" s="168"/>
      <c r="B33" s="495">
        <f>Admin!L6</f>
        <v>44927</v>
      </c>
      <c r="C33" s="496"/>
      <c r="D33" s="497"/>
      <c r="E33" s="497"/>
      <c r="F33" s="497"/>
      <c r="G33" s="497"/>
      <c r="H33" s="497"/>
      <c r="I33" s="497"/>
      <c r="J33" s="497"/>
      <c r="K33" s="498"/>
      <c r="L33" s="168"/>
      <c r="M33" s="495">
        <f>Admin!N7</f>
        <v>45291</v>
      </c>
      <c r="N33" s="496"/>
      <c r="O33" s="497"/>
      <c r="P33" s="497"/>
      <c r="Q33" s="497"/>
      <c r="R33" s="497"/>
      <c r="S33" s="497"/>
      <c r="T33" s="497"/>
      <c r="U33" s="497"/>
      <c r="V33" s="498"/>
      <c r="W33" s="168"/>
      <c r="X33" s="505"/>
      <c r="Y33" s="168"/>
      <c r="Z33" s="168"/>
      <c r="AA33" s="168"/>
      <c r="AB33" s="168"/>
      <c r="AC33" s="168"/>
      <c r="AD33" s="168"/>
      <c r="AE33" s="168"/>
      <c r="AF33" s="168"/>
      <c r="AG33" s="168"/>
      <c r="AH33" s="168"/>
      <c r="AI33" s="168"/>
      <c r="AJ33" s="168"/>
      <c r="AK33" s="168"/>
      <c r="AL33" s="168"/>
      <c r="AM33" s="168"/>
      <c r="AN33" s="168"/>
      <c r="AO33" s="168"/>
      <c r="AP33" s="168"/>
      <c r="AQ33" s="168"/>
      <c r="AR33" s="168"/>
    </row>
    <row r="34" spans="1:44" s="37" customFormat="1" ht="15" x14ac:dyDescent="0.2">
      <c r="A34" s="168"/>
      <c r="B34" s="168"/>
      <c r="C34" s="168"/>
      <c r="D34" s="168"/>
      <c r="E34" s="168"/>
      <c r="F34" s="168"/>
      <c r="G34" s="168"/>
      <c r="H34" s="168"/>
      <c r="I34" s="168"/>
      <c r="J34" s="168"/>
      <c r="K34" s="168"/>
      <c r="L34" s="168"/>
      <c r="M34" s="168"/>
      <c r="N34" s="168"/>
      <c r="O34" s="168"/>
      <c r="P34" s="168"/>
      <c r="Q34" s="168"/>
      <c r="R34" s="168"/>
      <c r="S34" s="168"/>
      <c r="T34" s="168"/>
      <c r="U34" s="168"/>
      <c r="V34" s="168"/>
      <c r="W34" s="168"/>
      <c r="X34" s="505"/>
      <c r="Y34" s="168"/>
      <c r="Z34" s="168" t="s">
        <v>306</v>
      </c>
      <c r="AA34" s="168"/>
      <c r="AB34" s="168"/>
      <c r="AC34" s="168"/>
      <c r="AD34" s="168"/>
      <c r="AE34" s="168"/>
      <c r="AF34" s="168"/>
      <c r="AG34" s="168"/>
      <c r="AH34" s="168"/>
      <c r="AI34" s="168"/>
      <c r="AJ34" s="168"/>
      <c r="AK34" s="168"/>
      <c r="AL34" s="168"/>
      <c r="AM34" s="168"/>
      <c r="AN34" s="168"/>
      <c r="AO34" s="168"/>
      <c r="AP34" s="168"/>
      <c r="AQ34" s="174" t="s">
        <v>119</v>
      </c>
      <c r="AR34" s="168"/>
    </row>
    <row r="35" spans="1:44" s="37" customFormat="1" ht="12" x14ac:dyDescent="0.2">
      <c r="A35" s="168"/>
      <c r="B35" s="175" t="s">
        <v>307</v>
      </c>
      <c r="C35" s="175"/>
      <c r="D35" s="175"/>
      <c r="E35" s="175"/>
      <c r="F35" s="175"/>
      <c r="G35" s="175"/>
      <c r="H35" s="175"/>
      <c r="I35" s="175"/>
      <c r="J35" s="175"/>
      <c r="K35" s="175"/>
      <c r="L35" s="175"/>
      <c r="M35" s="175"/>
      <c r="N35" s="175"/>
      <c r="O35" s="175"/>
      <c r="P35" s="175"/>
      <c r="Q35" s="175"/>
      <c r="R35" s="168"/>
      <c r="S35" s="168"/>
      <c r="T35" s="168"/>
      <c r="U35" s="168"/>
      <c r="V35" s="168"/>
      <c r="W35" s="168"/>
      <c r="X35" s="505"/>
      <c r="Y35" s="168"/>
      <c r="Z35" s="168"/>
      <c r="AA35" s="168"/>
      <c r="AB35" s="168"/>
      <c r="AC35" s="168"/>
      <c r="AD35" s="168"/>
      <c r="AE35" s="168"/>
      <c r="AF35" s="168"/>
      <c r="AG35" s="168"/>
      <c r="AH35" s="168"/>
      <c r="AI35" s="168"/>
      <c r="AJ35" s="168"/>
      <c r="AK35" s="168"/>
      <c r="AL35" s="168"/>
      <c r="AM35" s="168"/>
      <c r="AN35" s="168"/>
      <c r="AO35" s="168"/>
      <c r="AP35" s="168"/>
      <c r="AQ35" s="168"/>
      <c r="AR35" s="168"/>
    </row>
    <row r="36" spans="1:44" s="37" customFormat="1" ht="12" x14ac:dyDescent="0.2">
      <c r="A36" s="168"/>
      <c r="B36" s="168"/>
      <c r="C36" s="168"/>
      <c r="D36" s="168"/>
      <c r="E36" s="168"/>
      <c r="F36" s="168"/>
      <c r="G36" s="168"/>
      <c r="H36" s="168"/>
      <c r="I36" s="168"/>
      <c r="J36" s="168"/>
      <c r="K36" s="168"/>
      <c r="L36" s="168"/>
      <c r="M36" s="168"/>
      <c r="N36" s="168"/>
      <c r="O36" s="168"/>
      <c r="P36" s="168"/>
      <c r="Q36" s="168"/>
      <c r="R36" s="168"/>
      <c r="S36" s="168"/>
      <c r="T36" s="168"/>
      <c r="U36" s="168"/>
      <c r="V36" s="168"/>
      <c r="W36" s="168"/>
      <c r="X36" s="505"/>
      <c r="Y36" s="168"/>
      <c r="Z36" s="168" t="s">
        <v>308</v>
      </c>
      <c r="AA36" s="168"/>
      <c r="AB36" s="168"/>
      <c r="AC36" s="168"/>
      <c r="AD36" s="168"/>
      <c r="AE36" s="168"/>
      <c r="AF36" s="168"/>
      <c r="AG36" s="168"/>
      <c r="AH36" s="168"/>
      <c r="AI36" s="168"/>
      <c r="AJ36" s="168"/>
      <c r="AK36" s="168"/>
      <c r="AL36" s="168"/>
      <c r="AM36" s="168"/>
      <c r="AN36" s="168"/>
      <c r="AO36" s="168"/>
      <c r="AP36" s="168"/>
      <c r="AQ36" s="176"/>
      <c r="AR36" s="168"/>
    </row>
    <row r="37" spans="1:44" s="37" customFormat="1" ht="12" x14ac:dyDescent="0.2">
      <c r="A37" s="168"/>
      <c r="B37" s="168" t="s">
        <v>309</v>
      </c>
      <c r="C37" s="168"/>
      <c r="D37" s="168"/>
      <c r="E37" s="168"/>
      <c r="F37" s="168"/>
      <c r="G37" s="168"/>
      <c r="H37" s="168"/>
      <c r="I37" s="168"/>
      <c r="J37" s="168"/>
      <c r="K37" s="168"/>
      <c r="L37" s="168"/>
      <c r="M37" s="168"/>
      <c r="N37" s="168"/>
      <c r="O37" s="168"/>
      <c r="P37" s="168"/>
      <c r="Q37" s="168"/>
      <c r="R37" s="168"/>
      <c r="S37" s="168"/>
      <c r="T37" s="168"/>
      <c r="U37" s="176"/>
      <c r="V37" s="168"/>
      <c r="W37" s="168"/>
      <c r="X37" s="505"/>
      <c r="Y37" s="168"/>
      <c r="Z37" s="168"/>
      <c r="AA37" s="168"/>
      <c r="AB37" s="168"/>
      <c r="AC37" s="168"/>
      <c r="AD37" s="168"/>
      <c r="AE37" s="168"/>
      <c r="AF37" s="168"/>
      <c r="AG37" s="168"/>
      <c r="AH37" s="168"/>
      <c r="AI37" s="168"/>
      <c r="AJ37" s="168"/>
      <c r="AK37" s="168"/>
      <c r="AL37" s="168"/>
      <c r="AM37" s="168"/>
      <c r="AN37" s="168"/>
      <c r="AO37" s="168"/>
      <c r="AP37" s="168"/>
      <c r="AQ37" s="168"/>
      <c r="AR37" s="168"/>
    </row>
    <row r="38" spans="1:44" s="37" customFormat="1" ht="9" customHeight="1" x14ac:dyDescent="0.2">
      <c r="A38" s="168"/>
      <c r="B38" s="168"/>
      <c r="C38" s="168"/>
      <c r="D38" s="168"/>
      <c r="E38" s="168"/>
      <c r="F38" s="168"/>
      <c r="G38" s="168"/>
      <c r="H38" s="168"/>
      <c r="I38" s="168"/>
      <c r="J38" s="168"/>
      <c r="K38" s="168"/>
      <c r="L38" s="168"/>
      <c r="M38" s="168"/>
      <c r="N38" s="168"/>
      <c r="O38" s="168"/>
      <c r="P38" s="168"/>
      <c r="Q38" s="168"/>
      <c r="R38" s="168"/>
      <c r="S38" s="168"/>
      <c r="T38" s="168"/>
      <c r="U38" s="168"/>
      <c r="V38" s="168"/>
      <c r="W38" s="168"/>
      <c r="X38" s="505"/>
      <c r="Y38" s="168"/>
      <c r="Z38" s="168"/>
      <c r="AA38" s="168"/>
      <c r="AB38" s="168"/>
      <c r="AC38" s="168"/>
      <c r="AD38" s="168"/>
      <c r="AE38" s="168"/>
      <c r="AF38" s="168"/>
      <c r="AG38" s="168"/>
      <c r="AH38" s="168"/>
      <c r="AI38" s="168"/>
      <c r="AJ38" s="168"/>
      <c r="AK38" s="168"/>
      <c r="AL38" s="168"/>
      <c r="AM38" s="168"/>
      <c r="AN38" s="168"/>
      <c r="AO38" s="168"/>
      <c r="AP38" s="168"/>
      <c r="AQ38" s="168"/>
      <c r="AR38" s="168"/>
    </row>
    <row r="39" spans="1:44" s="37" customFormat="1" ht="12" x14ac:dyDescent="0.2">
      <c r="A39" s="168"/>
      <c r="B39" s="168" t="s">
        <v>310</v>
      </c>
      <c r="C39" s="168"/>
      <c r="D39" s="168"/>
      <c r="E39" s="168"/>
      <c r="F39" s="168"/>
      <c r="G39" s="168"/>
      <c r="H39" s="168"/>
      <c r="I39" s="168"/>
      <c r="J39" s="168"/>
      <c r="K39" s="168"/>
      <c r="L39" s="168"/>
      <c r="M39" s="168"/>
      <c r="N39" s="168"/>
      <c r="O39" s="168"/>
      <c r="P39" s="168"/>
      <c r="Q39" s="168"/>
      <c r="R39" s="168"/>
      <c r="S39" s="168"/>
      <c r="T39" s="168"/>
      <c r="U39" s="176"/>
      <c r="V39" s="168"/>
      <c r="W39" s="168"/>
      <c r="X39" s="505"/>
      <c r="Y39" s="168"/>
      <c r="Z39" s="168" t="s">
        <v>311</v>
      </c>
      <c r="AA39" s="168"/>
      <c r="AB39" s="168"/>
      <c r="AC39" s="168"/>
      <c r="AD39" s="168"/>
      <c r="AE39" s="168"/>
      <c r="AF39" s="168"/>
      <c r="AG39" s="168"/>
      <c r="AH39" s="168"/>
      <c r="AI39" s="168"/>
      <c r="AJ39" s="168"/>
      <c r="AK39" s="168"/>
      <c r="AL39" s="168"/>
      <c r="AM39" s="168"/>
      <c r="AN39" s="168"/>
      <c r="AO39" s="168"/>
      <c r="AP39" s="168"/>
      <c r="AQ39" s="168"/>
      <c r="AR39" s="168"/>
    </row>
    <row r="40" spans="1:44" s="37" customFormat="1" ht="12" x14ac:dyDescent="0.2">
      <c r="A40" s="168"/>
      <c r="B40" s="168"/>
      <c r="C40" s="168"/>
      <c r="D40" s="168"/>
      <c r="E40" s="168"/>
      <c r="F40" s="168"/>
      <c r="G40" s="168"/>
      <c r="H40" s="168"/>
      <c r="I40" s="168"/>
      <c r="J40" s="168"/>
      <c r="K40" s="168"/>
      <c r="L40" s="168"/>
      <c r="M40" s="168"/>
      <c r="N40" s="168"/>
      <c r="O40" s="168"/>
      <c r="P40" s="168"/>
      <c r="Q40" s="168"/>
      <c r="R40" s="168"/>
      <c r="S40" s="168"/>
      <c r="T40" s="168"/>
      <c r="U40" s="168"/>
      <c r="V40" s="168"/>
      <c r="W40" s="168"/>
      <c r="X40" s="505"/>
      <c r="Y40" s="168"/>
      <c r="Z40" s="168" t="s">
        <v>312</v>
      </c>
      <c r="AA40" s="168"/>
      <c r="AB40" s="168"/>
      <c r="AC40" s="168"/>
      <c r="AD40" s="168"/>
      <c r="AE40" s="168"/>
      <c r="AF40" s="168"/>
      <c r="AG40" s="168"/>
      <c r="AH40" s="168"/>
      <c r="AI40" s="168"/>
      <c r="AJ40" s="168"/>
      <c r="AK40" s="168"/>
      <c r="AL40" s="168"/>
      <c r="AM40" s="168"/>
      <c r="AN40" s="168"/>
      <c r="AO40" s="168"/>
      <c r="AP40" s="168"/>
      <c r="AQ40" s="168"/>
      <c r="AR40" s="168"/>
    </row>
    <row r="41" spans="1:44" s="37" customFormat="1" ht="12" x14ac:dyDescent="0.2">
      <c r="A41" s="168"/>
      <c r="B41" s="168" t="s">
        <v>313</v>
      </c>
      <c r="C41" s="168"/>
      <c r="D41" s="168"/>
      <c r="E41" s="168"/>
      <c r="F41" s="168"/>
      <c r="G41" s="168"/>
      <c r="H41" s="168"/>
      <c r="I41" s="168"/>
      <c r="J41" s="168"/>
      <c r="K41" s="168"/>
      <c r="L41" s="168"/>
      <c r="M41" s="168"/>
      <c r="N41" s="168"/>
      <c r="O41" s="168"/>
      <c r="P41" s="168"/>
      <c r="Q41" s="168"/>
      <c r="R41" s="168"/>
      <c r="S41" s="168"/>
      <c r="T41" s="168"/>
      <c r="U41" s="168"/>
      <c r="V41" s="168"/>
      <c r="W41" s="168"/>
      <c r="X41" s="505"/>
      <c r="Y41" s="168"/>
      <c r="Z41" s="509"/>
      <c r="AA41" s="510"/>
      <c r="AB41" s="510"/>
      <c r="AC41" s="510"/>
      <c r="AD41" s="510"/>
      <c r="AE41" s="510"/>
      <c r="AF41" s="510"/>
      <c r="AG41" s="510"/>
      <c r="AH41" s="510"/>
      <c r="AI41" s="510"/>
      <c r="AJ41" s="510"/>
      <c r="AK41" s="510"/>
      <c r="AL41" s="510"/>
      <c r="AM41" s="510"/>
      <c r="AN41" s="510"/>
      <c r="AO41" s="510"/>
      <c r="AP41" s="510"/>
      <c r="AQ41" s="511"/>
      <c r="AR41" s="168"/>
    </row>
    <row r="42" spans="1:44" s="37" customFormat="1" ht="12" x14ac:dyDescent="0.2">
      <c r="A42" s="168"/>
      <c r="B42" s="168" t="s">
        <v>314</v>
      </c>
      <c r="C42" s="168"/>
      <c r="D42" s="168"/>
      <c r="E42" s="168"/>
      <c r="F42" s="168"/>
      <c r="G42" s="168"/>
      <c r="H42" s="168"/>
      <c r="I42" s="168"/>
      <c r="J42" s="168"/>
      <c r="K42" s="168"/>
      <c r="L42" s="168"/>
      <c r="M42" s="168"/>
      <c r="N42" s="168"/>
      <c r="O42" s="168"/>
      <c r="P42" s="168"/>
      <c r="Q42" s="168"/>
      <c r="R42" s="168"/>
      <c r="S42" s="168"/>
      <c r="T42" s="168"/>
      <c r="U42" s="176"/>
      <c r="V42" s="168"/>
      <c r="W42" s="168"/>
      <c r="X42" s="505"/>
      <c r="Y42" s="168"/>
      <c r="Z42" s="512"/>
      <c r="AA42" s="483"/>
      <c r="AB42" s="483"/>
      <c r="AC42" s="483"/>
      <c r="AD42" s="483"/>
      <c r="AE42" s="483"/>
      <c r="AF42" s="483"/>
      <c r="AG42" s="483"/>
      <c r="AH42" s="483"/>
      <c r="AI42" s="483"/>
      <c r="AJ42" s="483"/>
      <c r="AK42" s="483"/>
      <c r="AL42" s="483"/>
      <c r="AM42" s="483"/>
      <c r="AN42" s="483"/>
      <c r="AO42" s="483"/>
      <c r="AP42" s="483"/>
      <c r="AQ42" s="513"/>
      <c r="AR42" s="168"/>
    </row>
    <row r="43" spans="1:44" s="37" customFormat="1" ht="9" customHeight="1" x14ac:dyDescent="0.2">
      <c r="A43" s="168"/>
      <c r="B43" s="168"/>
      <c r="C43" s="168"/>
      <c r="D43" s="168"/>
      <c r="E43" s="168"/>
      <c r="F43" s="168"/>
      <c r="G43" s="168"/>
      <c r="H43" s="168"/>
      <c r="I43" s="168"/>
      <c r="J43" s="168"/>
      <c r="K43" s="168"/>
      <c r="L43" s="168"/>
      <c r="M43" s="168"/>
      <c r="N43" s="168"/>
      <c r="O43" s="168"/>
      <c r="P43" s="168"/>
      <c r="Q43" s="168"/>
      <c r="R43" s="168"/>
      <c r="S43" s="168"/>
      <c r="T43" s="168"/>
      <c r="U43" s="168"/>
      <c r="V43" s="168"/>
      <c r="W43" s="168"/>
      <c r="X43" s="505"/>
      <c r="Y43" s="168"/>
      <c r="Z43" s="512"/>
      <c r="AA43" s="483"/>
      <c r="AB43" s="483"/>
      <c r="AC43" s="483"/>
      <c r="AD43" s="483"/>
      <c r="AE43" s="483"/>
      <c r="AF43" s="483"/>
      <c r="AG43" s="483"/>
      <c r="AH43" s="483"/>
      <c r="AI43" s="483"/>
      <c r="AJ43" s="483"/>
      <c r="AK43" s="483"/>
      <c r="AL43" s="483"/>
      <c r="AM43" s="483"/>
      <c r="AN43" s="483"/>
      <c r="AO43" s="483"/>
      <c r="AP43" s="483"/>
      <c r="AQ43" s="513"/>
      <c r="AR43" s="168"/>
    </row>
    <row r="44" spans="1:44" s="37" customFormat="1" ht="12" x14ac:dyDescent="0.2">
      <c r="A44" s="168"/>
      <c r="B44" s="168" t="s">
        <v>315</v>
      </c>
      <c r="C44" s="168"/>
      <c r="D44" s="168"/>
      <c r="E44" s="168"/>
      <c r="F44" s="168"/>
      <c r="G44" s="168"/>
      <c r="H44" s="168"/>
      <c r="I44" s="168"/>
      <c r="J44" s="168"/>
      <c r="K44" s="168"/>
      <c r="L44" s="168"/>
      <c r="M44" s="168"/>
      <c r="N44" s="168"/>
      <c r="O44" s="168"/>
      <c r="P44" s="168"/>
      <c r="Q44" s="168"/>
      <c r="R44" s="168"/>
      <c r="S44" s="168"/>
      <c r="T44" s="168"/>
      <c r="U44" s="176"/>
      <c r="V44" s="168"/>
      <c r="W44" s="168"/>
      <c r="X44" s="505"/>
      <c r="Y44" s="168"/>
      <c r="Z44" s="512"/>
      <c r="AA44" s="483"/>
      <c r="AB44" s="483"/>
      <c r="AC44" s="483"/>
      <c r="AD44" s="483"/>
      <c r="AE44" s="483"/>
      <c r="AF44" s="483"/>
      <c r="AG44" s="483"/>
      <c r="AH44" s="483"/>
      <c r="AI44" s="483"/>
      <c r="AJ44" s="483"/>
      <c r="AK44" s="483"/>
      <c r="AL44" s="483"/>
      <c r="AM44" s="483"/>
      <c r="AN44" s="483"/>
      <c r="AO44" s="483"/>
      <c r="AP44" s="483"/>
      <c r="AQ44" s="513"/>
      <c r="AR44" s="168"/>
    </row>
    <row r="45" spans="1:44" s="37" customFormat="1" ht="9" customHeight="1" x14ac:dyDescent="0.2">
      <c r="A45" s="168"/>
      <c r="B45" s="168"/>
      <c r="C45" s="168"/>
      <c r="D45" s="168"/>
      <c r="E45" s="168"/>
      <c r="F45" s="168"/>
      <c r="G45" s="168"/>
      <c r="H45" s="168"/>
      <c r="I45" s="168"/>
      <c r="J45" s="168"/>
      <c r="K45" s="168"/>
      <c r="L45" s="168"/>
      <c r="M45" s="168"/>
      <c r="N45" s="168"/>
      <c r="O45" s="168"/>
      <c r="P45" s="168"/>
      <c r="Q45" s="168"/>
      <c r="R45" s="168"/>
      <c r="S45" s="168"/>
      <c r="T45" s="168"/>
      <c r="U45" s="168"/>
      <c r="V45" s="168"/>
      <c r="W45" s="168"/>
      <c r="X45" s="505"/>
      <c r="Y45" s="168"/>
      <c r="Z45" s="512"/>
      <c r="AA45" s="483"/>
      <c r="AB45" s="483"/>
      <c r="AC45" s="483"/>
      <c r="AD45" s="483"/>
      <c r="AE45" s="483"/>
      <c r="AF45" s="483"/>
      <c r="AG45" s="483"/>
      <c r="AH45" s="483"/>
      <c r="AI45" s="483"/>
      <c r="AJ45" s="483"/>
      <c r="AK45" s="483"/>
      <c r="AL45" s="483"/>
      <c r="AM45" s="483"/>
      <c r="AN45" s="483"/>
      <c r="AO45" s="483"/>
      <c r="AP45" s="483"/>
      <c r="AQ45" s="513"/>
      <c r="AR45" s="168"/>
    </row>
    <row r="46" spans="1:44" s="37" customFormat="1" ht="12" x14ac:dyDescent="0.2">
      <c r="A46" s="168"/>
      <c r="B46" s="168" t="s">
        <v>316</v>
      </c>
      <c r="C46" s="168"/>
      <c r="D46" s="168"/>
      <c r="E46" s="168"/>
      <c r="F46" s="168"/>
      <c r="G46" s="168"/>
      <c r="H46" s="168"/>
      <c r="I46" s="168"/>
      <c r="J46" s="168"/>
      <c r="K46" s="168"/>
      <c r="L46" s="168"/>
      <c r="M46" s="168"/>
      <c r="N46" s="168"/>
      <c r="O46" s="168"/>
      <c r="P46" s="168"/>
      <c r="Q46" s="168"/>
      <c r="R46" s="168"/>
      <c r="S46" s="168"/>
      <c r="T46" s="168"/>
      <c r="U46" s="176"/>
      <c r="V46" s="168"/>
      <c r="W46" s="168"/>
      <c r="X46" s="505"/>
      <c r="Y46" s="168"/>
      <c r="Z46" s="514"/>
      <c r="AA46" s="515"/>
      <c r="AB46" s="515"/>
      <c r="AC46" s="515"/>
      <c r="AD46" s="515"/>
      <c r="AE46" s="515"/>
      <c r="AF46" s="515"/>
      <c r="AG46" s="515"/>
      <c r="AH46" s="515"/>
      <c r="AI46" s="515"/>
      <c r="AJ46" s="515"/>
      <c r="AK46" s="515"/>
      <c r="AL46" s="515"/>
      <c r="AM46" s="515"/>
      <c r="AN46" s="515"/>
      <c r="AO46" s="515"/>
      <c r="AP46" s="515"/>
      <c r="AQ46" s="516"/>
      <c r="AR46" s="168"/>
    </row>
    <row r="47" spans="1:44" s="37" customFormat="1" ht="12" x14ac:dyDescent="0.2">
      <c r="A47" s="168"/>
      <c r="B47" s="168"/>
      <c r="C47" s="168"/>
      <c r="D47" s="168"/>
      <c r="E47" s="168"/>
      <c r="F47" s="168"/>
      <c r="G47" s="168"/>
      <c r="H47" s="168"/>
      <c r="I47" s="168"/>
      <c r="J47" s="168"/>
      <c r="K47" s="168"/>
      <c r="L47" s="168"/>
      <c r="M47" s="168"/>
      <c r="N47" s="168"/>
      <c r="O47" s="168"/>
      <c r="P47" s="168"/>
      <c r="Q47" s="168"/>
      <c r="R47" s="168"/>
      <c r="S47" s="168"/>
      <c r="T47" s="168"/>
      <c r="U47" s="168"/>
      <c r="V47" s="168"/>
      <c r="W47" s="168"/>
      <c r="X47" s="505"/>
      <c r="Y47" s="168"/>
      <c r="Z47" s="168"/>
      <c r="AA47" s="168"/>
      <c r="AB47" s="168"/>
      <c r="AC47" s="168"/>
      <c r="AD47" s="168"/>
      <c r="AE47" s="168"/>
      <c r="AF47" s="168"/>
      <c r="AG47" s="168"/>
      <c r="AH47" s="168"/>
      <c r="AI47" s="168"/>
      <c r="AJ47" s="168"/>
      <c r="AK47" s="168"/>
      <c r="AL47" s="168"/>
      <c r="AM47" s="168"/>
      <c r="AN47" s="168"/>
      <c r="AO47" s="168"/>
      <c r="AP47" s="168"/>
      <c r="AQ47" s="168"/>
      <c r="AR47" s="168"/>
    </row>
    <row r="48" spans="1:44" s="37" customFormat="1" ht="12" x14ac:dyDescent="0.2">
      <c r="A48" s="168"/>
      <c r="B48" s="168"/>
      <c r="C48" s="168"/>
      <c r="D48" s="168"/>
      <c r="E48" s="168"/>
      <c r="F48" s="168"/>
      <c r="G48" s="168"/>
      <c r="H48" s="168"/>
      <c r="I48" s="168"/>
      <c r="J48" s="168"/>
      <c r="K48" s="168"/>
      <c r="L48" s="168"/>
      <c r="M48" s="168"/>
      <c r="N48" s="168"/>
      <c r="O48" s="168"/>
      <c r="P48" s="168"/>
      <c r="Q48" s="168"/>
      <c r="R48" s="168"/>
      <c r="S48" s="168"/>
      <c r="T48" s="168"/>
      <c r="U48" s="168"/>
      <c r="V48" s="168"/>
      <c r="W48" s="168"/>
      <c r="X48" s="505"/>
      <c r="Y48" s="168"/>
      <c r="Z48" s="169" t="s">
        <v>317</v>
      </c>
      <c r="AA48" s="169"/>
      <c r="AB48" s="169"/>
      <c r="AC48" s="169"/>
      <c r="AD48" s="169"/>
      <c r="AE48" s="169"/>
      <c r="AF48" s="169"/>
      <c r="AG48" s="169"/>
      <c r="AH48" s="169"/>
      <c r="AI48" s="168"/>
      <c r="AJ48" s="168"/>
      <c r="AK48" s="168"/>
      <c r="AL48" s="168"/>
      <c r="AM48" s="168"/>
      <c r="AN48" s="168"/>
      <c r="AO48" s="168"/>
      <c r="AP48" s="168"/>
      <c r="AQ48" s="168"/>
      <c r="AR48" s="168"/>
    </row>
    <row r="49" spans="1:44" s="37" customFormat="1" ht="12" x14ac:dyDescent="0.2">
      <c r="A49" s="168"/>
      <c r="B49" s="169" t="s">
        <v>318</v>
      </c>
      <c r="C49" s="169"/>
      <c r="D49" s="169"/>
      <c r="E49" s="169"/>
      <c r="F49" s="169"/>
      <c r="G49" s="169"/>
      <c r="H49" s="169"/>
      <c r="I49" s="169"/>
      <c r="J49" s="169"/>
      <c r="K49" s="169"/>
      <c r="L49" s="169"/>
      <c r="M49" s="169"/>
      <c r="N49" s="169"/>
      <c r="O49" s="169"/>
      <c r="P49" s="169"/>
      <c r="Q49" s="168"/>
      <c r="R49" s="168"/>
      <c r="S49" s="168"/>
      <c r="T49" s="168"/>
      <c r="U49" s="168"/>
      <c r="V49" s="168"/>
      <c r="W49" s="168"/>
      <c r="X49" s="505"/>
      <c r="Y49" s="168"/>
      <c r="Z49" s="175" t="s">
        <v>319</v>
      </c>
      <c r="AA49" s="175"/>
      <c r="AB49" s="175"/>
      <c r="AC49" s="175"/>
      <c r="AD49" s="175"/>
      <c r="AE49" s="175"/>
      <c r="AF49" s="175"/>
      <c r="AG49" s="175"/>
      <c r="AH49" s="175"/>
      <c r="AI49" s="175"/>
      <c r="AJ49" s="175"/>
      <c r="AK49" s="175"/>
      <c r="AL49" s="175"/>
      <c r="AM49" s="175"/>
      <c r="AN49" s="175"/>
      <c r="AO49" s="175"/>
      <c r="AP49" s="175"/>
      <c r="AQ49" s="175"/>
      <c r="AR49" s="168"/>
    </row>
    <row r="50" spans="1:44" s="37" customFormat="1" ht="12" x14ac:dyDescent="0.2">
      <c r="A50" s="168"/>
      <c r="B50" s="168"/>
      <c r="C50" s="168"/>
      <c r="D50" s="168"/>
      <c r="E50" s="168"/>
      <c r="F50" s="168"/>
      <c r="G50" s="168"/>
      <c r="H50" s="168"/>
      <c r="I50" s="168"/>
      <c r="J50" s="168"/>
      <c r="K50" s="168"/>
      <c r="L50" s="168"/>
      <c r="M50" s="168"/>
      <c r="N50" s="168"/>
      <c r="O50" s="168"/>
      <c r="P50" s="168"/>
      <c r="Q50" s="168"/>
      <c r="R50" s="168"/>
      <c r="S50" s="168"/>
      <c r="T50" s="168"/>
      <c r="U50" s="168"/>
      <c r="V50" s="168"/>
      <c r="W50" s="168"/>
      <c r="X50" s="505"/>
      <c r="Y50" s="168"/>
      <c r="Z50" s="175" t="s">
        <v>320</v>
      </c>
      <c r="AA50" s="175"/>
      <c r="AB50" s="175"/>
      <c r="AC50" s="175"/>
      <c r="AD50" s="175"/>
      <c r="AE50" s="175"/>
      <c r="AF50" s="175"/>
      <c r="AG50" s="175"/>
      <c r="AH50" s="175"/>
      <c r="AI50" s="175"/>
      <c r="AJ50" s="175"/>
      <c r="AK50" s="175"/>
      <c r="AL50" s="175"/>
      <c r="AM50" s="175"/>
      <c r="AN50" s="175"/>
      <c r="AO50" s="175"/>
      <c r="AP50" s="175"/>
      <c r="AQ50" s="175"/>
      <c r="AR50" s="168"/>
    </row>
    <row r="51" spans="1:44" s="37" customFormat="1" ht="12" x14ac:dyDescent="0.2">
      <c r="A51" s="168"/>
      <c r="B51" s="168" t="s">
        <v>321</v>
      </c>
      <c r="C51" s="168"/>
      <c r="D51" s="168"/>
      <c r="E51" s="168"/>
      <c r="F51" s="168"/>
      <c r="G51" s="168"/>
      <c r="H51" s="168"/>
      <c r="I51" s="168"/>
      <c r="J51" s="168"/>
      <c r="K51" s="168"/>
      <c r="L51" s="168"/>
      <c r="M51" s="168"/>
      <c r="N51" s="168"/>
      <c r="O51" s="168"/>
      <c r="P51" s="168"/>
      <c r="Q51" s="168"/>
      <c r="R51" s="168"/>
      <c r="S51" s="168"/>
      <c r="T51" s="168"/>
      <c r="U51" s="176"/>
      <c r="V51" s="168"/>
      <c r="W51" s="168"/>
      <c r="X51" s="505"/>
      <c r="Y51" s="168"/>
      <c r="Z51" s="168"/>
      <c r="AA51" s="168"/>
      <c r="AB51" s="168"/>
      <c r="AC51" s="168"/>
      <c r="AD51" s="168"/>
      <c r="AE51" s="168"/>
      <c r="AF51" s="168"/>
      <c r="AG51" s="168"/>
      <c r="AH51" s="168"/>
      <c r="AI51" s="168"/>
      <c r="AJ51" s="168"/>
      <c r="AK51" s="168"/>
      <c r="AL51" s="168"/>
      <c r="AM51" s="168"/>
      <c r="AN51" s="168"/>
      <c r="AO51" s="168"/>
      <c r="AP51" s="168"/>
      <c r="AQ51" s="168"/>
      <c r="AR51" s="168"/>
    </row>
    <row r="52" spans="1:44" s="37" customFormat="1" ht="12" x14ac:dyDescent="0.2">
      <c r="A52" s="168"/>
      <c r="B52" s="168"/>
      <c r="C52" s="168"/>
      <c r="D52" s="168"/>
      <c r="E52" s="168"/>
      <c r="F52" s="168"/>
      <c r="G52" s="168"/>
      <c r="H52" s="168"/>
      <c r="I52" s="168"/>
      <c r="J52" s="168"/>
      <c r="K52" s="168"/>
      <c r="L52" s="168"/>
      <c r="M52" s="168"/>
      <c r="N52" s="168"/>
      <c r="O52" s="168"/>
      <c r="P52" s="168"/>
      <c r="Q52" s="168"/>
      <c r="R52" s="168"/>
      <c r="S52" s="168"/>
      <c r="T52" s="168"/>
      <c r="U52" s="168"/>
      <c r="V52" s="168"/>
      <c r="W52" s="168"/>
      <c r="X52" s="505"/>
      <c r="Y52" s="168"/>
      <c r="Z52" s="168" t="s">
        <v>322</v>
      </c>
      <c r="AA52" s="168"/>
      <c r="AB52" s="168"/>
      <c r="AC52" s="168"/>
      <c r="AD52" s="168"/>
      <c r="AE52" s="168"/>
      <c r="AF52" s="168"/>
      <c r="AG52" s="168"/>
      <c r="AH52" s="168"/>
      <c r="AI52" s="168"/>
      <c r="AJ52" s="168"/>
      <c r="AK52" s="168"/>
      <c r="AL52" s="168"/>
      <c r="AM52" s="168"/>
      <c r="AN52" s="168"/>
      <c r="AO52" s="168"/>
      <c r="AP52" s="168"/>
      <c r="AQ52" s="168"/>
      <c r="AR52" s="168"/>
    </row>
    <row r="53" spans="1:44" s="37" customFormat="1" ht="12" x14ac:dyDescent="0.2">
      <c r="A53" s="168"/>
      <c r="B53" s="168"/>
      <c r="C53" s="168"/>
      <c r="D53" s="168"/>
      <c r="E53" s="168"/>
      <c r="F53" s="168"/>
      <c r="G53" s="168"/>
      <c r="H53" s="168"/>
      <c r="I53" s="168"/>
      <c r="J53" s="168"/>
      <c r="K53" s="168"/>
      <c r="L53" s="168"/>
      <c r="M53" s="168"/>
      <c r="N53" s="168"/>
      <c r="O53" s="168"/>
      <c r="P53" s="168"/>
      <c r="Q53" s="168"/>
      <c r="R53" s="168"/>
      <c r="S53" s="168"/>
      <c r="T53" s="168"/>
      <c r="U53" s="168"/>
      <c r="V53" s="168"/>
      <c r="W53" s="168"/>
      <c r="X53" s="505"/>
      <c r="Y53" s="168"/>
      <c r="Z53" s="168" t="s">
        <v>323</v>
      </c>
      <c r="AA53" s="168"/>
      <c r="AB53" s="168"/>
      <c r="AC53" s="168"/>
      <c r="AD53" s="168"/>
      <c r="AE53" s="168"/>
      <c r="AF53" s="168"/>
      <c r="AG53" s="168"/>
      <c r="AH53" s="168"/>
      <c r="AI53" s="168"/>
      <c r="AJ53" s="168"/>
      <c r="AK53" s="168"/>
      <c r="AL53" s="168"/>
      <c r="AM53" s="168"/>
      <c r="AN53" s="168"/>
      <c r="AO53" s="168"/>
      <c r="AP53" s="168"/>
      <c r="AQ53" s="176"/>
      <c r="AR53" s="168"/>
    </row>
    <row r="54" spans="1:44" s="37" customFormat="1" ht="11.45" customHeight="1" x14ac:dyDescent="0.2">
      <c r="A54" s="168"/>
      <c r="B54" s="169" t="s">
        <v>324</v>
      </c>
      <c r="C54" s="169"/>
      <c r="D54" s="169"/>
      <c r="E54" s="169"/>
      <c r="F54" s="169"/>
      <c r="G54" s="169"/>
      <c r="H54" s="169"/>
      <c r="I54" s="169"/>
      <c r="J54" s="168"/>
      <c r="K54" s="168"/>
      <c r="L54" s="168"/>
      <c r="M54" s="168"/>
      <c r="N54" s="168"/>
      <c r="O54" s="168"/>
      <c r="P54" s="168"/>
      <c r="Q54" s="168"/>
      <c r="R54" s="168"/>
      <c r="S54" s="168"/>
      <c r="T54" s="168"/>
      <c r="U54" s="168"/>
      <c r="V54" s="168"/>
      <c r="W54" s="168"/>
      <c r="X54" s="505"/>
      <c r="Y54" s="168"/>
      <c r="Z54" s="168"/>
      <c r="AA54" s="168"/>
      <c r="AB54" s="168"/>
      <c r="AC54" s="168"/>
      <c r="AD54" s="168"/>
      <c r="AE54" s="168"/>
      <c r="AF54" s="168"/>
      <c r="AG54" s="168"/>
      <c r="AH54" s="168"/>
      <c r="AI54" s="168"/>
      <c r="AJ54" s="168"/>
      <c r="AK54" s="168"/>
      <c r="AL54" s="168"/>
      <c r="AM54" s="168"/>
      <c r="AN54" s="168"/>
      <c r="AO54" s="168"/>
      <c r="AP54" s="168"/>
      <c r="AQ54" s="168"/>
      <c r="AR54" s="168"/>
    </row>
    <row r="55" spans="1:44" s="37" customFormat="1" ht="12" x14ac:dyDescent="0.2">
      <c r="A55" s="168"/>
      <c r="B55" s="168"/>
      <c r="C55" s="168"/>
      <c r="D55" s="168"/>
      <c r="E55" s="168"/>
      <c r="F55" s="168"/>
      <c r="G55" s="168"/>
      <c r="H55" s="168"/>
      <c r="I55" s="168"/>
      <c r="J55" s="168"/>
      <c r="K55" s="168"/>
      <c r="L55" s="168"/>
      <c r="M55" s="168"/>
      <c r="N55" s="168"/>
      <c r="O55" s="168"/>
      <c r="P55" s="168"/>
      <c r="Q55" s="168"/>
      <c r="R55" s="168"/>
      <c r="S55" s="168"/>
      <c r="T55" s="168"/>
      <c r="U55" s="168"/>
      <c r="V55" s="168"/>
      <c r="W55" s="168"/>
      <c r="X55" s="505"/>
      <c r="Y55" s="168"/>
      <c r="Z55" s="168" t="s">
        <v>325</v>
      </c>
      <c r="AA55" s="168"/>
      <c r="AB55" s="168"/>
      <c r="AC55" s="168"/>
      <c r="AD55" s="168"/>
      <c r="AE55" s="168"/>
      <c r="AF55" s="168"/>
      <c r="AG55" s="168"/>
      <c r="AH55" s="168"/>
      <c r="AI55" s="168"/>
      <c r="AJ55" s="168"/>
      <c r="AK55" s="168"/>
      <c r="AL55" s="168"/>
      <c r="AM55" s="168"/>
      <c r="AN55" s="168"/>
      <c r="AO55" s="168"/>
      <c r="AP55" s="168"/>
      <c r="AQ55" s="168"/>
      <c r="AR55" s="168"/>
    </row>
    <row r="56" spans="1:44" s="37" customFormat="1" ht="12" x14ac:dyDescent="0.2">
      <c r="A56" s="168"/>
      <c r="B56" s="168" t="s">
        <v>326</v>
      </c>
      <c r="C56" s="168"/>
      <c r="D56" s="168"/>
      <c r="E56" s="168"/>
      <c r="F56" s="168"/>
      <c r="G56" s="168"/>
      <c r="H56" s="168"/>
      <c r="I56" s="168"/>
      <c r="J56" s="168"/>
      <c r="K56" s="168"/>
      <c r="L56" s="168"/>
      <c r="M56" s="168"/>
      <c r="N56" s="168"/>
      <c r="O56" s="168"/>
      <c r="P56" s="168"/>
      <c r="Q56" s="168"/>
      <c r="R56" s="168"/>
      <c r="S56" s="168"/>
      <c r="T56" s="168"/>
      <c r="U56" s="176"/>
      <c r="V56" s="168"/>
      <c r="W56" s="168"/>
      <c r="X56" s="505"/>
      <c r="Y56" s="168"/>
      <c r="Z56" s="168" t="s">
        <v>327</v>
      </c>
      <c r="AA56" s="168"/>
      <c r="AB56" s="168"/>
      <c r="AC56" s="168"/>
      <c r="AD56" s="168"/>
      <c r="AE56" s="168"/>
      <c r="AF56" s="168"/>
      <c r="AG56" s="168"/>
      <c r="AH56" s="168"/>
      <c r="AI56" s="168"/>
      <c r="AJ56" s="168"/>
      <c r="AK56" s="168"/>
      <c r="AL56" s="168"/>
      <c r="AM56" s="168"/>
      <c r="AN56" s="168"/>
      <c r="AO56" s="168"/>
      <c r="AP56" s="168"/>
      <c r="AQ56" s="176"/>
      <c r="AR56" s="168"/>
    </row>
    <row r="57" spans="1:44" s="37" customFormat="1" ht="9" customHeight="1" x14ac:dyDescent="0.2">
      <c r="A57" s="168"/>
      <c r="B57" s="168"/>
      <c r="C57" s="168"/>
      <c r="D57" s="168"/>
      <c r="E57" s="168"/>
      <c r="F57" s="168"/>
      <c r="G57" s="168"/>
      <c r="H57" s="168"/>
      <c r="I57" s="168"/>
      <c r="J57" s="168"/>
      <c r="K57" s="168"/>
      <c r="L57" s="168"/>
      <c r="M57" s="168"/>
      <c r="N57" s="168"/>
      <c r="O57" s="168"/>
      <c r="P57" s="168"/>
      <c r="Q57" s="168"/>
      <c r="R57" s="168"/>
      <c r="S57" s="168"/>
      <c r="T57" s="168"/>
      <c r="U57" s="168"/>
      <c r="V57" s="168"/>
      <c r="W57" s="168"/>
      <c r="X57" s="505"/>
      <c r="Y57" s="168"/>
      <c r="Z57" s="168"/>
      <c r="AA57" s="168"/>
      <c r="AB57" s="168"/>
      <c r="AC57" s="168"/>
      <c r="AD57" s="168"/>
      <c r="AE57" s="168"/>
      <c r="AF57" s="168"/>
      <c r="AG57" s="168"/>
      <c r="AH57" s="168"/>
      <c r="AI57" s="168"/>
      <c r="AJ57" s="168"/>
      <c r="AK57" s="168"/>
      <c r="AL57" s="168"/>
      <c r="AM57" s="168"/>
      <c r="AN57" s="168"/>
      <c r="AO57" s="168"/>
      <c r="AP57" s="168"/>
      <c r="AQ57" s="168"/>
      <c r="AR57" s="168"/>
    </row>
    <row r="58" spans="1:44" s="37" customFormat="1" ht="12" x14ac:dyDescent="0.2">
      <c r="A58" s="168"/>
      <c r="B58" s="168" t="s">
        <v>328</v>
      </c>
      <c r="C58" s="168"/>
      <c r="D58" s="168"/>
      <c r="E58" s="168"/>
      <c r="F58" s="168"/>
      <c r="G58" s="168"/>
      <c r="H58" s="168"/>
      <c r="I58" s="168"/>
      <c r="J58" s="168"/>
      <c r="K58" s="168"/>
      <c r="L58" s="168"/>
      <c r="M58" s="168"/>
      <c r="N58" s="168"/>
      <c r="O58" s="168"/>
      <c r="P58" s="168"/>
      <c r="Q58" s="168"/>
      <c r="R58" s="168"/>
      <c r="S58" s="168"/>
      <c r="T58" s="168"/>
      <c r="U58" s="176"/>
      <c r="V58" s="168"/>
      <c r="W58" s="168"/>
      <c r="X58" s="505"/>
      <c r="Y58" s="168"/>
      <c r="Z58" s="168" t="s">
        <v>329</v>
      </c>
      <c r="AA58" s="168"/>
      <c r="AB58" s="168"/>
      <c r="AC58" s="168"/>
      <c r="AD58" s="168"/>
      <c r="AE58" s="168"/>
      <c r="AF58" s="168"/>
      <c r="AG58" s="168"/>
      <c r="AH58" s="168"/>
      <c r="AI58" s="168"/>
      <c r="AJ58" s="168"/>
      <c r="AK58" s="168"/>
      <c r="AL58" s="168"/>
      <c r="AM58" s="168"/>
      <c r="AN58" s="168"/>
      <c r="AO58" s="168"/>
      <c r="AP58" s="168"/>
      <c r="AQ58" s="168"/>
      <c r="AR58" s="168"/>
    </row>
    <row r="59" spans="1:44" s="37" customFormat="1" ht="12" x14ac:dyDescent="0.2">
      <c r="A59" s="168"/>
      <c r="B59" s="168"/>
      <c r="C59" s="168"/>
      <c r="D59" s="168"/>
      <c r="E59" s="168"/>
      <c r="F59" s="168"/>
      <c r="G59" s="168"/>
      <c r="H59" s="168"/>
      <c r="I59" s="168"/>
      <c r="J59" s="168"/>
      <c r="K59" s="168"/>
      <c r="L59" s="168"/>
      <c r="M59" s="168"/>
      <c r="N59" s="168"/>
      <c r="O59" s="168"/>
      <c r="P59" s="168"/>
      <c r="Q59" s="168"/>
      <c r="R59" s="168"/>
      <c r="S59" s="168"/>
      <c r="T59" s="168"/>
      <c r="U59" s="168"/>
      <c r="V59" s="168"/>
      <c r="W59" s="168"/>
      <c r="X59" s="505"/>
      <c r="Y59" s="168"/>
      <c r="Z59" s="168" t="s">
        <v>330</v>
      </c>
      <c r="AA59" s="168"/>
      <c r="AB59" s="168"/>
      <c r="AC59" s="168"/>
      <c r="AD59" s="168"/>
      <c r="AE59" s="168"/>
      <c r="AF59" s="168"/>
      <c r="AG59" s="168"/>
      <c r="AH59" s="168"/>
      <c r="AI59" s="168"/>
      <c r="AJ59" s="168"/>
      <c r="AK59" s="168"/>
      <c r="AL59" s="168"/>
      <c r="AM59" s="168"/>
      <c r="AN59" s="168"/>
      <c r="AO59" s="168"/>
      <c r="AP59" s="168"/>
      <c r="AQ59" s="176"/>
      <c r="AR59" s="168"/>
    </row>
    <row r="60" spans="1:44" x14ac:dyDescent="0.2">
      <c r="A60" s="173"/>
      <c r="B60" s="173"/>
      <c r="C60" s="173"/>
      <c r="D60" s="173"/>
      <c r="E60" s="173"/>
      <c r="F60" s="173"/>
      <c r="G60" s="173"/>
      <c r="H60" s="173"/>
      <c r="I60" s="173"/>
      <c r="J60" s="173"/>
      <c r="K60" s="173"/>
      <c r="L60" s="173"/>
      <c r="M60" s="173"/>
      <c r="N60" s="173"/>
      <c r="O60" s="173"/>
      <c r="P60" s="173"/>
      <c r="Q60" s="173"/>
      <c r="R60" s="173"/>
      <c r="S60" s="173"/>
      <c r="T60" s="173"/>
      <c r="U60" s="173"/>
      <c r="V60" s="173"/>
      <c r="W60" s="173"/>
      <c r="X60" s="505"/>
      <c r="Y60" s="173"/>
      <c r="Z60" s="173"/>
      <c r="AA60" s="173"/>
      <c r="AB60" s="173"/>
      <c r="AC60" s="173"/>
      <c r="AD60" s="173"/>
      <c r="AE60" s="173"/>
      <c r="AF60" s="173"/>
      <c r="AG60" s="173"/>
      <c r="AH60" s="173"/>
      <c r="AI60" s="173"/>
      <c r="AJ60" s="173"/>
      <c r="AK60" s="173"/>
      <c r="AL60" s="173"/>
      <c r="AM60" s="173"/>
      <c r="AN60" s="173"/>
      <c r="AO60" s="173"/>
      <c r="AP60" s="173"/>
      <c r="AQ60" s="173"/>
      <c r="AR60" s="173"/>
    </row>
    <row r="61" spans="1:44" x14ac:dyDescent="0.2">
      <c r="A61" s="461"/>
      <c r="B61" s="461"/>
      <c r="C61" s="461"/>
      <c r="D61" s="461"/>
      <c r="E61" s="461"/>
      <c r="F61" s="461"/>
      <c r="G61" s="461"/>
      <c r="H61" s="461"/>
      <c r="I61" s="461"/>
      <c r="J61" s="461"/>
      <c r="K61" s="461"/>
      <c r="L61" s="461"/>
      <c r="M61" s="461"/>
      <c r="N61" s="461"/>
      <c r="O61" s="461"/>
      <c r="P61" s="461"/>
      <c r="Q61" s="461"/>
      <c r="R61" s="461"/>
      <c r="S61" s="461"/>
      <c r="T61" s="461"/>
      <c r="U61" s="461"/>
      <c r="V61" s="461"/>
      <c r="W61" s="461"/>
      <c r="X61" s="461"/>
      <c r="Y61" s="461"/>
      <c r="Z61" s="461"/>
      <c r="AA61" s="461"/>
      <c r="AB61" s="461"/>
      <c r="AC61" s="461"/>
      <c r="AD61" s="461"/>
      <c r="AE61" s="461"/>
      <c r="AF61" s="461"/>
      <c r="AG61" s="461"/>
      <c r="AH61" s="461"/>
      <c r="AI61" s="461"/>
      <c r="AJ61" s="461"/>
      <c r="AK61" s="461"/>
      <c r="AL61" s="461"/>
      <c r="AM61" s="461"/>
      <c r="AN61" s="461"/>
      <c r="AO61" s="461"/>
      <c r="AP61" s="461"/>
      <c r="AQ61" s="461"/>
      <c r="AR61" s="461"/>
    </row>
    <row r="62" spans="1:44" x14ac:dyDescent="0.2">
      <c r="A62" s="499" t="s">
        <v>331</v>
      </c>
      <c r="B62" s="500"/>
      <c r="C62" s="500"/>
      <c r="D62" s="500"/>
      <c r="E62" s="500"/>
      <c r="F62" s="461"/>
      <c r="G62" s="461"/>
      <c r="H62" s="461"/>
      <c r="I62" s="461"/>
      <c r="J62" s="461"/>
      <c r="K62" s="461"/>
      <c r="L62" s="461"/>
      <c r="M62" s="461"/>
      <c r="N62" s="461"/>
      <c r="O62" s="461"/>
      <c r="P62" s="461"/>
      <c r="Q62" s="461"/>
      <c r="R62" s="461"/>
      <c r="S62" s="461"/>
      <c r="T62" s="461"/>
      <c r="U62" s="461"/>
      <c r="V62" s="461"/>
      <c r="W62" s="461"/>
      <c r="X62" s="461"/>
      <c r="Y62" s="461"/>
      <c r="Z62" s="461"/>
      <c r="AA62" s="461"/>
      <c r="AB62" s="461"/>
      <c r="AC62" s="461"/>
      <c r="AD62" s="461"/>
      <c r="AE62" s="461"/>
      <c r="AF62" s="461"/>
      <c r="AG62" s="461"/>
      <c r="AH62" s="461"/>
      <c r="AI62" s="461"/>
      <c r="AJ62" s="461"/>
      <c r="AK62" s="461"/>
      <c r="AL62" s="461"/>
      <c r="AM62" s="461"/>
      <c r="AN62" s="461"/>
      <c r="AO62" s="461"/>
      <c r="AP62" s="461"/>
      <c r="AQ62" s="461"/>
      <c r="AR62" s="461"/>
    </row>
    <row r="63" spans="1:44" ht="18" customHeight="1" x14ac:dyDescent="0.2">
      <c r="A63" s="501" t="s">
        <v>332</v>
      </c>
      <c r="B63" s="502"/>
      <c r="C63" s="502"/>
      <c r="D63" s="502"/>
      <c r="E63" s="502"/>
      <c r="F63" s="502"/>
      <c r="G63" s="502"/>
      <c r="H63" s="502"/>
      <c r="I63" s="502"/>
      <c r="J63" s="502"/>
      <c r="K63" s="502"/>
      <c r="L63" s="502"/>
      <c r="M63" s="502"/>
      <c r="N63" s="503"/>
      <c r="O63" s="347"/>
      <c r="P63" s="347"/>
      <c r="Q63" s="347"/>
      <c r="R63" s="347"/>
      <c r="S63" s="347"/>
      <c r="T63" s="347"/>
      <c r="U63" s="347"/>
      <c r="V63" s="347"/>
      <c r="W63" s="347"/>
      <c r="X63" s="347"/>
      <c r="Y63" s="347"/>
      <c r="Z63" s="347"/>
      <c r="AA63" s="347"/>
      <c r="AB63" s="347"/>
      <c r="AC63" s="347"/>
      <c r="AD63" s="347"/>
      <c r="AE63" s="347"/>
      <c r="AF63" s="347"/>
      <c r="AG63" s="347"/>
      <c r="AH63" s="347"/>
      <c r="AI63" s="347"/>
      <c r="AJ63" s="347"/>
      <c r="AK63" s="347"/>
      <c r="AL63" s="347"/>
      <c r="AM63" s="347"/>
      <c r="AN63" s="347"/>
      <c r="AO63" s="347"/>
      <c r="AP63" s="347"/>
      <c r="AQ63" s="347"/>
      <c r="AR63" s="347"/>
    </row>
    <row r="64" spans="1:44" ht="18" customHeight="1" x14ac:dyDescent="0.2">
      <c r="A64" s="524" t="s">
        <v>333</v>
      </c>
      <c r="B64" s="524"/>
      <c r="C64" s="524"/>
      <c r="D64" s="524"/>
      <c r="E64" s="524"/>
      <c r="F64" s="524"/>
      <c r="G64" s="173"/>
      <c r="H64" s="461"/>
      <c r="I64" s="461"/>
      <c r="J64" s="461"/>
      <c r="K64" s="461"/>
      <c r="L64" s="461"/>
      <c r="M64" s="461"/>
      <c r="N64" s="461"/>
      <c r="O64" s="461"/>
      <c r="P64" s="461"/>
      <c r="Q64" s="461"/>
      <c r="R64" s="461"/>
      <c r="S64" s="461"/>
      <c r="T64" s="461"/>
      <c r="U64" s="461"/>
      <c r="V64" s="461"/>
      <c r="W64" s="461"/>
      <c r="X64" s="461"/>
      <c r="Y64" s="461"/>
      <c r="Z64" s="461"/>
      <c r="AA64" s="461"/>
      <c r="AB64" s="461"/>
      <c r="AC64" s="461"/>
      <c r="AD64" s="461"/>
      <c r="AE64" s="461"/>
      <c r="AF64" s="461"/>
      <c r="AG64" s="461"/>
      <c r="AH64" s="461"/>
      <c r="AI64" s="461"/>
      <c r="AJ64" s="461"/>
      <c r="AK64" s="461"/>
      <c r="AL64" s="461"/>
      <c r="AM64" s="461"/>
      <c r="AN64" s="461"/>
      <c r="AO64" s="461"/>
      <c r="AP64" s="461"/>
      <c r="AQ64" s="461"/>
      <c r="AR64" s="461"/>
    </row>
    <row r="65" spans="1:44" ht="2.1" customHeight="1" x14ac:dyDescent="0.2">
      <c r="A65" s="177">
        <v>111</v>
      </c>
      <c r="B65" s="177"/>
      <c r="C65" s="177"/>
      <c r="D65" s="177"/>
      <c r="E65" s="177"/>
      <c r="F65" s="177"/>
      <c r="G65" s="178"/>
      <c r="H65" s="178"/>
      <c r="I65" s="178"/>
      <c r="J65" s="178"/>
      <c r="K65" s="178"/>
      <c r="L65" s="178"/>
      <c r="M65" s="178"/>
      <c r="N65" s="178"/>
      <c r="O65" s="178"/>
      <c r="P65" s="178"/>
      <c r="Q65" s="178"/>
      <c r="R65" s="178"/>
      <c r="S65" s="178"/>
      <c r="T65" s="178"/>
      <c r="U65" s="178"/>
      <c r="V65" s="178"/>
      <c r="W65" s="178"/>
      <c r="X65" s="178"/>
      <c r="Y65" s="178"/>
      <c r="Z65" s="178"/>
      <c r="AA65" s="178"/>
      <c r="AB65" s="178"/>
      <c r="AC65" s="178"/>
      <c r="AD65" s="178"/>
      <c r="AE65" s="178"/>
      <c r="AF65" s="178"/>
      <c r="AG65" s="178"/>
      <c r="AH65" s="178"/>
      <c r="AI65" s="178"/>
      <c r="AJ65" s="178"/>
      <c r="AK65" s="178"/>
      <c r="AL65" s="178"/>
      <c r="AM65" s="178"/>
      <c r="AN65" s="178"/>
      <c r="AO65" s="178"/>
      <c r="AP65" s="178"/>
      <c r="AQ65" s="178"/>
      <c r="AR65" s="178"/>
    </row>
    <row r="66" spans="1:44" s="37" customFormat="1" ht="15" customHeight="1" x14ac:dyDescent="0.2">
      <c r="A66" s="168"/>
      <c r="B66" s="169">
        <v>1</v>
      </c>
      <c r="C66" s="169" t="s">
        <v>334</v>
      </c>
      <c r="D66" s="169"/>
      <c r="E66" s="169"/>
      <c r="F66" s="169"/>
      <c r="G66" s="169"/>
      <c r="H66" s="169"/>
      <c r="I66" s="169"/>
      <c r="J66" s="169"/>
      <c r="K66" s="169"/>
      <c r="L66" s="169"/>
      <c r="M66" s="169"/>
      <c r="N66" s="169"/>
      <c r="O66" s="169"/>
      <c r="P66" s="169"/>
      <c r="Q66" s="168"/>
      <c r="R66" s="168"/>
      <c r="S66" s="168"/>
      <c r="T66" s="168"/>
      <c r="U66" s="168"/>
      <c r="V66" s="168"/>
      <c r="W66" s="168"/>
      <c r="X66" s="168"/>
      <c r="Y66" s="168"/>
      <c r="Z66" s="168"/>
      <c r="AA66" s="168"/>
      <c r="AB66" s="168"/>
      <c r="AC66" s="168"/>
      <c r="AD66" s="168"/>
      <c r="AE66" s="168"/>
      <c r="AF66" s="168"/>
      <c r="AG66" s="168"/>
      <c r="AH66" s="168"/>
      <c r="AI66" s="179">
        <v>1</v>
      </c>
      <c r="AJ66" s="180" t="s">
        <v>150</v>
      </c>
      <c r="AK66" s="519">
        <f>'PubP&amp;L'!F9</f>
        <v>0</v>
      </c>
      <c r="AL66" s="519"/>
      <c r="AM66" s="519"/>
      <c r="AN66" s="519"/>
      <c r="AO66" s="519"/>
      <c r="AP66" s="519"/>
      <c r="AQ66" s="519"/>
      <c r="AR66" s="168"/>
    </row>
    <row r="67" spans="1:44" ht="3" customHeight="1" x14ac:dyDescent="0.2">
      <c r="A67" s="173"/>
      <c r="B67" s="173"/>
      <c r="C67" s="173"/>
      <c r="D67" s="173"/>
      <c r="E67" s="173"/>
      <c r="F67" s="173"/>
      <c r="G67" s="173"/>
      <c r="H67" s="173"/>
      <c r="I67" s="173"/>
      <c r="J67" s="173"/>
      <c r="K67" s="173"/>
      <c r="L67" s="173"/>
      <c r="M67" s="173"/>
      <c r="N67" s="173"/>
      <c r="O67" s="173"/>
      <c r="P67" s="173"/>
      <c r="Q67" s="173"/>
      <c r="R67" s="173"/>
      <c r="S67" s="173"/>
      <c r="T67" s="173"/>
      <c r="U67" s="173"/>
      <c r="V67" s="173"/>
      <c r="W67" s="173"/>
      <c r="X67" s="173"/>
      <c r="Y67" s="173"/>
      <c r="Z67" s="173"/>
      <c r="AA67" s="173"/>
      <c r="AB67" s="173"/>
      <c r="AC67" s="173"/>
      <c r="AD67" s="173"/>
      <c r="AE67" s="173"/>
      <c r="AF67" s="173"/>
      <c r="AG67" s="173"/>
      <c r="AH67" s="173"/>
      <c r="AI67" s="173"/>
      <c r="AJ67" s="173"/>
      <c r="AK67" s="173"/>
      <c r="AL67" s="173"/>
      <c r="AM67" s="173"/>
      <c r="AN67" s="173"/>
      <c r="AO67" s="173"/>
      <c r="AP67" s="173"/>
      <c r="AQ67" s="173"/>
      <c r="AR67" s="173"/>
    </row>
    <row r="68" spans="1:44" ht="18" customHeight="1" x14ac:dyDescent="0.2">
      <c r="A68" s="463" t="s">
        <v>335</v>
      </c>
      <c r="B68" s="463"/>
      <c r="C68" s="463"/>
      <c r="D68" s="463"/>
      <c r="E68" s="463"/>
      <c r="F68" s="463"/>
      <c r="G68" s="461"/>
      <c r="H68" s="461"/>
      <c r="I68" s="461"/>
      <c r="J68" s="461"/>
      <c r="K68" s="461"/>
      <c r="L68" s="461"/>
      <c r="M68" s="461"/>
      <c r="N68" s="461"/>
      <c r="O68" s="461"/>
      <c r="P68" s="461"/>
      <c r="Q68" s="461"/>
      <c r="R68" s="461"/>
      <c r="S68" s="461"/>
      <c r="T68" s="461"/>
      <c r="U68" s="461"/>
      <c r="V68" s="461"/>
      <c r="W68" s="461"/>
      <c r="X68" s="461"/>
      <c r="Y68" s="461"/>
      <c r="Z68" s="461"/>
      <c r="AA68" s="461"/>
      <c r="AB68" s="461"/>
      <c r="AC68" s="461"/>
      <c r="AD68" s="461"/>
      <c r="AE68" s="461"/>
      <c r="AF68" s="461"/>
      <c r="AG68" s="461"/>
      <c r="AH68" s="461"/>
      <c r="AI68" s="461"/>
      <c r="AJ68" s="461"/>
      <c r="AK68" s="461"/>
      <c r="AL68" s="461"/>
      <c r="AM68" s="461"/>
      <c r="AN68" s="461"/>
      <c r="AO68" s="461"/>
      <c r="AP68" s="461"/>
      <c r="AQ68" s="461"/>
      <c r="AR68" s="461"/>
    </row>
    <row r="69" spans="1:44" ht="2.1" customHeight="1" x14ac:dyDescent="0.2">
      <c r="A69" s="173"/>
      <c r="B69" s="173"/>
      <c r="C69" s="173"/>
      <c r="D69" s="173"/>
      <c r="E69" s="173"/>
      <c r="F69" s="173"/>
      <c r="G69" s="173"/>
      <c r="H69" s="173"/>
      <c r="I69" s="173"/>
      <c r="J69" s="173"/>
      <c r="K69" s="173"/>
      <c r="L69" s="173"/>
      <c r="M69" s="173"/>
      <c r="N69" s="173"/>
      <c r="O69" s="173"/>
      <c r="P69" s="173"/>
      <c r="Q69" s="173"/>
      <c r="R69" s="173"/>
      <c r="S69" s="173"/>
      <c r="T69" s="173"/>
      <c r="U69" s="173"/>
      <c r="V69" s="173"/>
      <c r="W69" s="173"/>
      <c r="X69" s="173"/>
      <c r="Y69" s="173"/>
      <c r="Z69" s="173"/>
      <c r="AA69" s="173"/>
      <c r="AB69" s="173"/>
      <c r="AC69" s="173"/>
      <c r="AD69" s="173"/>
      <c r="AE69" s="173"/>
      <c r="AF69" s="173"/>
      <c r="AG69" s="173"/>
      <c r="AH69" s="173"/>
      <c r="AI69" s="173"/>
      <c r="AJ69" s="173"/>
      <c r="AK69" s="173"/>
      <c r="AL69" s="173"/>
      <c r="AM69" s="173"/>
      <c r="AN69" s="173"/>
      <c r="AO69" s="173"/>
      <c r="AP69" s="173"/>
      <c r="AQ69" s="173"/>
      <c r="AR69" s="173"/>
    </row>
    <row r="70" spans="1:44" s="37" customFormat="1" ht="15" customHeight="1" x14ac:dyDescent="0.2">
      <c r="A70" s="168"/>
      <c r="B70" s="169">
        <v>3</v>
      </c>
      <c r="C70" s="169" t="s">
        <v>336</v>
      </c>
      <c r="D70" s="169"/>
      <c r="E70" s="169"/>
      <c r="F70" s="169"/>
      <c r="G70" s="169"/>
      <c r="H70" s="169"/>
      <c r="I70" s="169"/>
      <c r="J70" s="169"/>
      <c r="K70" s="169"/>
      <c r="L70" s="169"/>
      <c r="M70" s="169"/>
      <c r="N70" s="169"/>
      <c r="O70" s="169"/>
      <c r="P70" s="169"/>
      <c r="Q70" s="169"/>
      <c r="R70" s="169"/>
      <c r="S70" s="169"/>
      <c r="T70" s="169"/>
      <c r="U70" s="169"/>
      <c r="V70" s="170"/>
      <c r="W70" s="517">
        <v>3</v>
      </c>
      <c r="X70" s="518"/>
      <c r="Y70" s="180" t="s">
        <v>150</v>
      </c>
      <c r="Z70" s="519" t="str">
        <f>IF(CorporationTax!K22&gt;0,CorporationTax!K22," ")</f>
        <v xml:space="preserve"> </v>
      </c>
      <c r="AA70" s="519"/>
      <c r="AB70" s="519"/>
      <c r="AC70" s="519"/>
      <c r="AD70" s="519"/>
      <c r="AE70" s="519"/>
      <c r="AF70" s="520"/>
      <c r="AG70" s="172"/>
      <c r="AH70" s="172"/>
      <c r="AI70" s="168"/>
      <c r="AJ70" s="168"/>
      <c r="AK70" s="168"/>
      <c r="AL70" s="168"/>
      <c r="AM70" s="168"/>
      <c r="AN70" s="168"/>
      <c r="AO70" s="168"/>
      <c r="AP70" s="168"/>
      <c r="AQ70" s="168"/>
      <c r="AR70" s="168"/>
    </row>
    <row r="71" spans="1:44" s="37" customFormat="1" ht="2.1" customHeight="1" x14ac:dyDescent="0.2">
      <c r="A71" s="168"/>
      <c r="B71" s="169"/>
      <c r="C71" s="169"/>
      <c r="D71" s="169"/>
      <c r="E71" s="169"/>
      <c r="F71" s="169"/>
      <c r="G71" s="169"/>
      <c r="H71" s="169"/>
      <c r="I71" s="169"/>
      <c r="J71" s="169"/>
      <c r="K71" s="169"/>
      <c r="L71" s="169"/>
      <c r="M71" s="169"/>
      <c r="N71" s="169"/>
      <c r="O71" s="169"/>
      <c r="P71" s="169"/>
      <c r="Q71" s="169"/>
      <c r="R71" s="169"/>
      <c r="S71" s="169"/>
      <c r="T71" s="169"/>
      <c r="U71" s="169"/>
      <c r="V71" s="169"/>
      <c r="W71" s="168"/>
      <c r="X71" s="168"/>
      <c r="Y71" s="168"/>
      <c r="Z71" s="168"/>
      <c r="AA71" s="168"/>
      <c r="AB71" s="168"/>
      <c r="AC71" s="168"/>
      <c r="AD71" s="168"/>
      <c r="AE71" s="168"/>
      <c r="AF71" s="168"/>
      <c r="AG71" s="172"/>
      <c r="AH71" s="168"/>
      <c r="AI71" s="168"/>
      <c r="AJ71" s="168"/>
      <c r="AK71" s="168"/>
      <c r="AL71" s="168"/>
      <c r="AM71" s="168"/>
      <c r="AN71" s="168"/>
      <c r="AO71" s="168"/>
      <c r="AP71" s="168"/>
      <c r="AQ71" s="168"/>
      <c r="AR71" s="168"/>
    </row>
    <row r="72" spans="1:44" s="37" customFormat="1" ht="15" customHeight="1" x14ac:dyDescent="0.2">
      <c r="A72" s="168"/>
      <c r="B72" s="169">
        <v>4</v>
      </c>
      <c r="C72" s="169" t="s">
        <v>337</v>
      </c>
      <c r="D72" s="169"/>
      <c r="E72" s="169"/>
      <c r="F72" s="169"/>
      <c r="G72" s="169"/>
      <c r="H72" s="169"/>
      <c r="I72" s="169"/>
      <c r="J72" s="169"/>
      <c r="K72" s="169"/>
      <c r="L72" s="169"/>
      <c r="M72" s="169"/>
      <c r="N72" s="169"/>
      <c r="O72" s="169"/>
      <c r="P72" s="169"/>
      <c r="Q72" s="169"/>
      <c r="R72" s="169"/>
      <c r="S72" s="169"/>
      <c r="T72" s="169"/>
      <c r="U72" s="169"/>
      <c r="V72" s="169"/>
      <c r="W72" s="517">
        <v>4</v>
      </c>
      <c r="X72" s="518"/>
      <c r="Y72" s="180" t="s">
        <v>150</v>
      </c>
      <c r="Z72" s="519" t="str">
        <f>IF(OpenAccounts!Q5&gt;0,OpenAccounts!Q5," ")</f>
        <v xml:space="preserve"> </v>
      </c>
      <c r="AA72" s="519"/>
      <c r="AB72" s="519"/>
      <c r="AC72" s="519"/>
      <c r="AD72" s="519"/>
      <c r="AE72" s="519"/>
      <c r="AF72" s="520"/>
      <c r="AG72" s="172"/>
      <c r="AH72" s="172"/>
      <c r="AI72" s="168"/>
      <c r="AJ72" s="168"/>
      <c r="AK72" s="168"/>
      <c r="AL72" s="168"/>
      <c r="AM72" s="168"/>
      <c r="AN72" s="168"/>
      <c r="AO72" s="168"/>
      <c r="AP72" s="168"/>
      <c r="AQ72" s="168"/>
      <c r="AR72" s="168"/>
    </row>
    <row r="73" spans="1:44" s="37" customFormat="1" ht="11.1" customHeight="1" x14ac:dyDescent="0.2">
      <c r="A73" s="168"/>
      <c r="B73" s="168"/>
      <c r="C73" s="168"/>
      <c r="D73" s="168"/>
      <c r="E73" s="168"/>
      <c r="F73" s="168"/>
      <c r="G73" s="168"/>
      <c r="H73" s="168"/>
      <c r="I73" s="168"/>
      <c r="J73" s="168"/>
      <c r="K73" s="168"/>
      <c r="L73" s="168"/>
      <c r="M73" s="168"/>
      <c r="N73" s="168"/>
      <c r="O73" s="168"/>
      <c r="P73" s="168"/>
      <c r="Q73" s="168"/>
      <c r="R73" s="168"/>
      <c r="S73" s="168"/>
      <c r="T73" s="168"/>
      <c r="U73" s="168"/>
      <c r="V73" s="168"/>
      <c r="W73" s="168"/>
      <c r="X73" s="168"/>
      <c r="Y73" s="168"/>
      <c r="Z73" s="168"/>
      <c r="AA73" s="168"/>
      <c r="AB73" s="168"/>
      <c r="AC73" s="168"/>
      <c r="AD73" s="168"/>
      <c r="AE73" s="168"/>
      <c r="AF73" s="168"/>
      <c r="AG73" s="172"/>
      <c r="AH73" s="521" t="s">
        <v>338</v>
      </c>
      <c r="AI73" s="521"/>
      <c r="AJ73" s="521"/>
      <c r="AK73" s="521"/>
      <c r="AL73" s="521"/>
      <c r="AM73" s="521"/>
      <c r="AN73" s="521"/>
      <c r="AO73" s="521"/>
      <c r="AP73" s="521"/>
      <c r="AQ73" s="521"/>
      <c r="AR73" s="172"/>
    </row>
    <row r="74" spans="1:44" s="37" customFormat="1" ht="15" customHeight="1" x14ac:dyDescent="0.2">
      <c r="A74" s="168"/>
      <c r="B74" s="181">
        <v>5</v>
      </c>
      <c r="C74" s="181" t="s">
        <v>339</v>
      </c>
      <c r="D74" s="181"/>
      <c r="E74" s="181"/>
      <c r="F74" s="181"/>
      <c r="G74" s="181"/>
      <c r="H74" s="181"/>
      <c r="I74" s="181"/>
      <c r="J74" s="181"/>
      <c r="K74" s="181"/>
      <c r="L74" s="181"/>
      <c r="M74" s="181"/>
      <c r="N74" s="181"/>
      <c r="O74" s="181"/>
      <c r="P74" s="181"/>
      <c r="Q74" s="181"/>
      <c r="R74" s="181"/>
      <c r="S74" s="181"/>
      <c r="T74" s="169"/>
      <c r="U74" s="169"/>
      <c r="V74" s="169"/>
      <c r="W74" s="169"/>
      <c r="X74" s="168"/>
      <c r="Y74" s="168"/>
      <c r="Z74" s="168"/>
      <c r="AA74" s="168"/>
      <c r="AB74" s="168"/>
      <c r="AC74" s="168"/>
      <c r="AD74" s="168"/>
      <c r="AE74" s="168"/>
      <c r="AF74" s="168"/>
      <c r="AG74" s="172"/>
      <c r="AH74" s="179">
        <v>5</v>
      </c>
      <c r="AI74" s="182" t="s">
        <v>150</v>
      </c>
      <c r="AJ74" s="519">
        <f>SUM(Z69:AF70)-SUM(Z72:AF73)</f>
        <v>0</v>
      </c>
      <c r="AK74" s="522"/>
      <c r="AL74" s="522"/>
      <c r="AM74" s="522"/>
      <c r="AN74" s="522"/>
      <c r="AO74" s="522"/>
      <c r="AP74" s="522"/>
      <c r="AQ74" s="523"/>
      <c r="AR74" s="168"/>
    </row>
    <row r="75" spans="1:44" s="37" customFormat="1" ht="12" customHeight="1" x14ac:dyDescent="0.2">
      <c r="A75" s="168"/>
      <c r="B75" s="169">
        <v>6</v>
      </c>
      <c r="C75" s="169" t="s">
        <v>340</v>
      </c>
      <c r="D75" s="169"/>
      <c r="E75" s="169"/>
      <c r="F75" s="169"/>
      <c r="G75" s="169"/>
      <c r="H75" s="169"/>
      <c r="I75" s="169"/>
      <c r="J75" s="169"/>
      <c r="K75" s="169"/>
      <c r="L75" s="169"/>
      <c r="M75" s="169"/>
      <c r="N75" s="169"/>
      <c r="O75" s="169"/>
      <c r="P75" s="169"/>
      <c r="Q75" s="169"/>
      <c r="R75" s="169"/>
      <c r="S75" s="169"/>
      <c r="T75" s="169"/>
      <c r="U75" s="169"/>
      <c r="V75" s="169"/>
      <c r="W75" s="169"/>
      <c r="X75" s="168"/>
      <c r="Y75" s="168"/>
      <c r="Z75" s="168"/>
      <c r="AA75" s="168"/>
      <c r="AB75" s="168"/>
      <c r="AC75" s="168"/>
      <c r="AD75" s="168"/>
      <c r="AE75" s="168"/>
      <c r="AF75" s="168"/>
      <c r="AG75" s="172"/>
      <c r="AH75" s="168"/>
      <c r="AI75" s="168"/>
      <c r="AJ75" s="168"/>
      <c r="AK75" s="168"/>
      <c r="AL75" s="168"/>
      <c r="AM75" s="168"/>
      <c r="AN75" s="168"/>
      <c r="AO75" s="168"/>
      <c r="AP75" s="168"/>
      <c r="AQ75" s="168"/>
      <c r="AR75" s="168"/>
    </row>
    <row r="76" spans="1:44" s="37" customFormat="1" ht="15" customHeight="1" x14ac:dyDescent="0.2">
      <c r="A76" s="168"/>
      <c r="B76" s="169"/>
      <c r="C76" s="181" t="s">
        <v>341</v>
      </c>
      <c r="D76" s="181"/>
      <c r="E76" s="181"/>
      <c r="F76" s="181"/>
      <c r="G76" s="181"/>
      <c r="H76" s="181"/>
      <c r="I76" s="181"/>
      <c r="J76" s="181"/>
      <c r="K76" s="181"/>
      <c r="L76" s="181"/>
      <c r="M76" s="181"/>
      <c r="N76" s="181"/>
      <c r="O76" s="181"/>
      <c r="P76" s="181"/>
      <c r="Q76" s="181"/>
      <c r="R76" s="181"/>
      <c r="S76" s="181"/>
      <c r="T76" s="181"/>
      <c r="U76" s="169"/>
      <c r="V76" s="169"/>
      <c r="W76" s="169"/>
      <c r="X76" s="168"/>
      <c r="Y76" s="168"/>
      <c r="Z76" s="168"/>
      <c r="AA76" s="168"/>
      <c r="AB76" s="168"/>
      <c r="AC76" s="168"/>
      <c r="AD76" s="168"/>
      <c r="AE76" s="168"/>
      <c r="AF76" s="168"/>
      <c r="AG76" s="172"/>
      <c r="AH76" s="183">
        <v>6</v>
      </c>
      <c r="AI76" s="180" t="s">
        <v>150</v>
      </c>
      <c r="AJ76" s="519" t="str">
        <f>IF(-TrialBalance!EJ58&gt;0,-TrialBalance!EJ58," ")</f>
        <v xml:space="preserve"> </v>
      </c>
      <c r="AK76" s="522"/>
      <c r="AL76" s="522"/>
      <c r="AM76" s="522"/>
      <c r="AN76" s="522"/>
      <c r="AO76" s="522"/>
      <c r="AP76" s="522"/>
      <c r="AQ76" s="523"/>
      <c r="AR76" s="172"/>
    </row>
    <row r="77" spans="1:44" s="37" customFormat="1" ht="2.1" customHeight="1" x14ac:dyDescent="0.2">
      <c r="A77" s="168"/>
      <c r="B77" s="169"/>
      <c r="C77" s="169"/>
      <c r="D77" s="169"/>
      <c r="E77" s="169"/>
      <c r="F77" s="169"/>
      <c r="G77" s="169"/>
      <c r="H77" s="169"/>
      <c r="I77" s="169"/>
      <c r="J77" s="169"/>
      <c r="K77" s="169"/>
      <c r="L77" s="169"/>
      <c r="M77" s="169"/>
      <c r="N77" s="169"/>
      <c r="O77" s="169"/>
      <c r="P77" s="169"/>
      <c r="Q77" s="169"/>
      <c r="R77" s="169"/>
      <c r="S77" s="169"/>
      <c r="T77" s="169"/>
      <c r="U77" s="169"/>
      <c r="V77" s="169"/>
      <c r="W77" s="169"/>
      <c r="X77" s="168"/>
      <c r="Y77" s="168"/>
      <c r="Z77" s="168"/>
      <c r="AA77" s="168"/>
      <c r="AB77" s="168"/>
      <c r="AC77" s="168"/>
      <c r="AD77" s="168"/>
      <c r="AE77" s="168"/>
      <c r="AF77" s="168"/>
      <c r="AG77" s="172"/>
      <c r="AH77" s="168"/>
      <c r="AI77" s="168"/>
      <c r="AJ77" s="168"/>
      <c r="AK77" s="168"/>
      <c r="AL77" s="168"/>
      <c r="AM77" s="168"/>
      <c r="AN77" s="168"/>
      <c r="AO77" s="168"/>
      <c r="AP77" s="168"/>
      <c r="AQ77" s="168"/>
      <c r="AR77" s="168"/>
    </row>
    <row r="78" spans="1:44" s="37" customFormat="1" ht="15" customHeight="1" x14ac:dyDescent="0.2">
      <c r="A78" s="168"/>
      <c r="B78" s="169">
        <v>11</v>
      </c>
      <c r="C78" s="169" t="s">
        <v>342</v>
      </c>
      <c r="D78" s="169"/>
      <c r="E78" s="169"/>
      <c r="F78" s="169"/>
      <c r="G78" s="169"/>
      <c r="H78" s="169"/>
      <c r="I78" s="169"/>
      <c r="J78" s="169"/>
      <c r="K78" s="169"/>
      <c r="L78" s="169"/>
      <c r="M78" s="169"/>
      <c r="N78" s="169"/>
      <c r="O78" s="169"/>
      <c r="P78" s="169"/>
      <c r="Q78" s="169"/>
      <c r="R78" s="169"/>
      <c r="S78" s="169"/>
      <c r="T78" s="169"/>
      <c r="U78" s="169"/>
      <c r="V78" s="169"/>
      <c r="W78" s="169"/>
      <c r="X78" s="168"/>
      <c r="Y78" s="168"/>
      <c r="Z78" s="168"/>
      <c r="AA78" s="168"/>
      <c r="AB78" s="168"/>
      <c r="AC78" s="168"/>
      <c r="AD78" s="168"/>
      <c r="AE78" s="168"/>
      <c r="AF78" s="168"/>
      <c r="AG78" s="172"/>
      <c r="AH78" s="179">
        <v>11</v>
      </c>
      <c r="AI78" s="180" t="s">
        <v>150</v>
      </c>
      <c r="AJ78" s="519"/>
      <c r="AK78" s="522"/>
      <c r="AL78" s="522"/>
      <c r="AM78" s="522"/>
      <c r="AN78" s="522"/>
      <c r="AO78" s="522"/>
      <c r="AP78" s="522"/>
      <c r="AQ78" s="523"/>
      <c r="AR78" s="172"/>
    </row>
    <row r="79" spans="1:44" s="37" customFormat="1" ht="2.1" customHeight="1" x14ac:dyDescent="0.2">
      <c r="A79" s="168"/>
      <c r="B79" s="169"/>
      <c r="C79" s="169"/>
      <c r="D79" s="169"/>
      <c r="E79" s="169"/>
      <c r="F79" s="169"/>
      <c r="G79" s="169"/>
      <c r="H79" s="169"/>
      <c r="I79" s="169"/>
      <c r="J79" s="169"/>
      <c r="K79" s="169"/>
      <c r="L79" s="169"/>
      <c r="M79" s="169"/>
      <c r="N79" s="169"/>
      <c r="O79" s="169"/>
      <c r="P79" s="169"/>
      <c r="Q79" s="169"/>
      <c r="R79" s="169"/>
      <c r="S79" s="169"/>
      <c r="T79" s="169"/>
      <c r="U79" s="169"/>
      <c r="V79" s="169"/>
      <c r="W79" s="169"/>
      <c r="X79" s="168"/>
      <c r="Y79" s="168"/>
      <c r="Z79" s="168"/>
      <c r="AA79" s="168"/>
      <c r="AB79" s="168"/>
      <c r="AC79" s="168"/>
      <c r="AD79" s="168"/>
      <c r="AE79" s="168"/>
      <c r="AF79" s="168"/>
      <c r="AG79" s="172"/>
      <c r="AH79" s="168"/>
      <c r="AI79" s="168"/>
      <c r="AJ79" s="168"/>
      <c r="AK79" s="168"/>
      <c r="AL79" s="168"/>
      <c r="AM79" s="168"/>
      <c r="AN79" s="168"/>
      <c r="AO79" s="168"/>
      <c r="AP79" s="168"/>
      <c r="AQ79" s="168"/>
      <c r="AR79" s="168"/>
    </row>
    <row r="80" spans="1:44" s="37" customFormat="1" ht="15" customHeight="1" x14ac:dyDescent="0.2">
      <c r="A80" s="168"/>
      <c r="B80" s="169">
        <v>12</v>
      </c>
      <c r="C80" s="169" t="s">
        <v>343</v>
      </c>
      <c r="D80" s="169"/>
      <c r="E80" s="169"/>
      <c r="F80" s="169"/>
      <c r="G80" s="169"/>
      <c r="H80" s="169"/>
      <c r="I80" s="169"/>
      <c r="J80" s="169"/>
      <c r="K80" s="169"/>
      <c r="L80" s="169"/>
      <c r="M80" s="169"/>
      <c r="N80" s="169"/>
      <c r="O80" s="169"/>
      <c r="P80" s="169"/>
      <c r="Q80" s="169"/>
      <c r="R80" s="169"/>
      <c r="S80" s="169"/>
      <c r="T80" s="169"/>
      <c r="U80" s="169"/>
      <c r="V80" s="169"/>
      <c r="W80" s="169"/>
      <c r="X80" s="168"/>
      <c r="Y80" s="168"/>
      <c r="Z80" s="168"/>
      <c r="AA80" s="168"/>
      <c r="AB80" s="168"/>
      <c r="AC80" s="168"/>
      <c r="AD80" s="168"/>
      <c r="AE80" s="168"/>
      <c r="AF80" s="168"/>
      <c r="AG80" s="172"/>
      <c r="AH80" s="179">
        <v>14</v>
      </c>
      <c r="AI80" s="180" t="s">
        <v>150</v>
      </c>
      <c r="AJ80" s="519"/>
      <c r="AK80" s="522"/>
      <c r="AL80" s="522"/>
      <c r="AM80" s="522"/>
      <c r="AN80" s="522"/>
      <c r="AO80" s="522"/>
      <c r="AP80" s="522"/>
      <c r="AQ80" s="523"/>
      <c r="AR80" s="172"/>
    </row>
    <row r="81" spans="1:44" s="37" customFormat="1" ht="2.1" customHeight="1" x14ac:dyDescent="0.2">
      <c r="A81" s="168"/>
      <c r="B81" s="168"/>
      <c r="C81" s="168"/>
      <c r="D81" s="168"/>
      <c r="E81" s="168"/>
      <c r="F81" s="168"/>
      <c r="G81" s="168"/>
      <c r="H81" s="168"/>
      <c r="I81" s="168"/>
      <c r="J81" s="168"/>
      <c r="K81" s="168"/>
      <c r="L81" s="168"/>
      <c r="M81" s="168"/>
      <c r="N81" s="168"/>
      <c r="O81" s="168"/>
      <c r="P81" s="168"/>
      <c r="Q81" s="168"/>
      <c r="R81" s="168"/>
      <c r="S81" s="168"/>
      <c r="T81" s="168"/>
      <c r="U81" s="168"/>
      <c r="V81" s="168"/>
      <c r="W81" s="168"/>
      <c r="X81" s="168"/>
      <c r="Y81" s="168"/>
      <c r="Z81" s="168"/>
      <c r="AA81" s="168"/>
      <c r="AB81" s="168"/>
      <c r="AC81" s="168"/>
      <c r="AD81" s="168"/>
      <c r="AE81" s="168"/>
      <c r="AF81" s="168"/>
      <c r="AG81" s="168"/>
      <c r="AH81" s="168"/>
      <c r="AI81" s="168"/>
      <c r="AJ81" s="168"/>
      <c r="AK81" s="168"/>
      <c r="AL81" s="168"/>
      <c r="AM81" s="168"/>
      <c r="AN81" s="168"/>
      <c r="AO81" s="168"/>
      <c r="AP81" s="168"/>
      <c r="AQ81" s="168"/>
      <c r="AR81" s="168"/>
    </row>
    <row r="82" spans="1:44" s="37" customFormat="1" ht="18" customHeight="1" x14ac:dyDescent="0.2">
      <c r="A82" s="529" t="s">
        <v>344</v>
      </c>
      <c r="B82" s="529"/>
      <c r="C82" s="529"/>
      <c r="D82" s="529"/>
      <c r="E82" s="529"/>
      <c r="F82" s="529"/>
      <c r="G82" s="529"/>
      <c r="H82" s="529"/>
      <c r="I82" s="529"/>
      <c r="J82" s="529"/>
      <c r="K82" s="530"/>
      <c r="L82" s="347"/>
      <c r="M82" s="347"/>
      <c r="N82" s="347"/>
      <c r="O82" s="347"/>
      <c r="P82" s="347"/>
      <c r="Q82" s="347"/>
      <c r="R82" s="347"/>
      <c r="S82" s="347"/>
      <c r="T82" s="347"/>
      <c r="U82" s="347"/>
      <c r="V82" s="347"/>
      <c r="W82" s="347"/>
      <c r="X82" s="347"/>
      <c r="Y82" s="347"/>
      <c r="Z82" s="347"/>
      <c r="AA82" s="347"/>
      <c r="AB82" s="347"/>
      <c r="AC82" s="347"/>
      <c r="AD82" s="347"/>
      <c r="AE82" s="347"/>
      <c r="AF82" s="347"/>
      <c r="AG82" s="347"/>
      <c r="AH82" s="347"/>
      <c r="AI82" s="347"/>
      <c r="AJ82" s="347"/>
      <c r="AK82" s="347"/>
      <c r="AL82" s="347"/>
      <c r="AM82" s="347"/>
      <c r="AN82" s="347"/>
      <c r="AO82" s="347"/>
      <c r="AP82" s="347"/>
      <c r="AQ82" s="347"/>
      <c r="AR82" s="347"/>
    </row>
    <row r="83" spans="1:44" s="37" customFormat="1" ht="3" customHeight="1" x14ac:dyDescent="0.2">
      <c r="A83" s="168"/>
      <c r="B83" s="168"/>
      <c r="C83" s="168"/>
      <c r="D83" s="168"/>
      <c r="E83" s="168"/>
      <c r="F83" s="168"/>
      <c r="G83" s="168"/>
      <c r="H83" s="168"/>
      <c r="I83" s="168"/>
      <c r="J83" s="168"/>
      <c r="K83" s="168"/>
      <c r="L83" s="168"/>
      <c r="M83" s="168"/>
      <c r="N83" s="168"/>
      <c r="O83" s="168"/>
      <c r="P83" s="168"/>
      <c r="Q83" s="168"/>
      <c r="R83" s="168"/>
      <c r="S83" s="168"/>
      <c r="T83" s="168"/>
      <c r="U83" s="168"/>
      <c r="V83" s="168"/>
      <c r="W83" s="168"/>
      <c r="X83" s="168"/>
      <c r="Y83" s="168"/>
      <c r="Z83" s="168"/>
      <c r="AA83" s="168"/>
      <c r="AB83" s="168"/>
      <c r="AC83" s="168"/>
      <c r="AD83" s="168"/>
      <c r="AE83" s="168"/>
      <c r="AF83" s="168"/>
      <c r="AG83" s="168"/>
      <c r="AH83" s="168"/>
      <c r="AI83" s="168"/>
      <c r="AJ83" s="168"/>
      <c r="AK83" s="168"/>
      <c r="AL83" s="168"/>
      <c r="AM83" s="168"/>
      <c r="AN83" s="168"/>
      <c r="AO83" s="168"/>
      <c r="AP83" s="168"/>
      <c r="AQ83" s="168"/>
      <c r="AR83" s="168"/>
    </row>
    <row r="84" spans="1:44" s="37" customFormat="1" ht="15" customHeight="1" x14ac:dyDescent="0.2">
      <c r="A84" s="168"/>
      <c r="B84" s="169">
        <v>16</v>
      </c>
      <c r="C84" s="169" t="s">
        <v>345</v>
      </c>
      <c r="D84" s="169"/>
      <c r="E84" s="169"/>
      <c r="F84" s="169"/>
      <c r="G84" s="169"/>
      <c r="H84" s="169"/>
      <c r="I84" s="169"/>
      <c r="J84" s="169"/>
      <c r="K84" s="169"/>
      <c r="L84" s="169"/>
      <c r="M84" s="169"/>
      <c r="N84" s="169"/>
      <c r="O84" s="169"/>
      <c r="P84" s="169"/>
      <c r="Q84" s="169"/>
      <c r="R84" s="169"/>
      <c r="S84" s="169"/>
      <c r="T84" s="169"/>
      <c r="U84" s="169"/>
      <c r="V84" s="168"/>
      <c r="W84" s="517">
        <v>16</v>
      </c>
      <c r="X84" s="518"/>
      <c r="Y84" s="180" t="s">
        <v>150</v>
      </c>
      <c r="Z84" s="525"/>
      <c r="AA84" s="525"/>
      <c r="AB84" s="525"/>
      <c r="AC84" s="525"/>
      <c r="AD84" s="525"/>
      <c r="AE84" s="525"/>
      <c r="AF84" s="531"/>
      <c r="AG84" s="172"/>
      <c r="AH84" s="172"/>
      <c r="AI84" s="168"/>
      <c r="AJ84" s="168"/>
      <c r="AK84" s="168"/>
      <c r="AL84" s="168"/>
      <c r="AM84" s="168"/>
      <c r="AN84" s="168"/>
      <c r="AO84" s="168"/>
      <c r="AP84" s="168"/>
      <c r="AQ84" s="168"/>
      <c r="AR84" s="168"/>
    </row>
    <row r="85" spans="1:44" s="37" customFormat="1" ht="2.1" customHeight="1" x14ac:dyDescent="0.2">
      <c r="A85" s="168"/>
      <c r="B85" s="169"/>
      <c r="C85" s="169"/>
      <c r="D85" s="169"/>
      <c r="E85" s="169"/>
      <c r="F85" s="169"/>
      <c r="G85" s="169"/>
      <c r="H85" s="169"/>
      <c r="I85" s="169"/>
      <c r="J85" s="169"/>
      <c r="K85" s="169"/>
      <c r="L85" s="169"/>
      <c r="M85" s="169"/>
      <c r="N85" s="169"/>
      <c r="O85" s="169"/>
      <c r="P85" s="169"/>
      <c r="Q85" s="169"/>
      <c r="R85" s="169"/>
      <c r="S85" s="169"/>
      <c r="T85" s="169"/>
      <c r="U85" s="169"/>
      <c r="V85" s="168"/>
      <c r="W85" s="168"/>
      <c r="X85" s="168"/>
      <c r="Y85" s="168"/>
      <c r="Z85" s="168"/>
      <c r="AA85" s="168"/>
      <c r="AB85" s="168"/>
      <c r="AC85" s="168"/>
      <c r="AD85" s="168"/>
      <c r="AE85" s="168"/>
      <c r="AF85" s="168"/>
      <c r="AG85" s="172"/>
      <c r="AH85" s="172"/>
      <c r="AI85" s="168"/>
      <c r="AJ85" s="168"/>
      <c r="AK85" s="168"/>
      <c r="AL85" s="168"/>
      <c r="AM85" s="168"/>
      <c r="AN85" s="168"/>
      <c r="AO85" s="168"/>
      <c r="AP85" s="168"/>
      <c r="AQ85" s="168"/>
      <c r="AR85" s="168"/>
    </row>
    <row r="86" spans="1:44" s="37" customFormat="1" ht="15" customHeight="1" x14ac:dyDescent="0.2">
      <c r="A86" s="168"/>
      <c r="B86" s="169">
        <v>17</v>
      </c>
      <c r="C86" s="169" t="s">
        <v>346</v>
      </c>
      <c r="D86" s="169"/>
      <c r="E86" s="169"/>
      <c r="F86" s="169"/>
      <c r="G86" s="169"/>
      <c r="H86" s="169"/>
      <c r="I86" s="169"/>
      <c r="J86" s="169"/>
      <c r="K86" s="169"/>
      <c r="L86" s="169"/>
      <c r="M86" s="169"/>
      <c r="N86" s="169"/>
      <c r="O86" s="169"/>
      <c r="P86" s="169"/>
      <c r="Q86" s="169"/>
      <c r="R86" s="169"/>
      <c r="S86" s="169"/>
      <c r="T86" s="169"/>
      <c r="U86" s="169"/>
      <c r="V86" s="168"/>
      <c r="W86" s="517">
        <v>17</v>
      </c>
      <c r="X86" s="518"/>
      <c r="Y86" s="180" t="s">
        <v>150</v>
      </c>
      <c r="Z86" s="525"/>
      <c r="AA86" s="525"/>
      <c r="AB86" s="525"/>
      <c r="AC86" s="525"/>
      <c r="AD86" s="525"/>
      <c r="AE86" s="525"/>
      <c r="AF86" s="531"/>
      <c r="AG86" s="172"/>
      <c r="AH86" s="172"/>
      <c r="AI86" s="168"/>
      <c r="AJ86" s="168"/>
      <c r="AK86" s="168"/>
      <c r="AL86" s="168"/>
      <c r="AM86" s="168"/>
      <c r="AN86" s="168"/>
      <c r="AO86" s="168"/>
      <c r="AP86" s="168"/>
      <c r="AQ86" s="168"/>
      <c r="AR86" s="168"/>
    </row>
    <row r="87" spans="1:44" s="37" customFormat="1" ht="11.1" customHeight="1" x14ac:dyDescent="0.2">
      <c r="A87" s="168"/>
      <c r="B87" s="169"/>
      <c r="C87" s="169"/>
      <c r="D87" s="169"/>
      <c r="E87" s="169"/>
      <c r="F87" s="169"/>
      <c r="G87" s="169"/>
      <c r="H87" s="169"/>
      <c r="I87" s="169"/>
      <c r="J87" s="169"/>
      <c r="K87" s="169"/>
      <c r="L87" s="169"/>
      <c r="M87" s="169"/>
      <c r="N87" s="169"/>
      <c r="O87" s="169"/>
      <c r="P87" s="169"/>
      <c r="Q87" s="169"/>
      <c r="R87" s="169"/>
      <c r="S87" s="169"/>
      <c r="T87" s="169"/>
      <c r="U87" s="169"/>
      <c r="V87" s="168"/>
      <c r="W87" s="168"/>
      <c r="X87" s="168"/>
      <c r="Y87" s="168"/>
      <c r="Z87" s="168"/>
      <c r="AA87" s="168"/>
      <c r="AB87" s="168"/>
      <c r="AC87" s="168"/>
      <c r="AD87" s="168"/>
      <c r="AE87" s="168"/>
      <c r="AF87" s="168"/>
      <c r="AG87" s="168"/>
      <c r="AH87" s="521" t="s">
        <v>347</v>
      </c>
      <c r="AI87" s="521"/>
      <c r="AJ87" s="521"/>
      <c r="AK87" s="521"/>
      <c r="AL87" s="521"/>
      <c r="AM87" s="521"/>
      <c r="AN87" s="521"/>
      <c r="AO87" s="521"/>
      <c r="AP87" s="521"/>
      <c r="AQ87" s="521"/>
      <c r="AR87" s="168"/>
    </row>
    <row r="88" spans="1:44" s="37" customFormat="1" ht="15" customHeight="1" x14ac:dyDescent="0.2">
      <c r="A88" s="168"/>
      <c r="B88" s="184">
        <v>18</v>
      </c>
      <c r="C88" s="184" t="s">
        <v>348</v>
      </c>
      <c r="D88" s="184"/>
      <c r="E88" s="184"/>
      <c r="F88" s="184"/>
      <c r="G88" s="184"/>
      <c r="H88" s="184"/>
      <c r="I88" s="184"/>
      <c r="J88" s="184"/>
      <c r="K88" s="184"/>
      <c r="L88" s="184"/>
      <c r="M88" s="169"/>
      <c r="N88" s="169"/>
      <c r="O88" s="169"/>
      <c r="P88" s="169"/>
      <c r="Q88" s="169"/>
      <c r="R88" s="169"/>
      <c r="S88" s="169"/>
      <c r="T88" s="169"/>
      <c r="U88" s="169"/>
      <c r="V88" s="168"/>
      <c r="W88" s="168"/>
      <c r="X88" s="168"/>
      <c r="Y88" s="168"/>
      <c r="Z88" s="168"/>
      <c r="AA88" s="168"/>
      <c r="AB88" s="168"/>
      <c r="AC88" s="168"/>
      <c r="AD88" s="168"/>
      <c r="AE88" s="168"/>
      <c r="AF88" s="168"/>
      <c r="AG88" s="168"/>
      <c r="AH88" s="179">
        <v>18</v>
      </c>
      <c r="AI88" s="182" t="s">
        <v>150</v>
      </c>
      <c r="AJ88" s="525"/>
      <c r="AK88" s="526"/>
      <c r="AL88" s="526"/>
      <c r="AM88" s="526"/>
      <c r="AN88" s="526"/>
      <c r="AO88" s="526"/>
      <c r="AP88" s="526"/>
      <c r="AQ88" s="527"/>
      <c r="AR88" s="168"/>
    </row>
    <row r="89" spans="1:44" s="37" customFormat="1" ht="2.1" customHeight="1" x14ac:dyDescent="0.2">
      <c r="A89" s="168"/>
      <c r="B89" s="168"/>
      <c r="C89" s="168"/>
      <c r="D89" s="168"/>
      <c r="E89" s="168"/>
      <c r="F89" s="168"/>
      <c r="G89" s="168"/>
      <c r="H89" s="168"/>
      <c r="I89" s="168"/>
      <c r="J89" s="168"/>
      <c r="K89" s="168"/>
      <c r="L89" s="168"/>
      <c r="M89" s="168"/>
      <c r="N89" s="168"/>
      <c r="O89" s="168"/>
      <c r="P89" s="168"/>
      <c r="Q89" s="168"/>
      <c r="R89" s="168"/>
      <c r="S89" s="168"/>
      <c r="T89" s="168"/>
      <c r="U89" s="168"/>
      <c r="V89" s="168"/>
      <c r="W89" s="168"/>
      <c r="X89" s="168"/>
      <c r="Y89" s="168"/>
      <c r="Z89" s="168"/>
      <c r="AA89" s="168"/>
      <c r="AB89" s="168"/>
      <c r="AC89" s="168"/>
      <c r="AD89" s="168"/>
      <c r="AE89" s="168"/>
      <c r="AF89" s="168"/>
      <c r="AG89" s="168"/>
      <c r="AH89" s="168"/>
      <c r="AI89" s="168"/>
      <c r="AJ89" s="168"/>
      <c r="AK89" s="168"/>
      <c r="AL89" s="168"/>
      <c r="AM89" s="168"/>
      <c r="AN89" s="168"/>
      <c r="AO89" s="168"/>
      <c r="AP89" s="168"/>
      <c r="AQ89" s="168"/>
      <c r="AR89" s="168"/>
    </row>
    <row r="90" spans="1:44" s="37" customFormat="1" ht="3.95" customHeight="1" x14ac:dyDescent="0.2">
      <c r="A90" s="483"/>
      <c r="B90" s="483"/>
      <c r="C90" s="483"/>
      <c r="D90" s="483"/>
      <c r="E90" s="483"/>
      <c r="F90" s="483"/>
      <c r="G90" s="483"/>
      <c r="H90" s="483"/>
      <c r="I90" s="483"/>
      <c r="J90" s="483"/>
      <c r="K90" s="483"/>
      <c r="L90" s="483"/>
      <c r="M90" s="483"/>
      <c r="N90" s="483"/>
      <c r="O90" s="483"/>
      <c r="P90" s="483"/>
      <c r="Q90" s="483"/>
      <c r="R90" s="483"/>
      <c r="S90" s="483"/>
      <c r="T90" s="483"/>
      <c r="U90" s="483"/>
      <c r="V90" s="483"/>
      <c r="W90" s="483"/>
      <c r="X90" s="483"/>
      <c r="Y90" s="483"/>
      <c r="Z90" s="483"/>
      <c r="AA90" s="483"/>
      <c r="AB90" s="483"/>
      <c r="AC90" s="483"/>
      <c r="AD90" s="483"/>
      <c r="AE90" s="483"/>
      <c r="AF90" s="483"/>
      <c r="AG90" s="483"/>
      <c r="AH90" s="483"/>
      <c r="AI90" s="483"/>
      <c r="AJ90" s="483"/>
      <c r="AK90" s="483"/>
      <c r="AL90" s="483"/>
      <c r="AM90" s="483"/>
      <c r="AN90" s="483"/>
      <c r="AO90" s="483"/>
      <c r="AP90" s="483"/>
      <c r="AQ90" s="483"/>
      <c r="AR90" s="483"/>
    </row>
    <row r="91" spans="1:44" s="37" customFormat="1" ht="11.1" customHeight="1" x14ac:dyDescent="0.2">
      <c r="A91" s="168"/>
      <c r="B91" s="168"/>
      <c r="C91" s="168"/>
      <c r="D91" s="168"/>
      <c r="E91" s="168"/>
      <c r="F91" s="168"/>
      <c r="G91" s="168"/>
      <c r="H91" s="168"/>
      <c r="I91" s="168"/>
      <c r="J91" s="168"/>
      <c r="K91" s="168"/>
      <c r="L91" s="168"/>
      <c r="M91" s="168"/>
      <c r="N91" s="168"/>
      <c r="O91" s="168"/>
      <c r="P91" s="168"/>
      <c r="Q91" s="168"/>
      <c r="R91" s="168"/>
      <c r="S91" s="168"/>
      <c r="T91" s="168"/>
      <c r="U91" s="168"/>
      <c r="V91" s="168"/>
      <c r="W91" s="168"/>
      <c r="X91" s="168"/>
      <c r="Y91" s="168"/>
      <c r="Z91" s="168"/>
      <c r="AA91" s="168"/>
      <c r="AB91" s="168"/>
      <c r="AC91" s="168"/>
      <c r="AD91" s="168"/>
      <c r="AE91" s="168"/>
      <c r="AF91" s="168"/>
      <c r="AG91" s="168"/>
      <c r="AH91" s="521" t="s">
        <v>349</v>
      </c>
      <c r="AI91" s="521"/>
      <c r="AJ91" s="521"/>
      <c r="AK91" s="521"/>
      <c r="AL91" s="521"/>
      <c r="AM91" s="521"/>
      <c r="AN91" s="521"/>
      <c r="AO91" s="521"/>
      <c r="AP91" s="521"/>
      <c r="AQ91" s="521"/>
      <c r="AR91" s="168"/>
    </row>
    <row r="92" spans="1:44" s="37" customFormat="1" ht="15" customHeight="1" x14ac:dyDescent="0.2">
      <c r="A92" s="168"/>
      <c r="B92" s="184">
        <v>21</v>
      </c>
      <c r="C92" s="185" t="s">
        <v>350</v>
      </c>
      <c r="D92" s="185"/>
      <c r="E92" s="185"/>
      <c r="F92" s="185"/>
      <c r="G92" s="185"/>
      <c r="H92" s="185"/>
      <c r="I92" s="185"/>
      <c r="J92" s="185"/>
      <c r="K92" s="185"/>
      <c r="L92" s="185"/>
      <c r="M92" s="185"/>
      <c r="N92" s="185"/>
      <c r="O92" s="185"/>
      <c r="P92" s="185"/>
      <c r="Q92" s="185"/>
      <c r="R92" s="185"/>
      <c r="S92" s="185"/>
      <c r="T92" s="181"/>
      <c r="U92" s="169"/>
      <c r="V92" s="168"/>
      <c r="W92" s="168"/>
      <c r="X92" s="168"/>
      <c r="Y92" s="168"/>
      <c r="Z92" s="168"/>
      <c r="AA92" s="168"/>
      <c r="AB92" s="168"/>
      <c r="AC92" s="168"/>
      <c r="AD92" s="168"/>
      <c r="AE92" s="168"/>
      <c r="AF92" s="168"/>
      <c r="AG92" s="168"/>
      <c r="AH92" s="179">
        <v>21</v>
      </c>
      <c r="AI92" s="182" t="s">
        <v>150</v>
      </c>
      <c r="AJ92" s="519">
        <f>IF(AJ74&gt;0,AJ74+SUM(AJ76:AJ80)+AJ88,0)</f>
        <v>0</v>
      </c>
      <c r="AK92" s="522"/>
      <c r="AL92" s="522"/>
      <c r="AM92" s="522"/>
      <c r="AN92" s="522"/>
      <c r="AO92" s="522"/>
      <c r="AP92" s="522"/>
      <c r="AQ92" s="523"/>
      <c r="AR92" s="168"/>
    </row>
    <row r="93" spans="1:44" s="37" customFormat="1" ht="2.1" customHeight="1" x14ac:dyDescent="0.2">
      <c r="A93" s="528"/>
      <c r="B93" s="528"/>
      <c r="C93" s="528"/>
      <c r="D93" s="528"/>
      <c r="E93" s="528"/>
      <c r="F93" s="528"/>
      <c r="G93" s="528"/>
      <c r="H93" s="528"/>
      <c r="I93" s="528"/>
      <c r="J93" s="528"/>
      <c r="K93" s="528"/>
      <c r="L93" s="528"/>
      <c r="M93" s="528"/>
      <c r="N93" s="528"/>
      <c r="O93" s="528"/>
      <c r="P93" s="528"/>
      <c r="Q93" s="528"/>
      <c r="R93" s="528"/>
      <c r="S93" s="528"/>
      <c r="T93" s="528"/>
      <c r="U93" s="528"/>
      <c r="V93" s="528"/>
      <c r="W93" s="528"/>
      <c r="X93" s="528"/>
      <c r="Y93" s="528"/>
      <c r="Z93" s="528"/>
      <c r="AA93" s="528"/>
      <c r="AB93" s="528"/>
      <c r="AC93" s="528"/>
      <c r="AD93" s="528"/>
      <c r="AE93" s="528"/>
      <c r="AF93" s="528"/>
      <c r="AG93" s="528"/>
      <c r="AH93" s="528"/>
      <c r="AI93" s="528"/>
      <c r="AJ93" s="528"/>
      <c r="AK93" s="528"/>
      <c r="AL93" s="528"/>
      <c r="AM93" s="528"/>
      <c r="AN93" s="528"/>
      <c r="AO93" s="528"/>
      <c r="AP93" s="528"/>
      <c r="AQ93" s="528"/>
      <c r="AR93" s="528"/>
    </row>
    <row r="94" spans="1:44" s="37" customFormat="1" ht="18" customHeight="1" x14ac:dyDescent="0.2">
      <c r="A94" s="529" t="s">
        <v>351</v>
      </c>
      <c r="B94" s="529"/>
      <c r="C94" s="529"/>
      <c r="D94" s="529"/>
      <c r="E94" s="529"/>
      <c r="F94" s="529"/>
      <c r="G94" s="529"/>
      <c r="H94" s="529"/>
      <c r="I94" s="529"/>
      <c r="J94" s="529"/>
      <c r="K94" s="529"/>
      <c r="L94" s="529"/>
      <c r="M94" s="539"/>
      <c r="N94" s="539"/>
      <c r="O94" s="539"/>
      <c r="P94" s="539"/>
      <c r="Q94" s="539"/>
      <c r="R94" s="539"/>
      <c r="S94" s="539"/>
      <c r="T94" s="539"/>
      <c r="U94" s="539"/>
      <c r="V94" s="539"/>
      <c r="W94" s="539"/>
      <c r="X94" s="539"/>
      <c r="Y94" s="539"/>
      <c r="Z94" s="539"/>
      <c r="AA94" s="539"/>
      <c r="AB94" s="539"/>
      <c r="AC94" s="539"/>
      <c r="AD94" s="539"/>
      <c r="AE94" s="539"/>
      <c r="AF94" s="539"/>
      <c r="AG94" s="539"/>
      <c r="AH94" s="539"/>
      <c r="AI94" s="539"/>
      <c r="AJ94" s="539"/>
      <c r="AK94" s="539"/>
      <c r="AL94" s="539"/>
      <c r="AM94" s="539"/>
      <c r="AN94" s="539"/>
      <c r="AO94" s="539"/>
      <c r="AP94" s="539"/>
      <c r="AQ94" s="539"/>
      <c r="AR94" s="539"/>
    </row>
    <row r="95" spans="1:44" s="37" customFormat="1" ht="2.1" customHeight="1" x14ac:dyDescent="0.2">
      <c r="A95" s="168"/>
      <c r="B95" s="168"/>
      <c r="C95" s="168"/>
      <c r="D95" s="168"/>
      <c r="E95" s="168"/>
      <c r="F95" s="168"/>
      <c r="G95" s="168"/>
      <c r="H95" s="168"/>
      <c r="I95" s="168"/>
      <c r="J95" s="168"/>
      <c r="K95" s="168"/>
      <c r="L95" s="168"/>
      <c r="M95" s="168"/>
      <c r="N95" s="168"/>
      <c r="O95" s="168"/>
      <c r="P95" s="168"/>
      <c r="Q95" s="168"/>
      <c r="R95" s="168"/>
      <c r="S95" s="168"/>
      <c r="T95" s="168"/>
      <c r="U95" s="168"/>
      <c r="V95" s="168"/>
      <c r="W95" s="168"/>
      <c r="X95" s="168"/>
      <c r="Y95" s="168"/>
      <c r="Z95" s="168"/>
      <c r="AA95" s="168"/>
      <c r="AB95" s="168"/>
      <c r="AC95" s="168"/>
      <c r="AD95" s="168"/>
      <c r="AE95" s="168"/>
      <c r="AF95" s="168"/>
      <c r="AG95" s="168"/>
      <c r="AH95" s="168"/>
      <c r="AI95" s="168"/>
      <c r="AJ95" s="168"/>
      <c r="AK95" s="168"/>
      <c r="AL95" s="168"/>
      <c r="AM95" s="168"/>
      <c r="AN95" s="168"/>
      <c r="AO95" s="168"/>
      <c r="AP95" s="168"/>
      <c r="AQ95" s="168"/>
      <c r="AR95" s="168"/>
    </row>
    <row r="96" spans="1:44" s="37" customFormat="1" ht="15" customHeight="1" x14ac:dyDescent="0.2">
      <c r="A96" s="168"/>
      <c r="B96" s="169">
        <v>24</v>
      </c>
      <c r="C96" s="169" t="s">
        <v>352</v>
      </c>
      <c r="D96" s="169"/>
      <c r="E96" s="169"/>
      <c r="F96" s="169"/>
      <c r="G96" s="169"/>
      <c r="H96" s="169"/>
      <c r="I96" s="169"/>
      <c r="J96" s="169"/>
      <c r="K96" s="169"/>
      <c r="L96" s="169"/>
      <c r="M96" s="169"/>
      <c r="N96" s="169"/>
      <c r="O96" s="169"/>
      <c r="P96" s="169"/>
      <c r="Q96" s="169"/>
      <c r="R96" s="169"/>
      <c r="S96" s="169"/>
      <c r="T96" s="169"/>
      <c r="U96" s="168"/>
      <c r="V96" s="168"/>
      <c r="W96" s="517">
        <v>24</v>
      </c>
      <c r="X96" s="518"/>
      <c r="Y96" s="180" t="s">
        <v>150</v>
      </c>
      <c r="Z96" s="525"/>
      <c r="AA96" s="525"/>
      <c r="AB96" s="525"/>
      <c r="AC96" s="525"/>
      <c r="AD96" s="525"/>
      <c r="AE96" s="525"/>
      <c r="AF96" s="531"/>
      <c r="AG96" s="168"/>
      <c r="AH96" s="168"/>
      <c r="AI96" s="168"/>
      <c r="AJ96" s="168"/>
      <c r="AK96" s="168"/>
      <c r="AL96" s="168"/>
      <c r="AM96" s="168"/>
      <c r="AN96" s="168"/>
      <c r="AO96" s="168"/>
      <c r="AP96" s="168"/>
      <c r="AQ96" s="168"/>
      <c r="AR96" s="168"/>
    </row>
    <row r="97" spans="1:44" s="37" customFormat="1" ht="2.1" customHeight="1" x14ac:dyDescent="0.2">
      <c r="A97" s="168"/>
      <c r="B97" s="168"/>
      <c r="C97" s="168"/>
      <c r="D97" s="168"/>
      <c r="E97" s="168"/>
      <c r="F97" s="168"/>
      <c r="G97" s="168"/>
      <c r="H97" s="168"/>
      <c r="I97" s="168"/>
      <c r="J97" s="168"/>
      <c r="K97" s="168"/>
      <c r="L97" s="168"/>
      <c r="M97" s="168"/>
      <c r="N97" s="168"/>
      <c r="O97" s="168"/>
      <c r="P97" s="168"/>
      <c r="Q97" s="168"/>
      <c r="R97" s="168"/>
      <c r="S97" s="168"/>
      <c r="T97" s="168"/>
      <c r="U97" s="168"/>
      <c r="V97" s="168"/>
      <c r="W97" s="168"/>
      <c r="X97" s="168"/>
      <c r="Y97" s="168"/>
      <c r="Z97" s="168"/>
      <c r="AA97" s="168"/>
      <c r="AB97" s="168"/>
      <c r="AC97" s="168"/>
      <c r="AD97" s="168"/>
      <c r="AE97" s="168"/>
      <c r="AF97" s="168"/>
      <c r="AG97" s="168"/>
      <c r="AH97" s="168"/>
      <c r="AI97" s="168"/>
      <c r="AJ97" s="168"/>
      <c r="AK97" s="168"/>
      <c r="AL97" s="168"/>
      <c r="AM97" s="168"/>
      <c r="AN97" s="168"/>
      <c r="AO97" s="168"/>
      <c r="AP97" s="168"/>
      <c r="AQ97" s="168"/>
      <c r="AR97" s="168"/>
    </row>
    <row r="98" spans="1:44" s="37" customFormat="1" ht="9.9499999999999993" customHeight="1" x14ac:dyDescent="0.2">
      <c r="A98" s="168"/>
      <c r="B98" s="169">
        <v>30</v>
      </c>
      <c r="C98" s="169" t="s">
        <v>353</v>
      </c>
      <c r="D98" s="169"/>
      <c r="E98" s="169"/>
      <c r="F98" s="169"/>
      <c r="G98" s="169"/>
      <c r="H98" s="169"/>
      <c r="I98" s="169"/>
      <c r="J98" s="169"/>
      <c r="K98" s="169"/>
      <c r="L98" s="169"/>
      <c r="M98" s="169"/>
      <c r="N98" s="169"/>
      <c r="O98" s="169"/>
      <c r="P98" s="169"/>
      <c r="Q98" s="169"/>
      <c r="R98" s="169"/>
      <c r="S98" s="169"/>
      <c r="T98" s="169"/>
      <c r="U98" s="168"/>
      <c r="V98" s="168"/>
      <c r="W98" s="517">
        <v>30</v>
      </c>
      <c r="X98" s="532"/>
      <c r="Y98" s="536" t="s">
        <v>150</v>
      </c>
      <c r="Z98" s="537"/>
      <c r="AA98" s="537"/>
      <c r="AB98" s="537"/>
      <c r="AC98" s="537"/>
      <c r="AD98" s="537"/>
      <c r="AE98" s="537"/>
      <c r="AF98" s="538"/>
      <c r="AG98" s="168"/>
      <c r="AH98" s="168"/>
      <c r="AI98" s="168"/>
      <c r="AJ98" s="168"/>
      <c r="AK98" s="168"/>
      <c r="AL98" s="168"/>
      <c r="AM98" s="168"/>
      <c r="AN98" s="168"/>
      <c r="AO98" s="168"/>
      <c r="AP98" s="168"/>
      <c r="AQ98" s="168"/>
      <c r="AR98" s="168"/>
    </row>
    <row r="99" spans="1:44" s="37" customFormat="1" ht="9.9499999999999993" customHeight="1" x14ac:dyDescent="0.2">
      <c r="A99" s="168"/>
      <c r="B99" s="169"/>
      <c r="C99" s="169" t="s">
        <v>354</v>
      </c>
      <c r="D99" s="169"/>
      <c r="E99" s="169"/>
      <c r="F99" s="169"/>
      <c r="G99" s="169"/>
      <c r="H99" s="169"/>
      <c r="I99" s="169"/>
      <c r="J99" s="169"/>
      <c r="K99" s="169"/>
      <c r="L99" s="169"/>
      <c r="M99" s="169"/>
      <c r="N99" s="169"/>
      <c r="O99" s="169"/>
      <c r="P99" s="169"/>
      <c r="Q99" s="169"/>
      <c r="R99" s="169"/>
      <c r="S99" s="169"/>
      <c r="T99" s="169"/>
      <c r="U99" s="168"/>
      <c r="V99" s="168"/>
      <c r="W99" s="533"/>
      <c r="X99" s="533"/>
      <c r="Y99" s="514"/>
      <c r="Z99" s="515"/>
      <c r="AA99" s="515"/>
      <c r="AB99" s="515"/>
      <c r="AC99" s="515"/>
      <c r="AD99" s="515"/>
      <c r="AE99" s="515"/>
      <c r="AF99" s="516"/>
      <c r="AG99" s="168"/>
      <c r="AH99" s="168"/>
      <c r="AI99" s="168"/>
      <c r="AJ99" s="168"/>
      <c r="AK99" s="168"/>
      <c r="AL99" s="168"/>
      <c r="AM99" s="168"/>
      <c r="AN99" s="168"/>
      <c r="AO99" s="168"/>
      <c r="AP99" s="168"/>
      <c r="AQ99" s="168"/>
      <c r="AR99" s="168"/>
    </row>
    <row r="100" spans="1:44" s="37" customFormat="1" ht="2.1" customHeight="1" x14ac:dyDescent="0.2">
      <c r="A100" s="168"/>
      <c r="B100" s="168"/>
      <c r="C100" s="168"/>
      <c r="D100" s="168"/>
      <c r="E100" s="168"/>
      <c r="F100" s="168"/>
      <c r="G100" s="168"/>
      <c r="H100" s="168"/>
      <c r="I100" s="168"/>
      <c r="J100" s="168"/>
      <c r="K100" s="168"/>
      <c r="L100" s="168"/>
      <c r="M100" s="168"/>
      <c r="N100" s="168"/>
      <c r="O100" s="168"/>
      <c r="P100" s="168"/>
      <c r="Q100" s="168"/>
      <c r="R100" s="168"/>
      <c r="S100" s="168"/>
      <c r="T100" s="168"/>
      <c r="U100" s="168"/>
      <c r="V100" s="168"/>
      <c r="W100" s="168"/>
      <c r="X100" s="168"/>
      <c r="Y100" s="168"/>
      <c r="Z100" s="168"/>
      <c r="AA100" s="168"/>
      <c r="AB100" s="168"/>
      <c r="AC100" s="168"/>
      <c r="AD100" s="168"/>
      <c r="AE100" s="168"/>
      <c r="AF100" s="168"/>
      <c r="AG100" s="168"/>
      <c r="AH100" s="168"/>
      <c r="AI100" s="168"/>
      <c r="AJ100" s="168"/>
      <c r="AK100" s="168"/>
      <c r="AL100" s="168"/>
      <c r="AM100" s="168"/>
      <c r="AN100" s="168"/>
      <c r="AO100" s="168"/>
      <c r="AP100" s="168"/>
      <c r="AQ100" s="168"/>
      <c r="AR100" s="168"/>
    </row>
    <row r="101" spans="1:44" s="37" customFormat="1" ht="9.9499999999999993" customHeight="1" x14ac:dyDescent="0.2">
      <c r="A101" s="168"/>
      <c r="B101" s="169">
        <v>31</v>
      </c>
      <c r="C101" s="175" t="s">
        <v>355</v>
      </c>
      <c r="D101" s="175"/>
      <c r="E101" s="175"/>
      <c r="F101" s="175"/>
      <c r="G101" s="175"/>
      <c r="H101" s="175"/>
      <c r="I101" s="175"/>
      <c r="J101" s="175"/>
      <c r="K101" s="175"/>
      <c r="L101" s="175"/>
      <c r="M101" s="175"/>
      <c r="N101" s="175"/>
      <c r="O101" s="175"/>
      <c r="P101" s="175"/>
      <c r="Q101" s="175"/>
      <c r="R101" s="175"/>
      <c r="S101" s="175"/>
      <c r="T101" s="175"/>
      <c r="U101" s="175"/>
      <c r="V101" s="168"/>
      <c r="W101" s="517">
        <v>31</v>
      </c>
      <c r="X101" s="532"/>
      <c r="Y101" s="534"/>
      <c r="Z101" s="535"/>
      <c r="AA101" s="172"/>
      <c r="AB101" s="172"/>
      <c r="AC101" s="172"/>
      <c r="AD101" s="172"/>
      <c r="AE101" s="172"/>
      <c r="AF101" s="172"/>
      <c r="AG101" s="168"/>
      <c r="AH101" s="168"/>
      <c r="AI101" s="168"/>
      <c r="AJ101" s="168"/>
      <c r="AK101" s="168"/>
      <c r="AL101" s="168"/>
      <c r="AM101" s="168"/>
      <c r="AN101" s="168"/>
      <c r="AO101" s="168"/>
      <c r="AP101" s="168"/>
      <c r="AQ101" s="168"/>
      <c r="AR101" s="172"/>
    </row>
    <row r="102" spans="1:44" s="37" customFormat="1" ht="9.9499999999999993" customHeight="1" x14ac:dyDescent="0.2">
      <c r="A102" s="168"/>
      <c r="B102" s="168"/>
      <c r="C102" s="175" t="s">
        <v>356</v>
      </c>
      <c r="D102" s="175"/>
      <c r="E102" s="175"/>
      <c r="F102" s="175"/>
      <c r="G102" s="175"/>
      <c r="H102" s="175"/>
      <c r="I102" s="175"/>
      <c r="J102" s="175"/>
      <c r="K102" s="175"/>
      <c r="L102" s="175"/>
      <c r="M102" s="175"/>
      <c r="N102" s="175"/>
      <c r="O102" s="175"/>
      <c r="P102" s="175"/>
      <c r="Q102" s="175"/>
      <c r="R102" s="175"/>
      <c r="S102" s="175"/>
      <c r="T102" s="175"/>
      <c r="U102" s="175"/>
      <c r="V102" s="168"/>
      <c r="W102" s="533"/>
      <c r="X102" s="533"/>
      <c r="Y102" s="514"/>
      <c r="Z102" s="516"/>
      <c r="AA102" s="187"/>
      <c r="AB102" s="187"/>
      <c r="AC102" s="187"/>
      <c r="AD102" s="187"/>
      <c r="AE102" s="187"/>
      <c r="AF102" s="172"/>
      <c r="AG102" s="168"/>
      <c r="AH102" s="168"/>
      <c r="AI102" s="168"/>
      <c r="AJ102" s="168"/>
      <c r="AK102" s="168"/>
      <c r="AL102" s="168"/>
      <c r="AM102" s="168"/>
      <c r="AN102" s="168"/>
      <c r="AO102" s="168"/>
      <c r="AP102" s="168"/>
      <c r="AQ102" s="168"/>
      <c r="AR102" s="172"/>
    </row>
    <row r="103" spans="1:44" s="37" customFormat="1" ht="2.1" customHeight="1" x14ac:dyDescent="0.2">
      <c r="A103" s="168"/>
      <c r="B103" s="168"/>
      <c r="C103" s="168"/>
      <c r="D103" s="168"/>
      <c r="E103" s="168"/>
      <c r="F103" s="168"/>
      <c r="G103" s="168"/>
      <c r="H103" s="168"/>
      <c r="I103" s="168"/>
      <c r="J103" s="168"/>
      <c r="K103" s="168"/>
      <c r="L103" s="168"/>
      <c r="M103" s="168"/>
      <c r="N103" s="168"/>
      <c r="O103" s="168"/>
      <c r="P103" s="168"/>
      <c r="Q103" s="168"/>
      <c r="R103" s="168"/>
      <c r="S103" s="168"/>
      <c r="T103" s="168"/>
      <c r="U103" s="168"/>
      <c r="V103" s="168"/>
      <c r="W103" s="168"/>
      <c r="X103" s="168"/>
      <c r="Y103" s="168"/>
      <c r="Z103" s="168"/>
      <c r="AA103" s="168"/>
      <c r="AB103" s="168"/>
      <c r="AC103" s="168"/>
      <c r="AD103" s="168"/>
      <c r="AE103" s="168"/>
      <c r="AF103" s="168"/>
      <c r="AG103" s="168"/>
      <c r="AH103" s="168"/>
      <c r="AI103" s="168"/>
      <c r="AJ103" s="168"/>
      <c r="AK103" s="168"/>
      <c r="AL103" s="168"/>
      <c r="AM103" s="168"/>
      <c r="AN103" s="168"/>
      <c r="AO103" s="168"/>
      <c r="AP103" s="168"/>
      <c r="AQ103" s="168"/>
      <c r="AR103" s="168"/>
    </row>
    <row r="104" spans="1:44" s="37" customFormat="1" ht="15" customHeight="1" x14ac:dyDescent="0.2">
      <c r="A104" s="168"/>
      <c r="B104" s="169">
        <v>32</v>
      </c>
      <c r="C104" s="169" t="s">
        <v>357</v>
      </c>
      <c r="D104" s="169"/>
      <c r="E104" s="169"/>
      <c r="F104" s="169"/>
      <c r="G104" s="169"/>
      <c r="H104" s="169"/>
      <c r="I104" s="169"/>
      <c r="J104" s="169"/>
      <c r="K104" s="169"/>
      <c r="L104" s="169"/>
      <c r="M104" s="169"/>
      <c r="N104" s="168"/>
      <c r="O104" s="168"/>
      <c r="P104" s="168"/>
      <c r="Q104" s="168"/>
      <c r="R104" s="168"/>
      <c r="S104" s="168"/>
      <c r="T104" s="168"/>
      <c r="U104" s="168"/>
      <c r="V104" s="168"/>
      <c r="W104" s="517">
        <v>32</v>
      </c>
      <c r="X104" s="518"/>
      <c r="Y104" s="180" t="s">
        <v>150</v>
      </c>
      <c r="Z104" s="525"/>
      <c r="AA104" s="525"/>
      <c r="AB104" s="525"/>
      <c r="AC104" s="525"/>
      <c r="AD104" s="525"/>
      <c r="AE104" s="525"/>
      <c r="AF104" s="531"/>
      <c r="AG104" s="168"/>
      <c r="AH104" s="168"/>
      <c r="AI104" s="168"/>
      <c r="AJ104" s="168"/>
      <c r="AK104" s="168"/>
      <c r="AL104" s="168"/>
      <c r="AM104" s="168"/>
      <c r="AN104" s="168"/>
      <c r="AO104" s="168"/>
      <c r="AP104" s="168"/>
      <c r="AQ104" s="168"/>
      <c r="AR104" s="168"/>
    </row>
    <row r="105" spans="1:44" s="37" customFormat="1" ht="2.1" customHeight="1" x14ac:dyDescent="0.2">
      <c r="A105" s="168"/>
      <c r="B105" s="168"/>
      <c r="C105" s="168"/>
      <c r="D105" s="168"/>
      <c r="E105" s="168"/>
      <c r="F105" s="168"/>
      <c r="G105" s="168"/>
      <c r="H105" s="168"/>
      <c r="I105" s="168"/>
      <c r="J105" s="168"/>
      <c r="K105" s="168"/>
      <c r="L105" s="168"/>
      <c r="M105" s="168"/>
      <c r="N105" s="168"/>
      <c r="O105" s="168"/>
      <c r="P105" s="168"/>
      <c r="Q105" s="168"/>
      <c r="R105" s="168"/>
      <c r="S105" s="168"/>
      <c r="T105" s="168"/>
      <c r="U105" s="168"/>
      <c r="V105" s="168"/>
      <c r="W105" s="168"/>
      <c r="X105" s="168"/>
      <c r="Y105" s="168"/>
      <c r="Z105" s="168"/>
      <c r="AA105" s="168"/>
      <c r="AB105" s="168"/>
      <c r="AC105" s="168"/>
      <c r="AD105" s="168"/>
      <c r="AE105" s="168"/>
      <c r="AF105" s="168"/>
      <c r="AG105" s="168"/>
      <c r="AH105" s="168"/>
      <c r="AI105" s="168"/>
      <c r="AJ105" s="168"/>
      <c r="AK105" s="168"/>
      <c r="AL105" s="168"/>
      <c r="AM105" s="168"/>
      <c r="AN105" s="168"/>
      <c r="AO105" s="168"/>
      <c r="AP105" s="168"/>
      <c r="AQ105" s="168"/>
      <c r="AR105" s="168"/>
    </row>
    <row r="106" spans="1:44" s="37" customFormat="1" ht="15" customHeight="1" x14ac:dyDescent="0.2">
      <c r="A106" s="168"/>
      <c r="B106" s="169">
        <v>35</v>
      </c>
      <c r="C106" s="169" t="s">
        <v>358</v>
      </c>
      <c r="D106" s="169"/>
      <c r="E106" s="169"/>
      <c r="F106" s="169"/>
      <c r="G106" s="169"/>
      <c r="H106" s="169"/>
      <c r="I106" s="169"/>
      <c r="J106" s="168"/>
      <c r="K106" s="168"/>
      <c r="L106" s="168"/>
      <c r="M106" s="168"/>
      <c r="N106" s="168"/>
      <c r="O106" s="168"/>
      <c r="P106" s="168"/>
      <c r="Q106" s="168"/>
      <c r="R106" s="168"/>
      <c r="S106" s="168"/>
      <c r="T106" s="168"/>
      <c r="U106" s="168"/>
      <c r="V106" s="168"/>
      <c r="W106" s="517">
        <v>35</v>
      </c>
      <c r="X106" s="532"/>
      <c r="Y106" s="536" t="s">
        <v>150</v>
      </c>
      <c r="Z106" s="537"/>
      <c r="AA106" s="537"/>
      <c r="AB106" s="537"/>
      <c r="AC106" s="537"/>
      <c r="AD106" s="537"/>
      <c r="AE106" s="537"/>
      <c r="AF106" s="538"/>
      <c r="AG106" s="168"/>
      <c r="AH106" s="168"/>
      <c r="AI106" s="168"/>
      <c r="AJ106" s="168"/>
      <c r="AK106" s="168"/>
      <c r="AL106" s="168"/>
      <c r="AM106" s="168"/>
      <c r="AN106" s="168"/>
      <c r="AO106" s="168"/>
      <c r="AP106" s="168"/>
      <c r="AQ106" s="168"/>
      <c r="AR106" s="168"/>
    </row>
    <row r="107" spans="1:44" s="37" customFormat="1" ht="3" customHeight="1" x14ac:dyDescent="0.2">
      <c r="A107" s="168"/>
      <c r="B107" s="168"/>
      <c r="C107" s="168"/>
      <c r="D107" s="168"/>
      <c r="E107" s="168"/>
      <c r="F107" s="168"/>
      <c r="G107" s="168"/>
      <c r="H107" s="168"/>
      <c r="I107" s="168"/>
      <c r="J107" s="168"/>
      <c r="K107" s="168"/>
      <c r="L107" s="168"/>
      <c r="M107" s="168"/>
      <c r="N107" s="168"/>
      <c r="O107" s="168"/>
      <c r="P107" s="168"/>
      <c r="Q107" s="168"/>
      <c r="R107" s="168"/>
      <c r="S107" s="168"/>
      <c r="T107" s="168"/>
      <c r="U107" s="168"/>
      <c r="V107" s="168"/>
      <c r="W107" s="533"/>
      <c r="X107" s="533"/>
      <c r="Y107" s="514"/>
      <c r="Z107" s="515"/>
      <c r="AA107" s="515"/>
      <c r="AB107" s="515"/>
      <c r="AC107" s="515"/>
      <c r="AD107" s="515"/>
      <c r="AE107" s="515"/>
      <c r="AF107" s="516"/>
      <c r="AG107" s="168"/>
      <c r="AH107" s="168"/>
      <c r="AI107" s="168"/>
      <c r="AJ107" s="168"/>
      <c r="AK107" s="168"/>
      <c r="AL107" s="168"/>
      <c r="AM107" s="168"/>
      <c r="AN107" s="168"/>
      <c r="AO107" s="168"/>
      <c r="AP107" s="168"/>
      <c r="AQ107" s="168"/>
      <c r="AR107" s="168"/>
    </row>
    <row r="108" spans="1:44" s="37" customFormat="1" ht="3.95" customHeight="1" x14ac:dyDescent="0.2">
      <c r="A108" s="483"/>
      <c r="B108" s="483"/>
      <c r="C108" s="483"/>
      <c r="D108" s="483"/>
      <c r="E108" s="483"/>
      <c r="F108" s="483"/>
      <c r="G108" s="483"/>
      <c r="H108" s="483"/>
      <c r="I108" s="483"/>
      <c r="J108" s="483"/>
      <c r="K108" s="483"/>
      <c r="L108" s="483"/>
      <c r="M108" s="483"/>
      <c r="N108" s="483"/>
      <c r="O108" s="483"/>
      <c r="P108" s="483"/>
      <c r="Q108" s="483"/>
      <c r="R108" s="483"/>
      <c r="S108" s="483"/>
      <c r="T108" s="483"/>
      <c r="U108" s="483"/>
      <c r="V108" s="483"/>
      <c r="W108" s="483"/>
      <c r="X108" s="483"/>
      <c r="Y108" s="483"/>
      <c r="Z108" s="483"/>
      <c r="AA108" s="483"/>
      <c r="AB108" s="483"/>
      <c r="AC108" s="483"/>
      <c r="AD108" s="483"/>
      <c r="AE108" s="483"/>
      <c r="AF108" s="483"/>
      <c r="AG108" s="483"/>
      <c r="AH108" s="483"/>
      <c r="AI108" s="483"/>
      <c r="AJ108" s="483"/>
      <c r="AK108" s="483"/>
      <c r="AL108" s="483"/>
      <c r="AM108" s="483"/>
      <c r="AN108" s="483"/>
      <c r="AO108" s="483"/>
      <c r="AP108" s="483"/>
      <c r="AQ108" s="483"/>
      <c r="AR108" s="483"/>
    </row>
    <row r="109" spans="1:44" s="37" customFormat="1" ht="9.9499999999999993" customHeight="1" x14ac:dyDescent="0.2">
      <c r="A109" s="168"/>
      <c r="B109" s="168"/>
      <c r="C109" s="168"/>
      <c r="D109" s="168"/>
      <c r="E109" s="168"/>
      <c r="F109" s="168"/>
      <c r="G109" s="168"/>
      <c r="H109" s="168"/>
      <c r="I109" s="168"/>
      <c r="J109" s="168"/>
      <c r="K109" s="168"/>
      <c r="L109" s="168"/>
      <c r="M109" s="168"/>
      <c r="N109" s="168"/>
      <c r="O109" s="168"/>
      <c r="P109" s="168"/>
      <c r="Q109" s="168"/>
      <c r="R109" s="168"/>
      <c r="S109" s="168"/>
      <c r="T109" s="168"/>
      <c r="U109" s="168"/>
      <c r="V109" s="168"/>
      <c r="W109" s="168"/>
      <c r="X109" s="168"/>
      <c r="Y109" s="168"/>
      <c r="Z109" s="168"/>
      <c r="AA109" s="168"/>
      <c r="AB109" s="168"/>
      <c r="AC109" s="168"/>
      <c r="AD109" s="168"/>
      <c r="AE109" s="168"/>
      <c r="AF109" s="168"/>
      <c r="AG109" s="168"/>
      <c r="AH109" s="521" t="s">
        <v>359</v>
      </c>
      <c r="AI109" s="521"/>
      <c r="AJ109" s="521"/>
      <c r="AK109" s="521"/>
      <c r="AL109" s="521"/>
      <c r="AM109" s="521"/>
      <c r="AN109" s="521"/>
      <c r="AO109" s="521"/>
      <c r="AP109" s="521"/>
      <c r="AQ109" s="521"/>
      <c r="AR109" s="168"/>
    </row>
    <row r="110" spans="1:44" s="37" customFormat="1" ht="18" customHeight="1" x14ac:dyDescent="0.2">
      <c r="A110" s="168"/>
      <c r="B110" s="188">
        <v>37</v>
      </c>
      <c r="C110" s="189" t="s">
        <v>360</v>
      </c>
      <c r="D110" s="189"/>
      <c r="E110" s="189"/>
      <c r="F110" s="189"/>
      <c r="G110" s="189"/>
      <c r="H110" s="189"/>
      <c r="I110" s="189"/>
      <c r="J110" s="189"/>
      <c r="K110" s="189"/>
      <c r="L110" s="189"/>
      <c r="M110" s="189"/>
      <c r="N110" s="189"/>
      <c r="O110" s="190"/>
      <c r="P110" s="190"/>
      <c r="Q110" s="190"/>
      <c r="R110" s="190"/>
      <c r="S110" s="190"/>
      <c r="T110" s="191"/>
      <c r="U110" s="191"/>
      <c r="V110" s="191"/>
      <c r="W110" s="168"/>
      <c r="X110" s="168"/>
      <c r="Y110" s="168"/>
      <c r="Z110" s="168"/>
      <c r="AA110" s="168"/>
      <c r="AB110" s="168"/>
      <c r="AC110" s="168"/>
      <c r="AD110" s="168"/>
      <c r="AE110" s="168"/>
      <c r="AF110" s="168"/>
      <c r="AG110" s="168"/>
      <c r="AH110" s="179">
        <v>37</v>
      </c>
      <c r="AI110" s="182" t="s">
        <v>150</v>
      </c>
      <c r="AJ110" s="519">
        <f>AJ92-Z96-Z98-Z104-Z106</f>
        <v>0</v>
      </c>
      <c r="AK110" s="522"/>
      <c r="AL110" s="522"/>
      <c r="AM110" s="522"/>
      <c r="AN110" s="522"/>
      <c r="AO110" s="522"/>
      <c r="AP110" s="522"/>
      <c r="AQ110" s="523"/>
      <c r="AR110" s="168"/>
    </row>
    <row r="111" spans="1:44" s="37" customFormat="1" ht="3" customHeight="1" x14ac:dyDescent="0.2">
      <c r="A111" s="168"/>
      <c r="B111" s="168"/>
      <c r="C111" s="168"/>
      <c r="D111" s="168"/>
      <c r="E111" s="168"/>
      <c r="F111" s="168"/>
      <c r="G111" s="168"/>
      <c r="H111" s="168"/>
      <c r="I111" s="168"/>
      <c r="J111" s="168"/>
      <c r="K111" s="168"/>
      <c r="L111" s="168"/>
      <c r="M111" s="168"/>
      <c r="N111" s="168"/>
      <c r="O111" s="168"/>
      <c r="P111" s="168"/>
      <c r="Q111" s="168"/>
      <c r="R111" s="168"/>
      <c r="S111" s="168"/>
      <c r="T111" s="168"/>
      <c r="U111" s="168"/>
      <c r="V111" s="168"/>
      <c r="W111" s="168"/>
      <c r="X111" s="168"/>
      <c r="Y111" s="168"/>
      <c r="Z111" s="168"/>
      <c r="AA111" s="168"/>
      <c r="AB111" s="168"/>
      <c r="AC111" s="168"/>
      <c r="AD111" s="168"/>
      <c r="AE111" s="168"/>
      <c r="AF111" s="168"/>
      <c r="AG111" s="168"/>
      <c r="AH111" s="168"/>
      <c r="AI111" s="168"/>
      <c r="AJ111" s="168"/>
      <c r="AK111" s="168"/>
      <c r="AL111" s="168"/>
      <c r="AM111" s="168"/>
      <c r="AN111" s="168"/>
      <c r="AO111" s="168"/>
      <c r="AP111" s="168"/>
      <c r="AQ111" s="168"/>
      <c r="AR111" s="168"/>
    </row>
    <row r="112" spans="1:44" s="37" customFormat="1" ht="18" customHeight="1" x14ac:dyDescent="0.2">
      <c r="A112" s="529" t="s">
        <v>361</v>
      </c>
      <c r="B112" s="529"/>
      <c r="C112" s="529"/>
      <c r="D112" s="529"/>
      <c r="E112" s="529"/>
      <c r="F112" s="529"/>
      <c r="G112" s="529"/>
      <c r="H112" s="529"/>
      <c r="I112" s="529"/>
      <c r="J112" s="542"/>
      <c r="K112" s="505"/>
      <c r="L112" s="505"/>
      <c r="M112" s="505"/>
      <c r="N112" s="505"/>
      <c r="O112" s="505"/>
      <c r="P112" s="505"/>
      <c r="Q112" s="505"/>
      <c r="R112" s="505"/>
      <c r="S112" s="505"/>
      <c r="T112" s="505"/>
      <c r="U112" s="505"/>
      <c r="V112" s="505"/>
      <c r="W112" s="505"/>
      <c r="X112" s="505"/>
      <c r="Y112" s="505"/>
      <c r="Z112" s="505"/>
      <c r="AA112" s="505"/>
      <c r="AB112" s="505"/>
      <c r="AC112" s="505"/>
      <c r="AD112" s="505"/>
      <c r="AE112" s="505"/>
      <c r="AF112" s="505"/>
      <c r="AG112" s="505"/>
      <c r="AH112" s="505"/>
      <c r="AI112" s="505"/>
      <c r="AJ112" s="505"/>
      <c r="AK112" s="505"/>
      <c r="AL112" s="505"/>
      <c r="AM112" s="505"/>
      <c r="AN112" s="505"/>
      <c r="AO112" s="505"/>
      <c r="AP112" s="505"/>
      <c r="AQ112" s="505"/>
      <c r="AR112" s="505"/>
    </row>
    <row r="113" spans="1:44" s="37" customFormat="1" ht="2.1" customHeight="1" x14ac:dyDescent="0.2">
      <c r="A113" s="168"/>
      <c r="B113" s="168"/>
      <c r="C113" s="168"/>
      <c r="D113" s="168"/>
      <c r="E113" s="168"/>
      <c r="F113" s="168"/>
      <c r="G113" s="168"/>
      <c r="H113" s="168"/>
      <c r="I113" s="168"/>
      <c r="J113" s="168"/>
      <c r="K113" s="168"/>
      <c r="L113" s="168"/>
      <c r="M113" s="168"/>
      <c r="N113" s="168"/>
      <c r="O113" s="168"/>
      <c r="P113" s="168"/>
      <c r="Q113" s="168"/>
      <c r="R113" s="168"/>
      <c r="S113" s="168"/>
      <c r="T113" s="168"/>
      <c r="U113" s="168"/>
      <c r="V113" s="168"/>
      <c r="W113" s="168"/>
      <c r="X113" s="168"/>
      <c r="Y113" s="168"/>
      <c r="Z113" s="168"/>
      <c r="AA113" s="168"/>
      <c r="AB113" s="168"/>
      <c r="AC113" s="168"/>
      <c r="AD113" s="168"/>
      <c r="AE113" s="168"/>
      <c r="AF113" s="168"/>
      <c r="AG113" s="168"/>
      <c r="AH113" s="168"/>
      <c r="AI113" s="168"/>
      <c r="AJ113" s="168"/>
      <c r="AK113" s="168"/>
      <c r="AL113" s="168"/>
      <c r="AM113" s="168"/>
      <c r="AN113" s="168"/>
      <c r="AO113" s="168"/>
      <c r="AP113" s="168"/>
      <c r="AQ113" s="168"/>
      <c r="AR113" s="168"/>
    </row>
    <row r="114" spans="1:44" s="37" customFormat="1" ht="15" customHeight="1" x14ac:dyDescent="0.2">
      <c r="A114" s="168"/>
      <c r="B114" s="169">
        <v>38</v>
      </c>
      <c r="C114" s="169" t="s">
        <v>362</v>
      </c>
      <c r="D114" s="169"/>
      <c r="E114" s="169"/>
      <c r="F114" s="169"/>
      <c r="G114" s="169"/>
      <c r="H114" s="169"/>
      <c r="I114" s="169"/>
      <c r="J114" s="169"/>
      <c r="K114" s="169"/>
      <c r="L114" s="169"/>
      <c r="M114" s="169"/>
      <c r="N114" s="169"/>
      <c r="O114" s="169"/>
      <c r="P114" s="169"/>
      <c r="Q114" s="169"/>
      <c r="R114" s="169"/>
      <c r="S114" s="169"/>
      <c r="T114" s="169"/>
      <c r="U114" s="168"/>
      <c r="V114" s="168"/>
      <c r="W114" s="517">
        <v>38</v>
      </c>
      <c r="X114" s="518"/>
      <c r="Y114" s="180" t="s">
        <v>150</v>
      </c>
      <c r="Z114" s="525"/>
      <c r="AA114" s="525"/>
      <c r="AB114" s="525"/>
      <c r="AC114" s="525"/>
      <c r="AD114" s="525"/>
      <c r="AE114" s="525"/>
      <c r="AF114" s="531"/>
      <c r="AG114" s="168"/>
      <c r="AH114" s="168"/>
      <c r="AI114" s="168"/>
      <c r="AJ114" s="168"/>
      <c r="AK114" s="168"/>
      <c r="AL114" s="168"/>
      <c r="AM114" s="168"/>
      <c r="AN114" s="168"/>
      <c r="AO114" s="168"/>
      <c r="AP114" s="168"/>
      <c r="AQ114" s="168"/>
      <c r="AR114" s="168"/>
    </row>
    <row r="115" spans="1:44" s="37" customFormat="1" ht="2.1" customHeight="1" x14ac:dyDescent="0.2">
      <c r="A115" s="168"/>
      <c r="B115" s="168"/>
      <c r="C115" s="168"/>
      <c r="D115" s="168"/>
      <c r="E115" s="168"/>
      <c r="F115" s="168"/>
      <c r="G115" s="168"/>
      <c r="H115" s="168"/>
      <c r="I115" s="168"/>
      <c r="J115" s="168"/>
      <c r="K115" s="168"/>
      <c r="L115" s="168"/>
      <c r="M115" s="168"/>
      <c r="N115" s="168"/>
      <c r="O115" s="168"/>
      <c r="P115" s="168"/>
      <c r="Q115" s="168"/>
      <c r="R115" s="168"/>
      <c r="S115" s="168"/>
      <c r="T115" s="168"/>
      <c r="U115" s="168"/>
      <c r="V115" s="168"/>
      <c r="W115" s="168"/>
      <c r="X115" s="168"/>
      <c r="Y115" s="168"/>
      <c r="Z115" s="168"/>
      <c r="AA115" s="168"/>
      <c r="AB115" s="168"/>
      <c r="AC115" s="168"/>
      <c r="AD115" s="168"/>
      <c r="AE115" s="168"/>
      <c r="AF115" s="168"/>
      <c r="AG115" s="168"/>
      <c r="AH115" s="168"/>
      <c r="AI115" s="168"/>
      <c r="AJ115" s="168"/>
      <c r="AK115" s="168"/>
      <c r="AL115" s="168"/>
      <c r="AM115" s="168"/>
      <c r="AN115" s="168"/>
      <c r="AO115" s="168"/>
      <c r="AP115" s="168"/>
      <c r="AQ115" s="168"/>
      <c r="AR115" s="168"/>
    </row>
    <row r="116" spans="1:44" s="37" customFormat="1" ht="15" customHeight="1" x14ac:dyDescent="0.25">
      <c r="A116" s="168"/>
      <c r="B116" s="169">
        <v>39</v>
      </c>
      <c r="C116" s="169" t="s">
        <v>363</v>
      </c>
      <c r="D116" s="169"/>
      <c r="E116" s="169"/>
      <c r="F116" s="169"/>
      <c r="G116" s="169"/>
      <c r="H116" s="169"/>
      <c r="I116" s="169"/>
      <c r="J116" s="169"/>
      <c r="K116" s="169"/>
      <c r="L116" s="169"/>
      <c r="M116" s="169"/>
      <c r="N116" s="169"/>
      <c r="O116" s="169"/>
      <c r="P116" s="169"/>
      <c r="Q116" s="169"/>
      <c r="R116" s="169"/>
      <c r="S116" s="169"/>
      <c r="T116" s="169"/>
      <c r="U116" s="169"/>
      <c r="V116" s="169"/>
      <c r="W116" s="517">
        <v>39</v>
      </c>
      <c r="X116" s="518"/>
      <c r="Y116" s="540">
        <v>0</v>
      </c>
      <c r="Z116" s="491"/>
      <c r="AA116" s="492"/>
      <c r="AB116" s="168"/>
      <c r="AC116" s="168"/>
      <c r="AD116" s="168"/>
      <c r="AE116" s="168"/>
      <c r="AF116" s="168"/>
      <c r="AG116" s="168"/>
      <c r="AH116" s="168"/>
      <c r="AI116" s="168"/>
      <c r="AJ116" s="168"/>
      <c r="AK116" s="168"/>
      <c r="AL116" s="168"/>
      <c r="AM116" s="168"/>
      <c r="AN116" s="168"/>
      <c r="AO116" s="168"/>
      <c r="AP116" s="168"/>
      <c r="AQ116" s="168"/>
      <c r="AR116" s="168"/>
    </row>
    <row r="117" spans="1:44" s="37" customFormat="1" ht="9" customHeight="1" x14ac:dyDescent="0.2">
      <c r="A117" s="168"/>
      <c r="B117" s="169"/>
      <c r="C117" s="169" t="s">
        <v>364</v>
      </c>
      <c r="D117" s="169"/>
      <c r="E117" s="169"/>
      <c r="F117" s="169"/>
      <c r="G117" s="169"/>
      <c r="H117" s="169"/>
      <c r="I117" s="169"/>
      <c r="J117" s="169"/>
      <c r="K117" s="169"/>
      <c r="L117" s="169"/>
      <c r="M117" s="169"/>
      <c r="N117" s="169"/>
      <c r="O117" s="169"/>
      <c r="P117" s="169"/>
      <c r="Q117" s="169"/>
      <c r="R117" s="169"/>
      <c r="S117" s="169"/>
      <c r="T117" s="169"/>
      <c r="U117" s="169"/>
      <c r="V117" s="169"/>
      <c r="W117" s="168"/>
      <c r="X117" s="168"/>
      <c r="Y117" s="168"/>
      <c r="Z117" s="168"/>
      <c r="AA117" s="168"/>
      <c r="AB117" s="168"/>
      <c r="AC117" s="168"/>
      <c r="AD117" s="168"/>
      <c r="AE117" s="168"/>
      <c r="AF117" s="168"/>
      <c r="AG117" s="168"/>
      <c r="AH117" s="168"/>
      <c r="AI117" s="168"/>
      <c r="AJ117" s="168"/>
      <c r="AK117" s="168"/>
      <c r="AL117" s="168"/>
      <c r="AM117" s="168"/>
      <c r="AN117" s="168"/>
      <c r="AO117" s="168"/>
      <c r="AP117" s="168"/>
      <c r="AQ117" s="168"/>
      <c r="AR117" s="168"/>
    </row>
    <row r="118" spans="1:44" s="37" customFormat="1" ht="15" customHeight="1" x14ac:dyDescent="0.2">
      <c r="A118" s="168"/>
      <c r="B118" s="169">
        <v>40</v>
      </c>
      <c r="C118" s="169" t="s">
        <v>365</v>
      </c>
      <c r="D118" s="169"/>
      <c r="E118" s="169"/>
      <c r="F118" s="169"/>
      <c r="G118" s="169"/>
      <c r="H118" s="169"/>
      <c r="I118" s="169"/>
      <c r="J118" s="169"/>
      <c r="K118" s="169"/>
      <c r="L118" s="169"/>
      <c r="M118" s="169"/>
      <c r="N118" s="169"/>
      <c r="O118" s="169"/>
      <c r="P118" s="169"/>
      <c r="Q118" s="169"/>
      <c r="R118" s="169"/>
      <c r="S118" s="169"/>
      <c r="T118" s="169"/>
      <c r="U118" s="169"/>
      <c r="V118" s="169"/>
      <c r="W118" s="517">
        <v>40</v>
      </c>
      <c r="X118" s="518"/>
      <c r="Y118" s="493"/>
      <c r="Z118" s="541"/>
      <c r="AA118" s="494"/>
      <c r="AB118" s="168"/>
      <c r="AC118" s="168"/>
      <c r="AD118" s="168"/>
      <c r="AE118" s="168"/>
      <c r="AF118" s="168"/>
      <c r="AG118" s="168"/>
      <c r="AH118" s="168"/>
      <c r="AI118" s="168"/>
      <c r="AJ118" s="168"/>
      <c r="AK118" s="168"/>
      <c r="AL118" s="168"/>
      <c r="AM118" s="168"/>
      <c r="AN118" s="168"/>
      <c r="AO118" s="168"/>
      <c r="AP118" s="168"/>
      <c r="AQ118" s="168"/>
      <c r="AR118" s="168"/>
    </row>
    <row r="119" spans="1:44" s="37" customFormat="1" ht="2.1" customHeight="1" x14ac:dyDescent="0.2">
      <c r="A119" s="168"/>
      <c r="B119" s="169"/>
      <c r="C119" s="169"/>
      <c r="D119" s="169"/>
      <c r="E119" s="169"/>
      <c r="F119" s="169"/>
      <c r="G119" s="169"/>
      <c r="H119" s="169"/>
      <c r="I119" s="169"/>
      <c r="J119" s="169"/>
      <c r="K119" s="169"/>
      <c r="L119" s="169"/>
      <c r="M119" s="169"/>
      <c r="N119" s="169"/>
      <c r="O119" s="169"/>
      <c r="P119" s="169"/>
      <c r="Q119" s="169"/>
      <c r="R119" s="169"/>
      <c r="S119" s="169"/>
      <c r="T119" s="169"/>
      <c r="U119" s="169"/>
      <c r="V119" s="169"/>
      <c r="W119" s="168"/>
      <c r="X119" s="168"/>
      <c r="Y119" s="168"/>
      <c r="Z119" s="168"/>
      <c r="AA119" s="168"/>
      <c r="AB119" s="168"/>
      <c r="AC119" s="168"/>
      <c r="AD119" s="168"/>
      <c r="AE119" s="168"/>
      <c r="AF119" s="168"/>
      <c r="AG119" s="168"/>
      <c r="AH119" s="168"/>
      <c r="AI119" s="168"/>
      <c r="AJ119" s="168"/>
      <c r="AK119" s="168"/>
      <c r="AL119" s="168"/>
      <c r="AM119" s="168"/>
      <c r="AN119" s="168"/>
      <c r="AO119" s="168"/>
      <c r="AP119" s="168"/>
      <c r="AQ119" s="168"/>
      <c r="AR119" s="168"/>
    </row>
    <row r="120" spans="1:44" s="37" customFormat="1" ht="15" customHeight="1" x14ac:dyDescent="0.2">
      <c r="A120" s="168"/>
      <c r="B120" s="169">
        <v>41</v>
      </c>
      <c r="C120" s="169" t="s">
        <v>366</v>
      </c>
      <c r="D120" s="169"/>
      <c r="E120" s="169"/>
      <c r="F120" s="169"/>
      <c r="G120" s="169"/>
      <c r="H120" s="169"/>
      <c r="I120" s="169"/>
      <c r="J120" s="169"/>
      <c r="K120" s="169"/>
      <c r="L120" s="169"/>
      <c r="M120" s="169"/>
      <c r="N120" s="169"/>
      <c r="O120" s="169"/>
      <c r="P120" s="169"/>
      <c r="Q120" s="169"/>
      <c r="R120" s="169"/>
      <c r="S120" s="169"/>
      <c r="T120" s="169"/>
      <c r="U120" s="169"/>
      <c r="V120" s="169"/>
      <c r="W120" s="517">
        <v>41</v>
      </c>
      <c r="X120" s="518"/>
      <c r="Y120" s="493"/>
      <c r="Z120" s="541"/>
      <c r="AA120" s="494"/>
      <c r="AB120" s="168"/>
      <c r="AC120" s="168"/>
      <c r="AD120" s="168"/>
      <c r="AE120" s="168"/>
      <c r="AF120" s="168"/>
      <c r="AG120" s="168"/>
      <c r="AH120" s="168"/>
      <c r="AI120" s="168"/>
      <c r="AJ120" s="168"/>
      <c r="AK120" s="168"/>
      <c r="AL120" s="168"/>
      <c r="AM120" s="168"/>
      <c r="AN120" s="168"/>
      <c r="AO120" s="168"/>
      <c r="AP120" s="168"/>
      <c r="AQ120" s="168"/>
      <c r="AR120" s="168"/>
    </row>
    <row r="121" spans="1:44" s="37" customFormat="1" ht="2.1" customHeight="1" x14ac:dyDescent="0.2">
      <c r="A121" s="168"/>
      <c r="B121" s="168"/>
      <c r="C121" s="168"/>
      <c r="D121" s="168"/>
      <c r="E121" s="168"/>
      <c r="F121" s="168"/>
      <c r="G121" s="168"/>
      <c r="H121" s="168"/>
      <c r="I121" s="168"/>
      <c r="J121" s="168"/>
      <c r="K121" s="168"/>
      <c r="L121" s="168"/>
      <c r="M121" s="168"/>
      <c r="N121" s="168"/>
      <c r="O121" s="168"/>
      <c r="P121" s="168"/>
      <c r="Q121" s="168"/>
      <c r="R121" s="168"/>
      <c r="S121" s="168"/>
      <c r="T121" s="168"/>
      <c r="U121" s="168"/>
      <c r="V121" s="168"/>
      <c r="W121" s="168"/>
      <c r="X121" s="168"/>
      <c r="Y121" s="168"/>
      <c r="Z121" s="168"/>
      <c r="AA121" s="168"/>
      <c r="AB121" s="168"/>
      <c r="AC121" s="168"/>
      <c r="AD121" s="168"/>
      <c r="AE121" s="168"/>
      <c r="AF121" s="168"/>
      <c r="AG121" s="168"/>
      <c r="AH121" s="168"/>
      <c r="AI121" s="168"/>
      <c r="AJ121" s="168"/>
      <c r="AK121" s="168"/>
      <c r="AL121" s="168"/>
      <c r="AM121" s="168"/>
      <c r="AN121" s="168"/>
      <c r="AO121" s="168"/>
      <c r="AP121" s="168"/>
      <c r="AQ121" s="168"/>
      <c r="AR121" s="168"/>
    </row>
    <row r="122" spans="1:44" s="37" customFormat="1" ht="9.9499999999999993" customHeight="1" x14ac:dyDescent="0.2">
      <c r="A122" s="168"/>
      <c r="B122" s="169">
        <v>42</v>
      </c>
      <c r="C122" s="175" t="s">
        <v>367</v>
      </c>
      <c r="D122" s="168"/>
      <c r="E122" s="168"/>
      <c r="F122" s="168"/>
      <c r="G122" s="168"/>
      <c r="H122" s="168"/>
      <c r="I122" s="168"/>
      <c r="J122" s="168"/>
      <c r="K122" s="168"/>
      <c r="L122" s="168"/>
      <c r="M122" s="168"/>
      <c r="N122" s="168"/>
      <c r="O122" s="168"/>
      <c r="P122" s="168"/>
      <c r="Q122" s="168"/>
      <c r="R122" s="168"/>
      <c r="S122" s="168"/>
      <c r="T122" s="168"/>
      <c r="U122" s="168"/>
      <c r="V122" s="168"/>
      <c r="W122" s="168"/>
      <c r="X122" s="168"/>
      <c r="Y122" s="168"/>
      <c r="Z122" s="168"/>
      <c r="AA122" s="168"/>
      <c r="AB122" s="168"/>
      <c r="AC122" s="168"/>
      <c r="AD122" s="168"/>
      <c r="AE122" s="168"/>
      <c r="AF122" s="168"/>
      <c r="AG122" s="168"/>
      <c r="AH122" s="550">
        <v>42</v>
      </c>
      <c r="AI122" s="551" t="s">
        <v>119</v>
      </c>
      <c r="AJ122" s="552"/>
      <c r="AK122" s="168"/>
      <c r="AL122" s="168"/>
      <c r="AM122" s="168"/>
      <c r="AN122" s="168"/>
      <c r="AO122" s="168"/>
      <c r="AP122" s="168"/>
      <c r="AQ122" s="168"/>
      <c r="AR122" s="168"/>
    </row>
    <row r="123" spans="1:44" s="37" customFormat="1" ht="9.9499999999999993" customHeight="1" x14ac:dyDescent="0.2">
      <c r="A123" s="168"/>
      <c r="B123" s="168"/>
      <c r="C123" s="192" t="s">
        <v>368</v>
      </c>
      <c r="D123" s="193"/>
      <c r="E123" s="193"/>
      <c r="F123" s="193"/>
      <c r="G123" s="193"/>
      <c r="H123" s="193"/>
      <c r="I123" s="193"/>
      <c r="J123" s="193"/>
      <c r="K123" s="193"/>
      <c r="L123" s="193"/>
      <c r="M123" s="193"/>
      <c r="N123" s="193"/>
      <c r="O123" s="193"/>
      <c r="P123" s="193"/>
      <c r="Q123" s="193"/>
      <c r="R123" s="193"/>
      <c r="S123" s="193"/>
      <c r="T123" s="193"/>
      <c r="U123" s="193"/>
      <c r="V123" s="193"/>
      <c r="W123" s="193"/>
      <c r="X123" s="193"/>
      <c r="Y123" s="193"/>
      <c r="Z123" s="193"/>
      <c r="AA123" s="193"/>
      <c r="AB123" s="193"/>
      <c r="AC123" s="193"/>
      <c r="AD123" s="168"/>
      <c r="AE123" s="168"/>
      <c r="AF123" s="168"/>
      <c r="AG123" s="168"/>
      <c r="AH123" s="550"/>
      <c r="AI123" s="553"/>
      <c r="AJ123" s="554"/>
      <c r="AK123" s="168"/>
      <c r="AL123" s="168"/>
      <c r="AM123" s="168"/>
      <c r="AN123" s="168"/>
      <c r="AO123" s="168"/>
      <c r="AP123" s="168"/>
      <c r="AQ123" s="168"/>
      <c r="AR123" s="168"/>
    </row>
    <row r="124" spans="1:44" s="40" customFormat="1" ht="15" customHeight="1" x14ac:dyDescent="0.2">
      <c r="A124" s="169"/>
      <c r="B124" s="169" t="s">
        <v>369</v>
      </c>
      <c r="C124" s="169"/>
      <c r="D124" s="169"/>
      <c r="E124" s="169"/>
      <c r="F124" s="169"/>
      <c r="G124" s="169"/>
      <c r="H124" s="169"/>
      <c r="I124" s="169"/>
      <c r="J124" s="169"/>
      <c r="K124" s="169"/>
      <c r="L124" s="169"/>
      <c r="M124" s="169"/>
      <c r="N124" s="169"/>
      <c r="O124" s="169"/>
      <c r="P124" s="169"/>
      <c r="Q124" s="169"/>
      <c r="R124" s="169"/>
      <c r="S124" s="169"/>
      <c r="T124" s="169"/>
      <c r="U124" s="169"/>
      <c r="V124" s="169"/>
      <c r="W124" s="169"/>
      <c r="X124" s="169"/>
      <c r="Y124" s="169"/>
      <c r="Z124" s="169"/>
      <c r="AA124" s="169"/>
      <c r="AB124" s="169"/>
      <c r="AC124" s="169"/>
      <c r="AD124" s="169"/>
      <c r="AE124" s="169"/>
      <c r="AF124" s="169"/>
      <c r="AG124" s="169"/>
      <c r="AH124" s="169"/>
      <c r="AI124" s="169"/>
      <c r="AJ124" s="169"/>
      <c r="AK124" s="169"/>
      <c r="AL124" s="169"/>
      <c r="AM124" s="169"/>
      <c r="AN124" s="169"/>
      <c r="AO124" s="169"/>
      <c r="AP124" s="169"/>
      <c r="AQ124" s="169"/>
      <c r="AR124" s="169"/>
    </row>
    <row r="125" spans="1:44" s="40" customFormat="1" ht="15" customHeight="1" x14ac:dyDescent="0.2">
      <c r="A125" s="169"/>
      <c r="B125" s="169" t="s">
        <v>370</v>
      </c>
      <c r="C125" s="169"/>
      <c r="D125" s="169"/>
      <c r="E125" s="169"/>
      <c r="F125" s="169"/>
      <c r="G125" s="169"/>
      <c r="H125" s="169"/>
      <c r="I125" s="169"/>
      <c r="J125" s="169"/>
      <c r="K125" s="169"/>
      <c r="L125" s="169" t="s">
        <v>371</v>
      </c>
      <c r="M125" s="170"/>
      <c r="N125" s="169"/>
      <c r="O125" s="169"/>
      <c r="P125" s="169"/>
      <c r="Q125" s="169"/>
      <c r="R125" s="169"/>
      <c r="S125" s="169"/>
      <c r="T125" s="169"/>
      <c r="U125" s="169"/>
      <c r="V125" s="169"/>
      <c r="W125" s="170"/>
      <c r="X125" s="169"/>
      <c r="Y125" s="169" t="s">
        <v>372</v>
      </c>
      <c r="Z125" s="169"/>
      <c r="AA125" s="169"/>
      <c r="AB125" s="169"/>
      <c r="AC125" s="169"/>
      <c r="AD125" s="169"/>
      <c r="AE125" s="169"/>
      <c r="AF125" s="169"/>
      <c r="AG125" s="169"/>
      <c r="AH125" s="169" t="s">
        <v>373</v>
      </c>
      <c r="AI125" s="169"/>
      <c r="AJ125" s="169"/>
      <c r="AK125" s="169"/>
      <c r="AL125" s="169"/>
      <c r="AM125" s="169"/>
      <c r="AN125" s="169"/>
      <c r="AO125" s="169"/>
      <c r="AP125" s="169"/>
      <c r="AQ125" s="169"/>
      <c r="AR125" s="169"/>
    </row>
    <row r="126" spans="1:44" s="37" customFormat="1" ht="15" customHeight="1" x14ac:dyDescent="0.25">
      <c r="A126" s="168"/>
      <c r="B126" s="179">
        <v>43</v>
      </c>
      <c r="C126" s="490">
        <f>CorporationTax!E33</f>
        <v>2022</v>
      </c>
      <c r="D126" s="543"/>
      <c r="E126" s="543"/>
      <c r="F126" s="543"/>
      <c r="G126" s="543"/>
      <c r="H126" s="544"/>
      <c r="I126" s="168"/>
      <c r="J126" s="168"/>
      <c r="K126" s="168"/>
      <c r="L126" s="179">
        <v>44</v>
      </c>
      <c r="M126" s="180" t="s">
        <v>150</v>
      </c>
      <c r="N126" s="545">
        <f>CorporationTax!F33</f>
        <v>0</v>
      </c>
      <c r="O126" s="546"/>
      <c r="P126" s="546"/>
      <c r="Q126" s="546"/>
      <c r="R126" s="546"/>
      <c r="S126" s="546"/>
      <c r="T126" s="547"/>
      <c r="U126" s="168"/>
      <c r="V126" s="168"/>
      <c r="W126" s="168"/>
      <c r="X126" s="168"/>
      <c r="Y126" s="517">
        <v>45</v>
      </c>
      <c r="Z126" s="347"/>
      <c r="AA126" s="548">
        <f>CorporationTax!G33</f>
        <v>19</v>
      </c>
      <c r="AB126" s="544"/>
      <c r="AC126" s="168"/>
      <c r="AD126" s="168"/>
      <c r="AE126" s="168"/>
      <c r="AF126" s="168"/>
      <c r="AG126" s="168"/>
      <c r="AH126" s="179">
        <v>46</v>
      </c>
      <c r="AI126" s="182" t="s">
        <v>150</v>
      </c>
      <c r="AJ126" s="549">
        <f>CorporationTax!I33</f>
        <v>0</v>
      </c>
      <c r="AK126" s="546"/>
      <c r="AL126" s="546"/>
      <c r="AM126" s="546"/>
      <c r="AN126" s="546"/>
      <c r="AO126" s="546"/>
      <c r="AP126" s="546"/>
      <c r="AQ126" s="194" t="s">
        <v>374</v>
      </c>
      <c r="AR126" s="168"/>
    </row>
    <row r="127" spans="1:44" s="37" customFormat="1" ht="2.1" customHeight="1" x14ac:dyDescent="0.2">
      <c r="A127" s="168"/>
      <c r="B127" s="168"/>
      <c r="C127" s="242"/>
      <c r="D127" s="242"/>
      <c r="E127" s="242"/>
      <c r="F127" s="242"/>
      <c r="G127" s="242"/>
      <c r="H127" s="242"/>
      <c r="I127" s="168"/>
      <c r="J127" s="168"/>
      <c r="K127" s="168"/>
      <c r="L127" s="168"/>
      <c r="M127" s="168"/>
      <c r="N127" s="168"/>
      <c r="O127" s="168"/>
      <c r="P127" s="168"/>
      <c r="Q127" s="168"/>
      <c r="R127" s="168"/>
      <c r="S127" s="168"/>
      <c r="T127" s="168"/>
      <c r="U127" s="168"/>
      <c r="V127" s="168"/>
      <c r="W127" s="168"/>
      <c r="X127" s="168"/>
      <c r="Y127" s="168"/>
      <c r="Z127" s="168"/>
      <c r="AA127" s="242"/>
      <c r="AB127" s="242"/>
      <c r="AC127" s="168"/>
      <c r="AD127" s="168"/>
      <c r="AE127" s="168"/>
      <c r="AF127" s="168"/>
      <c r="AG127" s="168"/>
      <c r="AH127" s="168"/>
      <c r="AI127" s="168"/>
      <c r="AJ127" s="168"/>
      <c r="AK127" s="168"/>
      <c r="AL127" s="168"/>
      <c r="AM127" s="168"/>
      <c r="AN127" s="168"/>
      <c r="AO127" s="168"/>
      <c r="AP127" s="168"/>
      <c r="AQ127" s="168"/>
      <c r="AR127" s="168"/>
    </row>
    <row r="128" spans="1:44" s="37" customFormat="1" ht="15" customHeight="1" x14ac:dyDescent="0.25">
      <c r="A128" s="168"/>
      <c r="B128" s="179">
        <v>53</v>
      </c>
      <c r="C128" s="490">
        <f>CorporationTax!E34</f>
        <v>2023</v>
      </c>
      <c r="D128" s="543"/>
      <c r="E128" s="543"/>
      <c r="F128" s="543"/>
      <c r="G128" s="543"/>
      <c r="H128" s="544"/>
      <c r="I128" s="168"/>
      <c r="J128" s="168"/>
      <c r="K128" s="168"/>
      <c r="L128" s="179">
        <v>54</v>
      </c>
      <c r="M128" s="180" t="s">
        <v>150</v>
      </c>
      <c r="N128" s="545">
        <f>CorporationTax!F34</f>
        <v>0</v>
      </c>
      <c r="O128" s="546"/>
      <c r="P128" s="546"/>
      <c r="Q128" s="546"/>
      <c r="R128" s="546"/>
      <c r="S128" s="546"/>
      <c r="T128" s="547"/>
      <c r="U128" s="168"/>
      <c r="V128" s="168"/>
      <c r="W128" s="168"/>
      <c r="X128" s="168"/>
      <c r="Y128" s="517">
        <v>55</v>
      </c>
      <c r="Z128" s="347"/>
      <c r="AA128" s="548">
        <f>CorporationTax!G34</f>
        <v>19</v>
      </c>
      <c r="AB128" s="544"/>
      <c r="AC128" s="168"/>
      <c r="AD128" s="168"/>
      <c r="AE128" s="168"/>
      <c r="AF128" s="168"/>
      <c r="AG128" s="168"/>
      <c r="AH128" s="179">
        <v>56</v>
      </c>
      <c r="AI128" s="182" t="s">
        <v>150</v>
      </c>
      <c r="AJ128" s="549">
        <f>CorporationTax!I34</f>
        <v>0</v>
      </c>
      <c r="AK128" s="546"/>
      <c r="AL128" s="546"/>
      <c r="AM128" s="546"/>
      <c r="AN128" s="546"/>
      <c r="AO128" s="546"/>
      <c r="AP128" s="546"/>
      <c r="AQ128" s="194" t="s">
        <v>374</v>
      </c>
      <c r="AR128" s="168"/>
    </row>
    <row r="129" spans="1:44" s="37" customFormat="1" ht="2.1" customHeight="1" x14ac:dyDescent="0.2">
      <c r="A129" s="168"/>
      <c r="B129" s="168"/>
      <c r="C129" s="168"/>
      <c r="D129" s="168"/>
      <c r="E129" s="168"/>
      <c r="F129" s="168"/>
      <c r="G129" s="168"/>
      <c r="H129" s="168"/>
      <c r="I129" s="168"/>
      <c r="J129" s="168"/>
      <c r="K129" s="168"/>
      <c r="L129" s="168"/>
      <c r="M129" s="168"/>
      <c r="N129" s="168"/>
      <c r="O129" s="168"/>
      <c r="P129" s="168"/>
      <c r="Q129" s="168"/>
      <c r="R129" s="168"/>
      <c r="S129" s="168"/>
      <c r="T129" s="168"/>
      <c r="U129" s="168"/>
      <c r="V129" s="168"/>
      <c r="W129" s="168"/>
      <c r="X129" s="168"/>
      <c r="Y129" s="168"/>
      <c r="Z129" s="168"/>
      <c r="AA129" s="168"/>
      <c r="AB129" s="168"/>
      <c r="AC129" s="168"/>
      <c r="AD129" s="168"/>
      <c r="AE129" s="168"/>
      <c r="AF129" s="168"/>
      <c r="AG129" s="168"/>
      <c r="AH129" s="168"/>
      <c r="AI129" s="168"/>
      <c r="AJ129" s="168"/>
      <c r="AK129" s="168"/>
      <c r="AL129" s="168"/>
      <c r="AM129" s="168"/>
      <c r="AN129" s="168"/>
      <c r="AO129" s="168"/>
      <c r="AP129" s="168"/>
      <c r="AQ129" s="168"/>
      <c r="AR129" s="168"/>
    </row>
    <row r="130" spans="1:44" s="37" customFormat="1" ht="11.1" customHeight="1" x14ac:dyDescent="0.2">
      <c r="A130" s="168"/>
      <c r="B130" s="168"/>
      <c r="C130" s="168"/>
      <c r="D130" s="168"/>
      <c r="E130" s="168"/>
      <c r="F130" s="168"/>
      <c r="G130" s="168"/>
      <c r="H130" s="168"/>
      <c r="I130" s="168"/>
      <c r="J130" s="168"/>
      <c r="K130" s="168"/>
      <c r="L130" s="168"/>
      <c r="M130" s="168"/>
      <c r="N130" s="168"/>
      <c r="O130" s="168"/>
      <c r="P130" s="168"/>
      <c r="Q130" s="168"/>
      <c r="R130" s="168"/>
      <c r="S130" s="168"/>
      <c r="T130" s="168"/>
      <c r="U130" s="168"/>
      <c r="V130" s="168"/>
      <c r="W130" s="168"/>
      <c r="X130" s="168"/>
      <c r="Y130" s="168"/>
      <c r="Z130" s="168"/>
      <c r="AA130" s="168"/>
      <c r="AB130" s="168"/>
      <c r="AC130" s="168"/>
      <c r="AD130" s="168"/>
      <c r="AE130" s="168"/>
      <c r="AF130" s="168"/>
      <c r="AG130" s="168"/>
      <c r="AH130" s="521" t="s">
        <v>375</v>
      </c>
      <c r="AI130" s="521"/>
      <c r="AJ130" s="521"/>
      <c r="AK130" s="521"/>
      <c r="AL130" s="521"/>
      <c r="AM130" s="521"/>
      <c r="AN130" s="521"/>
      <c r="AO130" s="521"/>
      <c r="AP130" s="521"/>
      <c r="AQ130" s="521"/>
      <c r="AR130" s="168"/>
    </row>
    <row r="131" spans="1:44" s="37" customFormat="1" ht="15" customHeight="1" x14ac:dyDescent="0.25">
      <c r="A131" s="168"/>
      <c r="B131" s="169">
        <v>61</v>
      </c>
      <c r="C131" s="169" t="s">
        <v>171</v>
      </c>
      <c r="D131" s="169"/>
      <c r="E131" s="169"/>
      <c r="F131" s="169"/>
      <c r="G131" s="169"/>
      <c r="H131" s="169"/>
      <c r="I131" s="169"/>
      <c r="J131" s="169"/>
      <c r="K131" s="169"/>
      <c r="L131" s="169"/>
      <c r="M131" s="169"/>
      <c r="N131" s="169"/>
      <c r="O131" s="169"/>
      <c r="P131" s="169"/>
      <c r="Q131" s="169"/>
      <c r="R131" s="169"/>
      <c r="S131" s="169"/>
      <c r="T131" s="169"/>
      <c r="U131" s="168"/>
      <c r="V131" s="168"/>
      <c r="W131" s="168"/>
      <c r="X131" s="168"/>
      <c r="Y131" s="168"/>
      <c r="Z131" s="168"/>
      <c r="AA131" s="168"/>
      <c r="AB131" s="168"/>
      <c r="AC131" s="168"/>
      <c r="AD131" s="168"/>
      <c r="AE131" s="168"/>
      <c r="AF131" s="168"/>
      <c r="AG131" s="168"/>
      <c r="AH131" s="179">
        <v>63</v>
      </c>
      <c r="AI131" s="182" t="s">
        <v>150</v>
      </c>
      <c r="AJ131" s="549">
        <f>AJ126+AJ128</f>
        <v>0</v>
      </c>
      <c r="AK131" s="549"/>
      <c r="AL131" s="549"/>
      <c r="AM131" s="549"/>
      <c r="AN131" s="549"/>
      <c r="AO131" s="549"/>
      <c r="AP131" s="549"/>
      <c r="AQ131" s="194" t="s">
        <v>374</v>
      </c>
      <c r="AR131" s="168"/>
    </row>
    <row r="132" spans="1:44" s="37" customFormat="1" ht="2.1" customHeight="1" x14ac:dyDescent="0.2">
      <c r="A132" s="168"/>
      <c r="B132" s="169"/>
      <c r="C132" s="169"/>
      <c r="D132" s="169"/>
      <c r="E132" s="169"/>
      <c r="F132" s="169"/>
      <c r="G132" s="169"/>
      <c r="H132" s="169"/>
      <c r="I132" s="169"/>
      <c r="J132" s="169"/>
      <c r="K132" s="169"/>
      <c r="L132" s="169"/>
      <c r="M132" s="169"/>
      <c r="N132" s="169"/>
      <c r="O132" s="169"/>
      <c r="P132" s="169"/>
      <c r="Q132" s="169"/>
      <c r="R132" s="169"/>
      <c r="S132" s="169"/>
      <c r="T132" s="169"/>
      <c r="U132" s="168"/>
      <c r="V132" s="168"/>
      <c r="W132" s="168"/>
      <c r="X132" s="168"/>
      <c r="Y132" s="168"/>
      <c r="Z132" s="168"/>
      <c r="AA132" s="168"/>
      <c r="AB132" s="168"/>
      <c r="AC132" s="168"/>
      <c r="AD132" s="168"/>
      <c r="AE132" s="168"/>
      <c r="AF132" s="168"/>
      <c r="AG132" s="168"/>
      <c r="AH132" s="168"/>
      <c r="AI132" s="168"/>
      <c r="AJ132" s="168"/>
      <c r="AK132" s="168"/>
      <c r="AL132" s="168"/>
      <c r="AM132" s="168"/>
      <c r="AN132" s="168"/>
      <c r="AO132" s="168"/>
      <c r="AP132" s="168"/>
      <c r="AQ132" s="168"/>
      <c r="AR132" s="168"/>
    </row>
    <row r="133" spans="1:44" s="37" customFormat="1" ht="15" customHeight="1" x14ac:dyDescent="0.2">
      <c r="A133" s="168"/>
      <c r="B133" s="169">
        <v>64</v>
      </c>
      <c r="C133" s="169" t="s">
        <v>376</v>
      </c>
      <c r="D133" s="169"/>
      <c r="E133" s="169"/>
      <c r="F133" s="169"/>
      <c r="G133" s="169"/>
      <c r="H133" s="169"/>
      <c r="I133" s="169"/>
      <c r="J133" s="169"/>
      <c r="K133" s="169"/>
      <c r="L133" s="169"/>
      <c r="M133" s="169"/>
      <c r="N133" s="169"/>
      <c r="O133" s="169"/>
      <c r="P133" s="169"/>
      <c r="Q133" s="169"/>
      <c r="R133" s="169"/>
      <c r="S133" s="169"/>
      <c r="T133" s="169"/>
      <c r="U133" s="168"/>
      <c r="V133" s="179">
        <v>64</v>
      </c>
      <c r="W133" s="182" t="s">
        <v>150</v>
      </c>
      <c r="X133" s="195"/>
      <c r="Y133" s="525"/>
      <c r="Z133" s="525"/>
      <c r="AA133" s="525"/>
      <c r="AB133" s="525"/>
      <c r="AC133" s="525"/>
      <c r="AD133" s="195"/>
      <c r="AE133" s="194" t="s">
        <v>374</v>
      </c>
      <c r="AF133" s="168"/>
      <c r="AG133" s="168"/>
      <c r="AH133" s="168"/>
      <c r="AI133" s="168"/>
      <c r="AJ133" s="168"/>
      <c r="AK133" s="168"/>
      <c r="AL133" s="168"/>
      <c r="AM133" s="168"/>
      <c r="AN133" s="168"/>
      <c r="AO133" s="168"/>
      <c r="AP133" s="168"/>
      <c r="AQ133" s="168"/>
      <c r="AR133" s="168"/>
    </row>
    <row r="134" spans="1:44" s="37" customFormat="1" ht="2.1" customHeight="1" x14ac:dyDescent="0.2">
      <c r="A134" s="168"/>
      <c r="B134" s="169"/>
      <c r="C134" s="169"/>
      <c r="D134" s="169"/>
      <c r="E134" s="169"/>
      <c r="F134" s="169"/>
      <c r="G134" s="169"/>
      <c r="H134" s="169"/>
      <c r="I134" s="169"/>
      <c r="J134" s="169"/>
      <c r="K134" s="169"/>
      <c r="L134" s="169"/>
      <c r="M134" s="169"/>
      <c r="N134" s="169"/>
      <c r="O134" s="169"/>
      <c r="P134" s="169"/>
      <c r="Q134" s="169"/>
      <c r="R134" s="169"/>
      <c r="S134" s="169"/>
      <c r="T134" s="169"/>
      <c r="U134" s="168"/>
      <c r="V134" s="168"/>
      <c r="W134" s="168"/>
      <c r="X134" s="168"/>
      <c r="Y134" s="168"/>
      <c r="Z134" s="168"/>
      <c r="AA134" s="168"/>
      <c r="AB134" s="168"/>
      <c r="AC134" s="168"/>
      <c r="AD134" s="168"/>
      <c r="AE134" s="168"/>
      <c r="AF134" s="168"/>
      <c r="AG134" s="168"/>
      <c r="AH134" s="168"/>
      <c r="AI134" s="168"/>
      <c r="AJ134" s="168"/>
      <c r="AK134" s="168"/>
      <c r="AL134" s="168"/>
      <c r="AM134" s="168"/>
      <c r="AN134" s="168"/>
      <c r="AO134" s="168"/>
      <c r="AP134" s="168"/>
      <c r="AQ134" s="168"/>
      <c r="AR134" s="168"/>
    </row>
    <row r="135" spans="1:44" s="37" customFormat="1" ht="15" customHeight="1" x14ac:dyDescent="0.2">
      <c r="A135" s="168"/>
      <c r="B135" s="169">
        <v>65</v>
      </c>
      <c r="C135" s="169" t="s">
        <v>377</v>
      </c>
      <c r="D135" s="169"/>
      <c r="E135" s="169"/>
      <c r="F135" s="169"/>
      <c r="G135" s="169"/>
      <c r="H135" s="169"/>
      <c r="I135" s="169"/>
      <c r="J135" s="169"/>
      <c r="K135" s="169"/>
      <c r="L135" s="169"/>
      <c r="M135" s="169"/>
      <c r="N135" s="169"/>
      <c r="O135" s="169"/>
      <c r="P135" s="169"/>
      <c r="Q135" s="169"/>
      <c r="R135" s="169"/>
      <c r="S135" s="169"/>
      <c r="T135" s="169"/>
      <c r="U135" s="168"/>
      <c r="V135" s="179">
        <v>65</v>
      </c>
      <c r="W135" s="182" t="s">
        <v>150</v>
      </c>
      <c r="X135" s="195"/>
      <c r="Y135" s="525"/>
      <c r="Z135" s="525"/>
      <c r="AA135" s="525"/>
      <c r="AB135" s="525"/>
      <c r="AC135" s="525"/>
      <c r="AD135" s="195"/>
      <c r="AE135" s="194" t="s">
        <v>374</v>
      </c>
      <c r="AF135" s="168"/>
      <c r="AG135" s="168"/>
      <c r="AH135" s="168"/>
      <c r="AI135" s="168"/>
      <c r="AJ135" s="168"/>
      <c r="AK135" s="168"/>
      <c r="AL135" s="168"/>
      <c r="AM135" s="168"/>
      <c r="AN135" s="168"/>
      <c r="AO135" s="168"/>
      <c r="AP135" s="168"/>
      <c r="AQ135" s="168"/>
      <c r="AR135" s="168"/>
    </row>
    <row r="136" spans="1:44" s="37" customFormat="1" ht="2.1" customHeight="1" x14ac:dyDescent="0.2">
      <c r="A136" s="168"/>
      <c r="B136" s="169"/>
      <c r="C136" s="169"/>
      <c r="D136" s="169"/>
      <c r="E136" s="169"/>
      <c r="F136" s="169"/>
      <c r="G136" s="169"/>
      <c r="H136" s="169"/>
      <c r="I136" s="169"/>
      <c r="J136" s="169"/>
      <c r="K136" s="169"/>
      <c r="L136" s="169"/>
      <c r="M136" s="169"/>
      <c r="N136" s="169"/>
      <c r="O136" s="169"/>
      <c r="P136" s="169"/>
      <c r="Q136" s="169"/>
      <c r="R136" s="169"/>
      <c r="S136" s="169"/>
      <c r="T136" s="169"/>
      <c r="U136" s="168"/>
      <c r="V136" s="168"/>
      <c r="W136" s="168"/>
      <c r="X136" s="168"/>
      <c r="Y136" s="168"/>
      <c r="Z136" s="168"/>
      <c r="AA136" s="168"/>
      <c r="AB136" s="168"/>
      <c r="AC136" s="168"/>
      <c r="AD136" s="168"/>
      <c r="AE136" s="168"/>
      <c r="AF136" s="168"/>
      <c r="AG136" s="168"/>
      <c r="AH136" s="168"/>
      <c r="AI136" s="168"/>
      <c r="AJ136" s="168"/>
      <c r="AK136" s="168"/>
      <c r="AL136" s="168"/>
      <c r="AM136" s="168"/>
      <c r="AN136" s="168"/>
      <c r="AO136" s="168"/>
      <c r="AP136" s="168"/>
      <c r="AQ136" s="168"/>
      <c r="AR136" s="168"/>
    </row>
    <row r="137" spans="1:44" s="37" customFormat="1" ht="15" customHeight="1" x14ac:dyDescent="0.25">
      <c r="A137" s="168"/>
      <c r="B137" s="169">
        <v>66</v>
      </c>
      <c r="C137" s="169" t="s">
        <v>378</v>
      </c>
      <c r="D137" s="169"/>
      <c r="E137" s="169"/>
      <c r="F137" s="169"/>
      <c r="G137" s="169"/>
      <c r="H137" s="169"/>
      <c r="I137" s="169"/>
      <c r="J137" s="169"/>
      <c r="K137" s="169"/>
      <c r="L137" s="169"/>
      <c r="M137" s="169"/>
      <c r="N137" s="169"/>
      <c r="O137" s="169"/>
      <c r="P137" s="169"/>
      <c r="Q137" s="169"/>
      <c r="R137" s="169"/>
      <c r="S137" s="169"/>
      <c r="T137" s="169"/>
      <c r="U137" s="168"/>
      <c r="V137" s="179">
        <v>66</v>
      </c>
      <c r="W137" s="555" t="str">
        <f>IF(AJ131&gt;0,AJ131*100/AJ110," ")</f>
        <v xml:space="preserve"> </v>
      </c>
      <c r="X137" s="556"/>
      <c r="Y137" s="556"/>
      <c r="Z137" s="556"/>
      <c r="AA137" s="194" t="s">
        <v>269</v>
      </c>
      <c r="AB137" s="168"/>
      <c r="AC137" s="168"/>
      <c r="AD137" s="168"/>
      <c r="AE137" s="168"/>
      <c r="AF137" s="168"/>
      <c r="AG137" s="168"/>
      <c r="AH137" s="168"/>
      <c r="AI137" s="168"/>
      <c r="AJ137" s="168"/>
      <c r="AK137" s="168"/>
      <c r="AL137" s="168"/>
      <c r="AM137" s="168"/>
      <c r="AN137" s="168"/>
      <c r="AO137" s="168"/>
      <c r="AP137" s="168"/>
      <c r="AQ137" s="168"/>
      <c r="AR137" s="168"/>
    </row>
    <row r="138" spans="1:44" s="37" customFormat="1" ht="2.1" customHeight="1" x14ac:dyDescent="0.2">
      <c r="A138" s="168"/>
      <c r="B138" s="169"/>
      <c r="C138" s="169"/>
      <c r="D138" s="169"/>
      <c r="E138" s="169"/>
      <c r="F138" s="169"/>
      <c r="G138" s="169"/>
      <c r="H138" s="169"/>
      <c r="I138" s="169"/>
      <c r="J138" s="169"/>
      <c r="K138" s="169"/>
      <c r="L138" s="169"/>
      <c r="M138" s="169"/>
      <c r="N138" s="169"/>
      <c r="O138" s="169"/>
      <c r="P138" s="169"/>
      <c r="Q138" s="169"/>
      <c r="R138" s="169"/>
      <c r="S138" s="169"/>
      <c r="T138" s="169"/>
      <c r="U138" s="168"/>
      <c r="V138" s="168"/>
      <c r="W138" s="168"/>
      <c r="X138" s="168"/>
      <c r="Y138" s="168"/>
      <c r="Z138" s="168"/>
      <c r="AA138" s="168"/>
      <c r="AB138" s="168"/>
      <c r="AC138" s="168"/>
      <c r="AD138" s="168"/>
      <c r="AE138" s="168"/>
      <c r="AF138" s="168"/>
      <c r="AG138" s="168"/>
      <c r="AH138" s="168"/>
      <c r="AI138" s="168"/>
      <c r="AJ138" s="168"/>
      <c r="AK138" s="168"/>
      <c r="AL138" s="168"/>
      <c r="AM138" s="168"/>
      <c r="AN138" s="168"/>
      <c r="AO138" s="168"/>
      <c r="AP138" s="168"/>
      <c r="AQ138" s="168"/>
      <c r="AR138" s="168"/>
    </row>
    <row r="139" spans="1:44" s="37" customFormat="1" ht="15" customHeight="1" x14ac:dyDescent="0.2">
      <c r="A139" s="168"/>
      <c r="B139" s="169">
        <v>67</v>
      </c>
      <c r="C139" s="169" t="s">
        <v>379</v>
      </c>
      <c r="D139" s="169"/>
      <c r="E139" s="169"/>
      <c r="F139" s="169"/>
      <c r="G139" s="169"/>
      <c r="H139" s="169"/>
      <c r="I139" s="169"/>
      <c r="J139" s="169"/>
      <c r="K139" s="169"/>
      <c r="L139" s="169"/>
      <c r="M139" s="169"/>
      <c r="N139" s="169"/>
      <c r="O139" s="169"/>
      <c r="P139" s="169"/>
      <c r="Q139" s="169"/>
      <c r="R139" s="169"/>
      <c r="S139" s="169"/>
      <c r="T139" s="169"/>
      <c r="U139" s="168"/>
      <c r="V139" s="179">
        <v>67</v>
      </c>
      <c r="W139" s="557"/>
      <c r="X139" s="526"/>
      <c r="Y139" s="526"/>
      <c r="Z139" s="526"/>
      <c r="AA139" s="526"/>
      <c r="AB139" s="526"/>
      <c r="AC139" s="527"/>
      <c r="AD139" s="168"/>
      <c r="AE139" s="168"/>
      <c r="AF139" s="168"/>
      <c r="AG139" s="168"/>
      <c r="AH139" s="168"/>
      <c r="AI139" s="168"/>
      <c r="AJ139" s="168"/>
      <c r="AK139" s="168"/>
      <c r="AL139" s="168"/>
      <c r="AM139" s="168"/>
      <c r="AN139" s="168"/>
      <c r="AO139" s="168"/>
      <c r="AP139" s="168"/>
      <c r="AQ139" s="168"/>
      <c r="AR139" s="168"/>
    </row>
    <row r="140" spans="1:44" s="37" customFormat="1" ht="2.1" customHeight="1" x14ac:dyDescent="0.2">
      <c r="A140" s="168"/>
      <c r="B140" s="169"/>
      <c r="C140" s="169"/>
      <c r="D140" s="169"/>
      <c r="E140" s="169"/>
      <c r="F140" s="169"/>
      <c r="G140" s="169"/>
      <c r="H140" s="169"/>
      <c r="I140" s="169"/>
      <c r="J140" s="169"/>
      <c r="K140" s="169"/>
      <c r="L140" s="169"/>
      <c r="M140" s="169"/>
      <c r="N140" s="169"/>
      <c r="O140" s="169"/>
      <c r="P140" s="169"/>
      <c r="Q140" s="169"/>
      <c r="R140" s="169"/>
      <c r="S140" s="169"/>
      <c r="T140" s="169"/>
      <c r="U140" s="168"/>
      <c r="V140" s="168"/>
      <c r="W140" s="168"/>
      <c r="X140" s="168"/>
      <c r="Y140" s="168"/>
      <c r="Z140" s="168"/>
      <c r="AA140" s="168"/>
      <c r="AB140" s="168"/>
      <c r="AC140" s="168"/>
      <c r="AD140" s="168"/>
      <c r="AE140" s="168"/>
      <c r="AF140" s="168"/>
      <c r="AG140" s="168"/>
      <c r="AH140" s="168"/>
      <c r="AI140" s="168"/>
      <c r="AJ140" s="168"/>
      <c r="AK140" s="168"/>
      <c r="AL140" s="168"/>
      <c r="AM140" s="168"/>
      <c r="AN140" s="168"/>
      <c r="AO140" s="168"/>
      <c r="AP140" s="168"/>
      <c r="AQ140" s="168"/>
      <c r="AR140" s="168"/>
    </row>
    <row r="141" spans="1:44" s="37" customFormat="1" ht="15" customHeight="1" x14ac:dyDescent="0.2">
      <c r="A141" s="168"/>
      <c r="B141" s="169">
        <v>68</v>
      </c>
      <c r="C141" s="169" t="s">
        <v>380</v>
      </c>
      <c r="D141" s="169"/>
      <c r="E141" s="169"/>
      <c r="F141" s="169"/>
      <c r="G141" s="169"/>
      <c r="H141" s="169"/>
      <c r="I141" s="169"/>
      <c r="J141" s="169"/>
      <c r="K141" s="169"/>
      <c r="L141" s="169"/>
      <c r="M141" s="169"/>
      <c r="N141" s="169"/>
      <c r="O141" s="169"/>
      <c r="P141" s="169"/>
      <c r="Q141" s="169"/>
      <c r="R141" s="169"/>
      <c r="S141" s="169"/>
      <c r="T141" s="169"/>
      <c r="U141" s="168"/>
      <c r="V141" s="179">
        <v>68</v>
      </c>
      <c r="W141" s="182" t="s">
        <v>150</v>
      </c>
      <c r="X141" s="195"/>
      <c r="Y141" s="525"/>
      <c r="Z141" s="525"/>
      <c r="AA141" s="525"/>
      <c r="AB141" s="525"/>
      <c r="AC141" s="525"/>
      <c r="AD141" s="195"/>
      <c r="AE141" s="194" t="s">
        <v>374</v>
      </c>
      <c r="AF141" s="168"/>
      <c r="AG141" s="168"/>
      <c r="AH141" s="168"/>
      <c r="AI141" s="168"/>
      <c r="AJ141" s="168"/>
      <c r="AK141" s="168"/>
      <c r="AL141" s="168"/>
      <c r="AM141" s="168"/>
      <c r="AN141" s="168"/>
      <c r="AO141" s="168"/>
      <c r="AP141" s="168"/>
      <c r="AQ141" s="168"/>
      <c r="AR141" s="168"/>
    </row>
    <row r="142" spans="1:44" s="37" customFormat="1" ht="2.1" customHeight="1" x14ac:dyDescent="0.2">
      <c r="A142" s="168"/>
      <c r="B142" s="169"/>
      <c r="C142" s="169"/>
      <c r="D142" s="169"/>
      <c r="E142" s="169"/>
      <c r="F142" s="169"/>
      <c r="G142" s="169"/>
      <c r="H142" s="169"/>
      <c r="I142" s="169"/>
      <c r="J142" s="169"/>
      <c r="K142" s="169"/>
      <c r="L142" s="169"/>
      <c r="M142" s="169"/>
      <c r="N142" s="169"/>
      <c r="O142" s="169"/>
      <c r="P142" s="169"/>
      <c r="Q142" s="169"/>
      <c r="R142" s="169"/>
      <c r="S142" s="169"/>
      <c r="T142" s="169"/>
      <c r="U142" s="168"/>
      <c r="V142" s="168"/>
      <c r="W142" s="168"/>
      <c r="X142" s="168"/>
      <c r="Y142" s="168"/>
      <c r="Z142" s="168"/>
      <c r="AA142" s="168"/>
      <c r="AB142" s="168"/>
      <c r="AC142" s="168"/>
      <c r="AD142" s="168"/>
      <c r="AE142" s="168"/>
      <c r="AF142" s="168"/>
      <c r="AG142" s="168"/>
      <c r="AH142" s="168"/>
      <c r="AI142" s="168"/>
      <c r="AJ142" s="168"/>
      <c r="AK142" s="168"/>
      <c r="AL142" s="168"/>
      <c r="AM142" s="168"/>
      <c r="AN142" s="168"/>
      <c r="AO142" s="168"/>
      <c r="AP142" s="168"/>
      <c r="AQ142" s="168"/>
      <c r="AR142" s="168"/>
    </row>
    <row r="143" spans="1:44" s="37" customFormat="1" ht="15" customHeight="1" x14ac:dyDescent="0.2">
      <c r="A143" s="168"/>
      <c r="B143" s="169">
        <v>69</v>
      </c>
      <c r="C143" s="169" t="s">
        <v>381</v>
      </c>
      <c r="D143" s="169"/>
      <c r="E143" s="169"/>
      <c r="F143" s="169"/>
      <c r="G143" s="169"/>
      <c r="H143" s="169"/>
      <c r="I143" s="169"/>
      <c r="J143" s="169"/>
      <c r="K143" s="169"/>
      <c r="L143" s="169"/>
      <c r="M143" s="169"/>
      <c r="N143" s="169"/>
      <c r="O143" s="169"/>
      <c r="P143" s="169"/>
      <c r="Q143" s="169"/>
      <c r="R143" s="169"/>
      <c r="S143" s="169"/>
      <c r="T143" s="169"/>
      <c r="U143" s="168"/>
      <c r="V143" s="179">
        <v>69</v>
      </c>
      <c r="W143" s="182" t="s">
        <v>150</v>
      </c>
      <c r="X143" s="195"/>
      <c r="Y143" s="525"/>
      <c r="Z143" s="525"/>
      <c r="AA143" s="525"/>
      <c r="AB143" s="525"/>
      <c r="AC143" s="525"/>
      <c r="AD143" s="195"/>
      <c r="AE143" s="194" t="s">
        <v>374</v>
      </c>
      <c r="AF143" s="168"/>
      <c r="AG143" s="168"/>
      <c r="AH143" s="168"/>
      <c r="AI143" s="168"/>
      <c r="AJ143" s="168"/>
      <c r="AK143" s="168"/>
      <c r="AL143" s="168"/>
      <c r="AM143" s="168"/>
      <c r="AN143" s="168"/>
      <c r="AO143" s="168"/>
      <c r="AP143" s="168"/>
      <c r="AQ143" s="168"/>
      <c r="AR143" s="168"/>
    </row>
    <row r="144" spans="1:44" s="37" customFormat="1" ht="11.1" customHeight="1" x14ac:dyDescent="0.2">
      <c r="A144" s="168"/>
      <c r="B144" s="169"/>
      <c r="C144" s="169"/>
      <c r="D144" s="169"/>
      <c r="E144" s="169"/>
      <c r="F144" s="169"/>
      <c r="G144" s="169"/>
      <c r="H144" s="169"/>
      <c r="I144" s="169"/>
      <c r="J144" s="169"/>
      <c r="K144" s="169"/>
      <c r="L144" s="169"/>
      <c r="M144" s="169"/>
      <c r="N144" s="169"/>
      <c r="O144" s="169"/>
      <c r="P144" s="169"/>
      <c r="Q144" s="169"/>
      <c r="R144" s="169"/>
      <c r="S144" s="169"/>
      <c r="T144" s="169"/>
      <c r="U144" s="168"/>
      <c r="V144" s="168"/>
      <c r="W144" s="168"/>
      <c r="X144" s="168"/>
      <c r="Y144" s="168"/>
      <c r="Z144" s="168"/>
      <c r="AA144" s="168"/>
      <c r="AB144" s="168"/>
      <c r="AC144" s="168"/>
      <c r="AD144" s="168"/>
      <c r="AE144" s="168"/>
      <c r="AF144" s="168"/>
      <c r="AG144" s="168"/>
      <c r="AH144" s="521" t="s">
        <v>382</v>
      </c>
      <c r="AI144" s="521"/>
      <c r="AJ144" s="521"/>
      <c r="AK144" s="521"/>
      <c r="AL144" s="521"/>
      <c r="AM144" s="521"/>
      <c r="AN144" s="521"/>
      <c r="AO144" s="521"/>
      <c r="AP144" s="521"/>
      <c r="AQ144" s="521"/>
      <c r="AR144" s="168"/>
    </row>
    <row r="145" spans="1:44" s="37" customFormat="1" ht="18" customHeight="1" x14ac:dyDescent="0.25">
      <c r="A145" s="168"/>
      <c r="B145" s="184">
        <v>70</v>
      </c>
      <c r="C145" s="196" t="s">
        <v>383</v>
      </c>
      <c r="D145" s="196"/>
      <c r="E145" s="196"/>
      <c r="F145" s="196"/>
      <c r="G145" s="196"/>
      <c r="H145" s="196"/>
      <c r="I145" s="196"/>
      <c r="J145" s="196"/>
      <c r="K145" s="196"/>
      <c r="L145" s="196"/>
      <c r="M145" s="196"/>
      <c r="N145" s="196"/>
      <c r="O145" s="184"/>
      <c r="P145" s="184"/>
      <c r="Q145" s="184"/>
      <c r="R145" s="169"/>
      <c r="S145" s="169"/>
      <c r="T145" s="169"/>
      <c r="U145" s="168"/>
      <c r="V145" s="168"/>
      <c r="W145" s="168"/>
      <c r="X145" s="168"/>
      <c r="Y145" s="168"/>
      <c r="Z145" s="168"/>
      <c r="AA145" s="168"/>
      <c r="AB145" s="168"/>
      <c r="AC145" s="168"/>
      <c r="AD145" s="168"/>
      <c r="AE145" s="168"/>
      <c r="AF145" s="168"/>
      <c r="AG145" s="168"/>
      <c r="AH145" s="179">
        <v>70</v>
      </c>
      <c r="AI145" s="182" t="s">
        <v>150</v>
      </c>
      <c r="AJ145" s="549">
        <f>AJ131</f>
        <v>0</v>
      </c>
      <c r="AK145" s="546"/>
      <c r="AL145" s="546"/>
      <c r="AM145" s="546"/>
      <c r="AN145" s="546"/>
      <c r="AO145" s="546"/>
      <c r="AP145" s="546"/>
      <c r="AQ145" s="194" t="s">
        <v>374</v>
      </c>
      <c r="AR145" s="168"/>
    </row>
    <row r="146" spans="1:44" s="37" customFormat="1" ht="0.75" customHeight="1" x14ac:dyDescent="0.2">
      <c r="A146" s="168"/>
      <c r="B146" s="168"/>
      <c r="C146" s="168"/>
      <c r="D146" s="168"/>
      <c r="E146" s="168"/>
      <c r="F146" s="168"/>
      <c r="G146" s="168"/>
      <c r="H146" s="168"/>
      <c r="I146" s="168"/>
      <c r="J146" s="168"/>
      <c r="K146" s="168"/>
      <c r="L146" s="168"/>
      <c r="M146" s="168"/>
      <c r="N146" s="168"/>
      <c r="O146" s="168"/>
      <c r="P146" s="168"/>
      <c r="Q146" s="168"/>
      <c r="R146" s="168"/>
      <c r="S146" s="168"/>
      <c r="T146" s="168"/>
      <c r="U146" s="168"/>
      <c r="V146" s="168"/>
      <c r="W146" s="168"/>
      <c r="X146" s="168"/>
      <c r="Y146" s="168"/>
      <c r="Z146" s="168"/>
      <c r="AA146" s="168"/>
      <c r="AB146" s="168"/>
      <c r="AC146" s="168"/>
      <c r="AD146" s="168"/>
      <c r="AE146" s="168"/>
      <c r="AF146" s="168"/>
      <c r="AG146" s="168"/>
      <c r="AH146" s="168"/>
      <c r="AI146" s="168"/>
      <c r="AJ146" s="168"/>
      <c r="AK146" s="168"/>
      <c r="AL146" s="168"/>
      <c r="AM146" s="168"/>
      <c r="AN146" s="168"/>
      <c r="AO146" s="168"/>
      <c r="AP146" s="168"/>
      <c r="AQ146" s="168"/>
      <c r="AR146" s="168"/>
    </row>
    <row r="147" spans="1:44" s="37" customFormat="1" x14ac:dyDescent="0.2">
      <c r="A147" s="483"/>
      <c r="B147" s="483"/>
      <c r="C147" s="483"/>
      <c r="D147" s="483"/>
      <c r="E147" s="483"/>
      <c r="F147" s="483"/>
      <c r="G147" s="483"/>
      <c r="H147" s="483"/>
      <c r="I147" s="483"/>
      <c r="J147" s="483"/>
      <c r="K147" s="483"/>
      <c r="L147" s="483"/>
      <c r="M147" s="483"/>
      <c r="N147" s="483"/>
      <c r="O147" s="483"/>
      <c r="P147" s="483"/>
      <c r="Q147" s="483"/>
      <c r="R147" s="483"/>
      <c r="S147" s="483"/>
      <c r="T147" s="483"/>
      <c r="U147" s="483"/>
      <c r="V147" s="483"/>
      <c r="W147" s="483"/>
      <c r="X147" s="483"/>
      <c r="Y147" s="483"/>
      <c r="Z147" s="483"/>
      <c r="AA147" s="483"/>
      <c r="AB147" s="483"/>
      <c r="AC147" s="483"/>
      <c r="AD147" s="483"/>
      <c r="AE147" s="483"/>
      <c r="AF147" s="483"/>
      <c r="AG147" s="483"/>
      <c r="AH147" s="483"/>
      <c r="AI147" s="483"/>
      <c r="AJ147" s="483"/>
      <c r="AK147" s="483"/>
      <c r="AL147" s="483"/>
      <c r="AM147" s="483"/>
      <c r="AN147" s="483"/>
      <c r="AO147" s="471" t="s">
        <v>384</v>
      </c>
      <c r="AP147" s="347"/>
      <c r="AQ147" s="347"/>
      <c r="AR147" s="347"/>
    </row>
    <row r="148" spans="1:44" s="37" customFormat="1" ht="3.95" customHeight="1" x14ac:dyDescent="0.2">
      <c r="A148" s="168"/>
      <c r="B148" s="168"/>
      <c r="C148" s="168"/>
      <c r="D148" s="168"/>
      <c r="E148" s="168"/>
      <c r="F148" s="168"/>
      <c r="G148" s="168"/>
      <c r="H148" s="168"/>
      <c r="I148" s="168"/>
      <c r="J148" s="168"/>
      <c r="K148" s="168"/>
      <c r="L148" s="168"/>
      <c r="M148" s="168"/>
      <c r="N148" s="168"/>
      <c r="O148" s="168"/>
      <c r="P148" s="168"/>
      <c r="Q148" s="168"/>
      <c r="R148" s="168"/>
      <c r="S148" s="168"/>
      <c r="T148" s="168"/>
      <c r="U148" s="168"/>
      <c r="V148" s="168"/>
      <c r="W148" s="168"/>
      <c r="X148" s="168"/>
      <c r="Y148" s="168"/>
      <c r="Z148" s="168"/>
      <c r="AA148" s="168"/>
      <c r="AB148" s="168"/>
      <c r="AC148" s="168"/>
      <c r="AD148" s="168"/>
      <c r="AE148" s="168"/>
      <c r="AF148" s="168"/>
      <c r="AG148" s="168"/>
      <c r="AH148" s="168"/>
      <c r="AI148" s="168"/>
      <c r="AJ148" s="168"/>
      <c r="AK148" s="168"/>
      <c r="AL148" s="168"/>
      <c r="AM148" s="168"/>
      <c r="AN148" s="168"/>
      <c r="AO148" s="168"/>
      <c r="AP148" s="168"/>
      <c r="AQ148" s="168"/>
      <c r="AR148" s="168"/>
    </row>
    <row r="149" spans="1:44" s="37" customFormat="1" ht="15" customHeight="1" x14ac:dyDescent="0.2">
      <c r="A149" s="168"/>
      <c r="B149" s="169">
        <v>79</v>
      </c>
      <c r="C149" s="169" t="s">
        <v>385</v>
      </c>
      <c r="D149" s="169"/>
      <c r="E149" s="169"/>
      <c r="F149" s="169"/>
      <c r="G149" s="169"/>
      <c r="H149" s="169"/>
      <c r="I149" s="169"/>
      <c r="J149" s="169"/>
      <c r="K149" s="169"/>
      <c r="L149" s="169"/>
      <c r="M149" s="169"/>
      <c r="N149" s="169"/>
      <c r="O149" s="169"/>
      <c r="P149" s="169"/>
      <c r="Q149" s="169"/>
      <c r="R149" s="169"/>
      <c r="S149" s="169"/>
      <c r="T149" s="168"/>
      <c r="U149" s="168"/>
      <c r="V149" s="168"/>
      <c r="W149" s="168"/>
      <c r="X149" s="168"/>
      <c r="Y149" s="168"/>
      <c r="Z149" s="168"/>
      <c r="AA149" s="168"/>
      <c r="AB149" s="168"/>
      <c r="AC149" s="168"/>
      <c r="AD149" s="168"/>
      <c r="AE149" s="168"/>
      <c r="AF149" s="168"/>
      <c r="AG149" s="517">
        <v>79</v>
      </c>
      <c r="AH149" s="533"/>
      <c r="AI149" s="182" t="s">
        <v>150</v>
      </c>
      <c r="AJ149" s="525"/>
      <c r="AK149" s="525"/>
      <c r="AL149" s="525"/>
      <c r="AM149" s="525"/>
      <c r="AN149" s="525"/>
      <c r="AO149" s="525"/>
      <c r="AP149" s="525"/>
      <c r="AQ149" s="194" t="s">
        <v>374</v>
      </c>
      <c r="AR149" s="168"/>
    </row>
    <row r="150" spans="1:44" s="37" customFormat="1" ht="3.95" customHeight="1" x14ac:dyDescent="0.2">
      <c r="A150" s="168"/>
      <c r="B150" s="169"/>
      <c r="C150" s="168"/>
      <c r="D150" s="168"/>
      <c r="E150" s="168"/>
      <c r="F150" s="168"/>
      <c r="G150" s="168"/>
      <c r="H150" s="168"/>
      <c r="I150" s="168"/>
      <c r="J150" s="168"/>
      <c r="K150" s="168"/>
      <c r="L150" s="168"/>
      <c r="M150" s="168"/>
      <c r="N150" s="168"/>
      <c r="O150" s="168"/>
      <c r="P150" s="168"/>
      <c r="Q150" s="168"/>
      <c r="R150" s="168"/>
      <c r="S150" s="168"/>
      <c r="T150" s="168"/>
      <c r="U150" s="168"/>
      <c r="V150" s="168"/>
      <c r="W150" s="168"/>
      <c r="X150" s="168"/>
      <c r="Y150" s="168"/>
      <c r="Z150" s="168"/>
      <c r="AA150" s="168"/>
      <c r="AB150" s="168"/>
      <c r="AC150" s="168"/>
      <c r="AD150" s="168"/>
      <c r="AE150" s="168"/>
      <c r="AF150" s="168"/>
      <c r="AG150" s="168"/>
      <c r="AH150" s="168"/>
      <c r="AI150" s="168"/>
      <c r="AJ150" s="168"/>
      <c r="AK150" s="168"/>
      <c r="AL150" s="168"/>
      <c r="AM150" s="168"/>
      <c r="AN150" s="168"/>
      <c r="AO150" s="168"/>
      <c r="AP150" s="168"/>
      <c r="AQ150" s="168"/>
      <c r="AR150" s="168"/>
    </row>
    <row r="151" spans="1:44" s="37" customFormat="1" ht="9.9499999999999993" customHeight="1" x14ac:dyDescent="0.2">
      <c r="A151" s="168"/>
      <c r="B151" s="169">
        <v>80</v>
      </c>
      <c r="C151" s="175" t="s">
        <v>386</v>
      </c>
      <c r="D151" s="175"/>
      <c r="E151" s="175"/>
      <c r="F151" s="175"/>
      <c r="G151" s="175"/>
      <c r="H151" s="175"/>
      <c r="I151" s="175"/>
      <c r="J151" s="175"/>
      <c r="K151" s="175"/>
      <c r="L151" s="175"/>
      <c r="M151" s="175"/>
      <c r="N151" s="175"/>
      <c r="O151" s="175"/>
      <c r="P151" s="175"/>
      <c r="Q151" s="175"/>
      <c r="R151" s="175"/>
      <c r="S151" s="175"/>
      <c r="T151" s="175"/>
      <c r="U151" s="175"/>
      <c r="V151" s="168"/>
      <c r="W151" s="517">
        <v>80</v>
      </c>
      <c r="X151" s="509"/>
      <c r="Y151" s="510"/>
      <c r="Z151" s="511"/>
      <c r="AA151" s="168"/>
      <c r="AB151" s="168"/>
      <c r="AC151" s="168"/>
      <c r="AD151" s="168"/>
      <c r="AE151" s="168"/>
      <c r="AF151" s="168"/>
      <c r="AG151" s="168"/>
      <c r="AH151" s="168"/>
      <c r="AI151" s="168"/>
      <c r="AJ151" s="168"/>
      <c r="AK151" s="168"/>
      <c r="AL151" s="168"/>
      <c r="AM151" s="168"/>
      <c r="AN151" s="168"/>
      <c r="AO151" s="168"/>
      <c r="AP151" s="168"/>
      <c r="AQ151" s="168"/>
      <c r="AR151" s="168"/>
    </row>
    <row r="152" spans="1:44" s="37" customFormat="1" ht="9.9499999999999993" customHeight="1" x14ac:dyDescent="0.2">
      <c r="A152" s="168"/>
      <c r="B152" s="168"/>
      <c r="C152" s="175" t="s">
        <v>387</v>
      </c>
      <c r="D152" s="175"/>
      <c r="E152" s="175"/>
      <c r="F152" s="175"/>
      <c r="G152" s="175"/>
      <c r="H152" s="175"/>
      <c r="I152" s="175"/>
      <c r="J152" s="175"/>
      <c r="K152" s="175"/>
      <c r="L152" s="175"/>
      <c r="M152" s="175"/>
      <c r="N152" s="175"/>
      <c r="O152" s="175"/>
      <c r="P152" s="175"/>
      <c r="Q152" s="175"/>
      <c r="R152" s="175"/>
      <c r="S152" s="175"/>
      <c r="T152" s="175"/>
      <c r="U152" s="175"/>
      <c r="V152" s="168"/>
      <c r="W152" s="558"/>
      <c r="X152" s="559"/>
      <c r="Y152" s="560"/>
      <c r="Z152" s="561"/>
      <c r="AA152" s="168"/>
      <c r="AB152" s="168"/>
      <c r="AC152" s="168"/>
      <c r="AD152" s="168"/>
      <c r="AE152" s="168"/>
      <c r="AF152" s="168"/>
      <c r="AG152" s="168"/>
      <c r="AH152" s="168"/>
      <c r="AI152" s="168"/>
      <c r="AJ152" s="168"/>
      <c r="AK152" s="168"/>
      <c r="AL152" s="168"/>
      <c r="AM152" s="168"/>
      <c r="AN152" s="168"/>
      <c r="AO152" s="168"/>
      <c r="AP152" s="168"/>
      <c r="AQ152" s="168"/>
      <c r="AR152" s="168"/>
    </row>
    <row r="153" spans="1:44" s="37" customFormat="1" ht="3.95" customHeight="1" x14ac:dyDescent="0.2">
      <c r="A153" s="168"/>
      <c r="B153" s="168"/>
      <c r="C153" s="168"/>
      <c r="D153" s="168"/>
      <c r="E153" s="168"/>
      <c r="F153" s="168"/>
      <c r="G153" s="168"/>
      <c r="H153" s="168"/>
      <c r="I153" s="168"/>
      <c r="J153" s="168"/>
      <c r="K153" s="168"/>
      <c r="L153" s="168"/>
      <c r="M153" s="168"/>
      <c r="N153" s="168"/>
      <c r="O153" s="168"/>
      <c r="P153" s="168"/>
      <c r="Q153" s="168"/>
      <c r="R153" s="168"/>
      <c r="S153" s="168"/>
      <c r="T153" s="168"/>
      <c r="U153" s="168"/>
      <c r="V153" s="168"/>
      <c r="W153" s="168"/>
      <c r="X153" s="168"/>
      <c r="Y153" s="168"/>
      <c r="Z153" s="168"/>
      <c r="AA153" s="168"/>
      <c r="AB153" s="168"/>
      <c r="AC153" s="168"/>
      <c r="AD153" s="168"/>
      <c r="AE153" s="168"/>
      <c r="AF153" s="168"/>
      <c r="AG153" s="168"/>
      <c r="AH153" s="168"/>
      <c r="AI153" s="168"/>
      <c r="AJ153" s="168"/>
      <c r="AK153" s="168"/>
      <c r="AL153" s="168"/>
      <c r="AM153" s="168"/>
      <c r="AN153" s="168"/>
      <c r="AO153" s="168"/>
      <c r="AP153" s="168"/>
      <c r="AQ153" s="168"/>
      <c r="AR153" s="168"/>
    </row>
    <row r="154" spans="1:44" s="37" customFormat="1" ht="15" customHeight="1" x14ac:dyDescent="0.25">
      <c r="A154" s="168"/>
      <c r="B154" s="169">
        <v>84</v>
      </c>
      <c r="C154" s="169" t="s">
        <v>388</v>
      </c>
      <c r="D154" s="169"/>
      <c r="E154" s="169"/>
      <c r="F154" s="169"/>
      <c r="G154" s="169"/>
      <c r="H154" s="169"/>
      <c r="I154" s="169"/>
      <c r="J154" s="169"/>
      <c r="K154" s="169"/>
      <c r="L154" s="169"/>
      <c r="M154" s="169"/>
      <c r="N154" s="169"/>
      <c r="O154" s="169"/>
      <c r="P154" s="169"/>
      <c r="Q154" s="169"/>
      <c r="R154" s="169"/>
      <c r="S154" s="169"/>
      <c r="T154" s="169"/>
      <c r="U154" s="169"/>
      <c r="V154" s="169"/>
      <c r="W154" s="169"/>
      <c r="X154" s="168"/>
      <c r="Y154" s="168"/>
      <c r="Z154" s="168"/>
      <c r="AA154" s="168"/>
      <c r="AB154" s="168"/>
      <c r="AC154" s="168"/>
      <c r="AD154" s="168"/>
      <c r="AE154" s="168"/>
      <c r="AF154" s="168"/>
      <c r="AG154" s="168"/>
      <c r="AH154" s="179">
        <v>84</v>
      </c>
      <c r="AI154" s="182" t="s">
        <v>150</v>
      </c>
      <c r="AJ154" s="549">
        <f>IF(TrialBalance!EH35&gt;0,TrialBalance!EH35,0)</f>
        <v>0</v>
      </c>
      <c r="AK154" s="549"/>
      <c r="AL154" s="549"/>
      <c r="AM154" s="549"/>
      <c r="AN154" s="549"/>
      <c r="AO154" s="549"/>
      <c r="AP154" s="549"/>
      <c r="AQ154" s="194" t="s">
        <v>374</v>
      </c>
      <c r="AR154" s="168"/>
    </row>
    <row r="155" spans="1:44" s="37" customFormat="1" ht="3.95" customHeight="1" x14ac:dyDescent="0.2">
      <c r="A155" s="168"/>
      <c r="B155" s="169"/>
      <c r="C155" s="169"/>
      <c r="D155" s="169"/>
      <c r="E155" s="169"/>
      <c r="F155" s="169"/>
      <c r="G155" s="169"/>
      <c r="H155" s="169"/>
      <c r="I155" s="169"/>
      <c r="J155" s="169"/>
      <c r="K155" s="169"/>
      <c r="L155" s="169"/>
      <c r="M155" s="169"/>
      <c r="N155" s="169"/>
      <c r="O155" s="169"/>
      <c r="P155" s="169"/>
      <c r="Q155" s="169"/>
      <c r="R155" s="169"/>
      <c r="S155" s="169"/>
      <c r="T155" s="169"/>
      <c r="U155" s="169"/>
      <c r="V155" s="169"/>
      <c r="W155" s="169"/>
      <c r="X155" s="168"/>
      <c r="Y155" s="168"/>
      <c r="Z155" s="168"/>
      <c r="AA155" s="168"/>
      <c r="AB155" s="168"/>
      <c r="AC155" s="168"/>
      <c r="AD155" s="168"/>
      <c r="AE155" s="168"/>
      <c r="AF155" s="168"/>
      <c r="AG155" s="168"/>
      <c r="AH155" s="168"/>
      <c r="AI155" s="168"/>
      <c r="AJ155" s="168"/>
      <c r="AK155" s="168"/>
      <c r="AL155" s="168"/>
      <c r="AM155" s="168"/>
      <c r="AN155" s="168"/>
      <c r="AO155" s="168"/>
      <c r="AP155" s="168"/>
      <c r="AQ155" s="168"/>
      <c r="AR155" s="168"/>
    </row>
    <row r="156" spans="1:44" s="37" customFormat="1" x14ac:dyDescent="0.2">
      <c r="A156" s="168"/>
      <c r="B156" s="169">
        <v>85</v>
      </c>
      <c r="C156" s="169" t="s">
        <v>389</v>
      </c>
      <c r="D156" s="169"/>
      <c r="E156" s="169"/>
      <c r="F156" s="169"/>
      <c r="G156" s="169"/>
      <c r="H156" s="169"/>
      <c r="I156" s="169"/>
      <c r="J156" s="169"/>
      <c r="K156" s="169"/>
      <c r="L156" s="169"/>
      <c r="M156" s="169"/>
      <c r="N156" s="169"/>
      <c r="O156" s="169"/>
      <c r="P156" s="169"/>
      <c r="Q156" s="169"/>
      <c r="R156" s="169"/>
      <c r="S156" s="169"/>
      <c r="T156" s="169"/>
      <c r="U156" s="169"/>
      <c r="V156" s="169"/>
      <c r="W156" s="169"/>
      <c r="X156" s="168"/>
      <c r="Y156" s="168"/>
      <c r="Z156" s="168"/>
      <c r="AA156" s="168"/>
      <c r="AB156" s="168"/>
      <c r="AC156" s="168"/>
      <c r="AD156" s="168"/>
      <c r="AE156" s="168"/>
      <c r="AF156" s="168"/>
      <c r="AG156" s="168"/>
      <c r="AH156" s="179">
        <v>85</v>
      </c>
      <c r="AI156" s="182" t="s">
        <v>150</v>
      </c>
      <c r="AJ156" s="525"/>
      <c r="AK156" s="525"/>
      <c r="AL156" s="525"/>
      <c r="AM156" s="525"/>
      <c r="AN156" s="525"/>
      <c r="AO156" s="525"/>
      <c r="AP156" s="525"/>
      <c r="AQ156" s="194" t="s">
        <v>374</v>
      </c>
      <c r="AR156" s="168"/>
    </row>
    <row r="157" spans="1:44" s="37" customFormat="1" ht="6" customHeight="1" x14ac:dyDescent="0.2">
      <c r="A157" s="168"/>
      <c r="B157" s="168"/>
      <c r="C157" s="168"/>
      <c r="D157" s="168"/>
      <c r="E157" s="168"/>
      <c r="F157" s="168"/>
      <c r="G157" s="168"/>
      <c r="H157" s="168"/>
      <c r="I157" s="168"/>
      <c r="J157" s="168"/>
      <c r="K157" s="168"/>
      <c r="L157" s="168"/>
      <c r="M157" s="168"/>
      <c r="N157" s="168"/>
      <c r="O157" s="168"/>
      <c r="P157" s="168"/>
      <c r="Q157" s="168"/>
      <c r="R157" s="168"/>
      <c r="S157" s="168"/>
      <c r="T157" s="168"/>
      <c r="U157" s="168"/>
      <c r="V157" s="168"/>
      <c r="W157" s="168"/>
      <c r="X157" s="168"/>
      <c r="Y157" s="168"/>
      <c r="Z157" s="168"/>
      <c r="AA157" s="168"/>
      <c r="AB157" s="168"/>
      <c r="AC157" s="168"/>
      <c r="AD157" s="168"/>
      <c r="AE157" s="168"/>
      <c r="AF157" s="168"/>
      <c r="AG157" s="168"/>
      <c r="AH157" s="168"/>
      <c r="AI157" s="168"/>
      <c r="AJ157" s="168"/>
      <c r="AK157" s="168"/>
      <c r="AL157" s="168"/>
      <c r="AM157" s="168"/>
      <c r="AN157" s="168"/>
      <c r="AO157" s="168"/>
      <c r="AP157" s="168"/>
      <c r="AQ157" s="168"/>
      <c r="AR157" s="168"/>
    </row>
    <row r="158" spans="1:44" s="37" customFormat="1" ht="12" x14ac:dyDescent="0.2">
      <c r="A158" s="168"/>
      <c r="B158" s="168"/>
      <c r="C158" s="168"/>
      <c r="D158" s="168"/>
      <c r="E158" s="168"/>
      <c r="F158" s="168"/>
      <c r="G158" s="168"/>
      <c r="H158" s="168"/>
      <c r="I158" s="168"/>
      <c r="J158" s="168"/>
      <c r="K158" s="168"/>
      <c r="L158" s="168"/>
      <c r="M158" s="168"/>
      <c r="N158" s="168"/>
      <c r="O158" s="168"/>
      <c r="P158" s="168"/>
      <c r="Q158" s="168"/>
      <c r="R158" s="168"/>
      <c r="S158" s="168"/>
      <c r="T158" s="168"/>
      <c r="U158" s="168"/>
      <c r="V158" s="168"/>
      <c r="W158" s="168"/>
      <c r="X158" s="168"/>
      <c r="Y158" s="168"/>
      <c r="Z158" s="168"/>
      <c r="AA158" s="168"/>
      <c r="AB158" s="168"/>
      <c r="AC158" s="168"/>
      <c r="AD158" s="168"/>
      <c r="AE158" s="168"/>
      <c r="AF158" s="168"/>
      <c r="AG158" s="168"/>
      <c r="AH158" s="521" t="s">
        <v>390</v>
      </c>
      <c r="AI158" s="521"/>
      <c r="AJ158" s="521"/>
      <c r="AK158" s="521"/>
      <c r="AL158" s="521"/>
      <c r="AM158" s="521"/>
      <c r="AN158" s="521"/>
      <c r="AO158" s="521"/>
      <c r="AP158" s="521"/>
      <c r="AQ158" s="521"/>
      <c r="AR158" s="168"/>
    </row>
    <row r="159" spans="1:44" s="37" customFormat="1" ht="15" x14ac:dyDescent="0.25">
      <c r="A159" s="168"/>
      <c r="B159" s="184">
        <v>86</v>
      </c>
      <c r="C159" s="197" t="s">
        <v>391</v>
      </c>
      <c r="D159" s="197"/>
      <c r="E159" s="197"/>
      <c r="F159" s="197"/>
      <c r="G159" s="197"/>
      <c r="H159" s="197"/>
      <c r="I159" s="197"/>
      <c r="J159" s="197"/>
      <c r="K159" s="197"/>
      <c r="L159" s="197"/>
      <c r="M159" s="197"/>
      <c r="N159" s="197"/>
      <c r="O159" s="197"/>
      <c r="P159" s="197"/>
      <c r="Q159" s="197"/>
      <c r="R159" s="197"/>
      <c r="S159" s="197"/>
      <c r="T159" s="197"/>
      <c r="U159" s="197"/>
      <c r="V159" s="197"/>
      <c r="W159" s="197"/>
      <c r="X159" s="193"/>
      <c r="Y159" s="193"/>
      <c r="Z159" s="193"/>
      <c r="AA159" s="193"/>
      <c r="AB159" s="193"/>
      <c r="AC159" s="193"/>
      <c r="AD159" s="168"/>
      <c r="AE159" s="168"/>
      <c r="AF159" s="168"/>
      <c r="AG159" s="168"/>
      <c r="AH159" s="179">
        <v>86</v>
      </c>
      <c r="AI159" s="182" t="s">
        <v>150</v>
      </c>
      <c r="AJ159" s="549">
        <f>IF(AJ145&gt;0,AJ145+AJ149-AJ154,0)</f>
        <v>0</v>
      </c>
      <c r="AK159" s="549"/>
      <c r="AL159" s="549"/>
      <c r="AM159" s="549"/>
      <c r="AN159" s="549"/>
      <c r="AO159" s="549"/>
      <c r="AP159" s="549"/>
      <c r="AQ159" s="194" t="s">
        <v>374</v>
      </c>
      <c r="AR159" s="168"/>
    </row>
    <row r="160" spans="1:44" s="37" customFormat="1" ht="6" customHeight="1" x14ac:dyDescent="0.2">
      <c r="A160" s="168"/>
      <c r="B160" s="168"/>
      <c r="C160" s="168"/>
      <c r="D160" s="168"/>
      <c r="E160" s="168"/>
      <c r="F160" s="168"/>
      <c r="G160" s="168"/>
      <c r="H160" s="168"/>
      <c r="I160" s="168"/>
      <c r="J160" s="168"/>
      <c r="K160" s="168"/>
      <c r="L160" s="168"/>
      <c r="M160" s="168"/>
      <c r="N160" s="168"/>
      <c r="O160" s="168"/>
      <c r="P160" s="168"/>
      <c r="Q160" s="168"/>
      <c r="R160" s="168"/>
      <c r="S160" s="168"/>
      <c r="T160" s="168"/>
      <c r="U160" s="168"/>
      <c r="V160" s="168"/>
      <c r="W160" s="168"/>
      <c r="X160" s="168"/>
      <c r="Y160" s="168"/>
      <c r="Z160" s="168"/>
      <c r="AA160" s="168"/>
      <c r="AB160" s="168"/>
      <c r="AC160" s="168"/>
      <c r="AD160" s="168"/>
      <c r="AE160" s="168"/>
      <c r="AF160" s="168"/>
      <c r="AG160" s="168"/>
      <c r="AH160" s="168"/>
      <c r="AI160" s="168"/>
      <c r="AJ160" s="168"/>
      <c r="AK160" s="168"/>
      <c r="AL160" s="168"/>
      <c r="AM160" s="168"/>
      <c r="AN160" s="168"/>
      <c r="AO160" s="168"/>
      <c r="AP160" s="168"/>
      <c r="AQ160" s="168"/>
      <c r="AR160" s="168"/>
    </row>
    <row r="161" spans="1:44" s="37" customFormat="1" ht="18" customHeight="1" x14ac:dyDescent="0.2">
      <c r="A161" s="529" t="s">
        <v>392</v>
      </c>
      <c r="B161" s="529"/>
      <c r="C161" s="529"/>
      <c r="D161" s="529"/>
      <c r="E161" s="529"/>
      <c r="F161" s="529"/>
      <c r="G161" s="529"/>
      <c r="H161" s="529"/>
      <c r="I161" s="529"/>
      <c r="J161" s="529"/>
      <c r="K161" s="483"/>
      <c r="L161" s="483"/>
      <c r="M161" s="483"/>
      <c r="N161" s="483"/>
      <c r="O161" s="483"/>
      <c r="P161" s="483"/>
      <c r="Q161" s="483"/>
      <c r="R161" s="483"/>
      <c r="S161" s="483"/>
      <c r="T161" s="483"/>
      <c r="U161" s="483"/>
      <c r="V161" s="483"/>
      <c r="W161" s="483"/>
      <c r="X161" s="483"/>
      <c r="Y161" s="483"/>
      <c r="Z161" s="483"/>
      <c r="AA161" s="483"/>
      <c r="AB161" s="483"/>
      <c r="AC161" s="483"/>
      <c r="AD161" s="483"/>
      <c r="AE161" s="483"/>
      <c r="AF161" s="483"/>
      <c r="AG161" s="483"/>
      <c r="AH161" s="483"/>
      <c r="AI161" s="483"/>
      <c r="AJ161" s="483"/>
      <c r="AK161" s="483"/>
      <c r="AL161" s="483"/>
      <c r="AM161" s="483"/>
      <c r="AN161" s="483"/>
      <c r="AO161" s="483"/>
      <c r="AP161" s="483"/>
      <c r="AQ161" s="483"/>
      <c r="AR161" s="483"/>
    </row>
    <row r="162" spans="1:44" s="37" customFormat="1" ht="3.95" customHeight="1" x14ac:dyDescent="0.2">
      <c r="A162" s="168"/>
      <c r="B162" s="168"/>
      <c r="C162" s="168"/>
      <c r="D162" s="168"/>
      <c r="E162" s="168"/>
      <c r="F162" s="168"/>
      <c r="G162" s="168"/>
      <c r="H162" s="168"/>
      <c r="I162" s="168"/>
      <c r="J162" s="168"/>
      <c r="K162" s="168"/>
      <c r="L162" s="168"/>
      <c r="M162" s="168"/>
      <c r="N162" s="168"/>
      <c r="O162" s="168"/>
      <c r="P162" s="168"/>
      <c r="Q162" s="168"/>
      <c r="R162" s="168"/>
      <c r="S162" s="168"/>
      <c r="T162" s="168"/>
      <c r="U162" s="168"/>
      <c r="V162" s="168"/>
      <c r="W162" s="168"/>
      <c r="X162" s="168"/>
      <c r="Y162" s="168"/>
      <c r="Z162" s="168"/>
      <c r="AA162" s="168"/>
      <c r="AB162" s="168"/>
      <c r="AC162" s="168"/>
      <c r="AD162" s="168"/>
      <c r="AE162" s="168"/>
      <c r="AF162" s="168"/>
      <c r="AG162" s="168"/>
      <c r="AH162" s="168"/>
      <c r="AI162" s="168"/>
      <c r="AJ162" s="168"/>
      <c r="AK162" s="168"/>
      <c r="AL162" s="168"/>
      <c r="AM162" s="168"/>
      <c r="AN162" s="168"/>
      <c r="AO162" s="168"/>
      <c r="AP162" s="168"/>
      <c r="AQ162" s="168"/>
      <c r="AR162" s="168"/>
    </row>
    <row r="163" spans="1:44" s="37" customFormat="1" ht="15.95" customHeight="1" x14ac:dyDescent="0.25">
      <c r="A163" s="168"/>
      <c r="B163" s="169">
        <v>91</v>
      </c>
      <c r="C163" s="169" t="s">
        <v>393</v>
      </c>
      <c r="D163" s="169"/>
      <c r="E163" s="169"/>
      <c r="F163" s="169"/>
      <c r="G163" s="169"/>
      <c r="H163" s="169"/>
      <c r="I163" s="169"/>
      <c r="J163" s="169"/>
      <c r="K163" s="169"/>
      <c r="L163" s="169"/>
      <c r="M163" s="169"/>
      <c r="N163" s="169"/>
      <c r="O163" s="169"/>
      <c r="P163" s="169"/>
      <c r="Q163" s="169"/>
      <c r="R163" s="168"/>
      <c r="S163" s="168"/>
      <c r="T163" s="168"/>
      <c r="U163" s="168"/>
      <c r="V163" s="168"/>
      <c r="W163" s="168"/>
      <c r="X163" s="168"/>
      <c r="Y163" s="168"/>
      <c r="Z163" s="168"/>
      <c r="AA163" s="168"/>
      <c r="AB163" s="168"/>
      <c r="AC163" s="168"/>
      <c r="AD163" s="168"/>
      <c r="AE163" s="168"/>
      <c r="AF163" s="168"/>
      <c r="AG163" s="168"/>
      <c r="AH163" s="179">
        <v>91</v>
      </c>
      <c r="AI163" s="182" t="s">
        <v>150</v>
      </c>
      <c r="AJ163" s="549"/>
      <c r="AK163" s="549"/>
      <c r="AL163" s="549"/>
      <c r="AM163" s="549"/>
      <c r="AN163" s="549"/>
      <c r="AO163" s="549"/>
      <c r="AP163" s="549"/>
      <c r="AQ163" s="194" t="s">
        <v>374</v>
      </c>
      <c r="AR163" s="168"/>
    </row>
    <row r="164" spans="1:44" s="37" customFormat="1" ht="6" customHeight="1" x14ac:dyDescent="0.2">
      <c r="A164" s="168"/>
      <c r="B164" s="168"/>
      <c r="C164" s="168"/>
      <c r="D164" s="168"/>
      <c r="E164" s="168"/>
      <c r="F164" s="168"/>
      <c r="G164" s="168"/>
      <c r="H164" s="168"/>
      <c r="I164" s="168"/>
      <c r="J164" s="168"/>
      <c r="K164" s="168"/>
      <c r="L164" s="168"/>
      <c r="M164" s="168"/>
      <c r="N164" s="168"/>
      <c r="O164" s="168"/>
      <c r="P164" s="168"/>
      <c r="Q164" s="168"/>
      <c r="R164" s="168"/>
      <c r="S164" s="168"/>
      <c r="T164" s="168"/>
      <c r="U164" s="168"/>
      <c r="V164" s="168"/>
      <c r="W164" s="168"/>
      <c r="X164" s="168"/>
      <c r="Y164" s="168"/>
      <c r="Z164" s="168"/>
      <c r="AA164" s="168"/>
      <c r="AB164" s="168"/>
      <c r="AC164" s="168"/>
      <c r="AD164" s="168"/>
      <c r="AE164" s="168"/>
      <c r="AF164" s="168"/>
      <c r="AG164" s="168"/>
      <c r="AH164" s="168"/>
      <c r="AI164" s="168"/>
      <c r="AJ164" s="168"/>
      <c r="AK164" s="168"/>
      <c r="AL164" s="168"/>
      <c r="AM164" s="168"/>
      <c r="AN164" s="168"/>
      <c r="AO164" s="168"/>
      <c r="AP164" s="168"/>
      <c r="AQ164" s="168"/>
      <c r="AR164" s="168"/>
    </row>
    <row r="165" spans="1:44" s="37" customFormat="1" ht="12" customHeight="1" x14ac:dyDescent="0.2">
      <c r="A165" s="168"/>
      <c r="B165" s="566">
        <v>92</v>
      </c>
      <c r="C165" s="566" t="s">
        <v>394</v>
      </c>
      <c r="D165" s="567"/>
      <c r="E165" s="567"/>
      <c r="F165" s="567"/>
      <c r="G165" s="567"/>
      <c r="H165" s="567"/>
      <c r="I165" s="567"/>
      <c r="J165" s="567"/>
      <c r="K165" s="168"/>
      <c r="L165" s="168"/>
      <c r="M165" s="168"/>
      <c r="N165" s="168"/>
      <c r="O165" s="168"/>
      <c r="P165" s="168"/>
      <c r="Q165" s="168"/>
      <c r="R165" s="168"/>
      <c r="S165" s="168"/>
      <c r="T165" s="168"/>
      <c r="U165" s="168"/>
      <c r="V165" s="168"/>
      <c r="W165" s="168"/>
      <c r="X165" s="168"/>
      <c r="Y165" s="168"/>
      <c r="Z165" s="168"/>
      <c r="AA165" s="168"/>
      <c r="AB165" s="168"/>
      <c r="AC165" s="168"/>
      <c r="AD165" s="168"/>
      <c r="AE165" s="168"/>
      <c r="AF165" s="168"/>
      <c r="AG165" s="168"/>
      <c r="AH165" s="521" t="s">
        <v>395</v>
      </c>
      <c r="AI165" s="521"/>
      <c r="AJ165" s="521"/>
      <c r="AK165" s="521"/>
      <c r="AL165" s="521"/>
      <c r="AM165" s="521"/>
      <c r="AN165" s="521"/>
      <c r="AO165" s="521"/>
      <c r="AP165" s="521"/>
      <c r="AQ165" s="521"/>
      <c r="AR165" s="168"/>
    </row>
    <row r="166" spans="1:44" s="37" customFormat="1" ht="15" customHeight="1" x14ac:dyDescent="0.25">
      <c r="A166" s="168"/>
      <c r="B166" s="567"/>
      <c r="C166" s="567"/>
      <c r="D166" s="567"/>
      <c r="E166" s="567"/>
      <c r="F166" s="567"/>
      <c r="G166" s="567"/>
      <c r="H166" s="567"/>
      <c r="I166" s="567"/>
      <c r="J166" s="567"/>
      <c r="K166" s="168"/>
      <c r="L166" s="168"/>
      <c r="M166" s="168"/>
      <c r="N166" s="168"/>
      <c r="O166" s="168"/>
      <c r="P166" s="168"/>
      <c r="Q166" s="168"/>
      <c r="R166" s="168"/>
      <c r="S166" s="168"/>
      <c r="T166" s="168"/>
      <c r="U166" s="168"/>
      <c r="V166" s="168"/>
      <c r="W166" s="168"/>
      <c r="X166" s="168"/>
      <c r="Y166" s="168"/>
      <c r="Z166" s="168"/>
      <c r="AA166" s="168"/>
      <c r="AB166" s="168"/>
      <c r="AC166" s="168"/>
      <c r="AD166" s="168"/>
      <c r="AE166" s="168"/>
      <c r="AF166" s="168"/>
      <c r="AG166" s="168"/>
      <c r="AH166" s="179">
        <v>92</v>
      </c>
      <c r="AI166" s="182" t="s">
        <v>150</v>
      </c>
      <c r="AJ166" s="549">
        <f>IF(AJ159&gt;0,AJ159-AJ163,0)</f>
        <v>0</v>
      </c>
      <c r="AK166" s="549"/>
      <c r="AL166" s="549"/>
      <c r="AM166" s="549"/>
      <c r="AN166" s="549"/>
      <c r="AO166" s="549"/>
      <c r="AP166" s="549"/>
      <c r="AQ166" s="194" t="s">
        <v>374</v>
      </c>
      <c r="AR166" s="168"/>
    </row>
    <row r="167" spans="1:44" s="37" customFormat="1" ht="6" customHeight="1" x14ac:dyDescent="0.2">
      <c r="A167" s="168"/>
      <c r="B167" s="168"/>
      <c r="C167" s="168"/>
      <c r="D167" s="168"/>
      <c r="E167" s="168"/>
      <c r="F167" s="168"/>
      <c r="G167" s="168"/>
      <c r="H167" s="168"/>
      <c r="I167" s="168"/>
      <c r="J167" s="168"/>
      <c r="K167" s="168"/>
      <c r="L167" s="168"/>
      <c r="M167" s="168"/>
      <c r="N167" s="168"/>
      <c r="O167" s="168"/>
      <c r="P167" s="168"/>
      <c r="Q167" s="168"/>
      <c r="R167" s="168"/>
      <c r="S167" s="168"/>
      <c r="T167" s="168"/>
      <c r="U167" s="168"/>
      <c r="V167" s="168"/>
      <c r="W167" s="168"/>
      <c r="X167" s="168"/>
      <c r="Y167" s="168"/>
      <c r="Z167" s="168"/>
      <c r="AA167" s="168"/>
      <c r="AB167" s="168"/>
      <c r="AC167" s="168"/>
      <c r="AD167" s="168"/>
      <c r="AE167" s="168"/>
      <c r="AF167" s="168"/>
      <c r="AG167" s="168"/>
      <c r="AH167" s="168"/>
      <c r="AI167" s="168"/>
      <c r="AJ167" s="168"/>
      <c r="AK167" s="168"/>
      <c r="AL167" s="168"/>
      <c r="AM167" s="168"/>
      <c r="AN167" s="168"/>
      <c r="AO167" s="168"/>
      <c r="AP167" s="168"/>
      <c r="AQ167" s="168"/>
      <c r="AR167" s="168"/>
    </row>
    <row r="168" spans="1:44" s="37" customFormat="1" ht="12" customHeight="1" x14ac:dyDescent="0.2">
      <c r="A168" s="168"/>
      <c r="B168" s="169">
        <v>93</v>
      </c>
      <c r="C168" s="169" t="s">
        <v>396</v>
      </c>
      <c r="D168" s="169"/>
      <c r="E168" s="169"/>
      <c r="F168" s="169"/>
      <c r="G168" s="169"/>
      <c r="H168" s="169"/>
      <c r="I168" s="169"/>
      <c r="J168" s="168"/>
      <c r="K168" s="168"/>
      <c r="L168" s="168"/>
      <c r="M168" s="168"/>
      <c r="N168" s="168"/>
      <c r="O168" s="168"/>
      <c r="P168" s="168"/>
      <c r="Q168" s="168"/>
      <c r="R168" s="168"/>
      <c r="S168" s="168"/>
      <c r="T168" s="168"/>
      <c r="U168" s="168"/>
      <c r="V168" s="168"/>
      <c r="W168" s="168"/>
      <c r="X168" s="168"/>
      <c r="Y168" s="168"/>
      <c r="Z168" s="168"/>
      <c r="AA168" s="168"/>
      <c r="AB168" s="168"/>
      <c r="AC168" s="168"/>
      <c r="AD168" s="168"/>
      <c r="AE168" s="168"/>
      <c r="AF168" s="168"/>
      <c r="AG168" s="168"/>
      <c r="AH168" s="521" t="s">
        <v>397</v>
      </c>
      <c r="AI168" s="521"/>
      <c r="AJ168" s="521"/>
      <c r="AK168" s="521"/>
      <c r="AL168" s="521"/>
      <c r="AM168" s="521"/>
      <c r="AN168" s="521"/>
      <c r="AO168" s="521"/>
      <c r="AP168" s="521"/>
      <c r="AQ168" s="521"/>
      <c r="AR168" s="168"/>
    </row>
    <row r="169" spans="1:44" s="37" customFormat="1" ht="15" customHeight="1" x14ac:dyDescent="0.25">
      <c r="A169" s="168"/>
      <c r="B169" s="168"/>
      <c r="C169" s="168"/>
      <c r="D169" s="168"/>
      <c r="E169" s="168"/>
      <c r="F169" s="168"/>
      <c r="G169" s="168"/>
      <c r="H169" s="168"/>
      <c r="I169" s="168"/>
      <c r="J169" s="168"/>
      <c r="K169" s="168"/>
      <c r="L169" s="168"/>
      <c r="M169" s="168"/>
      <c r="N169" s="168"/>
      <c r="O169" s="168"/>
      <c r="P169" s="168"/>
      <c r="Q169" s="168"/>
      <c r="R169" s="168"/>
      <c r="S169" s="168"/>
      <c r="T169" s="168"/>
      <c r="U169" s="168"/>
      <c r="V169" s="168"/>
      <c r="W169" s="168"/>
      <c r="X169" s="168"/>
      <c r="Y169" s="168"/>
      <c r="Z169" s="168"/>
      <c r="AA169" s="168"/>
      <c r="AB169" s="168"/>
      <c r="AC169" s="168"/>
      <c r="AD169" s="168"/>
      <c r="AE169" s="168"/>
      <c r="AF169" s="168"/>
      <c r="AG169" s="168"/>
      <c r="AH169" s="179">
        <v>93</v>
      </c>
      <c r="AI169" s="182" t="s">
        <v>150</v>
      </c>
      <c r="AJ169" s="549" t="str">
        <f>IF(AJ163&gt;0,AJ163-AJ159," ")</f>
        <v xml:space="preserve"> </v>
      </c>
      <c r="AK169" s="549"/>
      <c r="AL169" s="549"/>
      <c r="AM169" s="549"/>
      <c r="AN169" s="549"/>
      <c r="AO169" s="549"/>
      <c r="AP169" s="549"/>
      <c r="AQ169" s="194" t="s">
        <v>374</v>
      </c>
      <c r="AR169" s="168"/>
    </row>
    <row r="170" spans="1:44" s="37" customFormat="1" ht="3.95" customHeight="1" x14ac:dyDescent="0.2">
      <c r="A170" s="168"/>
      <c r="B170" s="168"/>
      <c r="C170" s="168"/>
      <c r="D170" s="168"/>
      <c r="E170" s="168"/>
      <c r="F170" s="168"/>
      <c r="G170" s="168"/>
      <c r="H170" s="168"/>
      <c r="I170" s="168"/>
      <c r="J170" s="168"/>
      <c r="K170" s="168"/>
      <c r="L170" s="168"/>
      <c r="M170" s="168"/>
      <c r="N170" s="168"/>
      <c r="O170" s="168"/>
      <c r="P170" s="168"/>
      <c r="Q170" s="168"/>
      <c r="R170" s="168"/>
      <c r="S170" s="168"/>
      <c r="T170" s="168"/>
      <c r="U170" s="168"/>
      <c r="V170" s="168"/>
      <c r="W170" s="168"/>
      <c r="X170" s="168"/>
      <c r="Y170" s="168"/>
      <c r="Z170" s="168"/>
      <c r="AA170" s="168"/>
      <c r="AB170" s="168"/>
      <c r="AC170" s="168"/>
      <c r="AD170" s="168"/>
      <c r="AE170" s="168"/>
      <c r="AF170" s="168"/>
      <c r="AG170" s="168"/>
      <c r="AH170" s="168"/>
      <c r="AI170" s="168"/>
      <c r="AJ170" s="168"/>
      <c r="AK170" s="168"/>
      <c r="AL170" s="168"/>
      <c r="AM170" s="168"/>
      <c r="AN170" s="168"/>
      <c r="AO170" s="168"/>
      <c r="AP170" s="168"/>
      <c r="AQ170" s="168"/>
      <c r="AR170" s="168"/>
    </row>
    <row r="171" spans="1:44" s="37" customFormat="1" ht="20.100000000000001" customHeight="1" x14ac:dyDescent="0.2">
      <c r="A171" s="565" t="s">
        <v>398</v>
      </c>
      <c r="B171" s="565"/>
      <c r="C171" s="565"/>
      <c r="D171" s="565"/>
      <c r="E171" s="565"/>
      <c r="F171" s="565"/>
      <c r="G171" s="565"/>
      <c r="H171" s="565"/>
      <c r="I171" s="565"/>
      <c r="J171" s="565"/>
      <c r="K171" s="565"/>
      <c r="L171" s="565"/>
      <c r="M171" s="565"/>
      <c r="N171" s="565"/>
      <c r="O171" s="565"/>
      <c r="P171" s="565"/>
      <c r="Q171" s="565"/>
      <c r="R171" s="565"/>
      <c r="S171" s="565"/>
      <c r="T171" s="565"/>
      <c r="U171" s="565"/>
      <c r="V171" s="565"/>
      <c r="W171" s="565"/>
      <c r="X171" s="565"/>
      <c r="Y171" s="565"/>
      <c r="Z171" s="565"/>
      <c r="AA171" s="565"/>
      <c r="AB171" s="565"/>
      <c r="AC171" s="565"/>
      <c r="AD171" s="565"/>
      <c r="AE171" s="565"/>
      <c r="AF171" s="565"/>
      <c r="AG171" s="565"/>
      <c r="AH171" s="565"/>
      <c r="AI171" s="565"/>
      <c r="AJ171" s="565"/>
      <c r="AK171" s="565"/>
      <c r="AL171" s="565"/>
      <c r="AM171" s="565"/>
      <c r="AN171" s="565"/>
      <c r="AO171" s="565"/>
      <c r="AP171" s="565"/>
      <c r="AQ171" s="565"/>
      <c r="AR171" s="565"/>
    </row>
    <row r="172" spans="1:44" s="37" customFormat="1" ht="18" customHeight="1" x14ac:dyDescent="0.2">
      <c r="A172" s="529" t="s">
        <v>399</v>
      </c>
      <c r="B172" s="529"/>
      <c r="C172" s="529"/>
      <c r="D172" s="529"/>
      <c r="E172" s="529"/>
      <c r="F172" s="529"/>
      <c r="G172" s="529"/>
      <c r="H172" s="529"/>
      <c r="I172" s="529"/>
      <c r="J172" s="529"/>
      <c r="K172" s="529"/>
      <c r="L172" s="529"/>
      <c r="M172" s="529"/>
      <c r="N172" s="529"/>
      <c r="O172" s="529"/>
      <c r="P172" s="529"/>
      <c r="Q172" s="529"/>
      <c r="R172" s="529"/>
      <c r="S172" s="529"/>
      <c r="T172" s="529"/>
      <c r="U172" s="529"/>
      <c r="V172" s="529"/>
      <c r="W172" s="529"/>
      <c r="X172" s="529"/>
      <c r="Y172" s="529"/>
      <c r="Z172" s="529"/>
      <c r="AA172" s="529"/>
      <c r="AB172" s="529"/>
      <c r="AC172" s="529"/>
      <c r="AD172" s="529"/>
      <c r="AE172" s="529"/>
      <c r="AF172" s="529"/>
      <c r="AG172" s="539"/>
      <c r="AH172" s="539"/>
      <c r="AI172" s="539"/>
      <c r="AJ172" s="539"/>
      <c r="AK172" s="539"/>
      <c r="AL172" s="539"/>
      <c r="AM172" s="539"/>
      <c r="AN172" s="539"/>
      <c r="AO172" s="539"/>
      <c r="AP172" s="539"/>
      <c r="AQ172" s="539"/>
      <c r="AR172" s="539"/>
    </row>
    <row r="173" spans="1:44" s="37" customFormat="1" ht="2.1" customHeight="1" x14ac:dyDescent="0.2">
      <c r="A173" s="168"/>
      <c r="B173" s="168"/>
      <c r="C173" s="168"/>
      <c r="D173" s="168"/>
      <c r="E173" s="168"/>
      <c r="F173" s="168"/>
      <c r="G173" s="168"/>
      <c r="H173" s="168"/>
      <c r="I173" s="168"/>
      <c r="J173" s="168"/>
      <c r="K173" s="168"/>
      <c r="L173" s="168"/>
      <c r="M173" s="168"/>
      <c r="N173" s="168"/>
      <c r="O173" s="168"/>
      <c r="P173" s="168"/>
      <c r="Q173" s="168"/>
      <c r="R173" s="168"/>
      <c r="S173" s="168"/>
      <c r="T173" s="168"/>
      <c r="U173" s="168"/>
      <c r="V173" s="168"/>
      <c r="W173" s="168"/>
      <c r="X173" s="168"/>
      <c r="Y173" s="168"/>
      <c r="Z173" s="168"/>
      <c r="AA173" s="168"/>
      <c r="AB173" s="168"/>
      <c r="AC173" s="168"/>
      <c r="AD173" s="168"/>
      <c r="AE173" s="168"/>
      <c r="AF173" s="168"/>
      <c r="AG173" s="168"/>
      <c r="AH173" s="168"/>
      <c r="AI173" s="168"/>
      <c r="AJ173" s="168"/>
      <c r="AK173" s="168"/>
      <c r="AL173" s="168"/>
      <c r="AM173" s="168"/>
      <c r="AN173" s="168"/>
      <c r="AO173" s="168"/>
      <c r="AP173" s="168"/>
      <c r="AQ173" s="168"/>
      <c r="AR173" s="168"/>
    </row>
    <row r="174" spans="1:44" s="40" customFormat="1" ht="15" customHeight="1" x14ac:dyDescent="0.2">
      <c r="A174" s="169"/>
      <c r="B174" s="169"/>
      <c r="C174" s="169"/>
      <c r="D174" s="169"/>
      <c r="E174" s="169"/>
      <c r="F174" s="169"/>
      <c r="G174" s="169"/>
      <c r="H174" s="169"/>
      <c r="I174" s="169"/>
      <c r="J174" s="169"/>
      <c r="K174" s="169"/>
      <c r="L174" s="169"/>
      <c r="M174" s="169"/>
      <c r="N174" s="169"/>
      <c r="O174" s="169"/>
      <c r="P174" s="169"/>
      <c r="Q174" s="169"/>
      <c r="R174" s="169"/>
      <c r="S174" s="169"/>
      <c r="T174" s="169"/>
      <c r="U174" s="169"/>
      <c r="V174" s="170"/>
      <c r="W174" s="169" t="s">
        <v>400</v>
      </c>
      <c r="X174" s="169"/>
      <c r="Y174" s="169"/>
      <c r="Z174" s="169"/>
      <c r="AA174" s="169"/>
      <c r="AB174" s="169"/>
      <c r="AC174" s="169"/>
      <c r="AD174" s="169"/>
      <c r="AE174" s="169"/>
      <c r="AF174" s="169"/>
      <c r="AG174" s="169"/>
      <c r="AH174" s="169"/>
      <c r="AI174" s="169" t="s">
        <v>401</v>
      </c>
      <c r="AJ174" s="169"/>
      <c r="AK174" s="169"/>
      <c r="AL174" s="169"/>
      <c r="AM174" s="169"/>
      <c r="AN174" s="169"/>
      <c r="AO174" s="169"/>
      <c r="AP174" s="169"/>
      <c r="AQ174" s="169"/>
      <c r="AR174" s="169"/>
    </row>
    <row r="175" spans="1:44" s="37" customFormat="1" ht="15" customHeight="1" x14ac:dyDescent="0.25">
      <c r="A175" s="168"/>
      <c r="B175" s="482" t="s">
        <v>402</v>
      </c>
      <c r="C175" s="482"/>
      <c r="D175" s="482"/>
      <c r="E175" s="482"/>
      <c r="F175" s="169"/>
      <c r="G175" s="169"/>
      <c r="H175" s="169" t="s">
        <v>403</v>
      </c>
      <c r="I175" s="169"/>
      <c r="J175" s="169"/>
      <c r="K175" s="169"/>
      <c r="L175" s="169"/>
      <c r="M175" s="169"/>
      <c r="N175" s="169"/>
      <c r="O175" s="169"/>
      <c r="P175" s="169"/>
      <c r="Q175" s="169"/>
      <c r="R175" s="169"/>
      <c r="S175" s="169"/>
      <c r="T175" s="169"/>
      <c r="U175" s="169"/>
      <c r="V175" s="168"/>
      <c r="W175" s="550">
        <v>105</v>
      </c>
      <c r="X175" s="550"/>
      <c r="Y175" s="550"/>
      <c r="Z175" s="198" t="s">
        <v>150</v>
      </c>
      <c r="AA175" s="546"/>
      <c r="AB175" s="546"/>
      <c r="AC175" s="546"/>
      <c r="AD175" s="546"/>
      <c r="AE175" s="546"/>
      <c r="AF175" s="547"/>
      <c r="AG175" s="168"/>
      <c r="AH175" s="168"/>
      <c r="AI175" s="550">
        <v>106</v>
      </c>
      <c r="AJ175" s="550"/>
      <c r="AK175" s="198" t="s">
        <v>150</v>
      </c>
      <c r="AL175" s="562"/>
      <c r="AM175" s="562"/>
      <c r="AN175" s="562"/>
      <c r="AO175" s="562"/>
      <c r="AP175" s="562"/>
      <c r="AQ175" s="563"/>
      <c r="AR175" s="168"/>
    </row>
    <row r="176" spans="1:44" s="37" customFormat="1" ht="2.1" customHeight="1" x14ac:dyDescent="0.25">
      <c r="A176" s="168"/>
      <c r="B176" s="169"/>
      <c r="C176" s="169"/>
      <c r="D176" s="169"/>
      <c r="E176" s="169"/>
      <c r="F176" s="169"/>
      <c r="G176" s="169"/>
      <c r="H176" s="169"/>
      <c r="I176" s="169"/>
      <c r="J176" s="169"/>
      <c r="K176" s="169"/>
      <c r="L176" s="169"/>
      <c r="M176" s="169"/>
      <c r="N176" s="169"/>
      <c r="O176" s="169"/>
      <c r="P176" s="169"/>
      <c r="Q176" s="169"/>
      <c r="R176" s="169"/>
      <c r="S176" s="169"/>
      <c r="T176" s="169"/>
      <c r="U176" s="169"/>
      <c r="V176" s="168"/>
      <c r="W176" s="168"/>
      <c r="X176" s="168"/>
      <c r="Y176" s="168"/>
      <c r="Z176" s="168"/>
      <c r="AA176" s="199"/>
      <c r="AB176" s="199"/>
      <c r="AC176" s="199"/>
      <c r="AD176" s="199"/>
      <c r="AE176" s="199"/>
      <c r="AF176" s="199"/>
      <c r="AG176" s="168"/>
      <c r="AH176" s="168"/>
      <c r="AI176" s="168"/>
      <c r="AJ176" s="168"/>
      <c r="AK176" s="168"/>
      <c r="AL176" s="200"/>
      <c r="AM176" s="200"/>
      <c r="AN176" s="200"/>
      <c r="AO176" s="200"/>
      <c r="AP176" s="200"/>
      <c r="AQ176" s="200"/>
      <c r="AR176" s="168"/>
    </row>
    <row r="177" spans="1:44" s="37" customFormat="1" ht="15" customHeight="1" x14ac:dyDescent="0.25">
      <c r="A177" s="168"/>
      <c r="B177" s="482" t="s">
        <v>404</v>
      </c>
      <c r="C177" s="482"/>
      <c r="D177" s="482"/>
      <c r="E177" s="482"/>
      <c r="F177" s="169"/>
      <c r="G177" s="169"/>
      <c r="H177" s="169" t="s">
        <v>405</v>
      </c>
      <c r="I177" s="169"/>
      <c r="J177" s="169"/>
      <c r="K177" s="169"/>
      <c r="L177" s="169"/>
      <c r="M177" s="169"/>
      <c r="N177" s="169"/>
      <c r="O177" s="169"/>
      <c r="P177" s="169"/>
      <c r="Q177" s="169"/>
      <c r="R177" s="169"/>
      <c r="S177" s="169"/>
      <c r="T177" s="169"/>
      <c r="U177" s="169"/>
      <c r="V177" s="168"/>
      <c r="W177" s="550">
        <v>107</v>
      </c>
      <c r="X177" s="550"/>
      <c r="Y177" s="550"/>
      <c r="Z177" s="198" t="s">
        <v>150</v>
      </c>
      <c r="AA177" s="545" t="str">
        <f>IF((CorporationTax!H15+CorporationTax!H17)&gt;0,CorporationTax!H15+CorporationTax!H17," ")</f>
        <v xml:space="preserve"> </v>
      </c>
      <c r="AB177" s="545"/>
      <c r="AC177" s="545"/>
      <c r="AD177" s="545"/>
      <c r="AE177" s="545"/>
      <c r="AF177" s="564"/>
      <c r="AG177" s="168"/>
      <c r="AH177" s="168"/>
      <c r="AI177" s="550">
        <v>108</v>
      </c>
      <c r="AJ177" s="550"/>
      <c r="AK177" s="198" t="s">
        <v>150</v>
      </c>
      <c r="AL177" s="545" t="str">
        <f>IF(CorporationTax!H18&lt;&gt;0,CorporationTax!H18," ")</f>
        <v xml:space="preserve"> </v>
      </c>
      <c r="AM177" s="545"/>
      <c r="AN177" s="545"/>
      <c r="AO177" s="545"/>
      <c r="AP177" s="545"/>
      <c r="AQ177" s="564"/>
      <c r="AR177" s="168"/>
    </row>
    <row r="178" spans="1:44" s="37" customFormat="1" ht="2.1" customHeight="1" x14ac:dyDescent="0.25">
      <c r="A178" s="168"/>
      <c r="B178" s="169"/>
      <c r="C178" s="169"/>
      <c r="D178" s="169"/>
      <c r="E178" s="169"/>
      <c r="F178" s="169"/>
      <c r="G178" s="169"/>
      <c r="H178" s="169"/>
      <c r="I178" s="169"/>
      <c r="J178" s="169"/>
      <c r="K178" s="169"/>
      <c r="L178" s="169"/>
      <c r="M178" s="169"/>
      <c r="N178" s="169"/>
      <c r="O178" s="169"/>
      <c r="P178" s="169"/>
      <c r="Q178" s="169"/>
      <c r="R178" s="169"/>
      <c r="S178" s="169"/>
      <c r="T178" s="169"/>
      <c r="U178" s="169"/>
      <c r="V178" s="168"/>
      <c r="W178" s="168"/>
      <c r="X178" s="168"/>
      <c r="Y178" s="168"/>
      <c r="Z178" s="168"/>
      <c r="AA178" s="199"/>
      <c r="AB178" s="199"/>
      <c r="AC178" s="199"/>
      <c r="AD178" s="199"/>
      <c r="AE178" s="199"/>
      <c r="AF178" s="199"/>
      <c r="AG178" s="168"/>
      <c r="AH178" s="168"/>
      <c r="AI178" s="168"/>
      <c r="AJ178" s="168"/>
      <c r="AK178" s="168"/>
      <c r="AL178" s="200"/>
      <c r="AM178" s="200"/>
      <c r="AN178" s="200"/>
      <c r="AO178" s="200"/>
      <c r="AP178" s="200"/>
      <c r="AQ178" s="200"/>
      <c r="AR178" s="168"/>
    </row>
    <row r="179" spans="1:44" s="37" customFormat="1" ht="15" customHeight="1" x14ac:dyDescent="0.25">
      <c r="A179" s="168"/>
      <c r="B179" s="482" t="s">
        <v>406</v>
      </c>
      <c r="C179" s="482"/>
      <c r="D179" s="482"/>
      <c r="E179" s="482"/>
      <c r="F179" s="169"/>
      <c r="G179" s="169"/>
      <c r="H179" s="170" t="s">
        <v>407</v>
      </c>
      <c r="I179" s="169"/>
      <c r="J179" s="169"/>
      <c r="K179" s="169"/>
      <c r="L179" s="169"/>
      <c r="M179" s="169"/>
      <c r="N179" s="169"/>
      <c r="O179" s="169"/>
      <c r="P179" s="169"/>
      <c r="Q179" s="169"/>
      <c r="R179" s="169"/>
      <c r="S179" s="169"/>
      <c r="T179" s="169"/>
      <c r="U179" s="169"/>
      <c r="V179" s="168"/>
      <c r="W179" s="550">
        <v>109</v>
      </c>
      <c r="X179" s="550"/>
      <c r="Y179" s="550"/>
      <c r="Z179" s="198" t="s">
        <v>150</v>
      </c>
      <c r="AA179" s="545" t="str">
        <f>IF(CorporationTax!H16&gt;0,CorporationTax!H16," ")</f>
        <v xml:space="preserve"> </v>
      </c>
      <c r="AB179" s="545"/>
      <c r="AC179" s="545"/>
      <c r="AD179" s="545"/>
      <c r="AE179" s="545"/>
      <c r="AF179" s="564"/>
      <c r="AG179" s="168"/>
      <c r="AH179" s="168"/>
      <c r="AI179" s="550">
        <v>110</v>
      </c>
      <c r="AJ179" s="550"/>
      <c r="AK179" s="198" t="s">
        <v>150</v>
      </c>
      <c r="AL179" s="562"/>
      <c r="AM179" s="562"/>
      <c r="AN179" s="562"/>
      <c r="AO179" s="562"/>
      <c r="AP179" s="562"/>
      <c r="AQ179" s="563"/>
      <c r="AR179" s="168"/>
    </row>
    <row r="180" spans="1:44" s="37" customFormat="1" ht="2.1" customHeight="1" x14ac:dyDescent="0.25">
      <c r="A180" s="168"/>
      <c r="B180" s="169"/>
      <c r="C180" s="169"/>
      <c r="D180" s="169"/>
      <c r="E180" s="169"/>
      <c r="F180" s="169"/>
      <c r="G180" s="169"/>
      <c r="H180" s="169"/>
      <c r="I180" s="169"/>
      <c r="J180" s="169"/>
      <c r="K180" s="169"/>
      <c r="L180" s="169"/>
      <c r="M180" s="169"/>
      <c r="N180" s="169"/>
      <c r="O180" s="169"/>
      <c r="P180" s="169"/>
      <c r="Q180" s="169"/>
      <c r="R180" s="169"/>
      <c r="S180" s="169"/>
      <c r="T180" s="169"/>
      <c r="U180" s="169"/>
      <c r="V180" s="168"/>
      <c r="W180" s="168"/>
      <c r="X180" s="168"/>
      <c r="Y180" s="168"/>
      <c r="Z180" s="168"/>
      <c r="AA180" s="199"/>
      <c r="AB180" s="199"/>
      <c r="AC180" s="199"/>
      <c r="AD180" s="199"/>
      <c r="AE180" s="199"/>
      <c r="AF180" s="199"/>
      <c r="AG180" s="168"/>
      <c r="AH180" s="168"/>
      <c r="AI180" s="168"/>
      <c r="AJ180" s="168"/>
      <c r="AK180" s="168"/>
      <c r="AL180" s="200"/>
      <c r="AM180" s="200"/>
      <c r="AN180" s="200"/>
      <c r="AO180" s="200"/>
      <c r="AP180" s="200"/>
      <c r="AQ180" s="200"/>
      <c r="AR180" s="168"/>
    </row>
    <row r="181" spans="1:44" s="37" customFormat="1" ht="15" customHeight="1" x14ac:dyDescent="0.25">
      <c r="A181" s="168"/>
      <c r="B181" s="482" t="s">
        <v>408</v>
      </c>
      <c r="C181" s="482"/>
      <c r="D181" s="482"/>
      <c r="E181" s="482"/>
      <c r="F181" s="169"/>
      <c r="G181" s="169"/>
      <c r="H181" s="169" t="s">
        <v>409</v>
      </c>
      <c r="I181" s="169"/>
      <c r="J181" s="169"/>
      <c r="K181" s="169"/>
      <c r="L181" s="169"/>
      <c r="M181" s="169"/>
      <c r="N181" s="169"/>
      <c r="O181" s="169"/>
      <c r="P181" s="169"/>
      <c r="Q181" s="169"/>
      <c r="R181" s="169"/>
      <c r="S181" s="169"/>
      <c r="T181" s="169"/>
      <c r="U181" s="169"/>
      <c r="V181" s="168"/>
      <c r="W181" s="550">
        <v>111</v>
      </c>
      <c r="X181" s="550"/>
      <c r="Y181" s="550"/>
      <c r="Z181" s="198" t="s">
        <v>150</v>
      </c>
      <c r="AA181" s="546"/>
      <c r="AB181" s="546"/>
      <c r="AC181" s="546"/>
      <c r="AD181" s="546"/>
      <c r="AE181" s="546"/>
      <c r="AF181" s="547"/>
      <c r="AG181" s="168"/>
      <c r="AH181" s="168"/>
      <c r="AI181" s="550">
        <v>112</v>
      </c>
      <c r="AJ181" s="550"/>
      <c r="AK181" s="198" t="s">
        <v>150</v>
      </c>
      <c r="AL181" s="562"/>
      <c r="AM181" s="562"/>
      <c r="AN181" s="562"/>
      <c r="AO181" s="562"/>
      <c r="AP181" s="562"/>
      <c r="AQ181" s="563"/>
      <c r="AR181" s="168"/>
    </row>
    <row r="182" spans="1:44" s="37" customFormat="1" ht="2.1" customHeight="1" x14ac:dyDescent="0.25">
      <c r="A182" s="168"/>
      <c r="B182" s="169"/>
      <c r="C182" s="169"/>
      <c r="D182" s="169"/>
      <c r="E182" s="169"/>
      <c r="F182" s="169"/>
      <c r="G182" s="169"/>
      <c r="H182" s="169"/>
      <c r="I182" s="169"/>
      <c r="J182" s="169"/>
      <c r="K182" s="169"/>
      <c r="L182" s="169"/>
      <c r="M182" s="169"/>
      <c r="N182" s="169"/>
      <c r="O182" s="169"/>
      <c r="P182" s="169"/>
      <c r="Q182" s="169"/>
      <c r="R182" s="169"/>
      <c r="S182" s="169"/>
      <c r="T182" s="169"/>
      <c r="U182" s="169"/>
      <c r="V182" s="168"/>
      <c r="W182" s="168"/>
      <c r="X182" s="168"/>
      <c r="Y182" s="168"/>
      <c r="Z182" s="168"/>
      <c r="AA182" s="199"/>
      <c r="AB182" s="199"/>
      <c r="AC182" s="199"/>
      <c r="AD182" s="199"/>
      <c r="AE182" s="199"/>
      <c r="AF182" s="199"/>
      <c r="AG182" s="168"/>
      <c r="AH182" s="168"/>
      <c r="AI182" s="168"/>
      <c r="AJ182" s="168"/>
      <c r="AK182" s="168"/>
      <c r="AL182" s="200"/>
      <c r="AM182" s="200"/>
      <c r="AN182" s="200"/>
      <c r="AO182" s="200"/>
      <c r="AP182" s="200"/>
      <c r="AQ182" s="200"/>
      <c r="AR182" s="168"/>
    </row>
    <row r="183" spans="1:44" s="37" customFormat="1" ht="15" customHeight="1" x14ac:dyDescent="0.25">
      <c r="A183" s="168"/>
      <c r="B183" s="482" t="s">
        <v>410</v>
      </c>
      <c r="C183" s="482"/>
      <c r="D183" s="482"/>
      <c r="E183" s="482"/>
      <c r="F183" s="169"/>
      <c r="G183" s="169"/>
      <c r="H183" s="169" t="s">
        <v>411</v>
      </c>
      <c r="I183" s="169"/>
      <c r="J183" s="169"/>
      <c r="K183" s="169"/>
      <c r="L183" s="169"/>
      <c r="M183" s="169"/>
      <c r="N183" s="169"/>
      <c r="O183" s="169"/>
      <c r="P183" s="169"/>
      <c r="Q183" s="169"/>
      <c r="R183" s="169"/>
      <c r="S183" s="169"/>
      <c r="T183" s="169"/>
      <c r="U183" s="169"/>
      <c r="V183" s="168"/>
      <c r="W183" s="550">
        <v>113</v>
      </c>
      <c r="X183" s="550"/>
      <c r="Y183" s="550"/>
      <c r="Z183" s="198" t="s">
        <v>150</v>
      </c>
      <c r="AA183" s="546"/>
      <c r="AB183" s="546"/>
      <c r="AC183" s="546"/>
      <c r="AD183" s="546"/>
      <c r="AE183" s="546"/>
      <c r="AF183" s="547"/>
      <c r="AG183" s="168"/>
      <c r="AH183" s="168"/>
      <c r="AI183" s="550">
        <v>114</v>
      </c>
      <c r="AJ183" s="550"/>
      <c r="AK183" s="198" t="s">
        <v>150</v>
      </c>
      <c r="AL183" s="562"/>
      <c r="AM183" s="562"/>
      <c r="AN183" s="562"/>
      <c r="AO183" s="562"/>
      <c r="AP183" s="562"/>
      <c r="AQ183" s="563"/>
      <c r="AR183" s="168"/>
    </row>
    <row r="184" spans="1:44" s="37" customFormat="1" ht="8.1" customHeight="1" x14ac:dyDescent="0.2">
      <c r="A184" s="168"/>
      <c r="B184" s="168"/>
      <c r="C184" s="168"/>
      <c r="D184" s="168"/>
      <c r="E184" s="168"/>
      <c r="F184" s="168"/>
      <c r="G184" s="168"/>
      <c r="H184" s="168"/>
      <c r="I184" s="168"/>
      <c r="J184" s="168"/>
      <c r="K184" s="168"/>
      <c r="L184" s="168"/>
      <c r="M184" s="168"/>
      <c r="N184" s="168"/>
      <c r="O184" s="168"/>
      <c r="P184" s="168"/>
      <c r="Q184" s="168"/>
      <c r="R184" s="168"/>
      <c r="S184" s="168"/>
      <c r="T184" s="168"/>
      <c r="U184" s="168"/>
      <c r="V184" s="168"/>
      <c r="W184" s="168"/>
      <c r="X184" s="168"/>
      <c r="Y184" s="168"/>
      <c r="Z184" s="168"/>
      <c r="AA184" s="168"/>
      <c r="AB184" s="168"/>
      <c r="AC184" s="168"/>
      <c r="AD184" s="168"/>
      <c r="AE184" s="168"/>
      <c r="AF184" s="168"/>
      <c r="AG184" s="168"/>
      <c r="AH184" s="168"/>
      <c r="AI184" s="168"/>
      <c r="AJ184" s="168"/>
      <c r="AK184" s="168"/>
      <c r="AL184" s="168"/>
      <c r="AM184" s="168"/>
      <c r="AN184" s="168"/>
      <c r="AO184" s="168"/>
      <c r="AP184" s="168"/>
      <c r="AQ184" s="168"/>
      <c r="AR184" s="168"/>
    </row>
    <row r="185" spans="1:44" s="37" customFormat="1" ht="18" customHeight="1" x14ac:dyDescent="0.2">
      <c r="A185" s="529" t="s">
        <v>412</v>
      </c>
      <c r="B185" s="529"/>
      <c r="C185" s="529"/>
      <c r="D185" s="529"/>
      <c r="E185" s="529"/>
      <c r="F185" s="529"/>
      <c r="G185" s="529"/>
      <c r="H185" s="529"/>
      <c r="I185" s="529"/>
      <c r="J185" s="529"/>
      <c r="K185" s="529"/>
      <c r="L185" s="529"/>
      <c r="M185" s="529"/>
      <c r="N185" s="529"/>
      <c r="O185" s="529"/>
      <c r="P185" s="529"/>
      <c r="Q185" s="529"/>
      <c r="R185" s="529"/>
      <c r="S185" s="529"/>
      <c r="T185" s="529"/>
      <c r="U185" s="529"/>
      <c r="V185" s="529"/>
      <c r="W185" s="529"/>
      <c r="X185" s="529"/>
      <c r="Y185" s="529"/>
      <c r="Z185" s="529"/>
      <c r="AA185" s="529"/>
      <c r="AB185" s="529"/>
      <c r="AC185" s="529"/>
      <c r="AD185" s="529"/>
      <c r="AE185" s="529"/>
      <c r="AF185" s="529"/>
      <c r="AG185" s="506"/>
      <c r="AH185" s="506"/>
      <c r="AI185" s="506"/>
      <c r="AJ185" s="186"/>
      <c r="AK185" s="186"/>
      <c r="AL185" s="186"/>
      <c r="AM185" s="186"/>
      <c r="AN185" s="186"/>
      <c r="AO185" s="186"/>
      <c r="AP185" s="186"/>
      <c r="AQ185" s="186"/>
      <c r="AR185" s="186"/>
    </row>
    <row r="186" spans="1:44" s="40" customFormat="1" ht="15" customHeight="1" x14ac:dyDescent="0.2">
      <c r="A186" s="169"/>
      <c r="B186" s="169"/>
      <c r="C186" s="169"/>
      <c r="D186" s="169"/>
      <c r="E186" s="169"/>
      <c r="F186" s="169"/>
      <c r="G186" s="169"/>
      <c r="H186" s="169"/>
      <c r="I186" s="169"/>
      <c r="J186" s="169"/>
      <c r="K186" s="169"/>
      <c r="L186" s="169"/>
      <c r="M186" s="169"/>
      <c r="N186" s="169"/>
      <c r="O186" s="169"/>
      <c r="P186" s="169"/>
      <c r="Q186" s="169"/>
      <c r="R186" s="169"/>
      <c r="S186" s="169"/>
      <c r="T186" s="169"/>
      <c r="U186" s="169"/>
      <c r="V186" s="170"/>
      <c r="W186" s="169" t="s">
        <v>400</v>
      </c>
      <c r="X186" s="169"/>
      <c r="Y186" s="169"/>
      <c r="Z186" s="169"/>
      <c r="AA186" s="169"/>
      <c r="AB186" s="169"/>
      <c r="AC186" s="169"/>
      <c r="AD186" s="169"/>
      <c r="AE186" s="169"/>
      <c r="AF186" s="169"/>
      <c r="AG186" s="169"/>
      <c r="AH186" s="169"/>
      <c r="AI186" s="169" t="s">
        <v>401</v>
      </c>
      <c r="AJ186" s="169"/>
      <c r="AK186" s="169"/>
      <c r="AL186" s="169"/>
      <c r="AM186" s="169"/>
      <c r="AN186" s="169"/>
      <c r="AO186" s="169"/>
      <c r="AP186" s="169"/>
      <c r="AQ186" s="169"/>
      <c r="AR186" s="169"/>
    </row>
    <row r="187" spans="1:44" s="37" customFormat="1" ht="15" customHeight="1" x14ac:dyDescent="0.2">
      <c r="A187" s="168"/>
      <c r="B187" s="482" t="s">
        <v>413</v>
      </c>
      <c r="C187" s="482"/>
      <c r="D187" s="482"/>
      <c r="E187" s="482"/>
      <c r="F187" s="169"/>
      <c r="G187" s="169"/>
      <c r="H187" s="169" t="s">
        <v>414</v>
      </c>
      <c r="I187" s="169"/>
      <c r="J187" s="169"/>
      <c r="K187" s="169"/>
      <c r="L187" s="169"/>
      <c r="M187" s="169"/>
      <c r="N187" s="169"/>
      <c r="O187" s="169"/>
      <c r="P187" s="169"/>
      <c r="Q187" s="169"/>
      <c r="R187" s="169"/>
      <c r="S187" s="169"/>
      <c r="T187" s="169"/>
      <c r="U187" s="169"/>
      <c r="V187" s="168"/>
      <c r="W187" s="550">
        <v>115</v>
      </c>
      <c r="X187" s="550"/>
      <c r="Y187" s="550"/>
      <c r="Z187" s="198" t="s">
        <v>150</v>
      </c>
      <c r="AA187" s="525"/>
      <c r="AB187" s="525"/>
      <c r="AC187" s="525"/>
      <c r="AD187" s="525"/>
      <c r="AE187" s="525"/>
      <c r="AF187" s="531"/>
      <c r="AG187" s="168"/>
      <c r="AH187" s="168"/>
      <c r="AI187" s="550">
        <v>116</v>
      </c>
      <c r="AJ187" s="550"/>
      <c r="AK187" s="198" t="s">
        <v>150</v>
      </c>
      <c r="AL187" s="525"/>
      <c r="AM187" s="525"/>
      <c r="AN187" s="525"/>
      <c r="AO187" s="525"/>
      <c r="AP187" s="525"/>
      <c r="AQ187" s="531"/>
      <c r="AR187" s="168"/>
    </row>
    <row r="188" spans="1:44" s="37" customFormat="1" ht="5.0999999999999996" customHeight="1" x14ac:dyDescent="0.2">
      <c r="A188" s="168"/>
      <c r="B188" s="168"/>
      <c r="C188" s="168"/>
      <c r="D188" s="168"/>
      <c r="E188" s="168"/>
      <c r="F188" s="168"/>
      <c r="G188" s="168"/>
      <c r="H188" s="168"/>
      <c r="I188" s="168"/>
      <c r="J188" s="168"/>
      <c r="K188" s="168"/>
      <c r="L188" s="168"/>
      <c r="M188" s="168"/>
      <c r="N188" s="168"/>
      <c r="O188" s="168"/>
      <c r="P188" s="168"/>
      <c r="Q188" s="168"/>
      <c r="R188" s="168"/>
      <c r="S188" s="168"/>
      <c r="T188" s="168"/>
      <c r="U188" s="168"/>
      <c r="V188" s="168"/>
      <c r="W188" s="168"/>
      <c r="X188" s="168"/>
      <c r="Y188" s="168"/>
      <c r="Z188" s="168"/>
      <c r="AA188" s="168"/>
      <c r="AB188" s="168"/>
      <c r="AC188" s="168"/>
      <c r="AD188" s="168"/>
      <c r="AE188" s="168"/>
      <c r="AF188" s="168"/>
      <c r="AG188" s="168"/>
      <c r="AH188" s="168"/>
      <c r="AI188" s="168"/>
      <c r="AJ188" s="168"/>
      <c r="AK188" s="168"/>
      <c r="AL188" s="168"/>
      <c r="AM188" s="168"/>
      <c r="AN188" s="168"/>
      <c r="AO188" s="168"/>
      <c r="AP188" s="168"/>
      <c r="AQ188" s="168"/>
      <c r="AR188" s="168"/>
    </row>
    <row r="189" spans="1:44" s="37" customFormat="1" ht="9.9499999999999993" customHeight="1" x14ac:dyDescent="0.2">
      <c r="A189" s="168"/>
      <c r="B189" s="571">
        <v>117</v>
      </c>
      <c r="C189" s="571"/>
      <c r="D189" s="571"/>
      <c r="E189" s="571"/>
      <c r="F189" s="168"/>
      <c r="G189" s="168"/>
      <c r="H189" s="175" t="s">
        <v>415</v>
      </c>
      <c r="I189" s="175"/>
      <c r="J189" s="175"/>
      <c r="K189" s="175"/>
      <c r="L189" s="175"/>
      <c r="M189" s="175"/>
      <c r="N189" s="175"/>
      <c r="O189" s="175"/>
      <c r="P189" s="175"/>
      <c r="Q189" s="175"/>
      <c r="R189" s="175"/>
      <c r="S189" s="175"/>
      <c r="T189" s="175"/>
      <c r="U189" s="168"/>
      <c r="V189" s="168"/>
      <c r="W189" s="550">
        <v>117</v>
      </c>
      <c r="X189" s="550"/>
      <c r="Y189" s="550"/>
      <c r="Z189" s="534"/>
      <c r="AA189" s="538"/>
      <c r="AB189" s="168"/>
      <c r="AC189" s="168"/>
      <c r="AD189" s="168"/>
      <c r="AE189" s="168"/>
      <c r="AF189" s="168"/>
      <c r="AG189" s="168"/>
      <c r="AH189" s="168"/>
      <c r="AI189" s="168"/>
      <c r="AJ189" s="168"/>
      <c r="AK189" s="168"/>
      <c r="AL189" s="168"/>
      <c r="AM189" s="168"/>
      <c r="AN189" s="168"/>
      <c r="AO189" s="168"/>
      <c r="AP189" s="168"/>
      <c r="AQ189" s="168"/>
      <c r="AR189" s="168"/>
    </row>
    <row r="190" spans="1:44" s="37" customFormat="1" ht="9.9499999999999993" customHeight="1" x14ac:dyDescent="0.2">
      <c r="A190" s="168"/>
      <c r="B190" s="168"/>
      <c r="C190" s="168"/>
      <c r="D190" s="168"/>
      <c r="E190" s="168"/>
      <c r="F190" s="168"/>
      <c r="G190" s="168"/>
      <c r="H190" s="175" t="s">
        <v>416</v>
      </c>
      <c r="I190" s="175"/>
      <c r="J190" s="175"/>
      <c r="K190" s="175"/>
      <c r="L190" s="175"/>
      <c r="M190" s="175"/>
      <c r="N190" s="175"/>
      <c r="O190" s="175"/>
      <c r="P190" s="175"/>
      <c r="Q190" s="175"/>
      <c r="R190" s="175"/>
      <c r="S190" s="175"/>
      <c r="T190" s="175"/>
      <c r="U190" s="168"/>
      <c r="V190" s="168"/>
      <c r="W190" s="550"/>
      <c r="X190" s="550"/>
      <c r="Y190" s="550"/>
      <c r="Z190" s="569"/>
      <c r="AA190" s="570"/>
      <c r="AB190" s="168"/>
      <c r="AC190" s="168"/>
      <c r="AD190" s="168"/>
      <c r="AE190" s="168"/>
      <c r="AF190" s="168"/>
      <c r="AG190" s="168"/>
      <c r="AH190" s="168"/>
      <c r="AI190" s="168"/>
      <c r="AJ190" s="168"/>
      <c r="AK190" s="168"/>
      <c r="AL190" s="168"/>
      <c r="AM190" s="168"/>
      <c r="AN190" s="168"/>
      <c r="AO190" s="168"/>
      <c r="AP190" s="168"/>
      <c r="AQ190" s="168"/>
      <c r="AR190" s="168"/>
    </row>
    <row r="191" spans="1:44" s="37" customFormat="1" ht="8.1" customHeight="1" x14ac:dyDescent="0.2">
      <c r="A191" s="168"/>
      <c r="B191" s="168"/>
      <c r="C191" s="168"/>
      <c r="D191" s="168"/>
      <c r="E191" s="168"/>
      <c r="F191" s="168"/>
      <c r="G191" s="168"/>
      <c r="H191" s="168"/>
      <c r="I191" s="168"/>
      <c r="J191" s="168"/>
      <c r="K191" s="168"/>
      <c r="L191" s="168"/>
      <c r="M191" s="168"/>
      <c r="N191" s="168"/>
      <c r="O191" s="168"/>
      <c r="P191" s="168"/>
      <c r="Q191" s="168"/>
      <c r="R191" s="168"/>
      <c r="S191" s="168"/>
      <c r="T191" s="168"/>
      <c r="U191" s="168"/>
      <c r="V191" s="168"/>
      <c r="W191" s="168"/>
      <c r="X191" s="168"/>
      <c r="Y191" s="168"/>
      <c r="Z191" s="168"/>
      <c r="AA191" s="168"/>
      <c r="AB191" s="168"/>
      <c r="AC191" s="168"/>
      <c r="AD191" s="168"/>
      <c r="AE191" s="168"/>
      <c r="AF191" s="168"/>
      <c r="AG191" s="168"/>
      <c r="AH191" s="168"/>
      <c r="AI191" s="168"/>
      <c r="AJ191" s="168"/>
      <c r="AK191" s="168"/>
      <c r="AL191" s="168"/>
      <c r="AM191" s="168"/>
      <c r="AN191" s="168"/>
      <c r="AO191" s="168"/>
      <c r="AP191" s="168"/>
      <c r="AQ191" s="168"/>
      <c r="AR191" s="168"/>
    </row>
    <row r="192" spans="1:44" s="37" customFormat="1" ht="18" customHeight="1" x14ac:dyDescent="0.2">
      <c r="A192" s="529" t="s">
        <v>417</v>
      </c>
      <c r="B192" s="529"/>
      <c r="C192" s="529"/>
      <c r="D192" s="529"/>
      <c r="E192" s="529"/>
      <c r="F192" s="529"/>
      <c r="G192" s="529"/>
      <c r="H192" s="529"/>
      <c r="I192" s="542"/>
      <c r="J192" s="505"/>
      <c r="K192" s="505"/>
      <c r="L192" s="505"/>
      <c r="M192" s="505"/>
      <c r="N192" s="505"/>
      <c r="O192" s="505"/>
      <c r="P192" s="505"/>
      <c r="Q192" s="505"/>
      <c r="R192" s="505"/>
      <c r="S192" s="505"/>
      <c r="T192" s="505"/>
      <c r="U192" s="505"/>
      <c r="V192" s="505"/>
      <c r="W192" s="505"/>
      <c r="X192" s="505"/>
      <c r="Y192" s="505"/>
      <c r="Z192" s="505"/>
      <c r="AA192" s="505"/>
      <c r="AB192" s="505"/>
      <c r="AC192" s="505"/>
      <c r="AD192" s="505"/>
      <c r="AE192" s="505"/>
      <c r="AF192" s="505"/>
      <c r="AG192" s="505"/>
      <c r="AH192" s="505"/>
      <c r="AI192" s="505"/>
      <c r="AJ192" s="505"/>
      <c r="AK192" s="505"/>
      <c r="AL192" s="505"/>
      <c r="AM192" s="505"/>
      <c r="AN192" s="505"/>
      <c r="AO192" s="505"/>
      <c r="AP192" s="505"/>
      <c r="AQ192" s="505"/>
      <c r="AR192" s="505"/>
    </row>
    <row r="193" spans="1:44" s="37" customFormat="1" ht="8.1" customHeight="1" x14ac:dyDescent="0.2">
      <c r="A193" s="168"/>
      <c r="B193" s="168"/>
      <c r="C193" s="168"/>
      <c r="D193" s="168"/>
      <c r="E193" s="168"/>
      <c r="F193" s="168"/>
      <c r="G193" s="168"/>
      <c r="H193" s="168"/>
      <c r="I193" s="168"/>
      <c r="J193" s="168"/>
      <c r="K193" s="168"/>
      <c r="L193" s="168"/>
      <c r="M193" s="168"/>
      <c r="N193" s="168"/>
      <c r="O193" s="168"/>
      <c r="P193" s="168"/>
      <c r="Q193" s="168"/>
      <c r="R193" s="168"/>
      <c r="S193" s="168"/>
      <c r="T193" s="168"/>
      <c r="U193" s="168"/>
      <c r="V193" s="168"/>
      <c r="W193" s="168"/>
      <c r="X193" s="168"/>
      <c r="Y193" s="168"/>
      <c r="Z193" s="168"/>
      <c r="AA193" s="168"/>
      <c r="AB193" s="168"/>
      <c r="AC193" s="168"/>
      <c r="AD193" s="168"/>
      <c r="AE193" s="168"/>
      <c r="AF193" s="168"/>
      <c r="AG193" s="168"/>
      <c r="AH193" s="168"/>
      <c r="AI193" s="168"/>
      <c r="AJ193" s="168"/>
      <c r="AK193" s="168"/>
      <c r="AL193" s="168"/>
      <c r="AM193" s="168"/>
      <c r="AN193" s="168"/>
      <c r="AO193" s="168"/>
      <c r="AP193" s="168"/>
      <c r="AQ193" s="168"/>
      <c r="AR193" s="168"/>
    </row>
    <row r="194" spans="1:44" s="37" customFormat="1" ht="15" customHeight="1" x14ac:dyDescent="0.25">
      <c r="A194" s="168"/>
      <c r="B194" s="571">
        <v>118</v>
      </c>
      <c r="C194" s="571"/>
      <c r="D194" s="168"/>
      <c r="E194" s="169" t="s">
        <v>418</v>
      </c>
      <c r="F194" s="168"/>
      <c r="G194" s="168"/>
      <c r="H194" s="168"/>
      <c r="I194" s="168"/>
      <c r="J194" s="168"/>
      <c r="K194" s="168"/>
      <c r="L194" s="168"/>
      <c r="M194" s="168"/>
      <c r="N194" s="168"/>
      <c r="O194" s="168"/>
      <c r="P194" s="168"/>
      <c r="Q194" s="168"/>
      <c r="R194" s="168"/>
      <c r="S194" s="168"/>
      <c r="T194" s="168"/>
      <c r="U194" s="168"/>
      <c r="V194" s="168"/>
      <c r="W194" s="168"/>
      <c r="X194" s="168"/>
      <c r="Y194" s="168"/>
      <c r="Z194" s="168"/>
      <c r="AA194" s="168"/>
      <c r="AB194" s="168"/>
      <c r="AC194" s="168"/>
      <c r="AD194" s="168"/>
      <c r="AE194" s="168"/>
      <c r="AF194" s="168"/>
      <c r="AG194" s="168"/>
      <c r="AH194" s="168"/>
      <c r="AI194" s="550">
        <v>118</v>
      </c>
      <c r="AJ194" s="550"/>
      <c r="AK194" s="198" t="s">
        <v>150</v>
      </c>
      <c r="AL194" s="545" t="str">
        <f>IF(CorporationTax!F79&gt;0,CorporationTax!F79," ")</f>
        <v xml:space="preserve"> </v>
      </c>
      <c r="AM194" s="545"/>
      <c r="AN194" s="545"/>
      <c r="AO194" s="545"/>
      <c r="AP194" s="545"/>
      <c r="AQ194" s="564"/>
      <c r="AR194" s="168"/>
    </row>
    <row r="195" spans="1:44" s="37" customFormat="1" ht="9.9499999999999993" customHeight="1" x14ac:dyDescent="0.2">
      <c r="A195" s="168"/>
      <c r="B195" s="168"/>
      <c r="C195" s="168"/>
      <c r="D195" s="168"/>
      <c r="E195" s="168"/>
      <c r="F195" s="168"/>
      <c r="G195" s="168"/>
      <c r="H195" s="168"/>
      <c r="I195" s="168"/>
      <c r="J195" s="168"/>
      <c r="K195" s="168"/>
      <c r="L195" s="168"/>
      <c r="M195" s="168"/>
      <c r="N195" s="168"/>
      <c r="O195" s="168"/>
      <c r="P195" s="168"/>
      <c r="Q195" s="168"/>
      <c r="R195" s="168"/>
      <c r="S195" s="168"/>
      <c r="T195" s="168"/>
      <c r="U195" s="168"/>
      <c r="V195" s="168"/>
      <c r="W195" s="168"/>
      <c r="X195" s="168"/>
      <c r="Y195" s="168"/>
      <c r="Z195" s="168"/>
      <c r="AA195" s="168"/>
      <c r="AB195" s="168"/>
      <c r="AC195" s="168"/>
      <c r="AD195" s="168"/>
      <c r="AE195" s="168"/>
      <c r="AF195" s="168"/>
      <c r="AG195" s="168"/>
      <c r="AH195" s="168"/>
      <c r="AI195" s="168"/>
      <c r="AJ195" s="168"/>
      <c r="AK195" s="168"/>
      <c r="AL195" s="168"/>
      <c r="AM195" s="168"/>
      <c r="AN195" s="168"/>
      <c r="AO195" s="168"/>
      <c r="AP195" s="168"/>
      <c r="AQ195" s="168"/>
      <c r="AR195" s="168"/>
    </row>
    <row r="196" spans="1:44" s="37" customFormat="1" ht="9.9499999999999993" customHeight="1" x14ac:dyDescent="0.2">
      <c r="A196" s="168"/>
      <c r="B196" s="568">
        <v>119</v>
      </c>
      <c r="C196" s="568"/>
      <c r="D196" s="201"/>
      <c r="E196" s="202" t="s">
        <v>419</v>
      </c>
      <c r="F196" s="168"/>
      <c r="G196" s="168"/>
      <c r="H196" s="175"/>
      <c r="I196" s="175"/>
      <c r="J196" s="175"/>
      <c r="K196" s="175"/>
      <c r="L196" s="175"/>
      <c r="M196" s="175"/>
      <c r="N196" s="175"/>
      <c r="O196" s="175"/>
      <c r="P196" s="175"/>
      <c r="Q196" s="175"/>
      <c r="R196" s="175"/>
      <c r="S196" s="175"/>
      <c r="T196" s="175"/>
      <c r="U196" s="168"/>
      <c r="V196" s="168"/>
      <c r="W196" s="550">
        <v>119</v>
      </c>
      <c r="X196" s="550"/>
      <c r="Y196" s="550"/>
      <c r="Z196" s="534"/>
      <c r="AA196" s="538"/>
      <c r="AB196" s="168"/>
      <c r="AC196" s="168"/>
      <c r="AD196" s="168"/>
      <c r="AE196" s="168"/>
      <c r="AF196" s="168"/>
      <c r="AG196" s="168"/>
      <c r="AH196" s="168"/>
      <c r="AI196" s="168"/>
      <c r="AJ196" s="168"/>
      <c r="AK196" s="168"/>
      <c r="AL196" s="168"/>
      <c r="AM196" s="168"/>
      <c r="AN196" s="168"/>
      <c r="AO196" s="168"/>
      <c r="AP196" s="168"/>
      <c r="AQ196" s="168"/>
      <c r="AR196" s="168"/>
    </row>
    <row r="197" spans="1:44" s="37" customFormat="1" ht="9.9499999999999993" customHeight="1" x14ac:dyDescent="0.2">
      <c r="A197" s="168"/>
      <c r="B197" s="568"/>
      <c r="C197" s="568"/>
      <c r="D197" s="168"/>
      <c r="E197" s="203" t="s">
        <v>420</v>
      </c>
      <c r="F197" s="168"/>
      <c r="G197" s="168"/>
      <c r="H197" s="175"/>
      <c r="I197" s="175"/>
      <c r="J197" s="175"/>
      <c r="K197" s="175"/>
      <c r="L197" s="175"/>
      <c r="M197" s="175"/>
      <c r="N197" s="175"/>
      <c r="O197" s="175"/>
      <c r="P197" s="175"/>
      <c r="Q197" s="175"/>
      <c r="R197" s="175"/>
      <c r="S197" s="175"/>
      <c r="T197" s="175"/>
      <c r="U197" s="168"/>
      <c r="V197" s="168"/>
      <c r="W197" s="550"/>
      <c r="X197" s="550"/>
      <c r="Y197" s="550"/>
      <c r="Z197" s="569"/>
      <c r="AA197" s="570"/>
      <c r="AB197" s="168"/>
      <c r="AC197" s="168"/>
      <c r="AD197" s="168"/>
      <c r="AE197" s="168"/>
      <c r="AF197" s="168"/>
      <c r="AG197" s="168"/>
      <c r="AH197" s="168"/>
      <c r="AI197" s="168"/>
      <c r="AJ197" s="168"/>
      <c r="AK197" s="168"/>
      <c r="AL197" s="168"/>
      <c r="AM197" s="168"/>
      <c r="AN197" s="168"/>
      <c r="AO197" s="168"/>
      <c r="AP197" s="168"/>
      <c r="AQ197" s="168"/>
      <c r="AR197" s="168"/>
    </row>
    <row r="198" spans="1:44" s="37" customFormat="1" ht="18" customHeight="1" x14ac:dyDescent="0.2">
      <c r="A198" s="168"/>
      <c r="B198" s="168"/>
      <c r="C198" s="168"/>
      <c r="D198" s="168"/>
      <c r="E198" s="168"/>
      <c r="F198" s="168"/>
      <c r="G198" s="168"/>
      <c r="H198" s="168"/>
      <c r="I198" s="168"/>
      <c r="J198" s="168"/>
      <c r="K198" s="168"/>
      <c r="L198" s="168"/>
      <c r="M198" s="168"/>
      <c r="N198" s="168"/>
      <c r="O198" s="168"/>
      <c r="P198" s="168"/>
      <c r="Q198" s="168"/>
      <c r="R198" s="168"/>
      <c r="S198" s="168"/>
      <c r="T198" s="168"/>
      <c r="U198" s="168"/>
      <c r="V198" s="168"/>
      <c r="W198" s="168"/>
      <c r="X198" s="168"/>
      <c r="Y198" s="168"/>
      <c r="Z198" s="168"/>
      <c r="AA198" s="168"/>
      <c r="AB198" s="168"/>
      <c r="AC198" s="168"/>
      <c r="AD198" s="168"/>
      <c r="AE198" s="168"/>
      <c r="AF198" s="168"/>
      <c r="AG198" s="168"/>
      <c r="AH198" s="168"/>
      <c r="AI198" s="168"/>
      <c r="AJ198" s="168"/>
      <c r="AK198" s="168"/>
      <c r="AL198" s="168"/>
      <c r="AM198" s="168"/>
      <c r="AN198" s="168"/>
      <c r="AO198" s="168"/>
      <c r="AP198" s="168"/>
      <c r="AQ198" s="168"/>
      <c r="AR198" s="168"/>
    </row>
    <row r="199" spans="1:44" s="37" customFormat="1" ht="15" customHeight="1" x14ac:dyDescent="0.2">
      <c r="A199" s="168"/>
      <c r="B199" s="571">
        <v>120</v>
      </c>
      <c r="C199" s="571"/>
      <c r="D199" s="168"/>
      <c r="E199" s="169" t="s">
        <v>421</v>
      </c>
      <c r="F199" s="168"/>
      <c r="G199" s="168"/>
      <c r="H199" s="168"/>
      <c r="I199" s="168"/>
      <c r="J199" s="168"/>
      <c r="K199" s="168"/>
      <c r="L199" s="168"/>
      <c r="M199" s="168"/>
      <c r="N199" s="168"/>
      <c r="O199" s="168"/>
      <c r="P199" s="168"/>
      <c r="Q199" s="168"/>
      <c r="R199" s="168"/>
      <c r="S199" s="168"/>
      <c r="T199" s="168"/>
      <c r="U199" s="168"/>
      <c r="V199" s="168"/>
      <c r="W199" s="168"/>
      <c r="X199" s="168"/>
      <c r="Y199" s="168"/>
      <c r="Z199" s="168"/>
      <c r="AA199" s="168"/>
      <c r="AB199" s="168"/>
      <c r="AC199" s="168"/>
      <c r="AD199" s="168"/>
      <c r="AE199" s="168"/>
      <c r="AF199" s="168"/>
      <c r="AG199" s="168"/>
      <c r="AH199" s="168"/>
      <c r="AI199" s="550">
        <v>120</v>
      </c>
      <c r="AJ199" s="550"/>
      <c r="AK199" s="198" t="s">
        <v>150</v>
      </c>
      <c r="AL199" s="525"/>
      <c r="AM199" s="525"/>
      <c r="AN199" s="525"/>
      <c r="AO199" s="525"/>
      <c r="AP199" s="525"/>
      <c r="AQ199" s="531"/>
      <c r="AR199" s="168"/>
    </row>
    <row r="200" spans="1:44" s="37" customFormat="1" ht="2.1" customHeight="1" x14ac:dyDescent="0.2">
      <c r="A200" s="168"/>
      <c r="B200" s="168"/>
      <c r="C200" s="168"/>
      <c r="D200" s="168"/>
      <c r="E200" s="168"/>
      <c r="F200" s="168"/>
      <c r="G200" s="168"/>
      <c r="H200" s="168"/>
      <c r="I200" s="168"/>
      <c r="J200" s="168"/>
      <c r="K200" s="168"/>
      <c r="L200" s="168"/>
      <c r="M200" s="168"/>
      <c r="N200" s="168"/>
      <c r="O200" s="168"/>
      <c r="P200" s="168"/>
      <c r="Q200" s="168"/>
      <c r="R200" s="168"/>
      <c r="S200" s="168"/>
      <c r="T200" s="168"/>
      <c r="U200" s="168"/>
      <c r="V200" s="168"/>
      <c r="W200" s="168"/>
      <c r="X200" s="168"/>
      <c r="Y200" s="168"/>
      <c r="Z200" s="168"/>
      <c r="AA200" s="168"/>
      <c r="AB200" s="168"/>
      <c r="AC200" s="168"/>
      <c r="AD200" s="168"/>
      <c r="AE200" s="168"/>
      <c r="AF200" s="168"/>
      <c r="AG200" s="168"/>
      <c r="AH200" s="168"/>
      <c r="AI200" s="168"/>
      <c r="AJ200" s="168"/>
      <c r="AK200" s="168"/>
      <c r="AL200" s="168"/>
      <c r="AM200" s="168"/>
      <c r="AN200" s="168"/>
      <c r="AO200" s="168"/>
      <c r="AP200" s="168"/>
      <c r="AQ200" s="168"/>
      <c r="AR200" s="168"/>
    </row>
    <row r="201" spans="1:44" s="37" customFormat="1" ht="15" customHeight="1" x14ac:dyDescent="0.2">
      <c r="A201" s="168"/>
      <c r="B201" s="571">
        <v>121</v>
      </c>
      <c r="C201" s="571"/>
      <c r="D201" s="168"/>
      <c r="E201" s="169" t="s">
        <v>422</v>
      </c>
      <c r="F201" s="168"/>
      <c r="G201" s="168"/>
      <c r="H201" s="168"/>
      <c r="I201" s="168"/>
      <c r="J201" s="168"/>
      <c r="K201" s="168"/>
      <c r="L201" s="168"/>
      <c r="M201" s="168"/>
      <c r="N201" s="168"/>
      <c r="O201" s="168"/>
      <c r="P201" s="168"/>
      <c r="Q201" s="168"/>
      <c r="R201" s="168"/>
      <c r="S201" s="168"/>
      <c r="T201" s="168"/>
      <c r="U201" s="168"/>
      <c r="V201" s="168"/>
      <c r="W201" s="168"/>
      <c r="X201" s="168"/>
      <c r="Y201" s="168"/>
      <c r="Z201" s="168"/>
      <c r="AA201" s="168"/>
      <c r="AB201" s="168"/>
      <c r="AC201" s="168"/>
      <c r="AD201" s="168"/>
      <c r="AE201" s="168"/>
      <c r="AF201" s="168"/>
      <c r="AG201" s="168"/>
      <c r="AH201" s="168"/>
      <c r="AI201" s="550">
        <v>121</v>
      </c>
      <c r="AJ201" s="550"/>
      <c r="AK201" s="198" t="s">
        <v>150</v>
      </c>
      <c r="AL201" s="525"/>
      <c r="AM201" s="525"/>
      <c r="AN201" s="525"/>
      <c r="AO201" s="525"/>
      <c r="AP201" s="525"/>
      <c r="AQ201" s="531"/>
      <c r="AR201" s="168"/>
    </row>
    <row r="202" spans="1:44" s="37" customFormat="1" ht="2.1" customHeight="1" x14ac:dyDescent="0.2">
      <c r="A202" s="168"/>
      <c r="B202" s="168"/>
      <c r="C202" s="168"/>
      <c r="D202" s="168"/>
      <c r="E202" s="168"/>
      <c r="F202" s="168"/>
      <c r="G202" s="168"/>
      <c r="H202" s="168"/>
      <c r="I202" s="168"/>
      <c r="J202" s="168"/>
      <c r="K202" s="168"/>
      <c r="L202" s="168"/>
      <c r="M202" s="168"/>
      <c r="N202" s="168"/>
      <c r="O202" s="168"/>
      <c r="P202" s="168"/>
      <c r="Q202" s="168"/>
      <c r="R202" s="168"/>
      <c r="S202" s="168"/>
      <c r="T202" s="168"/>
      <c r="U202" s="168"/>
      <c r="V202" s="168"/>
      <c r="W202" s="168"/>
      <c r="X202" s="168"/>
      <c r="Y202" s="168"/>
      <c r="Z202" s="168"/>
      <c r="AA202" s="168"/>
      <c r="AB202" s="168"/>
      <c r="AC202" s="168"/>
      <c r="AD202" s="168"/>
      <c r="AE202" s="168"/>
      <c r="AF202" s="168"/>
      <c r="AG202" s="168"/>
      <c r="AH202" s="168"/>
      <c r="AI202" s="168"/>
      <c r="AJ202" s="168"/>
      <c r="AK202" s="168"/>
      <c r="AL202" s="168"/>
      <c r="AM202" s="168"/>
      <c r="AN202" s="168"/>
      <c r="AO202" s="168"/>
      <c r="AP202" s="168"/>
      <c r="AQ202" s="168"/>
      <c r="AR202" s="168"/>
    </row>
    <row r="203" spans="1:44" s="37" customFormat="1" ht="20.100000000000001" customHeight="1" x14ac:dyDescent="0.2">
      <c r="A203" s="565" t="s">
        <v>423</v>
      </c>
      <c r="B203" s="565"/>
      <c r="C203" s="565"/>
      <c r="D203" s="565"/>
      <c r="E203" s="565"/>
      <c r="F203" s="565"/>
      <c r="G203" s="565"/>
      <c r="H203" s="565"/>
      <c r="I203" s="565"/>
      <c r="J203" s="565"/>
      <c r="K203" s="565"/>
      <c r="L203" s="565"/>
      <c r="M203" s="565"/>
      <c r="N203" s="565"/>
      <c r="O203" s="565"/>
      <c r="P203" s="565"/>
      <c r="Q203" s="565"/>
      <c r="R203" s="565"/>
      <c r="S203" s="565"/>
      <c r="T203" s="565"/>
      <c r="U203" s="565"/>
      <c r="V203" s="565"/>
      <c r="W203" s="565"/>
      <c r="X203" s="565"/>
      <c r="Y203" s="565"/>
      <c r="Z203" s="565"/>
      <c r="AA203" s="565"/>
      <c r="AB203" s="565"/>
      <c r="AC203" s="565"/>
      <c r="AD203" s="565"/>
      <c r="AE203" s="565"/>
      <c r="AF203" s="565"/>
      <c r="AG203" s="565"/>
      <c r="AH203" s="565"/>
      <c r="AI203" s="565"/>
      <c r="AJ203" s="565"/>
      <c r="AK203" s="565"/>
      <c r="AL203" s="565"/>
      <c r="AM203" s="565"/>
      <c r="AN203" s="565"/>
      <c r="AO203" s="565"/>
      <c r="AP203" s="565"/>
      <c r="AQ203" s="565"/>
      <c r="AR203" s="565"/>
    </row>
    <row r="204" spans="1:44" s="37" customFormat="1" ht="6" customHeight="1" x14ac:dyDescent="0.2">
      <c r="A204" s="168"/>
      <c r="B204" s="168"/>
      <c r="C204" s="168"/>
      <c r="D204" s="168"/>
      <c r="E204" s="168"/>
      <c r="F204" s="168"/>
      <c r="G204" s="168"/>
      <c r="H204" s="168"/>
      <c r="I204" s="168"/>
      <c r="J204" s="168"/>
      <c r="K204" s="168"/>
      <c r="L204" s="168"/>
      <c r="M204" s="168"/>
      <c r="N204" s="168"/>
      <c r="O204" s="168"/>
      <c r="P204" s="168"/>
      <c r="Q204" s="168"/>
      <c r="R204" s="168"/>
      <c r="S204" s="168"/>
      <c r="T204" s="168"/>
      <c r="U204" s="168"/>
      <c r="V204" s="168"/>
      <c r="W204" s="168"/>
      <c r="X204" s="168"/>
      <c r="Y204" s="168"/>
      <c r="Z204" s="168"/>
      <c r="AA204" s="168"/>
      <c r="AB204" s="168"/>
      <c r="AC204" s="168"/>
      <c r="AD204" s="168"/>
      <c r="AE204" s="168"/>
      <c r="AF204" s="168"/>
      <c r="AG204" s="168"/>
      <c r="AH204" s="168"/>
      <c r="AI204" s="168"/>
      <c r="AJ204" s="168"/>
      <c r="AK204" s="168"/>
      <c r="AL204" s="168"/>
      <c r="AM204" s="168"/>
      <c r="AN204" s="168"/>
      <c r="AO204" s="168"/>
      <c r="AP204" s="168"/>
      <c r="AQ204" s="168"/>
      <c r="AR204" s="168"/>
    </row>
    <row r="205" spans="1:44" s="37" customFormat="1" ht="12" customHeight="1" x14ac:dyDescent="0.2">
      <c r="A205" s="168"/>
      <c r="B205" s="571">
        <v>122</v>
      </c>
      <c r="C205" s="571"/>
      <c r="D205" s="169" t="s">
        <v>424</v>
      </c>
      <c r="E205" s="170"/>
      <c r="F205" s="169"/>
      <c r="G205" s="169"/>
      <c r="H205" s="169"/>
      <c r="I205" s="168"/>
      <c r="J205" s="168"/>
      <c r="K205" s="168"/>
      <c r="L205" s="168"/>
      <c r="M205" s="572" t="s">
        <v>425</v>
      </c>
      <c r="N205" s="573"/>
      <c r="O205" s="573"/>
      <c r="P205" s="573"/>
      <c r="Q205" s="573"/>
      <c r="R205" s="573"/>
      <c r="S205" s="573"/>
      <c r="T205" s="573"/>
      <c r="U205" s="573"/>
      <c r="V205" s="573"/>
      <c r="W205" s="533"/>
      <c r="X205" s="533"/>
      <c r="Y205" s="168"/>
      <c r="Z205" s="169" t="s">
        <v>426</v>
      </c>
      <c r="AA205" s="169"/>
      <c r="AB205" s="169"/>
      <c r="AC205" s="169"/>
      <c r="AD205" s="169"/>
      <c r="AE205" s="169"/>
      <c r="AF205" s="169"/>
      <c r="AG205" s="169"/>
      <c r="AH205" s="169"/>
      <c r="AI205" s="574" t="s">
        <v>427</v>
      </c>
      <c r="AJ205" s="574"/>
      <c r="AK205" s="574"/>
      <c r="AL205" s="574"/>
      <c r="AM205" s="574"/>
      <c r="AN205" s="574"/>
      <c r="AO205" s="574"/>
      <c r="AP205" s="573"/>
      <c r="AQ205" s="573"/>
      <c r="AR205" s="172"/>
    </row>
    <row r="206" spans="1:44" s="37" customFormat="1" ht="15" customHeight="1" x14ac:dyDescent="0.25">
      <c r="A206" s="168"/>
      <c r="B206" s="169"/>
      <c r="C206" s="169"/>
      <c r="D206" s="169"/>
      <c r="E206" s="170"/>
      <c r="F206" s="169"/>
      <c r="G206" s="169"/>
      <c r="H206" s="169"/>
      <c r="I206" s="168"/>
      <c r="J206" s="168"/>
      <c r="K206" s="168"/>
      <c r="L206" s="168"/>
      <c r="M206" s="550">
        <v>122</v>
      </c>
      <c r="N206" s="550"/>
      <c r="O206" s="550"/>
      <c r="P206" s="198" t="s">
        <v>150</v>
      </c>
      <c r="Q206" s="545" t="str">
        <f>IF(Z72&gt;0,Z72," ")</f>
        <v xml:space="preserve"> </v>
      </c>
      <c r="R206" s="545"/>
      <c r="S206" s="545"/>
      <c r="T206" s="545"/>
      <c r="U206" s="545"/>
      <c r="V206" s="545"/>
      <c r="W206" s="545"/>
      <c r="X206" s="564"/>
      <c r="Y206" s="168"/>
      <c r="Z206" s="181" t="s">
        <v>428</v>
      </c>
      <c r="AA206" s="181"/>
      <c r="AB206" s="204"/>
      <c r="AC206" s="169"/>
      <c r="AD206" s="169"/>
      <c r="AE206" s="169"/>
      <c r="AF206" s="169"/>
      <c r="AG206" s="169"/>
      <c r="AH206" s="169"/>
      <c r="AI206" s="550">
        <v>124</v>
      </c>
      <c r="AJ206" s="550"/>
      <c r="AK206" s="198" t="s">
        <v>150</v>
      </c>
      <c r="AL206" s="525"/>
      <c r="AM206" s="525"/>
      <c r="AN206" s="525"/>
      <c r="AO206" s="525"/>
      <c r="AP206" s="526"/>
      <c r="AQ206" s="527"/>
      <c r="AR206" s="172"/>
    </row>
    <row r="207" spans="1:44" s="37" customFormat="1" ht="14.1" customHeight="1" x14ac:dyDescent="0.2">
      <c r="A207" s="168"/>
      <c r="B207" s="169"/>
      <c r="C207" s="169"/>
      <c r="D207" s="169"/>
      <c r="E207" s="170"/>
      <c r="F207" s="169"/>
      <c r="G207" s="169"/>
      <c r="H207" s="169"/>
      <c r="I207" s="168"/>
      <c r="J207" s="168"/>
      <c r="K207" s="168"/>
      <c r="L207" s="168"/>
      <c r="M207" s="168"/>
      <c r="N207" s="168"/>
      <c r="O207" s="168"/>
      <c r="P207" s="168"/>
      <c r="Q207" s="168"/>
      <c r="R207" s="168"/>
      <c r="S207" s="168"/>
      <c r="T207" s="168"/>
      <c r="U207" s="168"/>
      <c r="V207" s="168"/>
      <c r="W207" s="168"/>
      <c r="X207" s="168"/>
      <c r="Y207" s="168"/>
      <c r="Z207" s="169"/>
      <c r="AA207" s="169"/>
      <c r="AB207" s="169"/>
      <c r="AC207" s="169"/>
      <c r="AD207" s="169"/>
      <c r="AE207" s="169"/>
      <c r="AF207" s="169"/>
      <c r="AG207" s="169"/>
      <c r="AH207" s="169"/>
      <c r="AI207" s="169"/>
      <c r="AJ207" s="168"/>
      <c r="AK207" s="168"/>
      <c r="AL207" s="168"/>
      <c r="AM207" s="168"/>
      <c r="AN207" s="168"/>
      <c r="AO207" s="168"/>
      <c r="AP207" s="168"/>
      <c r="AQ207" s="168"/>
      <c r="AR207" s="172"/>
    </row>
    <row r="208" spans="1:44" s="37" customFormat="1" ht="12" customHeight="1" x14ac:dyDescent="0.2">
      <c r="A208" s="168"/>
      <c r="B208" s="571">
        <v>125</v>
      </c>
      <c r="C208" s="571"/>
      <c r="D208" s="169" t="s">
        <v>429</v>
      </c>
      <c r="E208" s="170"/>
      <c r="F208" s="169"/>
      <c r="G208" s="169"/>
      <c r="H208" s="169"/>
      <c r="I208" s="169"/>
      <c r="J208" s="169"/>
      <c r="K208" s="169"/>
      <c r="L208" s="169"/>
      <c r="M208" s="572" t="s">
        <v>430</v>
      </c>
      <c r="N208" s="573"/>
      <c r="O208" s="573"/>
      <c r="P208" s="573"/>
      <c r="Q208" s="573"/>
      <c r="R208" s="573"/>
      <c r="S208" s="573"/>
      <c r="T208" s="573"/>
      <c r="U208" s="573"/>
      <c r="V208" s="573"/>
      <c r="W208" s="533"/>
      <c r="X208" s="533"/>
      <c r="Y208" s="168"/>
      <c r="Z208" s="169" t="s">
        <v>431</v>
      </c>
      <c r="AA208" s="201"/>
      <c r="AB208" s="170"/>
      <c r="AC208" s="169"/>
      <c r="AD208" s="169"/>
      <c r="AE208" s="169"/>
      <c r="AF208" s="169"/>
      <c r="AG208" s="169"/>
      <c r="AH208" s="169"/>
      <c r="AI208" s="574" t="s">
        <v>432</v>
      </c>
      <c r="AJ208" s="574"/>
      <c r="AK208" s="574"/>
      <c r="AL208" s="574"/>
      <c r="AM208" s="574"/>
      <c r="AN208" s="574"/>
      <c r="AO208" s="574"/>
      <c r="AP208" s="573"/>
      <c r="AQ208" s="573"/>
      <c r="AR208" s="172"/>
    </row>
    <row r="209" spans="1:44" s="37" customFormat="1" ht="15" customHeight="1" x14ac:dyDescent="0.2">
      <c r="A209" s="168"/>
      <c r="B209" s="169"/>
      <c r="C209" s="169"/>
      <c r="D209" s="184" t="s">
        <v>433</v>
      </c>
      <c r="E209" s="204"/>
      <c r="F209" s="181"/>
      <c r="G209" s="181"/>
      <c r="H209" s="181"/>
      <c r="I209" s="181"/>
      <c r="J209" s="181"/>
      <c r="K209" s="181"/>
      <c r="L209" s="181"/>
      <c r="M209" s="550">
        <v>125</v>
      </c>
      <c r="N209" s="550"/>
      <c r="O209" s="550"/>
      <c r="P209" s="198" t="s">
        <v>150</v>
      </c>
      <c r="Q209" s="525"/>
      <c r="R209" s="575"/>
      <c r="S209" s="575"/>
      <c r="T209" s="575"/>
      <c r="U209" s="575"/>
      <c r="V209" s="575"/>
      <c r="W209" s="575"/>
      <c r="X209" s="576"/>
      <c r="Y209" s="168"/>
      <c r="Z209" s="169"/>
      <c r="AA209" s="169"/>
      <c r="AB209" s="169"/>
      <c r="AC209" s="169"/>
      <c r="AD209" s="169"/>
      <c r="AE209" s="169"/>
      <c r="AF209" s="169"/>
      <c r="AG209" s="169"/>
      <c r="AH209" s="169"/>
      <c r="AI209" s="550">
        <v>127</v>
      </c>
      <c r="AJ209" s="550"/>
      <c r="AK209" s="198" t="s">
        <v>150</v>
      </c>
      <c r="AL209" s="525"/>
      <c r="AM209" s="525"/>
      <c r="AN209" s="525"/>
      <c r="AO209" s="525"/>
      <c r="AP209" s="526"/>
      <c r="AQ209" s="527"/>
      <c r="AR209" s="172"/>
    </row>
    <row r="210" spans="1:44" s="37" customFormat="1" ht="9.9499999999999993" customHeight="1" x14ac:dyDescent="0.2">
      <c r="A210" s="168"/>
      <c r="B210" s="169"/>
      <c r="C210" s="169"/>
      <c r="D210" s="169" t="s">
        <v>434</v>
      </c>
      <c r="E210" s="204"/>
      <c r="F210" s="181"/>
      <c r="G210" s="181"/>
      <c r="H210" s="181"/>
      <c r="I210" s="181"/>
      <c r="J210" s="181"/>
      <c r="K210" s="181"/>
      <c r="L210" s="169"/>
      <c r="M210" s="168"/>
      <c r="N210" s="168"/>
      <c r="O210" s="168"/>
      <c r="P210" s="168"/>
      <c r="Q210" s="168"/>
      <c r="R210" s="168"/>
      <c r="S210" s="168"/>
      <c r="T210" s="168"/>
      <c r="U210" s="168"/>
      <c r="V210" s="168"/>
      <c r="W210" s="168"/>
      <c r="X210" s="168"/>
      <c r="Y210" s="168"/>
      <c r="Z210" s="169"/>
      <c r="AA210" s="169"/>
      <c r="AB210" s="169"/>
      <c r="AC210" s="169"/>
      <c r="AD210" s="169"/>
      <c r="AE210" s="169"/>
      <c r="AF210" s="169"/>
      <c r="AG210" s="169"/>
      <c r="AH210" s="169"/>
      <c r="AI210" s="169"/>
      <c r="AJ210" s="168"/>
      <c r="AK210" s="168"/>
      <c r="AL210" s="168"/>
      <c r="AM210" s="168"/>
      <c r="AN210" s="168"/>
      <c r="AO210" s="168"/>
      <c r="AP210" s="168"/>
      <c r="AQ210" s="168"/>
      <c r="AR210" s="172"/>
    </row>
    <row r="211" spans="1:44" s="37" customFormat="1" ht="6" customHeight="1" x14ac:dyDescent="0.2">
      <c r="A211" s="168"/>
      <c r="B211" s="169"/>
      <c r="C211" s="169"/>
      <c r="D211" s="169"/>
      <c r="E211" s="170"/>
      <c r="F211" s="169"/>
      <c r="G211" s="169"/>
      <c r="H211" s="169"/>
      <c r="I211" s="168"/>
      <c r="J211" s="168"/>
      <c r="K211" s="168"/>
      <c r="L211" s="168"/>
      <c r="M211" s="168"/>
      <c r="N211" s="168"/>
      <c r="O211" s="168"/>
      <c r="P211" s="168"/>
      <c r="Q211" s="168"/>
      <c r="R211" s="168"/>
      <c r="S211" s="168"/>
      <c r="T211" s="168"/>
      <c r="U211" s="168"/>
      <c r="V211" s="168"/>
      <c r="W211" s="168"/>
      <c r="X211" s="168"/>
      <c r="Y211" s="168"/>
      <c r="Z211" s="169"/>
      <c r="AA211" s="169"/>
      <c r="AB211" s="169"/>
      <c r="AC211" s="169"/>
      <c r="AD211" s="169"/>
      <c r="AE211" s="169"/>
      <c r="AF211" s="169"/>
      <c r="AG211" s="169"/>
      <c r="AH211" s="169"/>
      <c r="AI211" s="169"/>
      <c r="AJ211" s="168"/>
      <c r="AK211" s="168"/>
      <c r="AL211" s="168"/>
      <c r="AM211" s="168"/>
      <c r="AN211" s="168"/>
      <c r="AO211" s="168"/>
      <c r="AP211" s="168"/>
      <c r="AQ211" s="168"/>
      <c r="AR211" s="172"/>
    </row>
    <row r="212" spans="1:44" s="37" customFormat="1" ht="12" customHeight="1" x14ac:dyDescent="0.2">
      <c r="A212" s="168"/>
      <c r="B212" s="571">
        <v>129</v>
      </c>
      <c r="C212" s="571"/>
      <c r="D212" s="169" t="s">
        <v>435</v>
      </c>
      <c r="E212" s="170"/>
      <c r="F212" s="169"/>
      <c r="G212" s="169"/>
      <c r="H212" s="169"/>
      <c r="I212" s="168"/>
      <c r="J212" s="168"/>
      <c r="K212" s="168"/>
      <c r="L212" s="168"/>
      <c r="M212" s="572" t="s">
        <v>436</v>
      </c>
      <c r="N212" s="573"/>
      <c r="O212" s="573"/>
      <c r="P212" s="573"/>
      <c r="Q212" s="573"/>
      <c r="R212" s="573"/>
      <c r="S212" s="573"/>
      <c r="T212" s="573"/>
      <c r="U212" s="573"/>
      <c r="V212" s="573"/>
      <c r="W212" s="533"/>
      <c r="X212" s="533"/>
      <c r="Y212" s="168"/>
      <c r="Z212" s="169" t="s">
        <v>437</v>
      </c>
      <c r="AA212" s="201"/>
      <c r="AB212" s="170"/>
      <c r="AC212" s="169"/>
      <c r="AD212" s="169"/>
      <c r="AE212" s="169"/>
      <c r="AF212" s="169"/>
      <c r="AG212" s="169"/>
      <c r="AH212" s="169"/>
      <c r="AI212" s="574" t="s">
        <v>438</v>
      </c>
      <c r="AJ212" s="574"/>
      <c r="AK212" s="574"/>
      <c r="AL212" s="574"/>
      <c r="AM212" s="574"/>
      <c r="AN212" s="574"/>
      <c r="AO212" s="574"/>
      <c r="AP212" s="573"/>
      <c r="AQ212" s="573"/>
      <c r="AR212" s="172"/>
    </row>
    <row r="213" spans="1:44" s="37" customFormat="1" ht="15" customHeight="1" x14ac:dyDescent="0.2">
      <c r="A213" s="168"/>
      <c r="B213" s="169"/>
      <c r="C213" s="169"/>
      <c r="D213" s="169" t="s">
        <v>439</v>
      </c>
      <c r="E213" s="204"/>
      <c r="F213" s="181"/>
      <c r="G213" s="181"/>
      <c r="H213" s="181"/>
      <c r="I213" s="191"/>
      <c r="J213" s="191"/>
      <c r="K213" s="191"/>
      <c r="L213" s="191"/>
      <c r="M213" s="550">
        <v>129</v>
      </c>
      <c r="N213" s="550"/>
      <c r="O213" s="550"/>
      <c r="P213" s="198" t="s">
        <v>150</v>
      </c>
      <c r="Q213" s="525"/>
      <c r="R213" s="575"/>
      <c r="S213" s="575"/>
      <c r="T213" s="575"/>
      <c r="U213" s="575"/>
      <c r="V213" s="575"/>
      <c r="W213" s="575"/>
      <c r="X213" s="576"/>
      <c r="Y213" s="168"/>
      <c r="Z213" s="169"/>
      <c r="AA213" s="169"/>
      <c r="AB213" s="169"/>
      <c r="AC213" s="169"/>
      <c r="AD213" s="169"/>
      <c r="AE213" s="169"/>
      <c r="AF213" s="169"/>
      <c r="AG213" s="169"/>
      <c r="AH213" s="169"/>
      <c r="AI213" s="550">
        <v>130</v>
      </c>
      <c r="AJ213" s="550"/>
      <c r="AK213" s="198" t="s">
        <v>150</v>
      </c>
      <c r="AL213" s="525"/>
      <c r="AM213" s="525"/>
      <c r="AN213" s="525"/>
      <c r="AO213" s="525"/>
      <c r="AP213" s="526"/>
      <c r="AQ213" s="527"/>
      <c r="AR213" s="172"/>
    </row>
    <row r="214" spans="1:44" s="37" customFormat="1" ht="14.1" customHeight="1" x14ac:dyDescent="0.2">
      <c r="A214" s="168"/>
      <c r="B214" s="169"/>
      <c r="C214" s="169"/>
      <c r="D214" s="169"/>
      <c r="E214" s="170"/>
      <c r="F214" s="169"/>
      <c r="G214" s="169"/>
      <c r="H214" s="169"/>
      <c r="I214" s="168"/>
      <c r="J214" s="168"/>
      <c r="K214" s="168"/>
      <c r="L214" s="168"/>
      <c r="M214" s="168"/>
      <c r="N214" s="168"/>
      <c r="O214" s="168"/>
      <c r="P214" s="168"/>
      <c r="Q214" s="168"/>
      <c r="R214" s="168"/>
      <c r="S214" s="168"/>
      <c r="T214" s="168"/>
      <c r="U214" s="168"/>
      <c r="V214" s="168"/>
      <c r="W214" s="168"/>
      <c r="X214" s="168"/>
      <c r="Y214" s="168"/>
      <c r="Z214" s="169"/>
      <c r="AA214" s="169"/>
      <c r="AB214" s="169"/>
      <c r="AC214" s="169"/>
      <c r="AD214" s="169"/>
      <c r="AE214" s="169"/>
      <c r="AF214" s="169"/>
      <c r="AG214" s="169"/>
      <c r="AH214" s="169"/>
      <c r="AI214" s="169"/>
      <c r="AJ214" s="168"/>
      <c r="AK214" s="168"/>
      <c r="AL214" s="168"/>
      <c r="AM214" s="168"/>
      <c r="AN214" s="168"/>
      <c r="AO214" s="168"/>
      <c r="AP214" s="168"/>
      <c r="AQ214" s="168"/>
      <c r="AR214" s="172"/>
    </row>
    <row r="215" spans="1:44" s="37" customFormat="1" ht="12" customHeight="1" x14ac:dyDescent="0.2">
      <c r="A215" s="168"/>
      <c r="B215" s="571">
        <v>131</v>
      </c>
      <c r="C215" s="571"/>
      <c r="D215" s="169" t="s">
        <v>440</v>
      </c>
      <c r="E215" s="170"/>
      <c r="F215" s="169"/>
      <c r="G215" s="169"/>
      <c r="H215" s="169"/>
      <c r="I215" s="168"/>
      <c r="J215" s="168"/>
      <c r="K215" s="168"/>
      <c r="L215" s="168"/>
      <c r="M215" s="572" t="s">
        <v>441</v>
      </c>
      <c r="N215" s="573"/>
      <c r="O215" s="573"/>
      <c r="P215" s="573"/>
      <c r="Q215" s="573"/>
      <c r="R215" s="573"/>
      <c r="S215" s="573"/>
      <c r="T215" s="573"/>
      <c r="U215" s="573"/>
      <c r="V215" s="573"/>
      <c r="W215" s="533"/>
      <c r="X215" s="533"/>
      <c r="Y215" s="168"/>
      <c r="Z215" s="169" t="s">
        <v>442</v>
      </c>
      <c r="AA215" s="201"/>
      <c r="AB215" s="170"/>
      <c r="AC215" s="169"/>
      <c r="AD215" s="169"/>
      <c r="AE215" s="169"/>
      <c r="AF215" s="169"/>
      <c r="AG215" s="169"/>
      <c r="AH215" s="169"/>
      <c r="AI215" s="574" t="s">
        <v>443</v>
      </c>
      <c r="AJ215" s="574"/>
      <c r="AK215" s="574"/>
      <c r="AL215" s="574"/>
      <c r="AM215" s="574"/>
      <c r="AN215" s="574"/>
      <c r="AO215" s="574"/>
      <c r="AP215" s="573"/>
      <c r="AQ215" s="573"/>
      <c r="AR215" s="172"/>
    </row>
    <row r="216" spans="1:44" s="37" customFormat="1" ht="15" customHeight="1" x14ac:dyDescent="0.2">
      <c r="A216" s="168"/>
      <c r="B216" s="168"/>
      <c r="C216" s="168"/>
      <c r="D216" s="168"/>
      <c r="E216" s="168"/>
      <c r="F216" s="168"/>
      <c r="G216" s="168"/>
      <c r="H216" s="168"/>
      <c r="I216" s="168"/>
      <c r="J216" s="168"/>
      <c r="K216" s="168"/>
      <c r="L216" s="168"/>
      <c r="M216" s="550">
        <v>131</v>
      </c>
      <c r="N216" s="550"/>
      <c r="O216" s="550"/>
      <c r="P216" s="198" t="s">
        <v>150</v>
      </c>
      <c r="Q216" s="525"/>
      <c r="R216" s="575"/>
      <c r="S216" s="575"/>
      <c r="T216" s="575"/>
      <c r="U216" s="575"/>
      <c r="V216" s="575"/>
      <c r="W216" s="575"/>
      <c r="X216" s="576"/>
      <c r="Y216" s="168"/>
      <c r="Z216" s="181" t="s">
        <v>444</v>
      </c>
      <c r="AA216" s="181"/>
      <c r="AB216" s="204"/>
      <c r="AC216" s="181"/>
      <c r="AD216" s="181"/>
      <c r="AE216" s="181"/>
      <c r="AF216" s="181"/>
      <c r="AG216" s="181"/>
      <c r="AH216" s="181"/>
      <c r="AI216" s="550">
        <v>136</v>
      </c>
      <c r="AJ216" s="550"/>
      <c r="AK216" s="198" t="s">
        <v>150</v>
      </c>
      <c r="AL216" s="525"/>
      <c r="AM216" s="525"/>
      <c r="AN216" s="525"/>
      <c r="AO216" s="525"/>
      <c r="AP216" s="526"/>
      <c r="AQ216" s="527"/>
      <c r="AR216" s="172"/>
    </row>
    <row r="217" spans="1:44" s="37" customFormat="1" ht="6" customHeight="1" x14ac:dyDescent="0.2">
      <c r="A217" s="168"/>
      <c r="B217" s="168"/>
      <c r="C217" s="168"/>
      <c r="D217" s="168"/>
      <c r="E217" s="168"/>
      <c r="F217" s="168"/>
      <c r="G217" s="168"/>
      <c r="H217" s="168"/>
      <c r="I217" s="168"/>
      <c r="J217" s="168"/>
      <c r="K217" s="168"/>
      <c r="L217" s="168"/>
      <c r="M217" s="168"/>
      <c r="N217" s="168"/>
      <c r="O217" s="168"/>
      <c r="P217" s="168"/>
      <c r="Q217" s="168"/>
      <c r="R217" s="168"/>
      <c r="S217" s="168"/>
      <c r="T217" s="168"/>
      <c r="U217" s="168"/>
      <c r="V217" s="168"/>
      <c r="W217" s="168"/>
      <c r="X217" s="168"/>
      <c r="Y217" s="168"/>
      <c r="Z217" s="168"/>
      <c r="AA217" s="168"/>
      <c r="AB217" s="168"/>
      <c r="AC217" s="168"/>
      <c r="AD217" s="168"/>
      <c r="AE217" s="168"/>
      <c r="AF217" s="168"/>
      <c r="AG217" s="168"/>
      <c r="AH217" s="168"/>
      <c r="AI217" s="168"/>
      <c r="AJ217" s="168"/>
      <c r="AK217" s="168"/>
      <c r="AL217" s="168"/>
      <c r="AM217" s="168"/>
      <c r="AN217" s="168"/>
      <c r="AO217" s="168"/>
      <c r="AP217" s="168"/>
      <c r="AQ217" s="168"/>
      <c r="AR217" s="168"/>
    </row>
    <row r="218" spans="1:44" s="37" customFormat="1" ht="15" customHeight="1" x14ac:dyDescent="0.2">
      <c r="A218" s="582" t="s">
        <v>445</v>
      </c>
      <c r="B218" s="582"/>
      <c r="C218" s="582"/>
      <c r="D218" s="483"/>
      <c r="E218" s="347"/>
      <c r="F218" s="347"/>
      <c r="G218" s="347"/>
      <c r="H218" s="347"/>
      <c r="I218" s="347"/>
      <c r="J218" s="347"/>
      <c r="K218" s="347"/>
      <c r="L218" s="347"/>
      <c r="M218" s="347"/>
      <c r="N218" s="347"/>
      <c r="O218" s="347"/>
      <c r="P218" s="347"/>
      <c r="Q218" s="347"/>
      <c r="R218" s="347"/>
      <c r="S218" s="347"/>
      <c r="T218" s="347"/>
      <c r="U218" s="347"/>
      <c r="V218" s="347"/>
      <c r="W218" s="347"/>
      <c r="X218" s="347"/>
      <c r="Y218" s="347"/>
      <c r="Z218" s="347"/>
      <c r="AA218" s="347"/>
      <c r="AB218" s="347"/>
      <c r="AC218" s="347"/>
      <c r="AD218" s="347"/>
      <c r="AE218" s="347"/>
      <c r="AF218" s="347"/>
      <c r="AG218" s="347"/>
      <c r="AH218" s="347"/>
      <c r="AI218" s="347"/>
      <c r="AJ218" s="347"/>
      <c r="AK218" s="347"/>
      <c r="AL218" s="347"/>
      <c r="AM218" s="347"/>
      <c r="AN218" s="347"/>
      <c r="AO218" s="347"/>
      <c r="AP218" s="347"/>
      <c r="AQ218" s="347"/>
      <c r="AR218" s="347"/>
    </row>
    <row r="219" spans="1:44" s="37" customFormat="1" ht="20.100000000000001" customHeight="1" x14ac:dyDescent="0.2">
      <c r="A219" s="501" t="s">
        <v>446</v>
      </c>
      <c r="B219" s="501"/>
      <c r="C219" s="501"/>
      <c r="D219" s="501"/>
      <c r="E219" s="501"/>
      <c r="F219" s="501"/>
      <c r="G219" s="501"/>
      <c r="H219" s="501"/>
      <c r="I219" s="501"/>
      <c r="J219" s="501"/>
      <c r="K219" s="501"/>
      <c r="L219" s="501"/>
      <c r="M219" s="501"/>
      <c r="N219" s="501"/>
      <c r="O219" s="501"/>
      <c r="P219" s="501"/>
      <c r="Q219" s="501"/>
      <c r="R219" s="501"/>
      <c r="S219" s="501"/>
      <c r="T219" s="501"/>
      <c r="U219" s="501"/>
      <c r="V219" s="501"/>
      <c r="W219" s="501"/>
      <c r="X219" s="501"/>
      <c r="Y219" s="501"/>
      <c r="Z219" s="501"/>
      <c r="AA219" s="501"/>
      <c r="AB219" s="501"/>
      <c r="AC219" s="501"/>
      <c r="AD219" s="501"/>
      <c r="AE219" s="501"/>
      <c r="AF219" s="501"/>
      <c r="AG219" s="501"/>
      <c r="AH219" s="501"/>
      <c r="AI219" s="501"/>
      <c r="AJ219" s="501"/>
      <c r="AK219" s="501"/>
      <c r="AL219" s="501"/>
      <c r="AM219" s="501"/>
      <c r="AN219" s="501"/>
      <c r="AO219" s="501"/>
      <c r="AP219" s="501"/>
      <c r="AQ219" s="501"/>
      <c r="AR219" s="501"/>
    </row>
    <row r="220" spans="1:44" s="37" customFormat="1" ht="18" customHeight="1" x14ac:dyDescent="0.2">
      <c r="A220" s="577" t="s">
        <v>447</v>
      </c>
      <c r="B220" s="577"/>
      <c r="C220" s="577"/>
      <c r="D220" s="577"/>
      <c r="E220" s="577"/>
      <c r="F220" s="577"/>
      <c r="G220" s="577"/>
      <c r="H220" s="577"/>
      <c r="I220" s="577"/>
      <c r="J220" s="578"/>
      <c r="K220" s="505"/>
      <c r="L220" s="505"/>
      <c r="M220" s="505"/>
      <c r="N220" s="505"/>
      <c r="O220" s="505"/>
      <c r="P220" s="505"/>
      <c r="Q220" s="505"/>
      <c r="R220" s="505"/>
      <c r="S220" s="505"/>
      <c r="T220" s="505"/>
      <c r="U220" s="505"/>
      <c r="V220" s="505"/>
      <c r="W220" s="505"/>
      <c r="X220" s="505"/>
      <c r="Y220" s="505"/>
      <c r="Z220" s="505"/>
      <c r="AA220" s="505"/>
      <c r="AB220" s="505"/>
      <c r="AC220" s="505"/>
      <c r="AD220" s="505"/>
      <c r="AE220" s="505"/>
      <c r="AF220" s="505"/>
      <c r="AG220" s="505"/>
      <c r="AH220" s="505"/>
      <c r="AI220" s="505"/>
      <c r="AJ220" s="505"/>
      <c r="AK220" s="505"/>
      <c r="AL220" s="505"/>
      <c r="AM220" s="505"/>
      <c r="AN220" s="505"/>
      <c r="AO220" s="505"/>
      <c r="AP220" s="505"/>
      <c r="AQ220" s="505"/>
      <c r="AR220" s="505"/>
    </row>
    <row r="221" spans="1:44" s="40" customFormat="1" ht="14.1" customHeight="1" x14ac:dyDescent="0.2">
      <c r="A221" s="169"/>
      <c r="B221" s="169" t="s">
        <v>448</v>
      </c>
      <c r="C221" s="169"/>
      <c r="D221" s="169"/>
      <c r="E221" s="169"/>
      <c r="F221" s="169"/>
      <c r="G221" s="169"/>
      <c r="H221" s="169"/>
      <c r="I221" s="169"/>
      <c r="J221" s="169"/>
      <c r="K221" s="169"/>
      <c r="L221" s="169"/>
      <c r="M221" s="169"/>
      <c r="N221" s="169"/>
      <c r="O221" s="169"/>
      <c r="P221" s="169"/>
      <c r="Q221" s="169"/>
      <c r="R221" s="169"/>
      <c r="S221" s="169"/>
      <c r="T221" s="169"/>
      <c r="U221" s="169"/>
      <c r="V221" s="169"/>
      <c r="W221" s="169"/>
      <c r="X221" s="169"/>
      <c r="Y221" s="169"/>
      <c r="Z221" s="169"/>
      <c r="AA221" s="169"/>
      <c r="AB221" s="169"/>
      <c r="AC221" s="169"/>
      <c r="AD221" s="169"/>
      <c r="AE221" s="169"/>
      <c r="AF221" s="169"/>
      <c r="AG221" s="169"/>
      <c r="AH221" s="169"/>
      <c r="AI221" s="169"/>
      <c r="AJ221" s="169"/>
      <c r="AK221" s="169"/>
      <c r="AL221" s="169"/>
      <c r="AM221" s="169"/>
      <c r="AN221" s="169"/>
      <c r="AO221" s="169"/>
      <c r="AP221" s="169"/>
      <c r="AQ221" s="169"/>
      <c r="AR221" s="169"/>
    </row>
    <row r="222" spans="1:44" s="205" customFormat="1" ht="14.1" customHeight="1" x14ac:dyDescent="0.2">
      <c r="A222" s="181"/>
      <c r="B222" s="181" t="s">
        <v>449</v>
      </c>
      <c r="C222" s="181"/>
      <c r="D222" s="181"/>
      <c r="E222" s="181"/>
      <c r="F222" s="181"/>
      <c r="G222" s="181"/>
      <c r="H222" s="181"/>
      <c r="I222" s="181"/>
      <c r="J222" s="181"/>
      <c r="K222" s="181"/>
      <c r="L222" s="181"/>
      <c r="M222" s="181"/>
      <c r="N222" s="181"/>
      <c r="O222" s="181"/>
      <c r="P222" s="181"/>
      <c r="Q222" s="181"/>
      <c r="R222" s="181"/>
      <c r="S222" s="181"/>
      <c r="T222" s="181"/>
      <c r="U222" s="181"/>
      <c r="V222" s="181"/>
      <c r="W222" s="181"/>
      <c r="X222" s="181"/>
      <c r="Y222" s="181"/>
      <c r="Z222" s="181"/>
      <c r="AA222" s="181"/>
      <c r="AB222" s="181"/>
      <c r="AC222" s="181"/>
      <c r="AD222" s="181"/>
      <c r="AE222" s="181"/>
      <c r="AF222" s="181"/>
      <c r="AG222" s="181"/>
      <c r="AH222" s="181"/>
      <c r="AI222" s="181"/>
      <c r="AJ222" s="181"/>
      <c r="AK222" s="181"/>
      <c r="AL222" s="181"/>
      <c r="AM222" s="181"/>
      <c r="AN222" s="181"/>
      <c r="AO222" s="181"/>
      <c r="AP222" s="181"/>
      <c r="AQ222" s="181"/>
      <c r="AR222" s="181"/>
    </row>
    <row r="223" spans="1:44" s="37" customFormat="1" ht="3.95" customHeight="1" x14ac:dyDescent="0.2">
      <c r="A223" s="168"/>
      <c r="B223" s="168"/>
      <c r="C223" s="168"/>
      <c r="D223" s="168"/>
      <c r="E223" s="168"/>
      <c r="F223" s="168"/>
      <c r="G223" s="168"/>
      <c r="H223" s="168"/>
      <c r="I223" s="168"/>
      <c r="J223" s="168"/>
      <c r="K223" s="168"/>
      <c r="L223" s="168"/>
      <c r="M223" s="168"/>
      <c r="N223" s="168"/>
      <c r="O223" s="168"/>
      <c r="P223" s="168"/>
      <c r="Q223" s="168"/>
      <c r="R223" s="168"/>
      <c r="S223" s="168"/>
      <c r="T223" s="168"/>
      <c r="U223" s="168"/>
      <c r="V223" s="168"/>
      <c r="W223" s="168"/>
      <c r="X223" s="168"/>
      <c r="Y223" s="168"/>
      <c r="Z223" s="168"/>
      <c r="AA223" s="168"/>
      <c r="AB223" s="168"/>
      <c r="AC223" s="168"/>
      <c r="AD223" s="168"/>
      <c r="AE223" s="168"/>
      <c r="AF223" s="168"/>
      <c r="AG223" s="168"/>
      <c r="AH223" s="168"/>
      <c r="AI223" s="168"/>
      <c r="AJ223" s="168"/>
      <c r="AK223" s="168"/>
      <c r="AL223" s="168"/>
      <c r="AM223" s="168"/>
      <c r="AN223" s="168"/>
      <c r="AO223" s="168"/>
      <c r="AP223" s="168"/>
      <c r="AQ223" s="168"/>
      <c r="AR223" s="168"/>
    </row>
    <row r="224" spans="1:44" s="37" customFormat="1" ht="15" customHeight="1" x14ac:dyDescent="0.2">
      <c r="A224" s="168"/>
      <c r="B224" s="169" t="s">
        <v>450</v>
      </c>
      <c r="C224" s="169"/>
      <c r="D224" s="169"/>
      <c r="E224" s="169"/>
      <c r="F224" s="169"/>
      <c r="G224" s="169"/>
      <c r="H224" s="169"/>
      <c r="I224" s="169"/>
      <c r="J224" s="169"/>
      <c r="K224" s="168"/>
      <c r="L224" s="550">
        <v>139</v>
      </c>
      <c r="M224" s="550"/>
      <c r="N224" s="579"/>
      <c r="O224" s="580"/>
      <c r="P224" s="581"/>
      <c r="Q224" s="168"/>
      <c r="R224" s="168"/>
      <c r="S224" s="169" t="s">
        <v>451</v>
      </c>
      <c r="T224" s="168"/>
      <c r="U224" s="168"/>
      <c r="V224" s="168"/>
      <c r="W224" s="168"/>
      <c r="X224" s="168"/>
      <c r="Y224" s="168"/>
      <c r="Z224" s="168"/>
      <c r="AA224" s="550">
        <v>140</v>
      </c>
      <c r="AB224" s="550"/>
      <c r="AC224" s="198" t="s">
        <v>150</v>
      </c>
      <c r="AD224" s="525"/>
      <c r="AE224" s="575"/>
      <c r="AF224" s="575"/>
      <c r="AG224" s="575"/>
      <c r="AH224" s="576"/>
      <c r="AI224" s="169" t="s">
        <v>452</v>
      </c>
      <c r="AJ224" s="172"/>
      <c r="AK224" s="168"/>
      <c r="AL224" s="168"/>
      <c r="AM224" s="168"/>
      <c r="AN224" s="168"/>
      <c r="AO224" s="168"/>
      <c r="AP224" s="168"/>
      <c r="AQ224" s="168"/>
      <c r="AR224" s="168"/>
    </row>
    <row r="225" spans="1:44" s="37" customFormat="1" ht="6" customHeight="1" x14ac:dyDescent="0.2">
      <c r="A225" s="168"/>
      <c r="B225" s="168"/>
      <c r="C225" s="168"/>
      <c r="D225" s="168"/>
      <c r="E225" s="168"/>
      <c r="F225" s="168"/>
      <c r="G225" s="168"/>
      <c r="H225" s="168"/>
      <c r="I225" s="168"/>
      <c r="J225" s="168"/>
      <c r="K225" s="168"/>
      <c r="L225" s="168"/>
      <c r="M225" s="168"/>
      <c r="N225" s="168"/>
      <c r="O225" s="168"/>
      <c r="P225" s="168"/>
      <c r="Q225" s="168"/>
      <c r="R225" s="168"/>
      <c r="S225" s="168"/>
      <c r="T225" s="168"/>
      <c r="U225" s="168"/>
      <c r="V225" s="168"/>
      <c r="W225" s="168"/>
      <c r="X225" s="168"/>
      <c r="Y225" s="168"/>
      <c r="Z225" s="168"/>
      <c r="AA225" s="168"/>
      <c r="AB225" s="168"/>
      <c r="AC225" s="168"/>
      <c r="AD225" s="168"/>
      <c r="AE225" s="168"/>
      <c r="AF225" s="168"/>
      <c r="AG225" s="168"/>
      <c r="AH225" s="168"/>
      <c r="AI225" s="168"/>
      <c r="AJ225" s="168"/>
      <c r="AK225" s="168"/>
      <c r="AL225" s="168"/>
      <c r="AM225" s="168"/>
      <c r="AN225" s="168"/>
      <c r="AO225" s="168"/>
      <c r="AP225" s="168"/>
      <c r="AQ225" s="168"/>
      <c r="AR225" s="168"/>
    </row>
    <row r="226" spans="1:44" s="37" customFormat="1" ht="18" customHeight="1" x14ac:dyDescent="0.2">
      <c r="A226" s="529" t="s">
        <v>453</v>
      </c>
      <c r="B226" s="529"/>
      <c r="C226" s="529"/>
      <c r="D226" s="529"/>
      <c r="E226" s="529"/>
      <c r="F226" s="529"/>
      <c r="G226" s="529"/>
      <c r="H226" s="529"/>
      <c r="I226" s="529"/>
      <c r="J226" s="529"/>
      <c r="K226" s="529"/>
      <c r="L226" s="529"/>
      <c r="M226" s="529"/>
      <c r="N226" s="529"/>
      <c r="O226" s="529"/>
      <c r="P226" s="529"/>
      <c r="Q226" s="529"/>
      <c r="R226" s="529"/>
      <c r="S226" s="529"/>
      <c r="T226" s="529"/>
      <c r="U226" s="529"/>
      <c r="V226" s="529"/>
      <c r="W226" s="529"/>
      <c r="X226" s="529"/>
      <c r="Y226" s="529"/>
      <c r="Z226" s="529"/>
      <c r="AA226" s="529"/>
      <c r="AB226" s="539"/>
      <c r="AC226" s="539"/>
      <c r="AD226" s="539"/>
      <c r="AE226" s="539"/>
      <c r="AF226" s="539"/>
      <c r="AG226" s="539"/>
      <c r="AH226" s="539"/>
      <c r="AI226" s="539"/>
      <c r="AJ226" s="539"/>
      <c r="AK226" s="539"/>
      <c r="AL226" s="539"/>
      <c r="AM226" s="539"/>
      <c r="AN226" s="539"/>
      <c r="AO226" s="539"/>
      <c r="AP226" s="539"/>
      <c r="AQ226" s="539"/>
      <c r="AR226" s="539"/>
    </row>
    <row r="227" spans="1:44" s="40" customFormat="1" ht="14.1" customHeight="1" x14ac:dyDescent="0.2">
      <c r="A227" s="169"/>
      <c r="B227" s="169" t="s">
        <v>454</v>
      </c>
      <c r="C227" s="169"/>
      <c r="D227" s="169"/>
      <c r="E227" s="169"/>
      <c r="F227" s="169"/>
      <c r="G227" s="169"/>
      <c r="H227" s="169"/>
      <c r="I227" s="169"/>
      <c r="J227" s="169"/>
      <c r="K227" s="169"/>
      <c r="L227" s="169"/>
      <c r="M227" s="169"/>
      <c r="N227" s="169"/>
      <c r="O227" s="169"/>
      <c r="P227" s="169"/>
      <c r="Q227" s="169"/>
      <c r="R227" s="169"/>
      <c r="S227" s="169"/>
      <c r="T227" s="169"/>
      <c r="U227" s="169"/>
      <c r="V227" s="169"/>
      <c r="W227" s="169"/>
      <c r="X227" s="169"/>
      <c r="Y227" s="169"/>
      <c r="Z227" s="169"/>
      <c r="AA227" s="169"/>
      <c r="AB227" s="169"/>
      <c r="AC227" s="169"/>
      <c r="AD227" s="169"/>
      <c r="AE227" s="169"/>
      <c r="AF227" s="169"/>
      <c r="AG227" s="169"/>
      <c r="AH227" s="169"/>
      <c r="AI227" s="169"/>
      <c r="AJ227" s="169"/>
      <c r="AK227" s="169"/>
      <c r="AL227" s="169"/>
      <c r="AM227" s="169"/>
      <c r="AN227" s="169"/>
      <c r="AO227" s="169"/>
      <c r="AP227" s="169"/>
      <c r="AQ227" s="169"/>
      <c r="AR227" s="169"/>
    </row>
    <row r="228" spans="1:44" s="205" customFormat="1" ht="14.1" customHeight="1" x14ac:dyDescent="0.2">
      <c r="A228" s="181"/>
      <c r="B228" s="181" t="s">
        <v>455</v>
      </c>
      <c r="C228" s="181"/>
      <c r="D228" s="181"/>
      <c r="E228" s="181"/>
      <c r="F228" s="181"/>
      <c r="G228" s="181"/>
      <c r="H228" s="181"/>
      <c r="I228" s="181"/>
      <c r="J228" s="181"/>
      <c r="K228" s="181"/>
      <c r="L228" s="181"/>
      <c r="M228" s="181"/>
      <c r="N228" s="181"/>
      <c r="O228" s="181"/>
      <c r="P228" s="181"/>
      <c r="Q228" s="181"/>
      <c r="R228" s="181"/>
      <c r="S228" s="181"/>
      <c r="T228" s="181"/>
      <c r="U228" s="181"/>
      <c r="V228" s="181"/>
      <c r="W228" s="181"/>
      <c r="X228" s="181"/>
      <c r="Y228" s="181"/>
      <c r="Z228" s="181"/>
      <c r="AA228" s="181"/>
      <c r="AB228" s="181"/>
      <c r="AC228" s="181"/>
      <c r="AD228" s="181"/>
      <c r="AE228" s="181"/>
      <c r="AF228" s="181"/>
      <c r="AG228" s="181"/>
      <c r="AH228" s="181"/>
      <c r="AI228" s="181"/>
      <c r="AJ228" s="181"/>
      <c r="AK228" s="181"/>
      <c r="AL228" s="181"/>
      <c r="AM228" s="181"/>
      <c r="AN228" s="181"/>
      <c r="AO228" s="181"/>
      <c r="AP228" s="181"/>
      <c r="AQ228" s="181"/>
      <c r="AR228" s="181"/>
    </row>
    <row r="229" spans="1:44" s="40" customFormat="1" ht="15" customHeight="1" x14ac:dyDescent="0.2">
      <c r="A229" s="169"/>
      <c r="B229" s="169" t="s">
        <v>456</v>
      </c>
      <c r="C229" s="169"/>
      <c r="D229" s="169"/>
      <c r="E229" s="169"/>
      <c r="F229" s="169"/>
      <c r="G229" s="169"/>
      <c r="H229" s="169"/>
      <c r="I229" s="169"/>
      <c r="J229" s="169"/>
      <c r="K229" s="169"/>
      <c r="L229" s="169"/>
      <c r="M229" s="169"/>
      <c r="N229" s="169"/>
      <c r="O229" s="169"/>
      <c r="P229" s="169"/>
      <c r="Q229" s="169"/>
      <c r="R229" s="169"/>
      <c r="S229" s="169"/>
      <c r="T229" s="169"/>
      <c r="U229" s="169"/>
      <c r="V229" s="169"/>
      <c r="W229" s="169"/>
      <c r="X229" s="169"/>
      <c r="Y229" s="169"/>
      <c r="Z229" s="169"/>
      <c r="AA229" s="169"/>
      <c r="AB229" s="169"/>
      <c r="AC229" s="169"/>
      <c r="AD229" s="169"/>
      <c r="AE229" s="169"/>
      <c r="AF229" s="169"/>
      <c r="AG229" s="169"/>
      <c r="AH229" s="170"/>
      <c r="AI229" s="169"/>
      <c r="AJ229" s="169" t="s">
        <v>457</v>
      </c>
      <c r="AK229" s="169"/>
      <c r="AL229" s="169"/>
      <c r="AM229" s="169"/>
      <c r="AN229" s="169"/>
      <c r="AO229" s="169"/>
      <c r="AP229" s="169"/>
      <c r="AQ229" s="169"/>
      <c r="AR229" s="169"/>
    </row>
    <row r="230" spans="1:44" s="37" customFormat="1" ht="15" customHeight="1" x14ac:dyDescent="0.2">
      <c r="A230" s="168"/>
      <c r="B230" s="583">
        <v>149</v>
      </c>
      <c r="C230" s="584"/>
      <c r="D230" s="585"/>
      <c r="E230" s="575"/>
      <c r="F230" s="575"/>
      <c r="G230" s="575"/>
      <c r="H230" s="575"/>
      <c r="I230" s="575"/>
      <c r="J230" s="575"/>
      <c r="K230" s="575"/>
      <c r="L230" s="575"/>
      <c r="M230" s="575"/>
      <c r="N230" s="575"/>
      <c r="O230" s="575"/>
      <c r="P230" s="575"/>
      <c r="Q230" s="575"/>
      <c r="R230" s="575"/>
      <c r="S230" s="575"/>
      <c r="T230" s="575"/>
      <c r="U230" s="575"/>
      <c r="V230" s="575"/>
      <c r="W230" s="575"/>
      <c r="X230" s="575"/>
      <c r="Y230" s="575"/>
      <c r="Z230" s="575"/>
      <c r="AA230" s="575"/>
      <c r="AB230" s="575"/>
      <c r="AC230" s="575"/>
      <c r="AD230" s="575"/>
      <c r="AE230" s="526"/>
      <c r="AF230" s="527"/>
      <c r="AG230" s="168"/>
      <c r="AH230" s="168"/>
      <c r="AI230" s="168"/>
      <c r="AJ230" s="586">
        <v>150</v>
      </c>
      <c r="AK230" s="587"/>
      <c r="AL230" s="206"/>
      <c r="AM230" s="207"/>
      <c r="AN230" s="208"/>
      <c r="AO230" s="207"/>
      <c r="AP230" s="208"/>
      <c r="AQ230" s="206"/>
      <c r="AR230" s="168"/>
    </row>
    <row r="231" spans="1:44" s="37" customFormat="1" ht="3" customHeight="1" x14ac:dyDescent="0.2">
      <c r="A231" s="168"/>
      <c r="B231" s="168"/>
      <c r="C231" s="168"/>
      <c r="D231" s="168"/>
      <c r="E231" s="168"/>
      <c r="F231" s="168"/>
      <c r="G231" s="168"/>
      <c r="H231" s="168"/>
      <c r="I231" s="168"/>
      <c r="J231" s="168"/>
      <c r="K231" s="168"/>
      <c r="L231" s="168"/>
      <c r="M231" s="168"/>
      <c r="N231" s="168"/>
      <c r="O231" s="168"/>
      <c r="P231" s="168"/>
      <c r="Q231" s="168"/>
      <c r="R231" s="168"/>
      <c r="S231" s="168"/>
      <c r="T231" s="168"/>
      <c r="U231" s="168"/>
      <c r="V231" s="168"/>
      <c r="W231" s="168"/>
      <c r="X231" s="168"/>
      <c r="Y231" s="168"/>
      <c r="Z231" s="168"/>
      <c r="AA231" s="168"/>
      <c r="AB231" s="168"/>
      <c r="AC231" s="168"/>
      <c r="AD231" s="168"/>
      <c r="AE231" s="168"/>
      <c r="AF231" s="168"/>
      <c r="AG231" s="168"/>
      <c r="AH231" s="168"/>
      <c r="AI231" s="168"/>
      <c r="AJ231" s="168"/>
      <c r="AK231" s="168"/>
      <c r="AL231" s="168"/>
      <c r="AM231" s="168"/>
      <c r="AN231" s="168"/>
      <c r="AO231" s="168"/>
      <c r="AP231" s="168"/>
      <c r="AQ231" s="168"/>
      <c r="AR231" s="168"/>
    </row>
    <row r="232" spans="1:44" s="40" customFormat="1" ht="15" customHeight="1" x14ac:dyDescent="0.2">
      <c r="A232" s="169"/>
      <c r="B232" s="169" t="s">
        <v>458</v>
      </c>
      <c r="C232" s="169"/>
      <c r="D232" s="169"/>
      <c r="E232" s="169"/>
      <c r="F232" s="169"/>
      <c r="G232" s="169"/>
      <c r="H232" s="169"/>
      <c r="I232" s="169"/>
      <c r="J232" s="169"/>
      <c r="K232" s="169"/>
      <c r="L232" s="169"/>
      <c r="M232" s="169"/>
      <c r="N232" s="169"/>
      <c r="O232" s="169"/>
      <c r="P232" s="169"/>
      <c r="Q232" s="169"/>
      <c r="R232" s="169"/>
      <c r="S232" s="169"/>
      <c r="T232" s="169"/>
      <c r="U232" s="169" t="s">
        <v>459</v>
      </c>
      <c r="V232" s="169"/>
      <c r="W232" s="169"/>
      <c r="X232" s="169"/>
      <c r="Y232" s="169"/>
      <c r="Z232" s="169"/>
      <c r="AA232" s="169"/>
      <c r="AB232" s="169"/>
      <c r="AC232" s="169"/>
      <c r="AD232" s="169"/>
      <c r="AE232" s="169"/>
      <c r="AF232" s="169"/>
      <c r="AG232" s="169"/>
      <c r="AH232" s="169"/>
      <c r="AI232" s="169"/>
      <c r="AJ232" s="169"/>
      <c r="AK232" s="169"/>
      <c r="AL232" s="169"/>
      <c r="AM232" s="169"/>
      <c r="AN232" s="169"/>
      <c r="AO232" s="169"/>
      <c r="AP232" s="169"/>
      <c r="AQ232" s="169"/>
      <c r="AR232" s="169"/>
    </row>
    <row r="233" spans="1:44" s="37" customFormat="1" ht="15" customHeight="1" x14ac:dyDescent="0.2">
      <c r="A233" s="168"/>
      <c r="B233" s="586">
        <v>151</v>
      </c>
      <c r="C233" s="587"/>
      <c r="D233" s="588"/>
      <c r="E233" s="206"/>
      <c r="F233" s="206"/>
      <c r="G233" s="589"/>
      <c r="H233" s="590"/>
      <c r="I233" s="206"/>
      <c r="J233" s="206"/>
      <c r="K233" s="206"/>
      <c r="L233" s="206"/>
      <c r="M233" s="206"/>
      <c r="N233" s="168"/>
      <c r="O233" s="168"/>
      <c r="P233" s="168"/>
      <c r="Q233" s="168"/>
      <c r="R233" s="168"/>
      <c r="S233" s="168"/>
      <c r="T233" s="168"/>
      <c r="U233" s="550">
        <v>152</v>
      </c>
      <c r="V233" s="550"/>
      <c r="W233" s="557"/>
      <c r="X233" s="526"/>
      <c r="Y233" s="526"/>
      <c r="Z233" s="526"/>
      <c r="AA233" s="526"/>
      <c r="AB233" s="526"/>
      <c r="AC233" s="526"/>
      <c r="AD233" s="526"/>
      <c r="AE233" s="526"/>
      <c r="AF233" s="526"/>
      <c r="AG233" s="526"/>
      <c r="AH233" s="526"/>
      <c r="AI233" s="526"/>
      <c r="AJ233" s="526"/>
      <c r="AK233" s="526"/>
      <c r="AL233" s="526"/>
      <c r="AM233" s="526"/>
      <c r="AN233" s="526"/>
      <c r="AO233" s="526"/>
      <c r="AP233" s="526"/>
      <c r="AQ233" s="526"/>
      <c r="AR233" s="209"/>
    </row>
    <row r="234" spans="1:44" s="37" customFormat="1" ht="3" customHeight="1" x14ac:dyDescent="0.2">
      <c r="A234" s="168"/>
      <c r="B234" s="168"/>
      <c r="C234" s="168"/>
      <c r="D234" s="168"/>
      <c r="E234" s="168"/>
      <c r="F234" s="168"/>
      <c r="G234" s="168"/>
      <c r="H234" s="168"/>
      <c r="I234" s="168"/>
      <c r="J234" s="168"/>
      <c r="K234" s="168"/>
      <c r="L234" s="168"/>
      <c r="M234" s="168"/>
      <c r="N234" s="168"/>
      <c r="O234" s="168"/>
      <c r="P234" s="168"/>
      <c r="Q234" s="168"/>
      <c r="R234" s="168"/>
      <c r="S234" s="168"/>
      <c r="T234" s="168"/>
      <c r="U234" s="168"/>
      <c r="V234" s="168"/>
      <c r="W234" s="168"/>
      <c r="X234" s="168"/>
      <c r="Y234" s="168"/>
      <c r="Z234" s="168"/>
      <c r="AA234" s="168"/>
      <c r="AB234" s="168"/>
      <c r="AC234" s="168"/>
      <c r="AD234" s="168"/>
      <c r="AE234" s="168"/>
      <c r="AF234" s="168"/>
      <c r="AG234" s="168"/>
      <c r="AH234" s="168"/>
      <c r="AI234" s="168"/>
      <c r="AJ234" s="168"/>
      <c r="AK234" s="168"/>
      <c r="AL234" s="168"/>
      <c r="AM234" s="168"/>
      <c r="AN234" s="168"/>
      <c r="AO234" s="168"/>
      <c r="AP234" s="168"/>
      <c r="AQ234" s="168"/>
      <c r="AR234" s="168"/>
    </row>
    <row r="235" spans="1:44" s="40" customFormat="1" ht="15" customHeight="1" x14ac:dyDescent="0.2">
      <c r="A235" s="169"/>
      <c r="B235" s="169" t="s">
        <v>460</v>
      </c>
      <c r="C235" s="169"/>
      <c r="D235" s="169"/>
      <c r="E235" s="169"/>
      <c r="F235" s="169"/>
      <c r="G235" s="169"/>
      <c r="H235" s="169"/>
      <c r="I235" s="169"/>
      <c r="J235" s="169"/>
      <c r="K235" s="169"/>
      <c r="L235" s="169"/>
      <c r="M235" s="169"/>
      <c r="N235" s="169"/>
      <c r="O235" s="169"/>
      <c r="P235" s="169"/>
      <c r="Q235" s="169"/>
      <c r="R235" s="169"/>
      <c r="S235" s="169"/>
      <c r="T235" s="169"/>
      <c r="U235" s="169"/>
      <c r="V235" s="169"/>
      <c r="W235" s="169"/>
      <c r="X235" s="169"/>
      <c r="Y235" s="169"/>
      <c r="Z235" s="169"/>
      <c r="AA235" s="169"/>
      <c r="AB235" s="169"/>
      <c r="AC235" s="169"/>
      <c r="AD235" s="169"/>
      <c r="AE235" s="169"/>
      <c r="AF235" s="169"/>
      <c r="AG235" s="169"/>
      <c r="AH235" s="169"/>
      <c r="AI235" s="169"/>
      <c r="AJ235" s="169"/>
      <c r="AK235" s="169"/>
      <c r="AL235" s="169"/>
      <c r="AM235" s="169"/>
      <c r="AN235" s="169"/>
      <c r="AO235" s="169"/>
      <c r="AP235" s="169"/>
      <c r="AQ235" s="169"/>
      <c r="AR235" s="169"/>
    </row>
    <row r="236" spans="1:44" s="37" customFormat="1" ht="15" customHeight="1" x14ac:dyDescent="0.2">
      <c r="A236" s="168"/>
      <c r="B236" s="586">
        <v>153</v>
      </c>
      <c r="C236" s="587"/>
      <c r="D236" s="588"/>
      <c r="E236" s="206"/>
      <c r="F236" s="206"/>
      <c r="G236" s="589"/>
      <c r="H236" s="590"/>
      <c r="I236" s="206"/>
      <c r="J236" s="206"/>
      <c r="K236" s="206"/>
      <c r="L236" s="206"/>
      <c r="M236" s="206"/>
      <c r="N236" s="591"/>
      <c r="O236" s="591"/>
      <c r="P236" s="206"/>
      <c r="Q236" s="591"/>
      <c r="R236" s="591"/>
      <c r="S236" s="206"/>
      <c r="T236" s="206"/>
      <c r="U236" s="206"/>
      <c r="V236" s="206"/>
      <c r="W236" s="206"/>
      <c r="X236" s="591"/>
      <c r="Y236" s="591"/>
      <c r="Z236" s="206"/>
      <c r="AA236" s="168"/>
      <c r="AB236" s="168"/>
      <c r="AC236" s="168"/>
      <c r="AD236" s="168"/>
      <c r="AE236" s="168"/>
      <c r="AF236" s="168"/>
      <c r="AG236" s="168"/>
      <c r="AH236" s="168"/>
      <c r="AI236" s="168"/>
      <c r="AJ236" s="168"/>
      <c r="AK236" s="168"/>
      <c r="AL236" s="168"/>
      <c r="AM236" s="168"/>
      <c r="AN236" s="168"/>
      <c r="AO236" s="168"/>
      <c r="AP236" s="168"/>
      <c r="AQ236" s="168"/>
      <c r="AR236" s="168"/>
    </row>
    <row r="237" spans="1:44" s="37" customFormat="1" ht="6" customHeight="1" x14ac:dyDescent="0.2">
      <c r="A237" s="168"/>
      <c r="B237" s="168"/>
      <c r="C237" s="168"/>
      <c r="D237" s="168"/>
      <c r="E237" s="168"/>
      <c r="F237" s="168"/>
      <c r="G237" s="168"/>
      <c r="H237" s="168"/>
      <c r="I237" s="168"/>
      <c r="J237" s="168"/>
      <c r="K237" s="168"/>
      <c r="L237" s="168"/>
      <c r="M237" s="168"/>
      <c r="N237" s="168"/>
      <c r="O237" s="168"/>
      <c r="P237" s="168"/>
      <c r="Q237" s="168"/>
      <c r="R237" s="168"/>
      <c r="S237" s="168"/>
      <c r="T237" s="168"/>
      <c r="U237" s="168"/>
      <c r="V237" s="168"/>
      <c r="W237" s="168"/>
      <c r="X237" s="168"/>
      <c r="Y237" s="168"/>
      <c r="Z237" s="168"/>
      <c r="AA237" s="168"/>
      <c r="AB237" s="168"/>
      <c r="AC237" s="168"/>
      <c r="AD237" s="168"/>
      <c r="AE237" s="168"/>
      <c r="AF237" s="168"/>
      <c r="AG237" s="168"/>
      <c r="AH237" s="168"/>
      <c r="AI237" s="168"/>
      <c r="AJ237" s="168"/>
      <c r="AK237" s="168"/>
      <c r="AL237" s="168"/>
      <c r="AM237" s="168"/>
      <c r="AN237" s="168"/>
      <c r="AO237" s="168"/>
      <c r="AP237" s="168"/>
      <c r="AQ237" s="168"/>
      <c r="AR237" s="168"/>
    </row>
    <row r="238" spans="1:44" s="37" customFormat="1" ht="18" customHeight="1" x14ac:dyDescent="0.2">
      <c r="A238" s="529" t="s">
        <v>461</v>
      </c>
      <c r="B238" s="529"/>
      <c r="C238" s="529"/>
      <c r="D238" s="529"/>
      <c r="E238" s="529"/>
      <c r="F238" s="529"/>
      <c r="G238" s="529"/>
      <c r="H238" s="529"/>
      <c r="I238" s="529"/>
      <c r="J238" s="529"/>
      <c r="K238" s="529"/>
      <c r="L238" s="529"/>
      <c r="M238" s="529"/>
      <c r="N238" s="529"/>
      <c r="O238" s="529"/>
      <c r="P238" s="529"/>
      <c r="Q238" s="529"/>
      <c r="R238" s="529"/>
      <c r="S238" s="529"/>
      <c r="T238" s="529"/>
      <c r="U238" s="529"/>
      <c r="V238" s="542"/>
      <c r="W238" s="505"/>
      <c r="X238" s="505"/>
      <c r="Y238" s="505"/>
      <c r="Z238" s="505"/>
      <c r="AA238" s="505"/>
      <c r="AB238" s="505"/>
      <c r="AC238" s="505"/>
      <c r="AD238" s="505"/>
      <c r="AE238" s="505"/>
      <c r="AF238" s="505"/>
      <c r="AG238" s="505"/>
      <c r="AH238" s="505"/>
      <c r="AI238" s="505"/>
      <c r="AJ238" s="505"/>
      <c r="AK238" s="505"/>
      <c r="AL238" s="505"/>
      <c r="AM238" s="505"/>
      <c r="AN238" s="505"/>
      <c r="AO238" s="505"/>
      <c r="AP238" s="505"/>
      <c r="AQ238" s="505"/>
      <c r="AR238" s="505"/>
    </row>
    <row r="239" spans="1:44" s="40" customFormat="1" ht="15" customHeight="1" x14ac:dyDescent="0.2">
      <c r="A239" s="169"/>
      <c r="B239" s="169" t="s">
        <v>462</v>
      </c>
      <c r="C239" s="169"/>
      <c r="D239" s="169"/>
      <c r="E239" s="169"/>
      <c r="F239" s="169"/>
      <c r="G239" s="169"/>
      <c r="H239" s="169"/>
      <c r="I239" s="169"/>
      <c r="J239" s="169"/>
      <c r="K239" s="169"/>
      <c r="L239" s="169"/>
      <c r="M239" s="169"/>
      <c r="N239" s="169"/>
      <c r="O239" s="169"/>
      <c r="P239" s="169"/>
      <c r="Q239" s="169"/>
      <c r="R239" s="169"/>
      <c r="S239" s="169"/>
      <c r="T239" s="169"/>
      <c r="U239" s="169"/>
      <c r="V239" s="169"/>
      <c r="W239" s="169"/>
      <c r="X239" s="169"/>
      <c r="Y239" s="169"/>
      <c r="Z239" s="169"/>
      <c r="AA239" s="169"/>
      <c r="AB239" s="169"/>
      <c r="AC239" s="169"/>
      <c r="AD239" s="169"/>
      <c r="AE239" s="169"/>
      <c r="AF239" s="169"/>
      <c r="AG239" s="169"/>
      <c r="AH239" s="169"/>
      <c r="AI239" s="169"/>
      <c r="AJ239" s="169"/>
      <c r="AK239" s="169"/>
      <c r="AL239" s="169"/>
      <c r="AM239" s="169"/>
      <c r="AN239" s="169"/>
      <c r="AO239" s="169"/>
      <c r="AP239" s="169"/>
      <c r="AQ239" s="169"/>
      <c r="AR239" s="169"/>
    </row>
    <row r="240" spans="1:44" s="210" customFormat="1" ht="15" customHeight="1" x14ac:dyDescent="0.2">
      <c r="A240" s="191"/>
      <c r="B240" s="181" t="s">
        <v>463</v>
      </c>
      <c r="C240" s="191"/>
      <c r="D240" s="191"/>
      <c r="E240" s="191"/>
      <c r="F240" s="191"/>
      <c r="G240" s="191"/>
      <c r="H240" s="191"/>
      <c r="I240" s="191"/>
      <c r="J240" s="191"/>
      <c r="K240" s="191"/>
      <c r="L240" s="191"/>
      <c r="M240" s="191"/>
      <c r="N240" s="191"/>
      <c r="O240" s="191"/>
      <c r="P240" s="191"/>
      <c r="Q240" s="191"/>
      <c r="R240" s="191"/>
      <c r="S240" s="191"/>
      <c r="T240" s="191"/>
      <c r="U240" s="191"/>
      <c r="V240" s="191"/>
      <c r="W240" s="191"/>
      <c r="X240" s="191"/>
      <c r="Y240" s="191"/>
      <c r="Z240" s="191"/>
      <c r="AA240" s="191"/>
      <c r="AB240" s="191"/>
      <c r="AC240" s="191"/>
      <c r="AD240" s="191"/>
      <c r="AE240" s="191"/>
      <c r="AF240" s="191"/>
      <c r="AG240" s="191"/>
      <c r="AH240" s="191"/>
      <c r="AI240" s="191"/>
      <c r="AJ240" s="191"/>
      <c r="AK240" s="191"/>
      <c r="AL240" s="191"/>
      <c r="AM240" s="191"/>
      <c r="AN240" s="191"/>
      <c r="AO240" s="191"/>
      <c r="AP240" s="191"/>
      <c r="AQ240" s="191"/>
      <c r="AR240" s="191"/>
    </row>
    <row r="241" spans="1:44" s="37" customFormat="1" ht="15" customHeight="1" x14ac:dyDescent="0.2">
      <c r="A241" s="168"/>
      <c r="B241" s="583">
        <v>154</v>
      </c>
      <c r="C241" s="592"/>
      <c r="D241" s="557"/>
      <c r="E241" s="575"/>
      <c r="F241" s="575"/>
      <c r="G241" s="575"/>
      <c r="H241" s="575"/>
      <c r="I241" s="575"/>
      <c r="J241" s="575"/>
      <c r="K241" s="575"/>
      <c r="L241" s="575"/>
      <c r="M241" s="575"/>
      <c r="N241" s="575"/>
      <c r="O241" s="575"/>
      <c r="P241" s="575"/>
      <c r="Q241" s="575"/>
      <c r="R241" s="575"/>
      <c r="S241" s="575"/>
      <c r="T241" s="575"/>
      <c r="U241" s="575"/>
      <c r="V241" s="575"/>
      <c r="W241" s="575"/>
      <c r="X241" s="575"/>
      <c r="Y241" s="575"/>
      <c r="Z241" s="575"/>
      <c r="AA241" s="575"/>
      <c r="AB241" s="575"/>
      <c r="AC241" s="575"/>
      <c r="AD241" s="575"/>
      <c r="AE241" s="526"/>
      <c r="AF241" s="527"/>
      <c r="AG241" s="168"/>
      <c r="AH241" s="168"/>
      <c r="AI241" s="168"/>
      <c r="AJ241" s="168"/>
      <c r="AK241" s="168"/>
      <c r="AL241" s="168"/>
      <c r="AM241" s="168"/>
      <c r="AN241" s="168"/>
      <c r="AO241" s="168"/>
      <c r="AP241" s="168"/>
      <c r="AQ241" s="168"/>
      <c r="AR241" s="168"/>
    </row>
    <row r="242" spans="1:44" s="37" customFormat="1" ht="3.95" customHeight="1" x14ac:dyDescent="0.2">
      <c r="A242" s="168"/>
      <c r="B242" s="168"/>
      <c r="C242" s="168"/>
      <c r="D242" s="168"/>
      <c r="E242" s="168"/>
      <c r="F242" s="168"/>
      <c r="G242" s="168"/>
      <c r="H242" s="168"/>
      <c r="I242" s="168"/>
      <c r="J242" s="168"/>
      <c r="K242" s="168"/>
      <c r="L242" s="168"/>
      <c r="M242" s="168"/>
      <c r="N242" s="168"/>
      <c r="O242" s="168"/>
      <c r="P242" s="168"/>
      <c r="Q242" s="168"/>
      <c r="R242" s="168"/>
      <c r="S242" s="168"/>
      <c r="T242" s="168"/>
      <c r="U242" s="168"/>
      <c r="V242" s="168"/>
      <c r="W242" s="168"/>
      <c r="X242" s="168"/>
      <c r="Y242" s="168"/>
      <c r="Z242" s="168"/>
      <c r="AA242" s="168"/>
      <c r="AB242" s="168"/>
      <c r="AC242" s="168"/>
      <c r="AD242" s="168"/>
      <c r="AE242" s="168"/>
      <c r="AF242" s="168"/>
      <c r="AG242" s="168"/>
      <c r="AH242" s="168"/>
      <c r="AI242" s="168"/>
      <c r="AJ242" s="168"/>
      <c r="AK242" s="168"/>
      <c r="AL242" s="168"/>
      <c r="AM242" s="168"/>
      <c r="AN242" s="168"/>
      <c r="AO242" s="168"/>
      <c r="AP242" s="168"/>
      <c r="AQ242" s="168"/>
      <c r="AR242" s="168"/>
    </row>
    <row r="243" spans="1:44" s="37" customFormat="1" ht="15" customHeight="1" x14ac:dyDescent="0.2">
      <c r="A243" s="168"/>
      <c r="B243" s="169" t="s">
        <v>464</v>
      </c>
      <c r="C243" s="168"/>
      <c r="D243" s="168"/>
      <c r="E243" s="168"/>
      <c r="F243" s="168"/>
      <c r="G243" s="168"/>
      <c r="H243" s="168"/>
      <c r="I243" s="168"/>
      <c r="J243" s="168"/>
      <c r="K243" s="168"/>
      <c r="L243" s="168"/>
      <c r="M243" s="168"/>
      <c r="N243" s="168"/>
      <c r="O243" s="168"/>
      <c r="P243" s="168"/>
      <c r="Q243" s="168"/>
      <c r="R243" s="168"/>
      <c r="S243" s="168"/>
      <c r="T243" s="168"/>
      <c r="U243" s="168"/>
      <c r="V243" s="168"/>
      <c r="W243" s="168"/>
      <c r="X243" s="168"/>
      <c r="Y243" s="168"/>
      <c r="Z243" s="168"/>
      <c r="AA243" s="168"/>
      <c r="AB243" s="168"/>
      <c r="AC243" s="168"/>
      <c r="AD243" s="168"/>
      <c r="AE243" s="168"/>
      <c r="AF243" s="168"/>
      <c r="AG243" s="168"/>
      <c r="AH243" s="168"/>
      <c r="AI243" s="168"/>
      <c r="AJ243" s="168"/>
      <c r="AK243" s="168"/>
      <c r="AL243" s="168"/>
      <c r="AM243" s="168"/>
      <c r="AN243" s="168"/>
      <c r="AO243" s="168"/>
      <c r="AP243" s="168"/>
      <c r="AQ243" s="168"/>
      <c r="AR243" s="168"/>
    </row>
    <row r="244" spans="1:44" s="37" customFormat="1" ht="15" customHeight="1" x14ac:dyDescent="0.2">
      <c r="A244" s="168"/>
      <c r="B244" s="583">
        <v>155</v>
      </c>
      <c r="C244" s="592"/>
      <c r="D244" s="557"/>
      <c r="E244" s="575"/>
      <c r="F244" s="575"/>
      <c r="G244" s="575"/>
      <c r="H244" s="575"/>
      <c r="I244" s="575"/>
      <c r="J244" s="575"/>
      <c r="K244" s="575"/>
      <c r="L244" s="575"/>
      <c r="M244" s="575"/>
      <c r="N244" s="575"/>
      <c r="O244" s="575"/>
      <c r="P244" s="575"/>
      <c r="Q244" s="575"/>
      <c r="R244" s="575"/>
      <c r="S244" s="575"/>
      <c r="T244" s="575"/>
      <c r="U244" s="575"/>
      <c r="V244" s="575"/>
      <c r="W244" s="575"/>
      <c r="X244" s="575"/>
      <c r="Y244" s="575"/>
      <c r="Z244" s="575"/>
      <c r="AA244" s="575"/>
      <c r="AB244" s="575"/>
      <c r="AC244" s="575"/>
      <c r="AD244" s="575"/>
      <c r="AE244" s="526"/>
      <c r="AF244" s="527"/>
      <c r="AG244" s="168"/>
      <c r="AH244" s="168"/>
      <c r="AI244" s="168"/>
      <c r="AJ244" s="168"/>
      <c r="AK244" s="168"/>
      <c r="AL244" s="168"/>
      <c r="AM244" s="168"/>
      <c r="AN244" s="168"/>
      <c r="AO244" s="168"/>
      <c r="AP244" s="168"/>
      <c r="AQ244" s="168"/>
      <c r="AR244" s="168"/>
    </row>
    <row r="245" spans="1:44" s="37" customFormat="1" ht="15" customHeight="1" x14ac:dyDescent="0.2">
      <c r="A245" s="168"/>
      <c r="B245" s="169" t="s">
        <v>465</v>
      </c>
      <c r="C245" s="168"/>
      <c r="D245" s="168"/>
      <c r="E245" s="168"/>
      <c r="F245" s="168"/>
      <c r="G245" s="168"/>
      <c r="H245" s="168"/>
      <c r="I245" s="168"/>
      <c r="J245" s="168"/>
      <c r="K245" s="168"/>
      <c r="L245" s="168"/>
      <c r="M245" s="168"/>
      <c r="N245" s="168"/>
      <c r="O245" s="168"/>
      <c r="P245" s="168"/>
      <c r="Q245" s="168"/>
      <c r="R245" s="168"/>
      <c r="S245" s="168"/>
      <c r="T245" s="168"/>
      <c r="U245" s="168"/>
      <c r="V245" s="168"/>
      <c r="W245" s="168"/>
      <c r="X245" s="168"/>
      <c r="Y245" s="168"/>
      <c r="Z245" s="168"/>
      <c r="AA245" s="168"/>
      <c r="AB245" s="168"/>
      <c r="AC245" s="168"/>
      <c r="AD245" s="168"/>
      <c r="AE245" s="168"/>
      <c r="AF245" s="168"/>
      <c r="AG245" s="168"/>
      <c r="AH245" s="168"/>
      <c r="AI245" s="168"/>
      <c r="AJ245" s="168"/>
      <c r="AK245" s="168"/>
      <c r="AL245" s="168"/>
      <c r="AM245" s="168"/>
      <c r="AN245" s="168"/>
      <c r="AO245" s="168"/>
      <c r="AP245" s="168"/>
      <c r="AQ245" s="168"/>
      <c r="AR245" s="168"/>
    </row>
    <row r="246" spans="1:44" s="37" customFormat="1" ht="15" customHeight="1" x14ac:dyDescent="0.2">
      <c r="A246" s="168"/>
      <c r="B246" s="586">
        <v>156</v>
      </c>
      <c r="C246" s="587"/>
      <c r="D246" s="557"/>
      <c r="E246" s="575"/>
      <c r="F246" s="575"/>
      <c r="G246" s="575"/>
      <c r="H246" s="575"/>
      <c r="I246" s="575"/>
      <c r="J246" s="575"/>
      <c r="K246" s="575"/>
      <c r="L246" s="575"/>
      <c r="M246" s="575"/>
      <c r="N246" s="575"/>
      <c r="O246" s="575"/>
      <c r="P246" s="575"/>
      <c r="Q246" s="575"/>
      <c r="R246" s="575"/>
      <c r="S246" s="575"/>
      <c r="T246" s="575"/>
      <c r="U246" s="575"/>
      <c r="V246" s="575"/>
      <c r="W246" s="575"/>
      <c r="X246" s="575"/>
      <c r="Y246" s="575"/>
      <c r="Z246" s="575"/>
      <c r="AA246" s="575"/>
      <c r="AB246" s="575"/>
      <c r="AC246" s="575"/>
      <c r="AD246" s="575"/>
      <c r="AE246" s="526"/>
      <c r="AF246" s="527"/>
      <c r="AG246" s="168"/>
      <c r="AH246" s="168"/>
      <c r="AI246" s="168"/>
      <c r="AJ246" s="168"/>
      <c r="AK246" s="168"/>
      <c r="AL246" s="168"/>
      <c r="AM246" s="168"/>
      <c r="AN246" s="168"/>
      <c r="AO246" s="168"/>
      <c r="AP246" s="168"/>
      <c r="AQ246" s="168"/>
      <c r="AR246" s="168"/>
    </row>
    <row r="247" spans="1:44" s="37" customFormat="1" ht="15" customHeight="1" x14ac:dyDescent="0.2">
      <c r="A247" s="168"/>
      <c r="B247" s="175" t="s">
        <v>466</v>
      </c>
      <c r="C247" s="168"/>
      <c r="D247" s="168"/>
      <c r="E247" s="168"/>
      <c r="F247" s="168"/>
      <c r="G247" s="168"/>
      <c r="H247" s="168"/>
      <c r="I247" s="168"/>
      <c r="J247" s="168"/>
      <c r="K247" s="168"/>
      <c r="L247" s="168"/>
      <c r="M247" s="168"/>
      <c r="N247" s="168"/>
      <c r="O247" s="168"/>
      <c r="P247" s="168"/>
      <c r="Q247" s="168"/>
      <c r="R247" s="168"/>
      <c r="S247" s="168"/>
      <c r="T247" s="168"/>
      <c r="U247" s="168"/>
      <c r="V247" s="168"/>
      <c r="W247" s="168"/>
      <c r="X247" s="168"/>
      <c r="Y247" s="168"/>
      <c r="Z247" s="168"/>
      <c r="AA247" s="168"/>
      <c r="AB247" s="168"/>
      <c r="AC247" s="168"/>
      <c r="AD247" s="168"/>
      <c r="AE247" s="168"/>
      <c r="AF247" s="168"/>
      <c r="AG247" s="168"/>
      <c r="AH247" s="168"/>
      <c r="AI247" s="168"/>
      <c r="AJ247" s="168"/>
      <c r="AK247" s="168"/>
      <c r="AL247" s="168"/>
      <c r="AM247" s="168"/>
      <c r="AN247" s="168"/>
      <c r="AO247" s="168"/>
      <c r="AP247" s="168"/>
      <c r="AQ247" s="168"/>
      <c r="AR247" s="168"/>
    </row>
    <row r="248" spans="1:44" s="37" customFormat="1" ht="15" customHeight="1" x14ac:dyDescent="0.2">
      <c r="A248" s="168"/>
      <c r="B248" s="595">
        <v>157</v>
      </c>
      <c r="C248" s="596"/>
      <c r="D248" s="510"/>
      <c r="E248" s="510"/>
      <c r="F248" s="510"/>
      <c r="G248" s="510"/>
      <c r="H248" s="510"/>
      <c r="I248" s="510"/>
      <c r="J248" s="510"/>
      <c r="K248" s="510"/>
      <c r="L248" s="510"/>
      <c r="M248" s="510"/>
      <c r="N248" s="510"/>
      <c r="O248" s="510"/>
      <c r="P248" s="510"/>
      <c r="Q248" s="510"/>
      <c r="R248" s="510"/>
      <c r="S248" s="510"/>
      <c r="T248" s="510"/>
      <c r="U248" s="510"/>
      <c r="V248" s="510"/>
      <c r="W248" s="510"/>
      <c r="X248" s="510"/>
      <c r="Y248" s="510"/>
      <c r="Z248" s="510"/>
      <c r="AA248" s="510"/>
      <c r="AB248" s="510"/>
      <c r="AC248" s="510"/>
      <c r="AD248" s="510"/>
      <c r="AE248" s="510"/>
      <c r="AF248" s="511"/>
      <c r="AG248" s="168"/>
      <c r="AH248" s="168"/>
      <c r="AI248" s="168"/>
      <c r="AJ248" s="168"/>
      <c r="AK248" s="168"/>
      <c r="AL248" s="168"/>
      <c r="AM248" s="168"/>
      <c r="AN248" s="168"/>
      <c r="AO248" s="168"/>
      <c r="AP248" s="168"/>
      <c r="AQ248" s="168"/>
      <c r="AR248" s="168"/>
    </row>
    <row r="249" spans="1:44" s="37" customFormat="1" ht="15" customHeight="1" x14ac:dyDescent="0.2">
      <c r="A249" s="168"/>
      <c r="B249" s="512"/>
      <c r="C249" s="483"/>
      <c r="D249" s="483"/>
      <c r="E249" s="483"/>
      <c r="F249" s="483"/>
      <c r="G249" s="483"/>
      <c r="H249" s="483"/>
      <c r="I249" s="483"/>
      <c r="J249" s="483"/>
      <c r="K249" s="483"/>
      <c r="L249" s="483"/>
      <c r="M249" s="483"/>
      <c r="N249" s="483"/>
      <c r="O249" s="483"/>
      <c r="P249" s="483"/>
      <c r="Q249" s="483"/>
      <c r="R249" s="483"/>
      <c r="S249" s="483"/>
      <c r="T249" s="483"/>
      <c r="U249" s="483"/>
      <c r="V249" s="483"/>
      <c r="W249" s="483"/>
      <c r="X249" s="483"/>
      <c r="Y249" s="483"/>
      <c r="Z249" s="483"/>
      <c r="AA249" s="483"/>
      <c r="AB249" s="483"/>
      <c r="AC249" s="483"/>
      <c r="AD249" s="483"/>
      <c r="AE249" s="483"/>
      <c r="AF249" s="513"/>
      <c r="AG249" s="168"/>
      <c r="AH249" s="168"/>
      <c r="AI249" s="168"/>
      <c r="AJ249" s="168"/>
      <c r="AK249" s="168"/>
      <c r="AL249" s="168"/>
      <c r="AM249" s="168"/>
      <c r="AN249" s="168"/>
      <c r="AO249" s="168"/>
      <c r="AP249" s="168"/>
      <c r="AQ249" s="168"/>
      <c r="AR249" s="168"/>
    </row>
    <row r="250" spans="1:44" s="37" customFormat="1" ht="15" customHeight="1" x14ac:dyDescent="0.2">
      <c r="A250" s="168"/>
      <c r="B250" s="512"/>
      <c r="C250" s="483"/>
      <c r="D250" s="483"/>
      <c r="E250" s="483"/>
      <c r="F250" s="483"/>
      <c r="G250" s="483"/>
      <c r="H250" s="483"/>
      <c r="I250" s="483"/>
      <c r="J250" s="483"/>
      <c r="K250" s="483"/>
      <c r="L250" s="483"/>
      <c r="M250" s="483"/>
      <c r="N250" s="483"/>
      <c r="O250" s="483"/>
      <c r="P250" s="483"/>
      <c r="Q250" s="483"/>
      <c r="R250" s="483"/>
      <c r="S250" s="483"/>
      <c r="T250" s="483"/>
      <c r="U250" s="483"/>
      <c r="V250" s="483"/>
      <c r="W250" s="483"/>
      <c r="X250" s="483"/>
      <c r="Y250" s="483"/>
      <c r="Z250" s="483"/>
      <c r="AA250" s="483"/>
      <c r="AB250" s="483"/>
      <c r="AC250" s="483"/>
      <c r="AD250" s="483"/>
      <c r="AE250" s="483"/>
      <c r="AF250" s="513"/>
      <c r="AG250" s="168"/>
      <c r="AH250" s="168"/>
      <c r="AI250" s="168"/>
      <c r="AJ250" s="168"/>
      <c r="AK250" s="168"/>
      <c r="AL250" s="168"/>
      <c r="AM250" s="168"/>
      <c r="AN250" s="168"/>
      <c r="AO250" s="168"/>
      <c r="AP250" s="168"/>
      <c r="AQ250" s="168"/>
      <c r="AR250" s="168"/>
    </row>
    <row r="251" spans="1:44" s="37" customFormat="1" ht="15" customHeight="1" x14ac:dyDescent="0.2">
      <c r="A251" s="168"/>
      <c r="B251" s="559"/>
      <c r="C251" s="560"/>
      <c r="D251" s="560"/>
      <c r="E251" s="560"/>
      <c r="F251" s="560"/>
      <c r="G251" s="560"/>
      <c r="H251" s="560"/>
      <c r="I251" s="560"/>
      <c r="J251" s="560"/>
      <c r="K251" s="560"/>
      <c r="L251" s="560"/>
      <c r="M251" s="560"/>
      <c r="N251" s="560"/>
      <c r="O251" s="560"/>
      <c r="P251" s="560"/>
      <c r="Q251" s="560"/>
      <c r="R251" s="593" t="s">
        <v>299</v>
      </c>
      <c r="S251" s="594"/>
      <c r="T251" s="594"/>
      <c r="U251" s="594"/>
      <c r="V251" s="594"/>
      <c r="W251" s="594"/>
      <c r="X251" s="560"/>
      <c r="Y251" s="560"/>
      <c r="Z251" s="560"/>
      <c r="AA251" s="560"/>
      <c r="AB251" s="560"/>
      <c r="AC251" s="560"/>
      <c r="AD251" s="560"/>
      <c r="AE251" s="560"/>
      <c r="AF251" s="561"/>
      <c r="AG251" s="168"/>
      <c r="AH251" s="168"/>
      <c r="AI251" s="168"/>
      <c r="AJ251" s="168"/>
      <c r="AK251" s="168"/>
      <c r="AL251" s="168"/>
      <c r="AM251" s="168"/>
      <c r="AN251" s="168"/>
      <c r="AO251" s="168"/>
      <c r="AP251" s="168"/>
      <c r="AQ251" s="168"/>
      <c r="AR251" s="168"/>
    </row>
    <row r="252" spans="1:44" s="40" customFormat="1" ht="15" customHeight="1" x14ac:dyDescent="0.2">
      <c r="A252" s="169"/>
      <c r="B252" s="169" t="s">
        <v>467</v>
      </c>
      <c r="C252" s="169"/>
      <c r="D252" s="169"/>
      <c r="E252" s="169"/>
      <c r="F252" s="169"/>
      <c r="G252" s="169"/>
      <c r="H252" s="169"/>
      <c r="I252" s="169"/>
      <c r="J252" s="169"/>
      <c r="K252" s="169"/>
      <c r="L252" s="169"/>
      <c r="M252" s="169"/>
      <c r="N252" s="169"/>
      <c r="O252" s="169"/>
      <c r="P252" s="169"/>
      <c r="Q252" s="169"/>
      <c r="R252" s="169"/>
      <c r="S252" s="169"/>
      <c r="T252" s="169"/>
      <c r="U252" s="169"/>
      <c r="V252" s="169"/>
      <c r="W252" s="169"/>
      <c r="X252" s="169"/>
      <c r="Y252" s="169"/>
      <c r="Z252" s="169"/>
      <c r="AA252" s="169"/>
      <c r="AB252" s="169"/>
      <c r="AC252" s="169"/>
      <c r="AD252" s="169"/>
      <c r="AE252" s="169"/>
      <c r="AF252" s="169"/>
      <c r="AG252" s="169"/>
      <c r="AH252" s="169"/>
      <c r="AI252" s="169"/>
      <c r="AJ252" s="169"/>
      <c r="AK252" s="169"/>
      <c r="AL252" s="169"/>
      <c r="AM252" s="169"/>
      <c r="AN252" s="169"/>
      <c r="AO252" s="169"/>
      <c r="AP252" s="169"/>
      <c r="AQ252" s="169"/>
      <c r="AR252" s="169"/>
    </row>
    <row r="253" spans="1:44" s="37" customFormat="1" ht="15" customHeight="1" x14ac:dyDescent="0.2">
      <c r="A253" s="168"/>
      <c r="B253" s="586">
        <v>158</v>
      </c>
      <c r="C253" s="587"/>
      <c r="D253" s="557"/>
      <c r="E253" s="575"/>
      <c r="F253" s="575"/>
      <c r="G253" s="575"/>
      <c r="H253" s="575"/>
      <c r="I253" s="575"/>
      <c r="J253" s="575"/>
      <c r="K253" s="575"/>
      <c r="L253" s="575"/>
      <c r="M253" s="575"/>
      <c r="N253" s="575"/>
      <c r="O253" s="575"/>
      <c r="P253" s="575"/>
      <c r="Q253" s="575"/>
      <c r="R253" s="575"/>
      <c r="S253" s="575"/>
      <c r="T253" s="575"/>
      <c r="U253" s="575"/>
      <c r="V253" s="575"/>
      <c r="W253" s="575"/>
      <c r="X253" s="575"/>
      <c r="Y253" s="575"/>
      <c r="Z253" s="575"/>
      <c r="AA253" s="575"/>
      <c r="AB253" s="575"/>
      <c r="AC253" s="575"/>
      <c r="AD253" s="575"/>
      <c r="AE253" s="526"/>
      <c r="AF253" s="527"/>
      <c r="AG253" s="168"/>
      <c r="AH253" s="168"/>
      <c r="AI253" s="168"/>
      <c r="AJ253" s="168"/>
      <c r="AK253" s="168"/>
      <c r="AL253" s="168"/>
      <c r="AM253" s="168"/>
      <c r="AN253" s="168"/>
      <c r="AO253" s="168"/>
      <c r="AP253" s="168"/>
      <c r="AQ253" s="168"/>
      <c r="AR253" s="168"/>
    </row>
    <row r="254" spans="1:44" s="40" customFormat="1" ht="15" customHeight="1" x14ac:dyDescent="0.2">
      <c r="A254" s="169"/>
      <c r="B254" s="169" t="s">
        <v>468</v>
      </c>
      <c r="C254" s="169"/>
      <c r="D254" s="169"/>
      <c r="E254" s="169"/>
      <c r="F254" s="169"/>
      <c r="G254" s="169"/>
      <c r="H254" s="169"/>
      <c r="I254" s="169"/>
      <c r="J254" s="169"/>
      <c r="K254" s="169"/>
      <c r="L254" s="169"/>
      <c r="M254" s="169"/>
      <c r="N254" s="169"/>
      <c r="O254" s="169"/>
      <c r="P254" s="169"/>
      <c r="Q254" s="169"/>
      <c r="R254" s="169"/>
      <c r="S254" s="169"/>
      <c r="T254" s="169"/>
      <c r="U254" s="169"/>
      <c r="V254" s="169"/>
      <c r="W254" s="169"/>
      <c r="X254" s="169"/>
      <c r="Y254" s="169"/>
      <c r="Z254" s="169"/>
      <c r="AA254" s="169"/>
      <c r="AB254" s="169"/>
      <c r="AC254" s="169"/>
      <c r="AD254" s="169"/>
      <c r="AE254" s="169"/>
      <c r="AF254" s="169"/>
      <c r="AG254" s="169"/>
      <c r="AH254" s="169"/>
      <c r="AI254" s="169"/>
      <c r="AJ254" s="169"/>
      <c r="AK254" s="169"/>
      <c r="AL254" s="169"/>
      <c r="AM254" s="169"/>
      <c r="AN254" s="169"/>
      <c r="AO254" s="169"/>
      <c r="AP254" s="169"/>
      <c r="AQ254" s="169"/>
      <c r="AR254" s="169"/>
    </row>
    <row r="255" spans="1:44" s="37" customFormat="1" ht="8.1" customHeight="1" x14ac:dyDescent="0.2">
      <c r="A255" s="168"/>
      <c r="B255" s="168"/>
      <c r="C255" s="168"/>
      <c r="D255" s="168"/>
      <c r="E255" s="168"/>
      <c r="F255" s="168"/>
      <c r="G255" s="168"/>
      <c r="H255" s="168"/>
      <c r="I255" s="168"/>
      <c r="J255" s="168"/>
      <c r="K255" s="168"/>
      <c r="L255" s="168"/>
      <c r="M255" s="168"/>
      <c r="N255" s="168"/>
      <c r="O255" s="168"/>
      <c r="P255" s="168"/>
      <c r="Q255" s="168"/>
      <c r="R255" s="168"/>
      <c r="S255" s="168"/>
      <c r="T255" s="168"/>
      <c r="U255" s="168"/>
      <c r="V255" s="168"/>
      <c r="W255" s="168"/>
      <c r="X255" s="168"/>
      <c r="Y255" s="168"/>
      <c r="Z255" s="168"/>
      <c r="AA255" s="168"/>
      <c r="AB255" s="168"/>
      <c r="AC255" s="168"/>
      <c r="AD255" s="168"/>
      <c r="AE255" s="168"/>
      <c r="AF255" s="168"/>
      <c r="AG255" s="168"/>
      <c r="AH255" s="168"/>
      <c r="AI255" s="168"/>
      <c r="AJ255" s="168"/>
      <c r="AK255" s="168"/>
      <c r="AL255" s="168"/>
      <c r="AM255" s="168"/>
      <c r="AN255" s="168"/>
      <c r="AO255" s="168"/>
      <c r="AP255" s="168"/>
      <c r="AQ255" s="168"/>
      <c r="AR255" s="168"/>
    </row>
    <row r="256" spans="1:44" s="40" customFormat="1" ht="15" customHeight="1" x14ac:dyDescent="0.2">
      <c r="A256" s="169"/>
      <c r="B256" s="169" t="s">
        <v>279</v>
      </c>
      <c r="C256" s="169"/>
      <c r="D256" s="169"/>
      <c r="E256" s="169"/>
      <c r="F256" s="169"/>
      <c r="G256" s="169"/>
      <c r="H256" s="169"/>
      <c r="I256" s="169"/>
      <c r="J256" s="169"/>
      <c r="K256" s="169"/>
      <c r="L256" s="169"/>
      <c r="M256" s="169"/>
      <c r="N256" s="169"/>
      <c r="O256" s="169"/>
      <c r="P256" s="169"/>
      <c r="Q256" s="169"/>
      <c r="R256" s="169"/>
      <c r="S256" s="169"/>
      <c r="T256" s="169"/>
      <c r="U256" s="169"/>
      <c r="V256" s="169"/>
      <c r="W256" s="169"/>
      <c r="X256" s="169"/>
      <c r="Y256" s="169"/>
      <c r="Z256" s="169"/>
      <c r="AA256" s="169"/>
      <c r="AB256" s="169"/>
      <c r="AC256" s="169"/>
      <c r="AD256" s="169"/>
      <c r="AE256" s="169"/>
      <c r="AF256" s="169"/>
      <c r="AG256" s="169"/>
      <c r="AH256" s="169"/>
      <c r="AI256" s="169"/>
      <c r="AJ256" s="169"/>
      <c r="AK256" s="169"/>
      <c r="AL256" s="169"/>
      <c r="AM256" s="169"/>
      <c r="AN256" s="169"/>
      <c r="AO256" s="169"/>
      <c r="AP256" s="169"/>
      <c r="AQ256" s="169"/>
      <c r="AR256" s="169"/>
    </row>
    <row r="257" spans="1:44" s="37" customFormat="1" ht="15" customHeight="1" x14ac:dyDescent="0.2">
      <c r="A257" s="168"/>
      <c r="B257" s="597">
        <v>159</v>
      </c>
      <c r="C257" s="598"/>
      <c r="D257" s="510"/>
      <c r="E257" s="510"/>
      <c r="F257" s="510"/>
      <c r="G257" s="510"/>
      <c r="H257" s="510"/>
      <c r="I257" s="510"/>
      <c r="J257" s="510"/>
      <c r="K257" s="510"/>
      <c r="L257" s="510"/>
      <c r="M257" s="510"/>
      <c r="N257" s="510"/>
      <c r="O257" s="510"/>
      <c r="P257" s="510"/>
      <c r="Q257" s="510"/>
      <c r="R257" s="510"/>
      <c r="S257" s="510"/>
      <c r="T257" s="510"/>
      <c r="U257" s="510"/>
      <c r="V257" s="510"/>
      <c r="W257" s="510"/>
      <c r="X257" s="510"/>
      <c r="Y257" s="510"/>
      <c r="Z257" s="510"/>
      <c r="AA257" s="510"/>
      <c r="AB257" s="510"/>
      <c r="AC257" s="510"/>
      <c r="AD257" s="510"/>
      <c r="AE257" s="510"/>
      <c r="AF257" s="511"/>
      <c r="AG257" s="168"/>
      <c r="AH257" s="168"/>
      <c r="AI257" s="168"/>
      <c r="AJ257" s="168"/>
      <c r="AK257" s="168"/>
      <c r="AL257" s="168"/>
      <c r="AM257" s="168"/>
      <c r="AN257" s="168"/>
      <c r="AO257" s="168"/>
      <c r="AP257" s="168"/>
      <c r="AQ257" s="168"/>
      <c r="AR257" s="168"/>
    </row>
    <row r="258" spans="1:44" s="37" customFormat="1" ht="14.1" customHeight="1" x14ac:dyDescent="0.2">
      <c r="A258" s="168"/>
      <c r="B258" s="599"/>
      <c r="C258" s="505"/>
      <c r="D258" s="505"/>
      <c r="E258" s="505"/>
      <c r="F258" s="505"/>
      <c r="G258" s="505"/>
      <c r="H258" s="505"/>
      <c r="I258" s="505"/>
      <c r="J258" s="505"/>
      <c r="K258" s="505"/>
      <c r="L258" s="505"/>
      <c r="M258" s="505"/>
      <c r="N258" s="505"/>
      <c r="O258" s="505"/>
      <c r="P258" s="505"/>
      <c r="Q258" s="505"/>
      <c r="R258" s="505"/>
      <c r="S258" s="505"/>
      <c r="T258" s="505"/>
      <c r="U258" s="505"/>
      <c r="V258" s="505"/>
      <c r="W258" s="505"/>
      <c r="X258" s="505"/>
      <c r="Y258" s="505"/>
      <c r="Z258" s="505"/>
      <c r="AA258" s="505"/>
      <c r="AB258" s="505"/>
      <c r="AC258" s="505"/>
      <c r="AD258" s="505"/>
      <c r="AE258" s="505"/>
      <c r="AF258" s="600"/>
      <c r="AG258" s="168"/>
      <c r="AH258" s="168"/>
      <c r="AI258" s="168"/>
      <c r="AJ258" s="168"/>
      <c r="AK258" s="168"/>
      <c r="AL258" s="168"/>
      <c r="AM258" s="168"/>
      <c r="AN258" s="168"/>
      <c r="AO258" s="168"/>
      <c r="AP258" s="168"/>
      <c r="AQ258" s="168"/>
      <c r="AR258" s="168"/>
    </row>
    <row r="259" spans="1:44" s="37" customFormat="1" ht="14.1" customHeight="1" x14ac:dyDescent="0.2">
      <c r="A259" s="168"/>
      <c r="B259" s="601"/>
      <c r="C259" s="602"/>
      <c r="D259" s="602"/>
      <c r="E259" s="602"/>
      <c r="F259" s="602"/>
      <c r="G259" s="602"/>
      <c r="H259" s="602"/>
      <c r="I259" s="602"/>
      <c r="J259" s="602"/>
      <c r="K259" s="602"/>
      <c r="L259" s="602"/>
      <c r="M259" s="602"/>
      <c r="N259" s="602"/>
      <c r="O259" s="602"/>
      <c r="P259" s="602"/>
      <c r="Q259" s="602"/>
      <c r="R259" s="602"/>
      <c r="S259" s="602"/>
      <c r="T259" s="602"/>
      <c r="U259" s="602"/>
      <c r="V259" s="602"/>
      <c r="W259" s="602"/>
      <c r="X259" s="602"/>
      <c r="Y259" s="602"/>
      <c r="Z259" s="602"/>
      <c r="AA259" s="602"/>
      <c r="AB259" s="602"/>
      <c r="AC259" s="602"/>
      <c r="AD259" s="602"/>
      <c r="AE259" s="602"/>
      <c r="AF259" s="603"/>
      <c r="AG259" s="168"/>
      <c r="AH259" s="168"/>
      <c r="AI259" s="168"/>
      <c r="AJ259" s="168"/>
      <c r="AK259" s="168"/>
      <c r="AL259" s="168"/>
      <c r="AM259" s="168"/>
      <c r="AN259" s="168"/>
      <c r="AO259" s="168"/>
      <c r="AP259" s="168"/>
      <c r="AQ259" s="168"/>
      <c r="AR259" s="168"/>
    </row>
    <row r="260" spans="1:44" s="37" customFormat="1" ht="15" customHeight="1" x14ac:dyDescent="0.2">
      <c r="A260" s="168"/>
      <c r="B260" s="169" t="s">
        <v>469</v>
      </c>
      <c r="C260" s="168"/>
      <c r="D260" s="168"/>
      <c r="E260" s="168"/>
      <c r="F260" s="168"/>
      <c r="G260" s="168"/>
      <c r="H260" s="168"/>
      <c r="I260" s="168"/>
      <c r="J260" s="168"/>
      <c r="K260" s="168"/>
      <c r="L260" s="168"/>
      <c r="M260" s="168"/>
      <c r="N260" s="168"/>
      <c r="O260" s="168"/>
      <c r="P260" s="168"/>
      <c r="Q260" s="168"/>
      <c r="R260" s="168"/>
      <c r="S260" s="168"/>
      <c r="T260" s="168"/>
      <c r="U260" s="168"/>
      <c r="V260" s="168"/>
      <c r="W260" s="168"/>
      <c r="X260" s="168"/>
      <c r="Y260" s="168"/>
      <c r="Z260" s="168"/>
      <c r="AA260" s="168"/>
      <c r="AB260" s="168"/>
      <c r="AC260" s="168"/>
      <c r="AD260" s="168"/>
      <c r="AE260" s="168"/>
      <c r="AF260" s="168"/>
      <c r="AG260" s="168"/>
      <c r="AH260" s="168"/>
      <c r="AI260" s="168"/>
      <c r="AJ260" s="168"/>
      <c r="AK260" s="168"/>
      <c r="AL260" s="168"/>
      <c r="AM260" s="168"/>
      <c r="AN260" s="168"/>
      <c r="AO260" s="168"/>
      <c r="AP260" s="168"/>
      <c r="AQ260" s="168"/>
      <c r="AR260" s="168"/>
    </row>
    <row r="261" spans="1:44" s="37" customFormat="1" ht="15" customHeight="1" x14ac:dyDescent="0.25">
      <c r="A261" s="168"/>
      <c r="B261" s="583">
        <v>160</v>
      </c>
      <c r="C261" s="592"/>
      <c r="D261" s="604"/>
      <c r="E261" s="546"/>
      <c r="F261" s="546"/>
      <c r="G261" s="546"/>
      <c r="H261" s="546"/>
      <c r="I261" s="546"/>
      <c r="J261" s="546"/>
      <c r="K261" s="546"/>
      <c r="L261" s="546"/>
      <c r="M261" s="546"/>
      <c r="N261" s="546"/>
      <c r="O261" s="546"/>
      <c r="P261" s="546"/>
      <c r="Q261" s="546"/>
      <c r="R261" s="546"/>
      <c r="S261" s="546"/>
      <c r="T261" s="546"/>
      <c r="U261" s="546"/>
      <c r="V261" s="546"/>
      <c r="W261" s="546"/>
      <c r="X261" s="546"/>
      <c r="Y261" s="546"/>
      <c r="Z261" s="546"/>
      <c r="AA261" s="546"/>
      <c r="AB261" s="546"/>
      <c r="AC261" s="546"/>
      <c r="AD261" s="546"/>
      <c r="AE261" s="605"/>
      <c r="AF261" s="606"/>
      <c r="AG261" s="168"/>
      <c r="AH261" s="168"/>
      <c r="AI261" s="168"/>
      <c r="AJ261" s="168"/>
      <c r="AK261" s="168"/>
      <c r="AL261" s="168"/>
      <c r="AM261" s="168"/>
      <c r="AN261" s="168"/>
      <c r="AO261" s="168"/>
      <c r="AP261" s="168"/>
      <c r="AQ261" s="168"/>
      <c r="AR261" s="168"/>
    </row>
    <row r="262" spans="1:44" s="37" customFormat="1" ht="3.95" customHeight="1" x14ac:dyDescent="0.2">
      <c r="A262" s="168"/>
      <c r="B262" s="168"/>
      <c r="C262" s="168"/>
      <c r="D262" s="168"/>
      <c r="E262" s="168"/>
      <c r="F262" s="168"/>
      <c r="G262" s="168"/>
      <c r="H262" s="168"/>
      <c r="I262" s="168"/>
      <c r="J262" s="168"/>
      <c r="K262" s="168"/>
      <c r="L262" s="168"/>
      <c r="M262" s="168"/>
      <c r="N262" s="168"/>
      <c r="O262" s="168"/>
      <c r="P262" s="168"/>
      <c r="Q262" s="168"/>
      <c r="R262" s="168"/>
      <c r="S262" s="168"/>
      <c r="T262" s="168"/>
      <c r="U262" s="168"/>
      <c r="V262" s="168"/>
      <c r="W262" s="168"/>
      <c r="X262" s="168"/>
      <c r="Y262" s="168"/>
      <c r="Z262" s="168"/>
      <c r="AA262" s="168"/>
      <c r="AB262" s="168"/>
      <c r="AC262" s="168"/>
      <c r="AD262" s="168"/>
      <c r="AE262" s="168"/>
      <c r="AF262" s="168"/>
      <c r="AG262" s="168"/>
      <c r="AH262" s="168"/>
      <c r="AI262" s="168"/>
      <c r="AJ262" s="168"/>
      <c r="AK262" s="168"/>
      <c r="AL262" s="168"/>
      <c r="AM262" s="168"/>
      <c r="AN262" s="168"/>
      <c r="AO262" s="168"/>
      <c r="AP262" s="168"/>
      <c r="AQ262" s="168"/>
      <c r="AR262" s="168"/>
    </row>
    <row r="263" spans="1:44" s="37" customFormat="1" ht="20.100000000000001" customHeight="1" x14ac:dyDescent="0.2">
      <c r="A263" s="565" t="s">
        <v>470</v>
      </c>
      <c r="B263" s="610"/>
      <c r="C263" s="610"/>
      <c r="D263" s="610"/>
      <c r="E263" s="610"/>
      <c r="F263" s="610"/>
      <c r="G263" s="610"/>
      <c r="H263" s="610"/>
      <c r="I263" s="610"/>
      <c r="J263" s="610"/>
      <c r="K263" s="610"/>
      <c r="L263" s="610"/>
      <c r="M263" s="610"/>
      <c r="N263" s="610"/>
      <c r="O263" s="610"/>
      <c r="P263" s="610"/>
      <c r="Q263" s="610"/>
      <c r="R263" s="610"/>
      <c r="S263" s="610"/>
      <c r="T263" s="610"/>
      <c r="U263" s="610"/>
      <c r="V263" s="610"/>
      <c r="W263" s="610"/>
      <c r="X263" s="610"/>
      <c r="Y263" s="610"/>
      <c r="Z263" s="610"/>
      <c r="AA263" s="610"/>
      <c r="AB263" s="610"/>
      <c r="AC263" s="610"/>
      <c r="AD263" s="610"/>
      <c r="AE263" s="610"/>
      <c r="AF263" s="610"/>
      <c r="AG263" s="610"/>
      <c r="AH263" s="610"/>
      <c r="AI263" s="610"/>
      <c r="AJ263" s="610"/>
      <c r="AK263" s="610"/>
      <c r="AL263" s="610"/>
      <c r="AM263" s="610"/>
      <c r="AN263" s="610"/>
      <c r="AO263" s="610"/>
      <c r="AP263" s="610"/>
      <c r="AQ263" s="610"/>
      <c r="AR263" s="610"/>
    </row>
    <row r="264" spans="1:44" s="166" customFormat="1" ht="15" customHeight="1" x14ac:dyDescent="0.2">
      <c r="A264" s="211"/>
      <c r="B264" s="211" t="s">
        <v>471</v>
      </c>
      <c r="C264" s="211"/>
      <c r="D264" s="211"/>
      <c r="E264" s="211"/>
      <c r="F264" s="211"/>
      <c r="G264" s="211"/>
      <c r="H264" s="211"/>
      <c r="I264" s="211"/>
      <c r="J264" s="211"/>
      <c r="K264" s="211"/>
      <c r="L264" s="211"/>
      <c r="M264" s="211"/>
      <c r="N264" s="211"/>
      <c r="O264" s="211"/>
      <c r="P264" s="211"/>
      <c r="Q264" s="211"/>
      <c r="R264" s="211"/>
      <c r="S264" s="211"/>
      <c r="T264" s="211"/>
      <c r="U264" s="211"/>
      <c r="V264" s="211"/>
      <c r="W264" s="211"/>
      <c r="X264" s="211"/>
      <c r="Y264" s="211"/>
      <c r="Z264" s="211"/>
      <c r="AA264" s="211"/>
      <c r="AB264" s="211"/>
      <c r="AC264" s="211"/>
      <c r="AD264" s="211"/>
      <c r="AE264" s="211"/>
      <c r="AF264" s="211"/>
      <c r="AG264" s="211"/>
      <c r="AH264" s="211"/>
      <c r="AI264" s="211"/>
      <c r="AJ264" s="211"/>
      <c r="AK264" s="211"/>
      <c r="AL264" s="211"/>
      <c r="AM264" s="211"/>
      <c r="AN264" s="211"/>
      <c r="AO264" s="211"/>
      <c r="AP264" s="211"/>
      <c r="AQ264" s="211"/>
      <c r="AR264" s="211"/>
    </row>
    <row r="265" spans="1:44" s="212" customFormat="1" ht="15" customHeight="1" x14ac:dyDescent="0.2">
      <c r="A265" s="188"/>
      <c r="B265" s="188" t="s">
        <v>472</v>
      </c>
      <c r="C265" s="188"/>
      <c r="D265" s="188"/>
      <c r="E265" s="188"/>
      <c r="F265" s="188"/>
      <c r="G265" s="188"/>
      <c r="H265" s="188"/>
      <c r="I265" s="188"/>
      <c r="J265" s="188"/>
      <c r="K265" s="188"/>
      <c r="L265" s="188"/>
      <c r="M265" s="188"/>
      <c r="N265" s="188"/>
      <c r="O265" s="188"/>
      <c r="P265" s="188"/>
      <c r="Q265" s="188"/>
      <c r="R265" s="188"/>
      <c r="S265" s="188"/>
      <c r="T265" s="188"/>
      <c r="U265" s="188"/>
      <c r="V265" s="188"/>
      <c r="W265" s="188"/>
      <c r="X265" s="188"/>
      <c r="Y265" s="188"/>
      <c r="Z265" s="188"/>
      <c r="AA265" s="188"/>
      <c r="AB265" s="188"/>
      <c r="AC265" s="188"/>
      <c r="AD265" s="188"/>
      <c r="AE265" s="188"/>
      <c r="AF265" s="188"/>
      <c r="AG265" s="188"/>
      <c r="AH265" s="188"/>
      <c r="AI265" s="188"/>
      <c r="AJ265" s="188"/>
      <c r="AK265" s="188"/>
      <c r="AL265" s="188"/>
      <c r="AM265" s="188"/>
      <c r="AN265" s="188"/>
      <c r="AO265" s="188"/>
      <c r="AP265" s="188"/>
      <c r="AQ265" s="188"/>
      <c r="AR265" s="188"/>
    </row>
    <row r="266" spans="1:44" s="166" customFormat="1" ht="15" customHeight="1" x14ac:dyDescent="0.2">
      <c r="A266" s="211"/>
      <c r="B266" s="211" t="s">
        <v>470</v>
      </c>
      <c r="C266" s="211"/>
      <c r="D266" s="211"/>
      <c r="E266" s="211"/>
      <c r="F266" s="211"/>
      <c r="G266" s="211"/>
      <c r="H266" s="211"/>
      <c r="I266" s="211"/>
      <c r="J266" s="211"/>
      <c r="K266" s="211"/>
      <c r="L266" s="211"/>
      <c r="M266" s="211"/>
      <c r="N266" s="211"/>
      <c r="O266" s="211"/>
      <c r="P266" s="211"/>
      <c r="Q266" s="211"/>
      <c r="R266" s="211"/>
      <c r="S266" s="211"/>
      <c r="T266" s="211"/>
      <c r="U266" s="211"/>
      <c r="V266" s="211"/>
      <c r="W266" s="211"/>
      <c r="X266" s="211"/>
      <c r="Y266" s="211"/>
      <c r="Z266" s="211"/>
      <c r="AA266" s="211"/>
      <c r="AB266" s="211"/>
      <c r="AC266" s="211"/>
      <c r="AD266" s="211"/>
      <c r="AE266" s="211"/>
      <c r="AF266" s="211"/>
      <c r="AG266" s="211"/>
      <c r="AH266" s="211"/>
      <c r="AI266" s="211"/>
      <c r="AJ266" s="211"/>
      <c r="AK266" s="211"/>
      <c r="AL266" s="211"/>
      <c r="AM266" s="211"/>
      <c r="AN266" s="211"/>
      <c r="AO266" s="211"/>
      <c r="AP266" s="211"/>
      <c r="AQ266" s="211"/>
      <c r="AR266" s="211"/>
    </row>
    <row r="267" spans="1:44" s="166" customFormat="1" ht="15" customHeight="1" x14ac:dyDescent="0.2">
      <c r="A267" s="211"/>
      <c r="B267" s="211" t="s">
        <v>473</v>
      </c>
      <c r="C267" s="211"/>
      <c r="D267" s="211"/>
      <c r="E267" s="211"/>
      <c r="F267" s="211"/>
      <c r="G267" s="211"/>
      <c r="H267" s="211"/>
      <c r="I267" s="211"/>
      <c r="J267" s="211"/>
      <c r="K267" s="211"/>
      <c r="L267" s="211"/>
      <c r="M267" s="211"/>
      <c r="N267" s="211"/>
      <c r="O267" s="211"/>
      <c r="P267" s="211"/>
      <c r="Q267" s="211"/>
      <c r="R267" s="211"/>
      <c r="S267" s="211"/>
      <c r="T267" s="211"/>
      <c r="U267" s="211"/>
      <c r="V267" s="211"/>
      <c r="W267" s="211"/>
      <c r="X267" s="211"/>
      <c r="Y267" s="211"/>
      <c r="Z267" s="211"/>
      <c r="AA267" s="211"/>
      <c r="AB267" s="211"/>
      <c r="AC267" s="211"/>
      <c r="AD267" s="211"/>
      <c r="AE267" s="211"/>
      <c r="AF267" s="211"/>
      <c r="AG267" s="211"/>
      <c r="AH267" s="211"/>
      <c r="AI267" s="211"/>
      <c r="AJ267" s="211"/>
      <c r="AK267" s="211"/>
      <c r="AL267" s="211"/>
      <c r="AM267" s="211"/>
      <c r="AN267" s="211"/>
      <c r="AO267" s="211"/>
      <c r="AP267" s="211"/>
      <c r="AQ267" s="211"/>
      <c r="AR267" s="211"/>
    </row>
    <row r="268" spans="1:44" s="213" customFormat="1" ht="15" customHeight="1" x14ac:dyDescent="0.2">
      <c r="A268" s="185"/>
      <c r="B268" s="185" t="s">
        <v>474</v>
      </c>
      <c r="C268" s="185"/>
      <c r="D268" s="185"/>
      <c r="E268" s="185"/>
      <c r="F268" s="185"/>
      <c r="G268" s="185"/>
      <c r="H268" s="185"/>
      <c r="I268" s="185"/>
      <c r="J268" s="185"/>
      <c r="K268" s="185"/>
      <c r="L268" s="185"/>
      <c r="M268" s="185"/>
      <c r="N268" s="185"/>
      <c r="O268" s="185"/>
      <c r="P268" s="185"/>
      <c r="Q268" s="185"/>
      <c r="R268" s="185"/>
      <c r="S268" s="185"/>
      <c r="T268" s="185"/>
      <c r="U268" s="185"/>
      <c r="V268" s="185"/>
      <c r="W268" s="185"/>
      <c r="X268" s="185"/>
      <c r="Y268" s="185"/>
      <c r="Z268" s="185"/>
      <c r="AA268" s="185"/>
      <c r="AB268" s="185"/>
      <c r="AC268" s="185"/>
      <c r="AD268" s="185"/>
      <c r="AE268" s="185"/>
      <c r="AF268" s="185"/>
      <c r="AG268" s="185"/>
      <c r="AH268" s="185"/>
      <c r="AI268" s="185"/>
      <c r="AJ268" s="185"/>
      <c r="AK268" s="185"/>
      <c r="AL268" s="185"/>
      <c r="AM268" s="185"/>
      <c r="AN268" s="185"/>
      <c r="AO268" s="185"/>
      <c r="AP268" s="185"/>
      <c r="AQ268" s="185"/>
      <c r="AR268" s="185"/>
    </row>
    <row r="269" spans="1:44" s="40" customFormat="1" ht="15" customHeight="1" x14ac:dyDescent="0.2">
      <c r="A269" s="169"/>
      <c r="B269" s="169" t="s">
        <v>279</v>
      </c>
      <c r="C269" s="169"/>
      <c r="D269" s="169"/>
      <c r="E269" s="169"/>
      <c r="F269" s="169"/>
      <c r="G269" s="169"/>
      <c r="H269" s="169"/>
      <c r="I269" s="169"/>
      <c r="J269" s="169"/>
      <c r="K269" s="169"/>
      <c r="L269" s="169"/>
      <c r="M269" s="169"/>
      <c r="N269" s="169"/>
      <c r="O269" s="169"/>
      <c r="P269" s="169"/>
      <c r="Q269" s="169"/>
      <c r="R269" s="169"/>
      <c r="S269" s="169"/>
      <c r="T269" s="169"/>
      <c r="U269" s="169"/>
      <c r="V269" s="169"/>
      <c r="W269" s="169"/>
      <c r="X269" s="169"/>
      <c r="Y269" s="169"/>
      <c r="Z269" s="169"/>
      <c r="AA269" s="169"/>
      <c r="AB269" s="169"/>
      <c r="AC269" s="169"/>
      <c r="AD269" s="169"/>
      <c r="AE269" s="169"/>
      <c r="AF269" s="169"/>
      <c r="AG269" s="169"/>
      <c r="AH269" s="169"/>
      <c r="AI269" s="169"/>
      <c r="AJ269" s="169"/>
      <c r="AK269" s="169"/>
      <c r="AL269" s="169"/>
      <c r="AM269" s="169"/>
      <c r="AN269" s="169"/>
      <c r="AO269" s="169"/>
      <c r="AP269" s="169"/>
      <c r="AQ269" s="169"/>
      <c r="AR269" s="169"/>
    </row>
    <row r="270" spans="1:44" s="40" customFormat="1" ht="14.1" customHeight="1" x14ac:dyDescent="0.2">
      <c r="A270" s="169"/>
      <c r="B270" s="611"/>
      <c r="C270" s="612"/>
      <c r="D270" s="612"/>
      <c r="E270" s="612"/>
      <c r="F270" s="612"/>
      <c r="G270" s="612"/>
      <c r="H270" s="612"/>
      <c r="I270" s="612"/>
      <c r="J270" s="612"/>
      <c r="K270" s="612"/>
      <c r="L270" s="612"/>
      <c r="M270" s="612"/>
      <c r="N270" s="612"/>
      <c r="O270" s="612"/>
      <c r="P270" s="612"/>
      <c r="Q270" s="612"/>
      <c r="R270" s="612"/>
      <c r="S270" s="612"/>
      <c r="T270" s="612"/>
      <c r="U270" s="612"/>
      <c r="V270" s="612"/>
      <c r="W270" s="612"/>
      <c r="X270" s="612"/>
      <c r="Y270" s="612"/>
      <c r="Z270" s="612"/>
      <c r="AA270" s="612"/>
      <c r="AB270" s="612"/>
      <c r="AC270" s="612"/>
      <c r="AD270" s="612"/>
      <c r="AE270" s="612"/>
      <c r="AF270" s="612"/>
      <c r="AG270" s="613"/>
      <c r="AH270" s="169"/>
      <c r="AI270" s="169"/>
      <c r="AJ270" s="169"/>
      <c r="AK270" s="169"/>
      <c r="AL270" s="169"/>
      <c r="AM270" s="169"/>
      <c r="AN270" s="169"/>
      <c r="AO270" s="169"/>
      <c r="AP270" s="169"/>
      <c r="AQ270" s="169"/>
      <c r="AR270" s="169"/>
    </row>
    <row r="271" spans="1:44" s="37" customFormat="1" ht="14.1" customHeight="1" x14ac:dyDescent="0.2">
      <c r="A271" s="168"/>
      <c r="B271" s="614"/>
      <c r="C271" s="505"/>
      <c r="D271" s="505"/>
      <c r="E271" s="505"/>
      <c r="F271" s="505"/>
      <c r="G271" s="505"/>
      <c r="H271" s="505"/>
      <c r="I271" s="505"/>
      <c r="J271" s="505"/>
      <c r="K271" s="505"/>
      <c r="L271" s="505"/>
      <c r="M271" s="505"/>
      <c r="N271" s="505"/>
      <c r="O271" s="505"/>
      <c r="P271" s="505"/>
      <c r="Q271" s="505"/>
      <c r="R271" s="505"/>
      <c r="S271" s="505"/>
      <c r="T271" s="505"/>
      <c r="U271" s="505"/>
      <c r="V271" s="505"/>
      <c r="W271" s="505"/>
      <c r="X271" s="505"/>
      <c r="Y271" s="505"/>
      <c r="Z271" s="505"/>
      <c r="AA271" s="505"/>
      <c r="AB271" s="505"/>
      <c r="AC271" s="505"/>
      <c r="AD271" s="505"/>
      <c r="AE271" s="505"/>
      <c r="AF271" s="505"/>
      <c r="AG271" s="600"/>
      <c r="AH271" s="168"/>
      <c r="AI271" s="168"/>
      <c r="AJ271" s="168"/>
      <c r="AK271" s="168"/>
      <c r="AL271" s="168"/>
      <c r="AM271" s="168"/>
      <c r="AN271" s="168"/>
      <c r="AO271" s="168"/>
      <c r="AP271" s="168"/>
      <c r="AQ271" s="168"/>
      <c r="AR271" s="168"/>
    </row>
    <row r="272" spans="1:44" s="37" customFormat="1" ht="14.1" customHeight="1" x14ac:dyDescent="0.2">
      <c r="A272" s="168"/>
      <c r="B272" s="601"/>
      <c r="C272" s="602"/>
      <c r="D272" s="602"/>
      <c r="E272" s="602"/>
      <c r="F272" s="602"/>
      <c r="G272" s="602"/>
      <c r="H272" s="602"/>
      <c r="I272" s="602"/>
      <c r="J272" s="602"/>
      <c r="K272" s="602"/>
      <c r="L272" s="602"/>
      <c r="M272" s="602"/>
      <c r="N272" s="602"/>
      <c r="O272" s="602"/>
      <c r="P272" s="602"/>
      <c r="Q272" s="602"/>
      <c r="R272" s="602"/>
      <c r="S272" s="602"/>
      <c r="T272" s="602"/>
      <c r="U272" s="602"/>
      <c r="V272" s="602"/>
      <c r="W272" s="602"/>
      <c r="X272" s="602"/>
      <c r="Y272" s="602"/>
      <c r="Z272" s="602"/>
      <c r="AA272" s="602"/>
      <c r="AB272" s="602"/>
      <c r="AC272" s="602"/>
      <c r="AD272" s="602"/>
      <c r="AE272" s="602"/>
      <c r="AF272" s="602"/>
      <c r="AG272" s="603"/>
      <c r="AH272" s="168"/>
      <c r="AI272" s="168"/>
      <c r="AJ272" s="168"/>
      <c r="AK272" s="168"/>
      <c r="AL272" s="168"/>
      <c r="AM272" s="168"/>
      <c r="AN272" s="168"/>
      <c r="AO272" s="168"/>
      <c r="AP272" s="168"/>
      <c r="AQ272" s="168"/>
      <c r="AR272" s="168"/>
    </row>
    <row r="273" spans="1:44" s="37" customFormat="1" ht="15" customHeight="1" x14ac:dyDescent="0.2">
      <c r="A273" s="168"/>
      <c r="B273" s="169" t="s">
        <v>469</v>
      </c>
      <c r="C273" s="168"/>
      <c r="D273" s="168"/>
      <c r="E273" s="168"/>
      <c r="F273" s="168"/>
      <c r="G273" s="168"/>
      <c r="H273" s="168"/>
      <c r="I273" s="168"/>
      <c r="J273" s="168"/>
      <c r="K273" s="168"/>
      <c r="L273" s="168"/>
      <c r="M273" s="168"/>
      <c r="N273" s="168"/>
      <c r="O273" s="168"/>
      <c r="P273" s="168"/>
      <c r="Q273" s="168"/>
      <c r="R273" s="168"/>
      <c r="S273" s="168"/>
      <c r="T273" s="168"/>
      <c r="U273" s="168"/>
      <c r="V273" s="168"/>
      <c r="W273" s="168"/>
      <c r="X273" s="168"/>
      <c r="Y273" s="168"/>
      <c r="Z273" s="168"/>
      <c r="AA273" s="168"/>
      <c r="AB273" s="168"/>
      <c r="AC273" s="168"/>
      <c r="AD273" s="168"/>
      <c r="AE273" s="169" t="s">
        <v>475</v>
      </c>
      <c r="AF273" s="168"/>
      <c r="AG273" s="168"/>
      <c r="AH273" s="168"/>
      <c r="AI273" s="168"/>
      <c r="AJ273" s="168"/>
      <c r="AK273" s="168"/>
      <c r="AL273" s="168"/>
      <c r="AM273" s="168"/>
      <c r="AN273" s="168"/>
      <c r="AO273" s="168"/>
      <c r="AP273" s="168"/>
      <c r="AQ273" s="168"/>
      <c r="AR273" s="168"/>
    </row>
    <row r="274" spans="1:44" s="37" customFormat="1" ht="15" customHeight="1" x14ac:dyDescent="0.2">
      <c r="A274" s="168"/>
      <c r="B274" s="607">
        <f>OpenAccounts!E5</f>
        <v>0</v>
      </c>
      <c r="C274" s="608"/>
      <c r="D274" s="608"/>
      <c r="E274" s="608"/>
      <c r="F274" s="608"/>
      <c r="G274" s="608"/>
      <c r="H274" s="608"/>
      <c r="I274" s="608"/>
      <c r="J274" s="608"/>
      <c r="K274" s="608"/>
      <c r="L274" s="608"/>
      <c r="M274" s="608"/>
      <c r="N274" s="608"/>
      <c r="O274" s="608"/>
      <c r="P274" s="608"/>
      <c r="Q274" s="608"/>
      <c r="R274" s="608"/>
      <c r="S274" s="608"/>
      <c r="T274" s="608"/>
      <c r="U274" s="608"/>
      <c r="V274" s="608"/>
      <c r="W274" s="608"/>
      <c r="X274" s="608"/>
      <c r="Y274" s="608"/>
      <c r="Z274" s="609"/>
      <c r="AA274" s="168"/>
      <c r="AB274" s="168"/>
      <c r="AC274" s="168"/>
      <c r="AD274" s="168"/>
      <c r="AE274" s="214"/>
      <c r="AF274" s="615"/>
      <c r="AG274" s="616"/>
      <c r="AH274" s="215"/>
      <c r="AI274" s="216"/>
      <c r="AJ274" s="215"/>
      <c r="AK274" s="214"/>
      <c r="AL274" s="214"/>
      <c r="AM274" s="214"/>
      <c r="AN274" s="168"/>
      <c r="AO274" s="168"/>
      <c r="AP274" s="168"/>
      <c r="AQ274" s="168"/>
      <c r="AR274" s="168"/>
    </row>
    <row r="275" spans="1:44" s="40" customFormat="1" ht="15" customHeight="1" x14ac:dyDescent="0.2">
      <c r="A275" s="169"/>
      <c r="B275" s="169" t="s">
        <v>476</v>
      </c>
      <c r="C275" s="169"/>
      <c r="D275" s="169"/>
      <c r="E275" s="169"/>
      <c r="F275" s="169"/>
      <c r="G275" s="169"/>
      <c r="H275" s="169"/>
      <c r="I275" s="169"/>
      <c r="J275" s="169"/>
      <c r="K275" s="169"/>
      <c r="L275" s="169"/>
      <c r="M275" s="169"/>
      <c r="N275" s="169"/>
      <c r="O275" s="169"/>
      <c r="P275" s="169"/>
      <c r="Q275" s="169"/>
      <c r="R275" s="169"/>
      <c r="S275" s="169"/>
      <c r="T275" s="169"/>
      <c r="U275" s="169"/>
      <c r="V275" s="169"/>
      <c r="W275" s="169"/>
      <c r="X275" s="169"/>
      <c r="Y275" s="169"/>
      <c r="Z275" s="169"/>
      <c r="AA275" s="169"/>
      <c r="AB275" s="169"/>
      <c r="AC275" s="169"/>
      <c r="AD275" s="169"/>
      <c r="AE275" s="169"/>
      <c r="AF275" s="169"/>
      <c r="AG275" s="169"/>
      <c r="AH275" s="169"/>
      <c r="AI275" s="169"/>
      <c r="AJ275" s="169"/>
      <c r="AK275" s="169"/>
      <c r="AL275" s="169"/>
      <c r="AM275" s="169"/>
      <c r="AN275" s="169"/>
      <c r="AO275" s="169"/>
      <c r="AP275" s="169"/>
      <c r="AQ275" s="169"/>
      <c r="AR275" s="169"/>
    </row>
    <row r="276" spans="1:44" s="37" customFormat="1" ht="15" customHeight="1" x14ac:dyDescent="0.2">
      <c r="A276" s="168"/>
      <c r="B276" s="607" t="s">
        <v>280</v>
      </c>
      <c r="C276" s="608"/>
      <c r="D276" s="608"/>
      <c r="E276" s="608"/>
      <c r="F276" s="608"/>
      <c r="G276" s="608"/>
      <c r="H276" s="608"/>
      <c r="I276" s="608"/>
      <c r="J276" s="608"/>
      <c r="K276" s="608"/>
      <c r="L276" s="608"/>
      <c r="M276" s="608"/>
      <c r="N276" s="608"/>
      <c r="O276" s="608"/>
      <c r="P276" s="608"/>
      <c r="Q276" s="608"/>
      <c r="R276" s="608"/>
      <c r="S276" s="608"/>
      <c r="T276" s="608"/>
      <c r="U276" s="608"/>
      <c r="V276" s="608"/>
      <c r="W276" s="608"/>
      <c r="X276" s="608"/>
      <c r="Y276" s="608"/>
      <c r="Z276" s="609"/>
      <c r="AA276" s="168"/>
      <c r="AB276" s="168"/>
      <c r="AC276" s="168"/>
      <c r="AD276" s="168"/>
      <c r="AE276" s="168"/>
      <c r="AF276" s="168"/>
      <c r="AG276" s="168"/>
      <c r="AH276" s="168"/>
      <c r="AI276" s="168"/>
      <c r="AJ276" s="168"/>
      <c r="AK276" s="168"/>
      <c r="AL276" s="168"/>
      <c r="AM276" s="168"/>
      <c r="AN276" s="168"/>
      <c r="AO276" s="168"/>
      <c r="AP276" s="168"/>
      <c r="AQ276" s="168"/>
      <c r="AR276" s="168"/>
    </row>
    <row r="277" spans="1:44" s="37" customFormat="1" ht="3.95" customHeight="1" x14ac:dyDescent="0.2">
      <c r="A277" s="168"/>
      <c r="B277" s="168"/>
      <c r="C277" s="168"/>
      <c r="D277" s="168"/>
      <c r="E277" s="168"/>
      <c r="F277" s="168"/>
      <c r="G277" s="168"/>
      <c r="H277" s="168"/>
      <c r="I277" s="168"/>
      <c r="J277" s="168"/>
      <c r="K277" s="168"/>
      <c r="L277" s="168"/>
      <c r="M277" s="168"/>
      <c r="N277" s="168"/>
      <c r="O277" s="168"/>
      <c r="P277" s="168"/>
      <c r="Q277" s="168"/>
      <c r="R277" s="168"/>
      <c r="S277" s="168"/>
      <c r="T277" s="168"/>
      <c r="U277" s="168"/>
      <c r="V277" s="168"/>
      <c r="W277" s="168"/>
      <c r="X277" s="168"/>
      <c r="Y277" s="168"/>
      <c r="Z277" s="168"/>
      <c r="AA277" s="168"/>
      <c r="AB277" s="168"/>
      <c r="AC277" s="168"/>
      <c r="AD277" s="168"/>
      <c r="AE277" s="168"/>
      <c r="AF277" s="168"/>
      <c r="AG277" s="168"/>
      <c r="AH277" s="168"/>
      <c r="AI277" s="168"/>
      <c r="AJ277" s="168"/>
      <c r="AK277" s="168"/>
      <c r="AL277" s="168"/>
      <c r="AM277" s="168"/>
      <c r="AN277" s="168"/>
      <c r="AO277" s="168"/>
      <c r="AP277" s="168"/>
      <c r="AQ277" s="168"/>
      <c r="AR277" s="168"/>
    </row>
  </sheetData>
  <mergeCells count="269">
    <mergeCell ref="B257:C257"/>
    <mergeCell ref="D257:AF257"/>
    <mergeCell ref="B258:AF259"/>
    <mergeCell ref="B261:C261"/>
    <mergeCell ref="D261:AF261"/>
    <mergeCell ref="B276:Z276"/>
    <mergeCell ref="A263:AR263"/>
    <mergeCell ref="B270:AG272"/>
    <mergeCell ref="B274:Z274"/>
    <mergeCell ref="AF274:AG274"/>
    <mergeCell ref="B249:AF249"/>
    <mergeCell ref="B250:AF250"/>
    <mergeCell ref="B251:Q251"/>
    <mergeCell ref="R251:W251"/>
    <mergeCell ref="X251:AF251"/>
    <mergeCell ref="B253:C253"/>
    <mergeCell ref="D253:AF253"/>
    <mergeCell ref="B244:C244"/>
    <mergeCell ref="D244:AF244"/>
    <mergeCell ref="B246:C246"/>
    <mergeCell ref="D246:AF246"/>
    <mergeCell ref="B248:C248"/>
    <mergeCell ref="D248:AF248"/>
    <mergeCell ref="X236:Y236"/>
    <mergeCell ref="A238:U238"/>
    <mergeCell ref="V238:AR238"/>
    <mergeCell ref="B241:C241"/>
    <mergeCell ref="D241:AF241"/>
    <mergeCell ref="B236:D236"/>
    <mergeCell ref="G236:H236"/>
    <mergeCell ref="N236:O236"/>
    <mergeCell ref="Q236:R236"/>
    <mergeCell ref="A226:AA226"/>
    <mergeCell ref="AB226:AR226"/>
    <mergeCell ref="B230:C230"/>
    <mergeCell ref="D230:AF230"/>
    <mergeCell ref="AJ230:AK230"/>
    <mergeCell ref="B233:D233"/>
    <mergeCell ref="G233:H233"/>
    <mergeCell ref="U233:V233"/>
    <mergeCell ref="W233:AQ233"/>
    <mergeCell ref="A219:AR219"/>
    <mergeCell ref="A220:I220"/>
    <mergeCell ref="J220:AR220"/>
    <mergeCell ref="L224:M224"/>
    <mergeCell ref="N224:P224"/>
    <mergeCell ref="AA224:AB224"/>
    <mergeCell ref="AD224:AH224"/>
    <mergeCell ref="M216:O216"/>
    <mergeCell ref="Q216:X216"/>
    <mergeCell ref="AI216:AJ216"/>
    <mergeCell ref="AL216:AQ216"/>
    <mergeCell ref="A218:C218"/>
    <mergeCell ref="D218:AR218"/>
    <mergeCell ref="M213:O213"/>
    <mergeCell ref="Q213:X213"/>
    <mergeCell ref="AI213:AJ213"/>
    <mergeCell ref="AL213:AQ213"/>
    <mergeCell ref="B215:C215"/>
    <mergeCell ref="M215:X215"/>
    <mergeCell ref="AI215:AQ215"/>
    <mergeCell ref="M209:O209"/>
    <mergeCell ref="Q209:X209"/>
    <mergeCell ref="AI209:AJ209"/>
    <mergeCell ref="AL209:AQ209"/>
    <mergeCell ref="B212:C212"/>
    <mergeCell ref="M212:X212"/>
    <mergeCell ref="AI212:AQ212"/>
    <mergeCell ref="M206:O206"/>
    <mergeCell ref="Q206:X206"/>
    <mergeCell ref="AI206:AJ206"/>
    <mergeCell ref="AL206:AQ206"/>
    <mergeCell ref="B208:C208"/>
    <mergeCell ref="M208:X208"/>
    <mergeCell ref="AI208:AQ208"/>
    <mergeCell ref="B201:C201"/>
    <mergeCell ref="AI201:AJ201"/>
    <mergeCell ref="AL201:AQ201"/>
    <mergeCell ref="A203:AR203"/>
    <mergeCell ref="B205:C205"/>
    <mergeCell ref="M205:X205"/>
    <mergeCell ref="AI205:AQ205"/>
    <mergeCell ref="B196:C197"/>
    <mergeCell ref="W196:Y197"/>
    <mergeCell ref="Z196:AA197"/>
    <mergeCell ref="B199:C199"/>
    <mergeCell ref="AI199:AJ199"/>
    <mergeCell ref="AL199:AQ199"/>
    <mergeCell ref="B189:E189"/>
    <mergeCell ref="W189:Y190"/>
    <mergeCell ref="Z189:AA190"/>
    <mergeCell ref="A192:H192"/>
    <mergeCell ref="I192:AR192"/>
    <mergeCell ref="B194:C194"/>
    <mergeCell ref="AI194:AJ194"/>
    <mergeCell ref="AL194:AQ194"/>
    <mergeCell ref="A185:AI185"/>
    <mergeCell ref="B187:E187"/>
    <mergeCell ref="W187:Y187"/>
    <mergeCell ref="AA187:AF187"/>
    <mergeCell ref="AI187:AJ187"/>
    <mergeCell ref="AL187:AQ187"/>
    <mergeCell ref="AL181:AQ181"/>
    <mergeCell ref="B183:E183"/>
    <mergeCell ref="W183:Y183"/>
    <mergeCell ref="AA183:AF183"/>
    <mergeCell ref="AI183:AJ183"/>
    <mergeCell ref="AL183:AQ183"/>
    <mergeCell ref="B181:E181"/>
    <mergeCell ref="W181:Y181"/>
    <mergeCell ref="AA181:AF181"/>
    <mergeCell ref="AI181:AJ181"/>
    <mergeCell ref="B179:E179"/>
    <mergeCell ref="W179:Y179"/>
    <mergeCell ref="AA179:AF179"/>
    <mergeCell ref="AI179:AJ179"/>
    <mergeCell ref="AL179:AQ179"/>
    <mergeCell ref="B177:E177"/>
    <mergeCell ref="W177:Y177"/>
    <mergeCell ref="AA177:AF177"/>
    <mergeCell ref="AI177:AJ177"/>
    <mergeCell ref="B175:E175"/>
    <mergeCell ref="W175:Y175"/>
    <mergeCell ref="AA175:AF175"/>
    <mergeCell ref="AI175:AJ175"/>
    <mergeCell ref="AL175:AQ175"/>
    <mergeCell ref="AL177:AQ177"/>
    <mergeCell ref="AJ169:AP169"/>
    <mergeCell ref="A171:AR171"/>
    <mergeCell ref="B165:B166"/>
    <mergeCell ref="C165:J166"/>
    <mergeCell ref="A172:AF172"/>
    <mergeCell ref="AG172:AR172"/>
    <mergeCell ref="A161:J161"/>
    <mergeCell ref="K161:AR161"/>
    <mergeCell ref="AJ163:AP163"/>
    <mergeCell ref="AH165:AQ165"/>
    <mergeCell ref="AJ166:AP166"/>
    <mergeCell ref="AH168:AQ168"/>
    <mergeCell ref="W151:W152"/>
    <mergeCell ref="X151:Z152"/>
    <mergeCell ref="AJ154:AP154"/>
    <mergeCell ref="AJ156:AP156"/>
    <mergeCell ref="AH158:AQ158"/>
    <mergeCell ref="AJ159:AP159"/>
    <mergeCell ref="Y143:AC143"/>
    <mergeCell ref="AH144:AQ144"/>
    <mergeCell ref="AJ145:AP145"/>
    <mergeCell ref="A147:AN147"/>
    <mergeCell ref="AO147:AR147"/>
    <mergeCell ref="AG149:AH149"/>
    <mergeCell ref="AJ149:AP149"/>
    <mergeCell ref="AJ131:AP131"/>
    <mergeCell ref="Y133:AC133"/>
    <mergeCell ref="Y135:AC135"/>
    <mergeCell ref="W137:Z137"/>
    <mergeCell ref="W139:AC139"/>
    <mergeCell ref="Y141:AC141"/>
    <mergeCell ref="C128:H128"/>
    <mergeCell ref="N128:T128"/>
    <mergeCell ref="Y128:Z128"/>
    <mergeCell ref="AA128:AB128"/>
    <mergeCell ref="AJ128:AP128"/>
    <mergeCell ref="AH130:AQ130"/>
    <mergeCell ref="AH122:AH123"/>
    <mergeCell ref="AI122:AJ123"/>
    <mergeCell ref="C126:H126"/>
    <mergeCell ref="N126:T126"/>
    <mergeCell ref="Y126:Z126"/>
    <mergeCell ref="AA126:AB126"/>
    <mergeCell ref="AJ126:AP126"/>
    <mergeCell ref="W116:X116"/>
    <mergeCell ref="Y116:AA116"/>
    <mergeCell ref="W118:X118"/>
    <mergeCell ref="Y118:AA118"/>
    <mergeCell ref="W120:X120"/>
    <mergeCell ref="Y120:AA120"/>
    <mergeCell ref="A108:AR108"/>
    <mergeCell ref="AH109:AQ109"/>
    <mergeCell ref="AJ110:AQ110"/>
    <mergeCell ref="A112:I112"/>
    <mergeCell ref="J112:AR112"/>
    <mergeCell ref="W114:X114"/>
    <mergeCell ref="Z114:AF114"/>
    <mergeCell ref="W101:X102"/>
    <mergeCell ref="Y101:Z102"/>
    <mergeCell ref="W104:X104"/>
    <mergeCell ref="Z104:AF104"/>
    <mergeCell ref="W106:X107"/>
    <mergeCell ref="Y106:Y107"/>
    <mergeCell ref="Z106:AF107"/>
    <mergeCell ref="A94:L94"/>
    <mergeCell ref="M94:AR94"/>
    <mergeCell ref="W96:X96"/>
    <mergeCell ref="Z96:AF96"/>
    <mergeCell ref="W98:X99"/>
    <mergeCell ref="Y98:Y99"/>
    <mergeCell ref="Z98:AF99"/>
    <mergeCell ref="AH87:AQ87"/>
    <mergeCell ref="AJ88:AQ88"/>
    <mergeCell ref="A90:AR90"/>
    <mergeCell ref="AH91:AQ91"/>
    <mergeCell ref="AJ92:AQ92"/>
    <mergeCell ref="A93:AR93"/>
    <mergeCell ref="AJ80:AQ80"/>
    <mergeCell ref="A82:J82"/>
    <mergeCell ref="K82:AR82"/>
    <mergeCell ref="W84:X84"/>
    <mergeCell ref="Z84:AF84"/>
    <mergeCell ref="W86:X86"/>
    <mergeCell ref="Z86:AF86"/>
    <mergeCell ref="W72:X72"/>
    <mergeCell ref="Z72:AF72"/>
    <mergeCell ref="AH73:AQ73"/>
    <mergeCell ref="AJ74:AQ74"/>
    <mergeCell ref="AJ76:AQ76"/>
    <mergeCell ref="AJ78:AQ78"/>
    <mergeCell ref="A64:F64"/>
    <mergeCell ref="H64:AR64"/>
    <mergeCell ref="AK66:AQ66"/>
    <mergeCell ref="A68:F68"/>
    <mergeCell ref="G68:AR68"/>
    <mergeCell ref="W70:X70"/>
    <mergeCell ref="Z70:AF70"/>
    <mergeCell ref="A61:AR61"/>
    <mergeCell ref="B33:K33"/>
    <mergeCell ref="M33:V33"/>
    <mergeCell ref="A62:E62"/>
    <mergeCell ref="F62:AR62"/>
    <mergeCell ref="A63:M63"/>
    <mergeCell ref="N63:AR63"/>
    <mergeCell ref="A28:J28"/>
    <mergeCell ref="K28:AR29"/>
    <mergeCell ref="A29:J29"/>
    <mergeCell ref="A30:W30"/>
    <mergeCell ref="X30:X60"/>
    <mergeCell ref="Y30:AR30"/>
    <mergeCell ref="Z41:AQ46"/>
    <mergeCell ref="B23:AQ23"/>
    <mergeCell ref="B24:AQ24"/>
    <mergeCell ref="B25:AQ25"/>
    <mergeCell ref="B26:AD26"/>
    <mergeCell ref="AE26:AJ26"/>
    <mergeCell ref="AK26:AQ26"/>
    <mergeCell ref="B18:I18"/>
    <mergeCell ref="B19:AQ19"/>
    <mergeCell ref="B21:M21"/>
    <mergeCell ref="U21:W21"/>
    <mergeCell ref="Y21:AC21"/>
    <mergeCell ref="AE21:AJ21"/>
    <mergeCell ref="AL21:AM21"/>
    <mergeCell ref="X6:AR6"/>
    <mergeCell ref="X7:AR7"/>
    <mergeCell ref="A8:AR8"/>
    <mergeCell ref="A9:M9"/>
    <mergeCell ref="N9:AR9"/>
    <mergeCell ref="A16:K16"/>
    <mergeCell ref="L16:AR17"/>
    <mergeCell ref="A17:K17"/>
    <mergeCell ref="A1:E2"/>
    <mergeCell ref="F1:AN1"/>
    <mergeCell ref="AO1:AR2"/>
    <mergeCell ref="F2:AN2"/>
    <mergeCell ref="A3:B7"/>
    <mergeCell ref="C3:AN3"/>
    <mergeCell ref="AO3:AR3"/>
    <mergeCell ref="C4:K7"/>
    <mergeCell ref="L4:W7"/>
    <mergeCell ref="X4:AR5"/>
  </mergeCells>
  <phoneticPr fontId="2" type="noConversion"/>
  <printOptions horizontalCentered="1" verticalCentered="1"/>
  <pageMargins left="0.15748031496062992" right="0.15748031496062992" top="0.19685039370078741" bottom="0.19685039370078741" header="0" footer="0"/>
  <pageSetup paperSize="9" orientation="portrait" r:id="rId1"/>
  <headerFooter alignWithMargins="0"/>
  <rowBreaks count="3" manualBreakCount="3">
    <brk id="61" max="16383" man="1"/>
    <brk id="146" max="16383" man="1"/>
    <brk id="217" max="1638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12</vt:i4>
      </vt:variant>
      <vt:variant>
        <vt:lpstr>Named Ranges</vt:lpstr>
      </vt:variant>
      <vt:variant>
        <vt:i4>1</vt:i4>
      </vt:variant>
    </vt:vector>
  </HeadingPairs>
  <TitlesOfParts>
    <vt:vector size="13" baseType="lpstr">
      <vt:lpstr>OpenAccounts</vt:lpstr>
      <vt:lpstr>TrialBalance</vt:lpstr>
      <vt:lpstr>MnthP&amp;L</vt:lpstr>
      <vt:lpstr>PubP&amp;L</vt:lpstr>
      <vt:lpstr>PubBalSht</vt:lpstr>
      <vt:lpstr>PubNotes</vt:lpstr>
      <vt:lpstr>Report</vt:lpstr>
      <vt:lpstr>CorporationTax</vt:lpstr>
      <vt:lpstr>CT600</vt:lpstr>
      <vt:lpstr>WagesInterface</vt:lpstr>
      <vt:lpstr>Stock</vt:lpstr>
      <vt:lpstr>Admin</vt:lpstr>
      <vt:lpstr>TrialBalance!Print_Titles</vt:lpstr>
    </vt:vector>
  </TitlesOfParts>
  <Company>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0607 Financial Accounts</dc:title>
  <dc:creator>Terry Cartwright</dc:creator>
  <cp:lastModifiedBy>Louise Powell</cp:lastModifiedBy>
  <cp:lastPrinted>2008-02-05T15:25:47Z</cp:lastPrinted>
  <dcterms:created xsi:type="dcterms:W3CDTF">2002-12-30T15:31:19Z</dcterms:created>
  <dcterms:modified xsi:type="dcterms:W3CDTF">2022-12-15T19:31:21Z</dcterms:modified>
</cp:coreProperties>
</file>