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4-01-31 (Jan24) Excel 2007\"/>
    </mc:Choice>
  </mc:AlternateContent>
  <xr:revisionPtr revIDLastSave="0" documentId="13_ncr:1_{CF443469-5472-467A-9C74-C33B7CEC0410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4" i="16" s="1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 s="1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A30" i="21" s="1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9" i="19" l="1"/>
  <c r="F39" i="19" s="1"/>
  <c r="B35" i="28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2" i="28" l="1"/>
  <c r="F1" i="19" s="1"/>
  <c r="B16" i="25"/>
  <c r="B8" i="16"/>
  <c r="B21" i="16" s="1"/>
  <c r="B13" i="28"/>
  <c r="G1" i="19"/>
  <c r="B11" i="28" l="1"/>
  <c r="B14" i="25"/>
  <c r="B10" i="28"/>
  <c r="B6" i="16" s="1"/>
  <c r="B19" i="16" s="1"/>
  <c r="B7" i="16"/>
  <c r="B20" i="16" s="1"/>
  <c r="AM1" i="17"/>
  <c r="AV1" i="17" s="1"/>
  <c r="AB1" i="17" l="1"/>
  <c r="AK1" i="17" s="1"/>
  <c r="E1" i="19"/>
  <c r="B8" i="28"/>
  <c r="F5" i="28" s="1"/>
  <c r="B12" i="25"/>
  <c r="B9" i="28"/>
  <c r="L7" i="28" s="1"/>
  <c r="B7" i="28"/>
  <c r="F6" i="28"/>
  <c r="N10" i="28" l="1"/>
  <c r="L10" i="28"/>
  <c r="B10" i="25"/>
  <c r="B6" i="28"/>
  <c r="F1" i="17" s="1"/>
  <c r="O1" i="17" s="1"/>
  <c r="B5" i="16"/>
  <c r="B18" i="16" s="1"/>
  <c r="D1" i="19"/>
  <c r="D33" i="12"/>
  <c r="Q1" i="17"/>
  <c r="Z1" i="17" s="1"/>
  <c r="N6" i="28"/>
  <c r="K6" i="28" s="1"/>
  <c r="G3" i="28" s="1"/>
  <c r="N3" i="28" s="1"/>
  <c r="C34" i="12"/>
  <c r="A34" i="12" s="1"/>
  <c r="E33" i="12" l="1"/>
  <c r="C126" i="27" s="1"/>
  <c r="C1" i="19"/>
  <c r="B4" i="16"/>
  <c r="B17" i="16" s="1"/>
  <c r="B5" i="28"/>
  <c r="A8" i="24" s="1"/>
  <c r="A14" i="24" s="1"/>
  <c r="B4" i="28"/>
  <c r="A5" i="23" s="1"/>
  <c r="A4" i="21" s="1"/>
  <c r="B8" i="25"/>
  <c r="B2" i="28" l="1"/>
  <c r="L6" i="28"/>
  <c r="D1" i="17"/>
  <c r="D12" i="23"/>
  <c r="B3" i="28"/>
  <c r="B6" i="25"/>
  <c r="N19" i="28"/>
  <c r="B33" i="27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Q33" i="17" l="1"/>
  <c r="F33" i="17"/>
  <c r="DW56" i="17"/>
  <c r="DL81" i="17"/>
  <c r="DL56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C7" i="19" l="1"/>
  <c r="Z56" i="17"/>
  <c r="Q55" i="17"/>
  <c r="V10" i="25"/>
  <c r="X10" i="25" s="1"/>
  <c r="BI54" i="17"/>
  <c r="P18" i="25"/>
  <c r="R18" i="25" s="1"/>
  <c r="J24" i="25"/>
  <c r="L24" i="25" s="1"/>
  <c r="CP53" i="17"/>
  <c r="DA54" i="17"/>
  <c r="P26" i="25"/>
  <c r="R26" i="25" s="1"/>
  <c r="V12" i="25"/>
  <c r="X12" i="25" s="1"/>
  <c r="AB55" i="17"/>
  <c r="BT54" i="17"/>
  <c r="P20" i="25"/>
  <c r="R20" i="25" s="1"/>
  <c r="J26" i="25"/>
  <c r="L26" i="25" s="1"/>
  <c r="DA53" i="17"/>
  <c r="AM53" i="17"/>
  <c r="J14" i="25"/>
  <c r="L14" i="25" s="1"/>
  <c r="V28" i="25"/>
  <c r="X28" i="25" s="1"/>
  <c r="DL55" i="17"/>
  <c r="J10" i="25"/>
  <c r="L10" i="25" s="1"/>
  <c r="Q53" i="17"/>
  <c r="P8" i="25"/>
  <c r="R8" i="25" s="1"/>
  <c r="F54" i="17"/>
  <c r="O54" i="17" s="1"/>
  <c r="P24" i="25"/>
  <c r="R24" i="25" s="1"/>
  <c r="CP54" i="17"/>
  <c r="BT53" i="17"/>
  <c r="J20" i="25"/>
  <c r="L20" i="25" s="1"/>
  <c r="AB53" i="17"/>
  <c r="J12" i="25"/>
  <c r="L12" i="25" s="1"/>
  <c r="J18" i="25"/>
  <c r="L18" i="25" s="1"/>
  <c r="BI53" i="17"/>
  <c r="V14" i="25"/>
  <c r="X14" i="25" s="1"/>
  <c r="AM55" i="17"/>
  <c r="CP55" i="17"/>
  <c r="V24" i="25"/>
  <c r="X24" i="25" s="1"/>
  <c r="AB54" i="17"/>
  <c r="P12" i="25"/>
  <c r="R12" i="25" s="1"/>
  <c r="F55" i="17"/>
  <c r="O55" i="17" s="1"/>
  <c r="V8" i="25"/>
  <c r="X8" i="25" s="1"/>
  <c r="C8" i="19"/>
  <c r="Z57" i="17"/>
  <c r="P30" i="25"/>
  <c r="R30" i="25" s="1"/>
  <c r="DW54" i="17"/>
  <c r="DA55" i="17"/>
  <c r="V26" i="25"/>
  <c r="X26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P22" i="25"/>
  <c r="R22" i="25" s="1"/>
  <c r="CE54" i="17"/>
  <c r="P16" i="25"/>
  <c r="R16" i="25" s="1"/>
  <c r="AX54" i="17"/>
  <c r="AB33" i="17"/>
  <c r="AB91" i="17" s="1"/>
  <c r="DL53" i="17"/>
  <c r="J28" i="25"/>
  <c r="L28" i="25" s="1"/>
  <c r="V20" i="25"/>
  <c r="X20" i="25" s="1"/>
  <c r="BT55" i="17"/>
  <c r="P14" i="25"/>
  <c r="R14" i="25" s="1"/>
  <c r="AM54" i="17"/>
  <c r="CE53" i="17"/>
  <c r="J22" i="25"/>
  <c r="L22" i="25" s="1"/>
  <c r="DL54" i="17"/>
  <c r="P28" i="25"/>
  <c r="R28" i="25" s="1"/>
  <c r="Q54" i="17"/>
  <c r="P10" i="25"/>
  <c r="R10" i="25" s="1"/>
  <c r="AX55" i="17"/>
  <c r="V16" i="25"/>
  <c r="X16" i="25" s="1"/>
  <c r="Z81" i="17"/>
  <c r="C34" i="19"/>
  <c r="J16" i="25"/>
  <c r="L16" i="25" s="1"/>
  <c r="AX53" i="17"/>
  <c r="V30" i="25"/>
  <c r="X30" i="25" s="1"/>
  <c r="DW55" i="17"/>
  <c r="V22" i="25"/>
  <c r="X22" i="25" s="1"/>
  <c r="CE55" i="17"/>
  <c r="BI55" i="17"/>
  <c r="V18" i="25"/>
  <c r="X18" i="25" s="1"/>
  <c r="DW53" i="17"/>
  <c r="J30" i="25"/>
  <c r="L30" i="25" s="1"/>
  <c r="J8" i="25"/>
  <c r="L8" i="25" s="1"/>
  <c r="F53" i="17"/>
  <c r="O53" i="17" s="1"/>
  <c r="Q91" i="17" l="1"/>
  <c r="F91" i="17"/>
  <c r="AK56" i="17"/>
  <c r="D7" i="19"/>
  <c r="AM33" i="17"/>
  <c r="AM91" i="17" s="1"/>
  <c r="AX33" i="17"/>
  <c r="AX91" i="17" s="1"/>
  <c r="Z53" i="17"/>
  <c r="C4" i="19"/>
  <c r="Z55" i="17"/>
  <c r="C6" i="19"/>
  <c r="AB8" i="25"/>
  <c r="D8" i="25"/>
  <c r="D34" i="19"/>
  <c r="AK81" i="17"/>
  <c r="D8" i="19"/>
  <c r="AK57" i="17"/>
  <c r="C5" i="19"/>
  <c r="Z54" i="17"/>
  <c r="Z8" i="25" l="1"/>
  <c r="AB10" i="25"/>
  <c r="AV57" i="17"/>
  <c r="E8" i="19"/>
  <c r="C9" i="19"/>
  <c r="BI33" i="17"/>
  <c r="BI91" i="17" s="1"/>
  <c r="D4" i="19"/>
  <c r="AK53" i="17"/>
  <c r="AK55" i="17"/>
  <c r="D6" i="19"/>
  <c r="E7" i="19"/>
  <c r="AV56" i="17"/>
  <c r="D5" i="19"/>
  <c r="AK54" i="17"/>
  <c r="E34" i="19"/>
  <c r="AV81" i="17"/>
  <c r="D10" i="25"/>
  <c r="E5" i="19" l="1"/>
  <c r="AV54" i="17"/>
  <c r="E6" i="19"/>
  <c r="AV55" i="17"/>
  <c r="F8" i="19"/>
  <c r="BG57" i="17"/>
  <c r="BT33" i="17"/>
  <c r="BT91" i="17" s="1"/>
  <c r="BG81" i="17"/>
  <c r="F34" i="19"/>
  <c r="F7" i="19"/>
  <c r="BG56" i="17"/>
  <c r="AV53" i="17"/>
  <c r="E4" i="19"/>
  <c r="AB12" i="25"/>
  <c r="Z10" i="25"/>
  <c r="D9" i="19"/>
  <c r="M19" i="17"/>
  <c r="M60" i="17"/>
  <c r="D12" i="25" l="1"/>
  <c r="X60" i="17"/>
  <c r="X19" i="17"/>
  <c r="G7" i="19"/>
  <c r="BR56" i="17"/>
  <c r="BG55" i="17"/>
  <c r="F6" i="19"/>
  <c r="CE33" i="17"/>
  <c r="CE91" i="17" s="1"/>
  <c r="M91" i="17"/>
  <c r="O19" i="17"/>
  <c r="E9" i="19"/>
  <c r="G8" i="19"/>
  <c r="BR57" i="17"/>
  <c r="BG54" i="17"/>
  <c r="F5" i="19"/>
  <c r="AB14" i="25"/>
  <c r="Z12" i="25"/>
  <c r="BG53" i="17"/>
  <c r="F4" i="19"/>
  <c r="G34" i="19"/>
  <c r="BR81" i="17"/>
  <c r="Z19" i="17" l="1"/>
  <c r="X91" i="17"/>
  <c r="BR54" i="17"/>
  <c r="G5" i="19"/>
  <c r="H34" i="19"/>
  <c r="CC81" i="17"/>
  <c r="CP33" i="17"/>
  <c r="CP91" i="17" s="1"/>
  <c r="AB16" i="25"/>
  <c r="G6" i="19"/>
  <c r="BR55" i="17"/>
  <c r="G4" i="19"/>
  <c r="BR53" i="17"/>
  <c r="D14" i="25"/>
  <c r="Z14" i="25" s="1"/>
  <c r="AI60" i="17"/>
  <c r="AI19" i="17"/>
  <c r="AI91" i="17" s="1"/>
  <c r="CC57" i="17"/>
  <c r="H8" i="19"/>
  <c r="F9" i="19"/>
  <c r="H7" i="19"/>
  <c r="CC56" i="17"/>
  <c r="G9" i="19" l="1"/>
  <c r="CN57" i="17"/>
  <c r="I8" i="19"/>
  <c r="H4" i="19"/>
  <c r="CC53" i="17"/>
  <c r="D16" i="25"/>
  <c r="AT19" i="17"/>
  <c r="AT60" i="17"/>
  <c r="DA33" i="17"/>
  <c r="DA91" i="17" s="1"/>
  <c r="CN56" i="17"/>
  <c r="I7" i="19"/>
  <c r="AK19" i="17"/>
  <c r="AV19" i="17" s="1"/>
  <c r="CC55" i="17"/>
  <c r="H6" i="19"/>
  <c r="CN81" i="17"/>
  <c r="I34" i="19"/>
  <c r="AB18" i="25"/>
  <c r="Z16" i="25"/>
  <c r="H5" i="19"/>
  <c r="CC54" i="17"/>
  <c r="CN54" i="17" l="1"/>
  <c r="I5" i="19"/>
  <c r="J34" i="19"/>
  <c r="CY81" i="17"/>
  <c r="H9" i="19"/>
  <c r="D18" i="25"/>
  <c r="Z18" i="25" s="1"/>
  <c r="BE60" i="17"/>
  <c r="BE19" i="17"/>
  <c r="BG19" i="17" s="1"/>
  <c r="J7" i="19"/>
  <c r="CY56" i="17"/>
  <c r="AT91" i="17"/>
  <c r="CN53" i="17"/>
  <c r="I4" i="19"/>
  <c r="DL33" i="17"/>
  <c r="DL91" i="17" s="1"/>
  <c r="AB20" i="25"/>
  <c r="AB22" i="25" s="1"/>
  <c r="AB24" i="25" s="1"/>
  <c r="AB26" i="25" s="1"/>
  <c r="CN55" i="17"/>
  <c r="I6" i="19"/>
  <c r="CY57" i="17"/>
  <c r="J8" i="19"/>
  <c r="I9" i="19" l="1"/>
  <c r="J6" i="19"/>
  <c r="CY55" i="17"/>
  <c r="DJ81" i="17"/>
  <c r="K34" i="19"/>
  <c r="K7" i="19"/>
  <c r="DJ56" i="17"/>
  <c r="DJ57" i="17"/>
  <c r="K8" i="19"/>
  <c r="AB28" i="25"/>
  <c r="AB30" i="25" s="1"/>
  <c r="CY53" i="17"/>
  <c r="J4" i="19"/>
  <c r="DW33" i="17"/>
  <c r="DW91" i="17" s="1"/>
  <c r="BP19" i="17"/>
  <c r="BP60" i="17"/>
  <c r="D20" i="25"/>
  <c r="BE91" i="17"/>
  <c r="J5" i="19"/>
  <c r="CY54" i="17"/>
  <c r="BP91" i="17" l="1"/>
  <c r="J9" i="19"/>
  <c r="BR19" i="17"/>
  <c r="DJ53" i="17"/>
  <c r="K4" i="19"/>
  <c r="L8" i="19"/>
  <c r="DU57" i="17"/>
  <c r="L34" i="19"/>
  <c r="DU81" i="17"/>
  <c r="DJ54" i="17"/>
  <c r="K5" i="19"/>
  <c r="Z20" i="25"/>
  <c r="D22" i="25" s="1"/>
  <c r="L7" i="19"/>
  <c r="DU56" i="17"/>
  <c r="DJ55" i="17"/>
  <c r="K6" i="19"/>
  <c r="EF81" i="17" l="1"/>
  <c r="M34" i="19"/>
  <c r="L6" i="19"/>
  <c r="DU55" i="17"/>
  <c r="CA19" i="17"/>
  <c r="CA60" i="17"/>
  <c r="DU53" i="17"/>
  <c r="L4" i="19"/>
  <c r="L9" i="19" s="1"/>
  <c r="K9" i="19"/>
  <c r="EF56" i="17"/>
  <c r="M7" i="19"/>
  <c r="EF57" i="17"/>
  <c r="M8" i="19"/>
  <c r="CC19" i="17"/>
  <c r="Z22" i="25"/>
  <c r="D24" i="25"/>
  <c r="DU54" i="17"/>
  <c r="L5" i="19"/>
  <c r="CA91" i="17" l="1"/>
  <c r="EF53" i="17"/>
  <c r="M4" i="19"/>
  <c r="EJ56" i="17"/>
  <c r="N7" i="19"/>
  <c r="B7" i="19" s="1"/>
  <c r="Z24" i="25"/>
  <c r="D26" i="25"/>
  <c r="N8" i="19"/>
  <c r="B8" i="19" s="1"/>
  <c r="EJ57" i="17"/>
  <c r="F8" i="23" s="1"/>
  <c r="M6" i="19"/>
  <c r="EF55" i="17"/>
  <c r="CL60" i="17"/>
  <c r="CL19" i="17"/>
  <c r="CN19" i="17" s="1"/>
  <c r="EF54" i="17"/>
  <c r="M5" i="19"/>
  <c r="EJ81" i="17"/>
  <c r="E37" i="23" s="1"/>
  <c r="N34" i="19"/>
  <c r="B34" i="19" s="1"/>
  <c r="EJ55" i="17" l="1"/>
  <c r="N6" i="19"/>
  <c r="B6" i="19" s="1"/>
  <c r="Z26" i="25"/>
  <c r="D28" i="25" s="1"/>
  <c r="EJ54" i="17"/>
  <c r="N5" i="19"/>
  <c r="B5" i="19" s="1"/>
  <c r="CW60" i="17"/>
  <c r="CW19" i="17"/>
  <c r="M9" i="19"/>
  <c r="CL91" i="17"/>
  <c r="N4" i="19"/>
  <c r="EJ53" i="17"/>
  <c r="DX16" i="17"/>
  <c r="DB71" i="17"/>
  <c r="CF71" i="17"/>
  <c r="AN68" i="17"/>
  <c r="CQ68" i="17"/>
  <c r="AY70" i="17"/>
  <c r="BU69" i="17"/>
  <c r="BJ66" i="17"/>
  <c r="CF84" i="17"/>
  <c r="BJ65" i="17"/>
  <c r="AY79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CQ74" i="17"/>
  <c r="CF62" i="17"/>
  <c r="BU70" i="17"/>
  <c r="BJ84" i="17"/>
  <c r="BJ74" i="17"/>
  <c r="AY71" i="17"/>
  <c r="AN76" i="17"/>
  <c r="AN69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DM72" i="17"/>
  <c r="DB69" i="17"/>
  <c r="CQ76" i="17"/>
  <c r="CQ65" i="17"/>
  <c r="CF80" i="17"/>
  <c r="BU78" i="17"/>
  <c r="BJ85" i="17"/>
  <c r="AY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F7" i="23" l="1"/>
  <c r="F9" i="23" s="1"/>
  <c r="Z28" i="25"/>
  <c r="D30" i="25" s="1"/>
  <c r="Z30" i="25" s="1"/>
  <c r="DM33" i="17"/>
  <c r="DX33" i="17"/>
  <c r="DX91" i="17" s="1"/>
  <c r="CF33" i="17"/>
  <c r="CF91" i="17" s="1"/>
  <c r="N9" i="19"/>
  <c r="B4" i="19"/>
  <c r="B9" i="19" s="1"/>
  <c r="CQ33" i="17"/>
  <c r="AN33" i="17"/>
  <c r="AN91" i="17" s="1"/>
  <c r="BU33" i="17"/>
  <c r="BU91" i="17"/>
  <c r="CQ91" i="17"/>
  <c r="G33" i="17"/>
  <c r="O33" i="17" s="1"/>
  <c r="AY33" i="17"/>
  <c r="AY91" i="17" s="1"/>
  <c r="DM91" i="17"/>
  <c r="DB33" i="17"/>
  <c r="DB91" i="17" s="1"/>
  <c r="BJ33" i="17"/>
  <c r="BJ91" i="17" s="1"/>
  <c r="R33" i="17"/>
  <c r="AC33" i="17"/>
  <c r="E87" i="26"/>
  <c r="AK66" i="27"/>
  <c r="D89" i="26"/>
  <c r="CW91" i="17"/>
  <c r="DH19" i="17"/>
  <c r="DH60" i="17"/>
  <c r="CY19" i="17"/>
  <c r="AC72" i="17"/>
  <c r="AC74" i="17"/>
  <c r="AC65" i="17"/>
  <c r="AC69" i="17"/>
  <c r="AC61" i="17"/>
  <c r="AC75" i="17"/>
  <c r="AC85" i="17"/>
  <c r="AC79" i="17"/>
  <c r="AC78" i="17"/>
  <c r="AC16" i="17"/>
  <c r="AC71" i="17"/>
  <c r="AC62" i="17"/>
  <c r="AC76" i="17"/>
  <c r="AC60" i="17"/>
  <c r="AC68" i="17"/>
  <c r="AC73" i="17"/>
  <c r="AC70" i="17"/>
  <c r="AC77" i="17"/>
  <c r="AC80" i="17"/>
  <c r="AC84" i="17"/>
  <c r="AC66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O60" i="17" s="1"/>
  <c r="G16" i="17"/>
  <c r="G85" i="17"/>
  <c r="O85" i="17" s="1"/>
  <c r="G70" i="17"/>
  <c r="O70" i="17" s="1"/>
  <c r="R69" i="17"/>
  <c r="Z33" i="17" l="1"/>
  <c r="DH91" i="17"/>
  <c r="DJ19" i="17"/>
  <c r="ED19" i="17"/>
  <c r="ED60" i="17"/>
  <c r="Z85" i="17"/>
  <c r="C38" i="19"/>
  <c r="G91" i="17"/>
  <c r="O16" i="17"/>
  <c r="C31" i="19"/>
  <c r="Z78" i="17"/>
  <c r="C13" i="19"/>
  <c r="Z62" i="17"/>
  <c r="C25" i="19"/>
  <c r="Z72" i="17"/>
  <c r="C30" i="19"/>
  <c r="Z77" i="17"/>
  <c r="R91" i="17"/>
  <c r="C11" i="19"/>
  <c r="Z60" i="17"/>
  <c r="Z73" i="17"/>
  <c r="C26" i="19"/>
  <c r="Z61" i="17"/>
  <c r="C12" i="19"/>
  <c r="C37" i="19"/>
  <c r="Z84" i="17"/>
  <c r="Z70" i="17"/>
  <c r="C23" i="19"/>
  <c r="C27" i="19"/>
  <c r="Z74" i="17"/>
  <c r="Z75" i="17"/>
  <c r="C28" i="19"/>
  <c r="Z80" i="17"/>
  <c r="C33" i="19"/>
  <c r="Z68" i="17"/>
  <c r="C21" i="19"/>
  <c r="C32" i="19"/>
  <c r="Z79" i="17"/>
  <c r="Z65" i="17"/>
  <c r="C18" i="19"/>
  <c r="C19" i="19"/>
  <c r="Z66" i="17"/>
  <c r="C24" i="19"/>
  <c r="Z71" i="17"/>
  <c r="C29" i="19"/>
  <c r="Z76" i="17"/>
  <c r="C22" i="19"/>
  <c r="Z69" i="17"/>
  <c r="AC91" i="17"/>
  <c r="AK33" i="17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9" i="21" s="1"/>
  <c r="DS19" i="17"/>
  <c r="DS60" i="17"/>
  <c r="AK69" i="17" l="1"/>
  <c r="D22" i="19"/>
  <c r="AK72" i="17"/>
  <c r="D25" i="19"/>
  <c r="AK78" i="17"/>
  <c r="D31" i="19"/>
  <c r="DU19" i="17"/>
  <c r="DS91" i="17"/>
  <c r="C41" i="19"/>
  <c r="AK84" i="17"/>
  <c r="D37" i="19"/>
  <c r="AK65" i="17"/>
  <c r="D18" i="19"/>
  <c r="AK68" i="17"/>
  <c r="D21" i="19"/>
  <c r="AK75" i="17"/>
  <c r="D28" i="19"/>
  <c r="D23" i="19"/>
  <c r="AK70" i="17"/>
  <c r="D26" i="19"/>
  <c r="AK73" i="17"/>
  <c r="D38" i="19"/>
  <c r="AK85" i="17"/>
  <c r="AK71" i="17"/>
  <c r="D24" i="19"/>
  <c r="AK76" i="17"/>
  <c r="D29" i="19"/>
  <c r="D19" i="19"/>
  <c r="AK66" i="17"/>
  <c r="D32" i="19"/>
  <c r="AK79" i="17"/>
  <c r="AK74" i="17"/>
  <c r="D27" i="19"/>
  <c r="D11" i="19"/>
  <c r="AK60" i="17"/>
  <c r="AK77" i="17"/>
  <c r="D30" i="19"/>
  <c r="D13" i="19"/>
  <c r="AK62" i="17"/>
  <c r="O91" i="17"/>
  <c r="Z16" i="17"/>
  <c r="AK80" i="17"/>
  <c r="D33" i="19"/>
  <c r="D12" i="19"/>
  <c r="AK61" i="17"/>
  <c r="C14" i="19"/>
  <c r="C16" i="19" s="1"/>
  <c r="C43" i="19" s="1"/>
  <c r="C45" i="19" s="1"/>
  <c r="EF19" i="17"/>
  <c r="EJ19" i="17" s="1"/>
  <c r="AV62" i="17" l="1"/>
  <c r="E13" i="19"/>
  <c r="E11" i="19"/>
  <c r="AV60" i="17"/>
  <c r="AV79" i="17"/>
  <c r="E32" i="19"/>
  <c r="E38" i="19"/>
  <c r="AV85" i="17"/>
  <c r="E23" i="19"/>
  <c r="AV70" i="17"/>
  <c r="AV80" i="17"/>
  <c r="E33" i="19"/>
  <c r="D14" i="19"/>
  <c r="D16" i="19" s="1"/>
  <c r="AV76" i="17"/>
  <c r="E29" i="19"/>
  <c r="AV68" i="17"/>
  <c r="E21" i="19"/>
  <c r="AV84" i="17"/>
  <c r="E37" i="19"/>
  <c r="E25" i="19"/>
  <c r="AV72" i="17"/>
  <c r="AV61" i="17"/>
  <c r="E12" i="19"/>
  <c r="AK16" i="17"/>
  <c r="Z91" i="17"/>
  <c r="E19" i="19"/>
  <c r="AV66" i="17"/>
  <c r="E26" i="19"/>
  <c r="AV73" i="17"/>
  <c r="D41" i="19"/>
  <c r="E14" i="23"/>
  <c r="E11" i="21"/>
  <c r="E14" i="21" s="1"/>
  <c r="E30" i="19"/>
  <c r="AV77" i="17"/>
  <c r="E27" i="19"/>
  <c r="AV74" i="17"/>
  <c r="AV71" i="17"/>
  <c r="E24" i="19"/>
  <c r="E28" i="19"/>
  <c r="AV75" i="17"/>
  <c r="E18" i="19"/>
  <c r="AV65" i="17"/>
  <c r="E31" i="19"/>
  <c r="AV78" i="17"/>
  <c r="E22" i="19"/>
  <c r="AV69" i="17"/>
  <c r="AK91" i="17" l="1"/>
  <c r="AV16" i="17"/>
  <c r="BG68" i="17"/>
  <c r="F21" i="19"/>
  <c r="BG85" i="17"/>
  <c r="F38" i="19"/>
  <c r="F11" i="19"/>
  <c r="BG60" i="17"/>
  <c r="BG69" i="17"/>
  <c r="F22" i="19"/>
  <c r="F18" i="19"/>
  <c r="BG65" i="17"/>
  <c r="BG77" i="17"/>
  <c r="F30" i="19"/>
  <c r="BG66" i="17"/>
  <c r="F19" i="19"/>
  <c r="F33" i="19"/>
  <c r="BG80" i="17"/>
  <c r="E14" i="19"/>
  <c r="E16" i="19" s="1"/>
  <c r="E41" i="19"/>
  <c r="F24" i="19"/>
  <c r="BG71" i="17"/>
  <c r="BG61" i="17"/>
  <c r="F12" i="19"/>
  <c r="F37" i="19"/>
  <c r="BG84" i="17"/>
  <c r="BG76" i="17"/>
  <c r="F29" i="19"/>
  <c r="BG70" i="17"/>
  <c r="F23" i="19"/>
  <c r="BG78" i="17"/>
  <c r="F31" i="19"/>
  <c r="F28" i="19"/>
  <c r="BG75" i="17"/>
  <c r="BG74" i="17"/>
  <c r="F27" i="19"/>
  <c r="BG73" i="17"/>
  <c r="F26" i="19"/>
  <c r="BG72" i="17"/>
  <c r="F25" i="19"/>
  <c r="D43" i="19"/>
  <c r="D45" i="19" s="1"/>
  <c r="BG79" i="17"/>
  <c r="F32" i="19"/>
  <c r="F13" i="19"/>
  <c r="BG62" i="17"/>
  <c r="BR75" i="17" l="1"/>
  <c r="G28" i="19"/>
  <c r="BR84" i="17"/>
  <c r="G37" i="19"/>
  <c r="G24" i="19"/>
  <c r="BR71" i="17"/>
  <c r="E43" i="19"/>
  <c r="E45" i="19" s="1"/>
  <c r="BR66" i="17"/>
  <c r="G19" i="19"/>
  <c r="F41" i="19"/>
  <c r="F14" i="19"/>
  <c r="F16" i="19" s="1"/>
  <c r="G21" i="19"/>
  <c r="BR68" i="17"/>
  <c r="BR79" i="17"/>
  <c r="G32" i="19"/>
  <c r="BR62" i="17"/>
  <c r="G13" i="19"/>
  <c r="G26" i="19"/>
  <c r="BR73" i="17"/>
  <c r="BR70" i="17"/>
  <c r="G23" i="19"/>
  <c r="BR80" i="17"/>
  <c r="G33" i="19"/>
  <c r="BG16" i="17"/>
  <c r="AV91" i="17"/>
  <c r="G30" i="19"/>
  <c r="BR77" i="17"/>
  <c r="G22" i="19"/>
  <c r="BR69" i="17"/>
  <c r="G38" i="19"/>
  <c r="BR85" i="17"/>
  <c r="G25" i="19"/>
  <c r="BR72" i="17"/>
  <c r="G27" i="19"/>
  <c r="BR74" i="17"/>
  <c r="BR78" i="17"/>
  <c r="G31" i="19"/>
  <c r="BR76" i="17"/>
  <c r="G29" i="19"/>
  <c r="G12" i="19"/>
  <c r="BR61" i="17"/>
  <c r="G18" i="19"/>
  <c r="BR65" i="17"/>
  <c r="G11" i="19"/>
  <c r="BR60" i="17"/>
  <c r="F43" i="19" l="1"/>
  <c r="F45" i="19" s="1"/>
  <c r="G41" i="19"/>
  <c r="CC61" i="17"/>
  <c r="H12" i="19"/>
  <c r="G14" i="19"/>
  <c r="G16" i="19" s="1"/>
  <c r="CC78" i="17"/>
  <c r="H31" i="19"/>
  <c r="BR16" i="17"/>
  <c r="BG91" i="17"/>
  <c r="CC70" i="17"/>
  <c r="H23" i="19"/>
  <c r="H13" i="19"/>
  <c r="CC62" i="17"/>
  <c r="H19" i="19"/>
  <c r="CC66" i="17"/>
  <c r="CC65" i="17"/>
  <c r="H18" i="19"/>
  <c r="CC74" i="17"/>
  <c r="H27" i="19"/>
  <c r="H38" i="19"/>
  <c r="CC85" i="17"/>
  <c r="H30" i="19"/>
  <c r="CC77" i="17"/>
  <c r="CC73" i="17"/>
  <c r="H26" i="19"/>
  <c r="CC84" i="17"/>
  <c r="H37" i="19"/>
  <c r="CC76" i="17"/>
  <c r="H29" i="19"/>
  <c r="CC80" i="17"/>
  <c r="H33" i="19"/>
  <c r="H32" i="19"/>
  <c r="CC79" i="17"/>
  <c r="CC71" i="17"/>
  <c r="H24" i="19"/>
  <c r="CC60" i="17"/>
  <c r="H11" i="19"/>
  <c r="H25" i="19"/>
  <c r="CC72" i="17"/>
  <c r="H22" i="19"/>
  <c r="CC69" i="17"/>
  <c r="CC68" i="17"/>
  <c r="H21" i="19"/>
  <c r="CC75" i="17"/>
  <c r="H28" i="19"/>
  <c r="H14" i="19" l="1"/>
  <c r="H16" i="19" s="1"/>
  <c r="G43" i="19"/>
  <c r="G45" i="19" s="1"/>
  <c r="CN69" i="17"/>
  <c r="I22" i="19"/>
  <c r="I32" i="19"/>
  <c r="CN79" i="17"/>
  <c r="CN85" i="17"/>
  <c r="I38" i="19"/>
  <c r="H41" i="19"/>
  <c r="H43" i="19" s="1"/>
  <c r="H45" i="19" s="1"/>
  <c r="I13" i="19"/>
  <c r="CN62" i="17"/>
  <c r="I11" i="19"/>
  <c r="CN60" i="17"/>
  <c r="CN76" i="17"/>
  <c r="I29" i="19"/>
  <c r="CN73" i="17"/>
  <c r="I26" i="19"/>
  <c r="I18" i="19"/>
  <c r="CN65" i="17"/>
  <c r="CC16" i="17"/>
  <c r="BR91" i="17"/>
  <c r="CN75" i="17"/>
  <c r="I28" i="19"/>
  <c r="CN72" i="17"/>
  <c r="I25" i="19"/>
  <c r="I30" i="19"/>
  <c r="CN77" i="17"/>
  <c r="CN66" i="17"/>
  <c r="I19" i="19"/>
  <c r="I21" i="19"/>
  <c r="CN68" i="17"/>
  <c r="CN71" i="17"/>
  <c r="I24" i="19"/>
  <c r="I33" i="19"/>
  <c r="CN80" i="17"/>
  <c r="I37" i="19"/>
  <c r="CN84" i="17"/>
  <c r="CN74" i="17"/>
  <c r="I27" i="19"/>
  <c r="I23" i="19"/>
  <c r="CN70" i="17"/>
  <c r="I31" i="19"/>
  <c r="CN78" i="17"/>
  <c r="I12" i="19"/>
  <c r="CN61" i="17"/>
  <c r="J12" i="19" l="1"/>
  <c r="CY61" i="17"/>
  <c r="J24" i="19"/>
  <c r="CY71" i="17"/>
  <c r="J19" i="19"/>
  <c r="CY66" i="17"/>
  <c r="CY72" i="17"/>
  <c r="J25" i="19"/>
  <c r="CN16" i="17"/>
  <c r="CC91" i="17"/>
  <c r="CY73" i="17"/>
  <c r="J26" i="19"/>
  <c r="I14" i="19"/>
  <c r="I16" i="19" s="1"/>
  <c r="CY79" i="17"/>
  <c r="J32" i="19"/>
  <c r="J27" i="19"/>
  <c r="CY74" i="17"/>
  <c r="J23" i="19"/>
  <c r="CY70" i="17"/>
  <c r="CY78" i="17"/>
  <c r="J31" i="19"/>
  <c r="J33" i="19"/>
  <c r="CY80" i="17"/>
  <c r="J21" i="19"/>
  <c r="CY68" i="17"/>
  <c r="CY77" i="17"/>
  <c r="J30" i="19"/>
  <c r="J18" i="19"/>
  <c r="CY65" i="17"/>
  <c r="CY75" i="17"/>
  <c r="J28" i="19"/>
  <c r="I41" i="19"/>
  <c r="J29" i="19"/>
  <c r="CY76" i="17"/>
  <c r="J37" i="19"/>
  <c r="CY84" i="17"/>
  <c r="J11" i="19"/>
  <c r="CY60" i="17"/>
  <c r="CY62" i="17"/>
  <c r="J13" i="19"/>
  <c r="J38" i="19"/>
  <c r="CY85" i="17"/>
  <c r="J22" i="19"/>
  <c r="CY69" i="17"/>
  <c r="J14" i="19" l="1"/>
  <c r="J16" i="19" s="1"/>
  <c r="K29" i="19"/>
  <c r="DJ76" i="17"/>
  <c r="DJ84" i="17"/>
  <c r="K37" i="19"/>
  <c r="DJ62" i="17"/>
  <c r="K13" i="19"/>
  <c r="J41" i="19"/>
  <c r="J43" i="19" s="1"/>
  <c r="J45" i="19" s="1"/>
  <c r="K31" i="19"/>
  <c r="DJ78" i="17"/>
  <c r="DJ71" i="17"/>
  <c r="K24" i="19"/>
  <c r="DJ69" i="17"/>
  <c r="K22" i="19"/>
  <c r="DJ85" i="17"/>
  <c r="K38" i="19"/>
  <c r="K11" i="19"/>
  <c r="DJ60" i="17"/>
  <c r="K33" i="19"/>
  <c r="DJ80" i="17"/>
  <c r="K23" i="19"/>
  <c r="DJ70" i="17"/>
  <c r="DJ73" i="17"/>
  <c r="K26" i="19"/>
  <c r="DJ72" i="17"/>
  <c r="K25" i="19"/>
  <c r="DJ75" i="17"/>
  <c r="K28" i="19"/>
  <c r="DJ77" i="17"/>
  <c r="K30" i="19"/>
  <c r="K32" i="19"/>
  <c r="DJ79" i="17"/>
  <c r="K19" i="19"/>
  <c r="DJ66" i="17"/>
  <c r="K12" i="19"/>
  <c r="DJ61" i="17"/>
  <c r="K18" i="19"/>
  <c r="DJ65" i="17"/>
  <c r="K21" i="19"/>
  <c r="DJ68" i="17"/>
  <c r="K27" i="19"/>
  <c r="DJ74" i="17"/>
  <c r="I43" i="19"/>
  <c r="I45" i="19" s="1"/>
  <c r="CY16" i="17"/>
  <c r="CN91" i="17"/>
  <c r="DJ16" i="17" l="1"/>
  <c r="CY91" i="17"/>
  <c r="DU61" i="17"/>
  <c r="L12" i="19"/>
  <c r="L32" i="19"/>
  <c r="DU79" i="17"/>
  <c r="L25" i="19"/>
  <c r="DU72" i="17"/>
  <c r="K14" i="19"/>
  <c r="K16" i="19" s="1"/>
  <c r="DU69" i="17"/>
  <c r="L22" i="19"/>
  <c r="L28" i="19"/>
  <c r="DU75" i="17"/>
  <c r="L33" i="19"/>
  <c r="DU80" i="17"/>
  <c r="DU84" i="17"/>
  <c r="L37" i="19"/>
  <c r="L21" i="19"/>
  <c r="DU68" i="17"/>
  <c r="DU74" i="17"/>
  <c r="L27" i="19"/>
  <c r="DU65" i="17"/>
  <c r="L18" i="19"/>
  <c r="L19" i="19"/>
  <c r="DU66" i="17"/>
  <c r="L26" i="19"/>
  <c r="DU73" i="17"/>
  <c r="L38" i="19"/>
  <c r="DU85" i="17"/>
  <c r="DU71" i="17"/>
  <c r="L24" i="19"/>
  <c r="DU76" i="17"/>
  <c r="L29" i="19"/>
  <c r="K41" i="19"/>
  <c r="L30" i="19"/>
  <c r="DU77" i="17"/>
  <c r="L23" i="19"/>
  <c r="DU70" i="17"/>
  <c r="L11" i="19"/>
  <c r="DU60" i="17"/>
  <c r="L31" i="19"/>
  <c r="DU78" i="17"/>
  <c r="DU62" i="17"/>
  <c r="L13" i="19"/>
  <c r="M11" i="19" l="1"/>
  <c r="EF60" i="17"/>
  <c r="M30" i="19"/>
  <c r="EF77" i="17"/>
  <c r="M29" i="19"/>
  <c r="EF76" i="17"/>
  <c r="EF74" i="17"/>
  <c r="M27" i="19"/>
  <c r="EF84" i="17"/>
  <c r="M37" i="19"/>
  <c r="M25" i="19"/>
  <c r="EF72" i="17"/>
  <c r="EF62" i="17"/>
  <c r="M13" i="19"/>
  <c r="L14" i="19"/>
  <c r="L16" i="19" s="1"/>
  <c r="EF73" i="17"/>
  <c r="M26" i="19"/>
  <c r="L41" i="19"/>
  <c r="M21" i="19"/>
  <c r="EF68" i="17"/>
  <c r="M33" i="19"/>
  <c r="EF80" i="17"/>
  <c r="M12" i="19"/>
  <c r="EF61" i="17"/>
  <c r="EF78" i="17"/>
  <c r="M31" i="19"/>
  <c r="M23" i="19"/>
  <c r="EF70" i="17"/>
  <c r="EF71" i="17"/>
  <c r="M24" i="19"/>
  <c r="EF65" i="17"/>
  <c r="M18" i="19"/>
  <c r="EF69" i="17"/>
  <c r="M22" i="19"/>
  <c r="M32" i="19"/>
  <c r="EF79" i="17"/>
  <c r="EF85" i="17"/>
  <c r="M38" i="19"/>
  <c r="M19" i="19"/>
  <c r="EF66" i="17"/>
  <c r="EF75" i="17"/>
  <c r="M28" i="19"/>
  <c r="K43" i="19"/>
  <c r="K45" i="19" s="1"/>
  <c r="DJ91" i="17"/>
  <c r="DU16" i="17"/>
  <c r="L43" i="19" l="1"/>
  <c r="L45" i="19" s="1"/>
  <c r="EJ66" i="17"/>
  <c r="N19" i="19"/>
  <c r="B19" i="19" s="1"/>
  <c r="EJ79" i="17"/>
  <c r="E35" i="23" s="1"/>
  <c r="N32" i="19"/>
  <c r="B32" i="19" s="1"/>
  <c r="M41" i="19"/>
  <c r="N23" i="19"/>
  <c r="B23" i="19" s="1"/>
  <c r="EJ70" i="17"/>
  <c r="E26" i="23" s="1"/>
  <c r="N12" i="19"/>
  <c r="B12" i="19" s="1"/>
  <c r="EJ61" i="17"/>
  <c r="F15" i="23" s="1"/>
  <c r="EJ68" i="17"/>
  <c r="E24" i="23" s="1"/>
  <c r="N21" i="19"/>
  <c r="B21" i="19" s="1"/>
  <c r="N26" i="19"/>
  <c r="B26" i="19" s="1"/>
  <c r="EJ73" i="17"/>
  <c r="E29" i="23" s="1"/>
  <c r="N25" i="19"/>
  <c r="B25" i="19" s="1"/>
  <c r="EJ72" i="17"/>
  <c r="E28" i="23" s="1"/>
  <c r="EJ77" i="17"/>
  <c r="E33" i="23" s="1"/>
  <c r="N30" i="19"/>
  <c r="B30" i="19" s="1"/>
  <c r="N18" i="19"/>
  <c r="EJ65" i="17"/>
  <c r="E21" i="23" s="1"/>
  <c r="N27" i="19"/>
  <c r="B27" i="19" s="1"/>
  <c r="EJ74" i="17"/>
  <c r="E30" i="23" s="1"/>
  <c r="N33" i="19"/>
  <c r="B33" i="19" s="1"/>
  <c r="EJ80" i="17"/>
  <c r="E36" i="23" s="1"/>
  <c r="N29" i="19"/>
  <c r="B29" i="19" s="1"/>
  <c r="EJ76" i="17"/>
  <c r="E32" i="23" s="1"/>
  <c r="EJ60" i="17"/>
  <c r="N11" i="19"/>
  <c r="EF16" i="17"/>
  <c r="DU91" i="17"/>
  <c r="EJ75" i="17"/>
  <c r="E31" i="23" s="1"/>
  <c r="N28" i="19"/>
  <c r="B28" i="19" s="1"/>
  <c r="EJ85" i="17"/>
  <c r="N38" i="19"/>
  <c r="B38" i="19" s="1"/>
  <c r="N22" i="19"/>
  <c r="B22" i="19" s="1"/>
  <c r="EJ69" i="17"/>
  <c r="E25" i="23" s="1"/>
  <c r="EJ71" i="17"/>
  <c r="E27" i="23" s="1"/>
  <c r="N24" i="19"/>
  <c r="B24" i="19" s="1"/>
  <c r="EJ78" i="17"/>
  <c r="E34" i="23" s="1"/>
  <c r="N31" i="19"/>
  <c r="B31" i="19" s="1"/>
  <c r="N13" i="19"/>
  <c r="B13" i="19" s="1"/>
  <c r="EJ62" i="17"/>
  <c r="N37" i="19"/>
  <c r="B37" i="19" s="1"/>
  <c r="EJ84" i="17"/>
  <c r="E40" i="23" s="1"/>
  <c r="M14" i="19"/>
  <c r="M16" i="19" s="1"/>
  <c r="M43" i="19" l="1"/>
  <c r="M45" i="19" s="1"/>
  <c r="I7" i="12"/>
  <c r="K10" i="12" s="1"/>
  <c r="E41" i="23"/>
  <c r="EJ16" i="17"/>
  <c r="N14" i="19"/>
  <c r="N16" i="19" s="1"/>
  <c r="B11" i="19"/>
  <c r="B14" i="19" s="1"/>
  <c r="B16" i="19" s="1"/>
  <c r="F14" i="23"/>
  <c r="N41" i="19"/>
  <c r="B18" i="19"/>
  <c r="B41" i="19" s="1"/>
  <c r="E22" i="23"/>
  <c r="D35" i="24"/>
  <c r="F16" i="23" l="1"/>
  <c r="F18" i="23" s="1"/>
  <c r="E13" i="23"/>
  <c r="F7" i="21"/>
  <c r="B43" i="19"/>
  <c r="B45" i="19" s="1"/>
  <c r="F44" i="23"/>
  <c r="N43" i="19"/>
  <c r="N45" i="19" s="1"/>
  <c r="F46" i="23" l="1"/>
  <c r="F49" i="23" l="1"/>
  <c r="K5" i="12"/>
  <c r="K12" i="12" s="1"/>
  <c r="I97" i="12" l="1"/>
  <c r="K99" i="12" s="1"/>
  <c r="I17" i="12" l="1"/>
  <c r="K104" i="12"/>
  <c r="K20" i="12" l="1"/>
  <c r="K22" i="12" s="1"/>
  <c r="AA177" i="27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EH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<sst xmlns="http://schemas.openxmlformats.org/spreadsheetml/2006/main" count="1026" uniqueCount="623">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</sst>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3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/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/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25" fillId="0" borderId="0" xfId="0" applyFo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Border="1"/>
    <xf numFmtId="0" fontId="12" fillId="0" borderId="44" xfId="0" applyFont="1" applyBorder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/>
    <xf numFmtId="0" fontId="34" fillId="4" borderId="24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1" xfId="0" applyFont="1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12" fillId="0" borderId="26" xfId="0" applyFont="1" applyBorder="1"/>
    <xf numFmtId="0" fontId="12" fillId="0" borderId="0" xfId="0" applyFont="1"/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13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Border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/>
    <xf numFmtId="0" fontId="0" fillId="4" borderId="24" xfId="0" applyFill="1" applyBorder="1"/>
    <xf numFmtId="0" fontId="0" fillId="0" borderId="24" xfId="0" applyBorder="1"/>
    <xf numFmtId="0" fontId="0" fillId="0" borderId="23" xfId="0" applyBorder="1"/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0" xfId="0" applyFont="1" applyFill="1"/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/>
    <xf numFmtId="0" fontId="39" fillId="8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0" fillId="4" borderId="23" xfId="0" applyFill="1" applyBorder="1"/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0" fillId="8" borderId="0" xfId="0" applyFill="1"/>
    <xf numFmtId="0" fontId="38" fillId="8" borderId="0" xfId="0" applyFont="1" applyFill="1"/>
    <xf numFmtId="3" fontId="34" fillId="4" borderId="24" xfId="0" applyNumberFormat="1" applyFont="1" applyFill="1" applyBorder="1"/>
    <xf numFmtId="3" fontId="34" fillId="4" borderId="23" xfId="0" applyNumberFormat="1" applyFont="1" applyFill="1" applyBorder="1"/>
    <xf numFmtId="0" fontId="12" fillId="4" borderId="23" xfId="0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51" xfId="0" applyFont="1" applyFill="1" applyBorder="1"/>
    <xf numFmtId="0" fontId="12" fillId="4" borderId="44" xfId="0" applyFont="1" applyFill="1" applyBorder="1"/>
    <xf numFmtId="0" fontId="12" fillId="4" borderId="46" xfId="0" applyFont="1" applyFill="1" applyBorder="1"/>
    <xf numFmtId="0" fontId="12" fillId="4" borderId="48" xfId="0" applyFont="1" applyFill="1" applyBorder="1"/>
    <xf numFmtId="0" fontId="0" fillId="8" borderId="0" xfId="0" applyFill="1" applyAlignment="1">
      <alignment horizontal="left" vertical="center" indent="1"/>
    </xf>
    <xf numFmtId="0" fontId="13" fillId="5" borderId="0" xfId="0" applyFont="1" applyFill="1"/>
    <xf numFmtId="0" fontId="41" fillId="4" borderId="24" xfId="0" applyFont="1" applyFill="1" applyBorder="1"/>
    <xf numFmtId="0" fontId="41" fillId="4" borderId="23" xfId="0" applyFont="1" applyFill="1" applyBorder="1"/>
    <xf numFmtId="0" fontId="34" fillId="4" borderId="23" xfId="0" applyFont="1" applyFill="1" applyBorder="1"/>
    <xf numFmtId="4" fontId="34" fillId="4" borderId="24" xfId="0" applyNumberFormat="1" applyFont="1" applyFill="1" applyBorder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1" xfId="0" applyFont="1" applyBorder="1"/>
    <xf numFmtId="0" fontId="25" fillId="0" borderId="0" xfId="0" applyFont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4" xfId="0" applyFont="1" applyBorder="1"/>
    <xf numFmtId="0" fontId="12" fillId="0" borderId="23" xfId="0" applyFont="1" applyBorder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Alignment="1">
      <alignment horizontal="center"/>
    </xf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/>
    <xf numFmtId="0" fontId="0" fillId="0" borderId="47" xfId="0" applyBorder="1"/>
    <xf numFmtId="0" fontId="12" fillId="6" borderId="0" xfId="0" applyFont="1" applyFill="1"/>
    <xf numFmtId="0" fontId="25" fillId="0" borderId="0" xfId="0" applyFont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34" fillId="0" borderId="51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4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Border="1" applyAlignment="1">
      <alignment horizontal="left" vertical="center" indent="1"/>
    </xf>
    <xf numFmtId="0" fontId="34" fillId="0" borderId="48" xfId="0" applyFont="1" applyBorder="1" applyAlignment="1">
      <alignment horizontal="left" vertical="center" indent="2"/>
    </xf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Border="1" applyAlignment="1">
      <alignment horizontal="center" vertical="center"/>
    </xf>
    <xf numFmtId="0" fontId="27" fillId="0" borderId="59" xfId="0" applyFont="1" applyBorder="1"/>
    <xf numFmtId="0" fontId="27" fillId="0" borderId="60" xfId="0" applyFont="1" applyBorder="1"/>
    <xf numFmtId="0" fontId="0" fillId="0" borderId="61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5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 refreshError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Creditors"/>
    </sheetNames>
    <sheetDataSet>
      <sheetData sheetId="0" refreshError="1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Debtors"/>
    </sheetNames>
    <sheetDataSet>
      <sheetData sheetId="0" refreshError="1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8.8554687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8" width="9" style="6" customWidth="1"/>
    <col min="9" max="9" width="8.7109375" style="6" customWidth="1"/>
    <col min="10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8"/>
      <c r="F2" s="338"/>
      <c r="G2" s="338"/>
      <c r="H2" s="338"/>
      <c r="I2" s="3"/>
      <c r="J2" s="3" t="s">
        <v>206</v>
      </c>
      <c r="K2" s="3"/>
      <c r="L2" s="3"/>
      <c r="M2" s="3"/>
      <c r="N2" s="3"/>
      <c r="O2" s="352" t="s">
        <v>274</v>
      </c>
      <c r="P2" s="352"/>
      <c r="Q2" s="352"/>
      <c r="R2" s="3"/>
    </row>
    <row r="3" spans="1:18" x14ac:dyDescent="0.2">
      <c r="A3" s="3"/>
      <c r="B3" s="3"/>
      <c r="C3" s="3" t="s">
        <v>256</v>
      </c>
      <c r="D3" s="3"/>
      <c r="E3" s="339"/>
      <c r="F3" s="339"/>
      <c r="G3" s="339"/>
      <c r="H3" s="339"/>
      <c r="I3" s="3"/>
      <c r="J3" s="338"/>
      <c r="K3" s="338"/>
      <c r="L3" s="338"/>
      <c r="M3" s="338"/>
      <c r="N3" s="338"/>
      <c r="O3" s="168"/>
      <c r="P3" s="168"/>
      <c r="Q3" s="168"/>
      <c r="R3" s="3"/>
    </row>
    <row r="4" spans="1:18" x14ac:dyDescent="0.2">
      <c r="A4" s="3"/>
      <c r="B4" s="3"/>
      <c r="C4" s="3" t="s">
        <v>259</v>
      </c>
      <c r="D4" s="3"/>
      <c r="E4" s="338"/>
      <c r="F4" s="338"/>
      <c r="G4" s="338"/>
      <c r="H4" s="338"/>
      <c r="I4" s="3"/>
      <c r="J4" s="338"/>
      <c r="K4" s="338"/>
      <c r="L4" s="338"/>
      <c r="M4" s="338"/>
      <c r="N4" s="33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8"/>
      <c r="F5" s="338"/>
      <c r="G5" s="338"/>
      <c r="H5" s="338"/>
      <c r="I5" s="3"/>
      <c r="J5" s="338"/>
      <c r="K5" s="338"/>
      <c r="L5" s="338"/>
      <c r="M5" s="338"/>
      <c r="N5" s="338"/>
      <c r="O5" s="341" t="s">
        <v>282</v>
      </c>
      <c r="P5" s="342"/>
      <c r="Q5" s="11"/>
      <c r="R5" s="3"/>
    </row>
    <row r="6" spans="1:18" x14ac:dyDescent="0.2">
      <c r="A6" s="3"/>
      <c r="B6" s="3"/>
      <c r="C6" s="3" t="s">
        <v>261</v>
      </c>
      <c r="D6" s="3"/>
      <c r="E6" s="338"/>
      <c r="F6" s="338"/>
      <c r="G6" s="338"/>
      <c r="H6" s="338"/>
      <c r="I6" s="3"/>
      <c r="J6" s="343"/>
      <c r="K6" s="344"/>
      <c r="L6" s="345" t="s">
        <v>283</v>
      </c>
      <c r="M6" s="346"/>
      <c r="N6" s="170"/>
      <c r="O6" s="150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8"/>
      <c r="F8" s="353"/>
      <c r="G8" s="353"/>
      <c r="H8" s="353"/>
      <c r="I8" s="353"/>
      <c r="J8" s="3"/>
      <c r="K8" s="347" t="s">
        <v>602</v>
      </c>
      <c r="L8" s="348"/>
      <c r="M8" s="348"/>
      <c r="N8" s="348"/>
      <c r="O8" s="349"/>
      <c r="P8" s="328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50" t="s">
        <v>22</v>
      </c>
      <c r="F10" s="4"/>
      <c r="G10" s="337" t="s">
        <v>615</v>
      </c>
      <c r="H10" s="337"/>
      <c r="I10" s="337"/>
      <c r="J10" s="337"/>
      <c r="K10" s="337"/>
      <c r="L10" s="5"/>
      <c r="M10" s="337" t="s">
        <v>616</v>
      </c>
      <c r="N10" s="337"/>
      <c r="O10" s="337"/>
      <c r="P10" s="337"/>
      <c r="Q10" s="337"/>
      <c r="R10" s="3"/>
    </row>
    <row r="11" spans="1:18" s="8" customFormat="1" ht="22.5" x14ac:dyDescent="0.2">
      <c r="A11" s="4"/>
      <c r="B11" s="4" t="s">
        <v>273</v>
      </c>
      <c r="C11" s="4"/>
      <c r="D11" s="4"/>
      <c r="E11" s="351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0" t="s">
        <v>614</v>
      </c>
      <c r="L18" s="340"/>
      <c r="M18" s="340"/>
      <c r="N18" s="340"/>
      <c r="O18" s="340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0"/>
      <c r="L19" s="340"/>
      <c r="M19" s="340"/>
      <c r="N19" s="340"/>
      <c r="O19" s="34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34" t="s">
        <v>224</v>
      </c>
      <c r="D41" s="335"/>
      <c r="E41" s="336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545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546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4" t="s">
        <v>196</v>
      </c>
      <c r="C3" s="615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Admin!B6</f>
        <v>44985</v>
      </c>
      <c r="C4" s="22">
        <f>[9]Feb23!$M$1-C17</f>
        <v>0</v>
      </c>
      <c r="D4" s="22">
        <f>[9]Feb23!$N$1-D17</f>
        <v>0</v>
      </c>
      <c r="E4" s="22">
        <f>[9]Feb23!$O$1-E17</f>
        <v>0</v>
      </c>
      <c r="F4" s="22">
        <f>[9]Feb23!$P$1+[9]Feb23!$Q$1-F17</f>
        <v>0</v>
      </c>
      <c r="G4" s="22">
        <f>C4-SUM(D4:F4)</f>
        <v>0</v>
      </c>
      <c r="H4" s="22">
        <f>[9]Feb23!$T$1-H17</f>
        <v>0</v>
      </c>
      <c r="I4" s="22">
        <f>[9]Feb23!$G$1</f>
        <v>0</v>
      </c>
      <c r="J4" s="13"/>
      <c r="K4" s="612" t="s">
        <v>144</v>
      </c>
      <c r="L4" s="26"/>
    </row>
    <row r="5" spans="1:12" ht="12" customHeight="1" x14ac:dyDescent="0.2">
      <c r="A5" s="27"/>
      <c r="B5" s="45">
        <f>Admin!B8</f>
        <v>45016</v>
      </c>
      <c r="C5" s="22">
        <f>[9]Mar23!$M$1-C18</f>
        <v>0</v>
      </c>
      <c r="D5" s="22">
        <f>[9]Mar23!$N$1-D18</f>
        <v>0</v>
      </c>
      <c r="E5" s="22">
        <f>[9]Mar23!$O$1-E18</f>
        <v>0</v>
      </c>
      <c r="F5" s="22">
        <f>[9]Mar23!$P$1+[9]Mar23!$Q$1-F18</f>
        <v>0</v>
      </c>
      <c r="G5" s="22">
        <f>C5-SUM(D5:F5)</f>
        <v>0</v>
      </c>
      <c r="H5" s="22">
        <f>[9]Mar23!$T$1-H18</f>
        <v>0</v>
      </c>
      <c r="I5" s="22">
        <f>[9]Mar23!$G$1</f>
        <v>0</v>
      </c>
      <c r="J5" s="13"/>
      <c r="K5" s="613"/>
      <c r="L5" s="26"/>
    </row>
    <row r="6" spans="1:12" x14ac:dyDescent="0.2">
      <c r="A6" s="27"/>
      <c r="B6" s="45">
        <f>Admin!B10</f>
        <v>45046</v>
      </c>
      <c r="C6" s="22">
        <f>[10]Apr23!$M$1-C19</f>
        <v>0</v>
      </c>
      <c r="D6" s="22">
        <f>[10]Apr23!$N$1-D19</f>
        <v>0</v>
      </c>
      <c r="E6" s="22">
        <f>[10]Apr23!$O$1-E19</f>
        <v>0</v>
      </c>
      <c r="F6" s="22">
        <f>[10]Apr23!$P$1+[10]Apr23!$Q$1-F19</f>
        <v>0</v>
      </c>
      <c r="G6" s="22">
        <f>C6-SUM(D6:F6)</f>
        <v>0</v>
      </c>
      <c r="H6" s="22">
        <f>[10]Apr23!$T$1-H19</f>
        <v>0</v>
      </c>
      <c r="I6" s="22">
        <f>[10]Apr23!$G$1</f>
        <v>0</v>
      </c>
      <c r="J6" s="13"/>
      <c r="K6" s="613"/>
      <c r="L6" s="26"/>
    </row>
    <row r="7" spans="1:12" x14ac:dyDescent="0.2">
      <c r="A7" s="27"/>
      <c r="B7" s="45">
        <f>Admin!B12</f>
        <v>45077</v>
      </c>
      <c r="C7" s="22">
        <f>[10]May23!$M$1-C20</f>
        <v>0</v>
      </c>
      <c r="D7" s="22">
        <f>[10]May23!$N$1-D20</f>
        <v>0</v>
      </c>
      <c r="E7" s="22">
        <f>[10]May23!$O$1-E20</f>
        <v>0</v>
      </c>
      <c r="F7" s="22">
        <f>[10]May23!$P$1+[10]May23!$Q$1-F20</f>
        <v>0</v>
      </c>
      <c r="G7" s="22">
        <f t="shared" ref="G7:G15" si="0">C7-SUM(D7:F7)</f>
        <v>0</v>
      </c>
      <c r="H7" s="22">
        <f>[10]May23!$T$1-H20</f>
        <v>0</v>
      </c>
      <c r="I7" s="22">
        <f>[10]May23!$G$1</f>
        <v>0</v>
      </c>
      <c r="J7" s="13"/>
      <c r="K7" s="613"/>
      <c r="L7" s="26"/>
    </row>
    <row r="8" spans="1:12" ht="12" customHeight="1" x14ac:dyDescent="0.2">
      <c r="A8" s="27"/>
      <c r="B8" s="45">
        <f>Admin!B14</f>
        <v>45107</v>
      </c>
      <c r="C8" s="22">
        <f>[10]Jun23!$M$1-C21</f>
        <v>0</v>
      </c>
      <c r="D8" s="22">
        <f>[10]Jun23!$N$1-D21</f>
        <v>0</v>
      </c>
      <c r="E8" s="22">
        <f>[10]Jun23!$O$1-E21</f>
        <v>0</v>
      </c>
      <c r="F8" s="22">
        <f>[10]Jun23!$P$1+[10]Jun23!$Q$1-F21</f>
        <v>0</v>
      </c>
      <c r="G8" s="22">
        <f t="shared" si="0"/>
        <v>0</v>
      </c>
      <c r="H8" s="22">
        <f>[10]Jun23!$T$1-H21</f>
        <v>0</v>
      </c>
      <c r="I8" s="22">
        <f>[10]Jun23!$G$1</f>
        <v>0</v>
      </c>
      <c r="J8" s="13"/>
      <c r="K8" s="612" t="s">
        <v>145</v>
      </c>
      <c r="L8" s="26"/>
    </row>
    <row r="9" spans="1:12" ht="12" customHeight="1" x14ac:dyDescent="0.2">
      <c r="A9" s="27"/>
      <c r="B9" s="45">
        <f>Admin!B16</f>
        <v>45138</v>
      </c>
      <c r="C9" s="22">
        <f>[10]Jul23!$M$1-C22</f>
        <v>0</v>
      </c>
      <c r="D9" s="22">
        <f>[10]Jul23!$N$1-D22</f>
        <v>0</v>
      </c>
      <c r="E9" s="22">
        <f>[10]Jul23!$O$1-E22</f>
        <v>0</v>
      </c>
      <c r="F9" s="22">
        <f>[10]Jul23!$P$1+[10]Jul23!$Q$1-F22</f>
        <v>0</v>
      </c>
      <c r="G9" s="22">
        <f t="shared" si="0"/>
        <v>0</v>
      </c>
      <c r="H9" s="22">
        <f>[10]Jul23!$T$1-H22</f>
        <v>0</v>
      </c>
      <c r="I9" s="22">
        <f>[10]Jul23!$G$1</f>
        <v>0</v>
      </c>
      <c r="J9" s="13"/>
      <c r="K9" s="613"/>
      <c r="L9" s="26"/>
    </row>
    <row r="10" spans="1:12" ht="12" customHeight="1" x14ac:dyDescent="0.2">
      <c r="A10" s="27"/>
      <c r="B10" s="45">
        <f>Admin!B18</f>
        <v>45169</v>
      </c>
      <c r="C10" s="22">
        <f>[10]Aug23!$M$1-C23</f>
        <v>0</v>
      </c>
      <c r="D10" s="22">
        <f>[10]Aug23!$N$1-D23</f>
        <v>0</v>
      </c>
      <c r="E10" s="22">
        <f>[10]Aug23!$O$1-E23</f>
        <v>0</v>
      </c>
      <c r="F10" s="22">
        <f>[10]Aug23!$P$1+[10]Aug23!$Q$1-F23</f>
        <v>0</v>
      </c>
      <c r="G10" s="22">
        <f t="shared" si="0"/>
        <v>0</v>
      </c>
      <c r="H10" s="22">
        <f>[10]Aug23!$T$1-H23</f>
        <v>0</v>
      </c>
      <c r="I10" s="22">
        <f>[10]Aug23!$G$1</f>
        <v>0</v>
      </c>
      <c r="J10" s="13"/>
      <c r="K10" s="613"/>
      <c r="L10" s="26"/>
    </row>
    <row r="11" spans="1:12" ht="12" customHeight="1" x14ac:dyDescent="0.2">
      <c r="A11" s="27"/>
      <c r="B11" s="45">
        <f>Admin!B20</f>
        <v>45199</v>
      </c>
      <c r="C11" s="22">
        <f>[10]Sep23!$M$1-C24</f>
        <v>0</v>
      </c>
      <c r="D11" s="22">
        <f>[10]Sep23!$N$1-D24</f>
        <v>0</v>
      </c>
      <c r="E11" s="22">
        <f>[10]Sep23!$O$1-E24</f>
        <v>0</v>
      </c>
      <c r="F11" s="22">
        <f>[10]Sep23!$P$1+[10]Sep23!$Q$1-F24</f>
        <v>0</v>
      </c>
      <c r="G11" s="22">
        <f t="shared" si="0"/>
        <v>0</v>
      </c>
      <c r="H11" s="22">
        <f>[10]Sep23!$T$1-H24</f>
        <v>0</v>
      </c>
      <c r="I11" s="22">
        <f>[10]Sep23!$G$1</f>
        <v>0</v>
      </c>
      <c r="J11" s="13"/>
      <c r="K11" s="613"/>
      <c r="L11" s="26"/>
    </row>
    <row r="12" spans="1:12" ht="12" customHeight="1" x14ac:dyDescent="0.2">
      <c r="A12" s="27"/>
      <c r="B12" s="45">
        <f>Admin!B22</f>
        <v>45230</v>
      </c>
      <c r="C12" s="22">
        <f>[10]Oct23!$M$1-C25</f>
        <v>0</v>
      </c>
      <c r="D12" s="22">
        <f>[10]Oct23!$N$1-D25</f>
        <v>0</v>
      </c>
      <c r="E12" s="22">
        <f>[10]Oct23!$O$1-E25</f>
        <v>0</v>
      </c>
      <c r="F12" s="22">
        <f>[10]Oct23!$P$1+[10]Oct23!$Q$1-F25</f>
        <v>0</v>
      </c>
      <c r="G12" s="22">
        <f t="shared" si="0"/>
        <v>0</v>
      </c>
      <c r="H12" s="22">
        <f>[10]Oct23!$T$1-H25</f>
        <v>0</v>
      </c>
      <c r="I12" s="22">
        <f>[10]Oct23!$G$1</f>
        <v>0</v>
      </c>
      <c r="J12" s="13"/>
      <c r="K12" s="612" t="s">
        <v>148</v>
      </c>
      <c r="L12" s="26"/>
    </row>
    <row r="13" spans="1:12" x14ac:dyDescent="0.2">
      <c r="A13" s="27"/>
      <c r="B13" s="45">
        <f>Admin!B24</f>
        <v>45260</v>
      </c>
      <c r="C13" s="22">
        <f>[10]Nov23!$M$1-C26</f>
        <v>0</v>
      </c>
      <c r="D13" s="22">
        <f>[10]Nov23!$N$1-D26</f>
        <v>0</v>
      </c>
      <c r="E13" s="22">
        <f>[10]Nov23!$O$1-E26</f>
        <v>0</v>
      </c>
      <c r="F13" s="22">
        <f>[10]Nov23!$P$1+[10]Nov23!$Q$1-F26</f>
        <v>0</v>
      </c>
      <c r="G13" s="22">
        <f t="shared" si="0"/>
        <v>0</v>
      </c>
      <c r="H13" s="22">
        <f>[10]Nov23!$T$1-H26</f>
        <v>0</v>
      </c>
      <c r="I13" s="22">
        <f>[10]Nov23!$G$1</f>
        <v>0</v>
      </c>
      <c r="J13" s="13"/>
      <c r="K13" s="613"/>
      <c r="L13" s="26"/>
    </row>
    <row r="14" spans="1:12" x14ac:dyDescent="0.2">
      <c r="A14" s="27"/>
      <c r="B14" s="45">
        <f>Admin!B26</f>
        <v>45291</v>
      </c>
      <c r="C14" s="22">
        <f>[10]Dec23!$M$1-C27</f>
        <v>0</v>
      </c>
      <c r="D14" s="22">
        <f>[10]Dec23!$N$1-D27</f>
        <v>0</v>
      </c>
      <c r="E14" s="22">
        <f>[10]Dec23!$O$1-E27</f>
        <v>0</v>
      </c>
      <c r="F14" s="22">
        <f>[10]Dec23!$P$1+[10]Dec23!$Q$1-F27</f>
        <v>0</v>
      </c>
      <c r="G14" s="22">
        <f t="shared" si="0"/>
        <v>0</v>
      </c>
      <c r="H14" s="22">
        <f>[10]Dec23!$T$1-H27</f>
        <v>0</v>
      </c>
      <c r="I14" s="22">
        <f>[10]Dec23!$G$1</f>
        <v>0</v>
      </c>
      <c r="J14" s="13"/>
      <c r="K14" s="613"/>
      <c r="L14" s="26"/>
    </row>
    <row r="15" spans="1:12" x14ac:dyDescent="0.2">
      <c r="A15" s="27"/>
      <c r="B15" s="45">
        <f>Admin!B28</f>
        <v>45322</v>
      </c>
      <c r="C15" s="22">
        <f>[10]Jan24!$M$1-C28</f>
        <v>0</v>
      </c>
      <c r="D15" s="22">
        <f>[10]Jan24!$N$1-D28</f>
        <v>0</v>
      </c>
      <c r="E15" s="22">
        <f>[10]Jan24!$O$1-E28</f>
        <v>0</v>
      </c>
      <c r="F15" s="22">
        <f>[10]Jan24!$P$1+[10]Jan24!$Q$1-F28</f>
        <v>0</v>
      </c>
      <c r="G15" s="22">
        <f t="shared" si="0"/>
        <v>0</v>
      </c>
      <c r="H15" s="22">
        <f>[10]Jan24!$T$1-H28</f>
        <v>0</v>
      </c>
      <c r="I15" s="22">
        <f>[10]Jan24!$G$1</f>
        <v>0</v>
      </c>
      <c r="J15" s="13"/>
      <c r="K15" s="13"/>
      <c r="L15" s="26"/>
    </row>
    <row r="16" spans="1:12" ht="15" customHeight="1" x14ac:dyDescent="0.2">
      <c r="A16" s="27"/>
      <c r="B16" s="616" t="s">
        <v>197</v>
      </c>
      <c r="C16" s="617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 t="shared" ref="B17:B28" si="1">B4</f>
        <v>44985</v>
      </c>
      <c r="C17" s="22">
        <f>[9]Feb23!$M$2</f>
        <v>0</v>
      </c>
      <c r="D17" s="22">
        <f>[9]Feb23!$N$2</f>
        <v>0</v>
      </c>
      <c r="E17" s="22">
        <f>[9]Feb23!$O$2</f>
        <v>0</v>
      </c>
      <c r="F17" s="22">
        <f>[9]Feb23!$P$2+[9]Feb23!$Q$2</f>
        <v>0</v>
      </c>
      <c r="G17" s="22">
        <f>C17-SUM(D17:F17)</f>
        <v>0</v>
      </c>
      <c r="H17" s="22">
        <f>[9]Feb23!$T$2</f>
        <v>0</v>
      </c>
      <c r="J17" s="13"/>
      <c r="K17" s="612" t="s">
        <v>198</v>
      </c>
      <c r="L17" s="26"/>
    </row>
    <row r="18" spans="1:12" x14ac:dyDescent="0.2">
      <c r="A18" s="27"/>
      <c r="B18" s="45">
        <f t="shared" si="1"/>
        <v>45016</v>
      </c>
      <c r="C18" s="22">
        <f>[9]Mar23!$M$2</f>
        <v>0</v>
      </c>
      <c r="D18" s="22">
        <f>[9]Mar23!$N$2</f>
        <v>0</v>
      </c>
      <c r="E18" s="22">
        <f>[9]Mar23!$O$2</f>
        <v>0</v>
      </c>
      <c r="F18" s="22">
        <f>[9]Mar23!$P$2+[9]Mar23!$Q$2</f>
        <v>0</v>
      </c>
      <c r="G18" s="22">
        <f>C18-SUM(D18:F18)</f>
        <v>0</v>
      </c>
      <c r="H18" s="22">
        <f>[9]Mar23!$T$2</f>
        <v>0</v>
      </c>
      <c r="J18" s="13"/>
      <c r="K18" s="613"/>
      <c r="L18" s="26"/>
    </row>
    <row r="19" spans="1:12" x14ac:dyDescent="0.2">
      <c r="A19" s="27"/>
      <c r="B19" s="45">
        <f t="shared" si="1"/>
        <v>45046</v>
      </c>
      <c r="C19" s="22">
        <f>[10]Apr23!$M$2</f>
        <v>0</v>
      </c>
      <c r="D19" s="22">
        <f>[10]Apr23!$N$2</f>
        <v>0</v>
      </c>
      <c r="E19" s="22">
        <f>[10]Apr23!$O$2</f>
        <v>0</v>
      </c>
      <c r="F19" s="22">
        <f>[10]Apr23!$P$2+[10]Apr23!$Q$2</f>
        <v>0</v>
      </c>
      <c r="G19" s="22">
        <f t="shared" ref="G19:G28" si="2">C19-SUM(D19:F19)</f>
        <v>0</v>
      </c>
      <c r="H19" s="22">
        <f>[10]Apr23!$T$2</f>
        <v>0</v>
      </c>
      <c r="J19" s="13"/>
      <c r="K19" s="613"/>
      <c r="L19" s="26"/>
    </row>
    <row r="20" spans="1:12" x14ac:dyDescent="0.2">
      <c r="A20" s="27"/>
      <c r="B20" s="45">
        <f t="shared" si="1"/>
        <v>45077</v>
      </c>
      <c r="C20" s="22">
        <f>[10]May23!$M$2</f>
        <v>0</v>
      </c>
      <c r="D20" s="22">
        <f>[10]May23!$N$2</f>
        <v>0</v>
      </c>
      <c r="E20" s="22">
        <f>[10]May23!$O$2</f>
        <v>0</v>
      </c>
      <c r="F20" s="22">
        <f>[10]May23!$P$2+[10]May23!$Q$2</f>
        <v>0</v>
      </c>
      <c r="G20" s="22">
        <f t="shared" si="2"/>
        <v>0</v>
      </c>
      <c r="H20" s="22">
        <f>[10]May23!$T$2</f>
        <v>0</v>
      </c>
      <c r="J20" s="13"/>
      <c r="K20" s="613"/>
      <c r="L20" s="26"/>
    </row>
    <row r="21" spans="1:12" x14ac:dyDescent="0.2">
      <c r="A21" s="27"/>
      <c r="B21" s="45">
        <f t="shared" si="1"/>
        <v>45107</v>
      </c>
      <c r="C21" s="22">
        <f>[10]Jun23!$M$2</f>
        <v>0</v>
      </c>
      <c r="D21" s="22">
        <f>[10]Jun23!$N$2</f>
        <v>0</v>
      </c>
      <c r="E21" s="22">
        <f>[10]Jun23!$O$2</f>
        <v>0</v>
      </c>
      <c r="F21" s="22">
        <f>[10]Jun23!$P$2+[10]Jun23!$Q$2</f>
        <v>0</v>
      </c>
      <c r="G21" s="22">
        <f t="shared" si="2"/>
        <v>0</v>
      </c>
      <c r="H21" s="22">
        <f>[10]Jun23!$T$2</f>
        <v>0</v>
      </c>
      <c r="J21" s="13"/>
      <c r="K21" s="612"/>
      <c r="L21" s="26"/>
    </row>
    <row r="22" spans="1:12" x14ac:dyDescent="0.2">
      <c r="A22" s="27"/>
      <c r="B22" s="45">
        <f t="shared" si="1"/>
        <v>45138</v>
      </c>
      <c r="C22" s="22">
        <f>[10]Jul23!$M$2</f>
        <v>0</v>
      </c>
      <c r="D22" s="22">
        <f>[10]Jul23!$N$2</f>
        <v>0</v>
      </c>
      <c r="E22" s="22">
        <f>[10]Jul23!$O$2</f>
        <v>0</v>
      </c>
      <c r="F22" s="22">
        <f>[10]Jul23!$P$2+[10]Jul23!$Q$2</f>
        <v>0</v>
      </c>
      <c r="G22" s="22">
        <f t="shared" si="2"/>
        <v>0</v>
      </c>
      <c r="H22" s="22">
        <f>[10]Jul23!$T$2</f>
        <v>0</v>
      </c>
      <c r="J22" s="13"/>
      <c r="K22" s="613"/>
      <c r="L22" s="26"/>
    </row>
    <row r="23" spans="1:12" x14ac:dyDescent="0.2">
      <c r="A23" s="27"/>
      <c r="B23" s="45">
        <f t="shared" si="1"/>
        <v>45169</v>
      </c>
      <c r="C23" s="22">
        <f>[10]Aug23!$M$2</f>
        <v>0</v>
      </c>
      <c r="D23" s="22">
        <f>[10]Aug23!$N$2</f>
        <v>0</v>
      </c>
      <c r="E23" s="22">
        <f>[10]Aug23!$O$2</f>
        <v>0</v>
      </c>
      <c r="F23" s="22">
        <f>[10]Aug23!$P$2+[10]Aug23!$Q$2</f>
        <v>0</v>
      </c>
      <c r="G23" s="22">
        <f t="shared" si="2"/>
        <v>0</v>
      </c>
      <c r="H23" s="22">
        <f>[10]Aug23!$T$2</f>
        <v>0</v>
      </c>
      <c r="J23" s="13"/>
      <c r="K23" s="613"/>
      <c r="L23" s="26"/>
    </row>
    <row r="24" spans="1:12" x14ac:dyDescent="0.2">
      <c r="A24" s="27"/>
      <c r="B24" s="45">
        <f t="shared" si="1"/>
        <v>45199</v>
      </c>
      <c r="C24" s="22">
        <f>[10]Sep23!$M$2</f>
        <v>0</v>
      </c>
      <c r="D24" s="22">
        <f>[10]Sep23!$N$2</f>
        <v>0</v>
      </c>
      <c r="E24" s="22">
        <f>[10]Sep23!$O$2</f>
        <v>0</v>
      </c>
      <c r="F24" s="22">
        <f>[10]Sep23!$P$2+[10]Sep23!$Q$2</f>
        <v>0</v>
      </c>
      <c r="G24" s="22">
        <f t="shared" si="2"/>
        <v>0</v>
      </c>
      <c r="H24" s="22">
        <f>[10]Sep23!$T$2</f>
        <v>0</v>
      </c>
      <c r="J24" s="13"/>
      <c r="K24" s="613"/>
      <c r="L24" s="26"/>
    </row>
    <row r="25" spans="1:12" x14ac:dyDescent="0.2">
      <c r="A25" s="27"/>
      <c r="B25" s="45">
        <f t="shared" si="1"/>
        <v>45230</v>
      </c>
      <c r="C25" s="22">
        <f>[10]Oct23!$M$2</f>
        <v>0</v>
      </c>
      <c r="D25" s="22">
        <f>[10]Oct23!$N$2</f>
        <v>0</v>
      </c>
      <c r="E25" s="22">
        <f>[10]Oct23!$O$2</f>
        <v>0</v>
      </c>
      <c r="F25" s="22">
        <f>[10]Oct23!$P$2+[10]Oct23!$Q$2</f>
        <v>0</v>
      </c>
      <c r="G25" s="22">
        <f t="shared" si="2"/>
        <v>0</v>
      </c>
      <c r="H25" s="22">
        <f>[10]Oct23!$T$2</f>
        <v>0</v>
      </c>
      <c r="J25" s="13"/>
      <c r="K25" s="612"/>
      <c r="L25" s="26"/>
    </row>
    <row r="26" spans="1:12" x14ac:dyDescent="0.2">
      <c r="A26" s="27"/>
      <c r="B26" s="45">
        <f t="shared" si="1"/>
        <v>45260</v>
      </c>
      <c r="C26" s="22">
        <f>[10]Nov23!$M$2</f>
        <v>0</v>
      </c>
      <c r="D26" s="22">
        <f>[10]Nov23!$N$2</f>
        <v>0</v>
      </c>
      <c r="E26" s="22">
        <f>[10]Nov23!$O$2</f>
        <v>0</v>
      </c>
      <c r="F26" s="22">
        <f>[10]Nov23!$P$2+[10]Nov23!$Q$2</f>
        <v>0</v>
      </c>
      <c r="G26" s="22">
        <f t="shared" si="2"/>
        <v>0</v>
      </c>
      <c r="H26" s="22">
        <f>[10]Nov23!$T$2</f>
        <v>0</v>
      </c>
      <c r="J26" s="13"/>
      <c r="K26" s="613"/>
      <c r="L26" s="26"/>
    </row>
    <row r="27" spans="1:12" x14ac:dyDescent="0.2">
      <c r="A27" s="27"/>
      <c r="B27" s="45">
        <f t="shared" si="1"/>
        <v>45291</v>
      </c>
      <c r="C27" s="22">
        <f>[10]Dec23!$M$2</f>
        <v>0</v>
      </c>
      <c r="D27" s="22">
        <f>[10]Dec23!$N$2</f>
        <v>0</v>
      </c>
      <c r="E27" s="22">
        <f>[10]Dec23!$O$2</f>
        <v>0</v>
      </c>
      <c r="F27" s="22">
        <f>[10]Dec23!$P$2+[10]Dec23!$Q$2</f>
        <v>0</v>
      </c>
      <c r="G27" s="22">
        <f t="shared" si="2"/>
        <v>0</v>
      </c>
      <c r="H27" s="22">
        <f>[10]Dec23!$T$2</f>
        <v>0</v>
      </c>
      <c r="J27" s="13"/>
      <c r="K27" s="613"/>
      <c r="L27" s="26"/>
    </row>
    <row r="28" spans="1:12" x14ac:dyDescent="0.2">
      <c r="A28" s="27"/>
      <c r="B28" s="45">
        <f t="shared" si="1"/>
        <v>45322</v>
      </c>
      <c r="C28" s="22">
        <f>[10]Jan24!$M$2</f>
        <v>0</v>
      </c>
      <c r="D28" s="22">
        <f>[10]Jan24!$N$2</f>
        <v>0</v>
      </c>
      <c r="E28" s="22">
        <f>[10]Jan24!$O$2</f>
        <v>0</v>
      </c>
      <c r="F28" s="22">
        <f>[10]Jan24!$P$2+[10]Jan24!$Q$2</f>
        <v>0</v>
      </c>
      <c r="G28" s="22">
        <f t="shared" si="2"/>
        <v>0</v>
      </c>
      <c r="H28" s="22">
        <f>[10]Jan24!$T$2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06" customWidth="1"/>
    <col min="3" max="3" width="0.85546875" style="106" customWidth="1"/>
    <col min="4" max="4" width="8.7109375" style="93" customWidth="1"/>
    <col min="5" max="5" width="0.85546875" style="93" customWidth="1"/>
    <col min="6" max="6" width="8.7109375" style="93" customWidth="1"/>
    <col min="7" max="7" width="0.85546875" style="93" customWidth="1"/>
    <col min="8" max="8" width="7.7109375" style="105" customWidth="1"/>
    <col min="9" max="9" width="0.85546875" style="93" customWidth="1"/>
    <col min="10" max="10" width="8" style="93" customWidth="1"/>
    <col min="11" max="11" width="0.85546875" style="93" customWidth="1"/>
    <col min="12" max="12" width="7.7109375" style="93" customWidth="1"/>
    <col min="13" max="13" width="0.85546875" style="93" customWidth="1"/>
    <col min="14" max="14" width="7.7109375" style="104" customWidth="1"/>
    <col min="15" max="15" width="0.85546875" style="93" customWidth="1"/>
    <col min="16" max="16" width="8" style="93" customWidth="1"/>
    <col min="17" max="17" width="0.85546875" style="93" customWidth="1"/>
    <col min="18" max="18" width="7.7109375" style="103" customWidth="1"/>
    <col min="19" max="19" width="0.85546875" style="93" customWidth="1"/>
    <col min="20" max="20" width="7.7109375" style="104" customWidth="1"/>
    <col min="21" max="21" width="0.85546875" style="93" customWidth="1"/>
    <col min="22" max="22" width="8" style="93" customWidth="1"/>
    <col min="23" max="23" width="0.85546875" style="93" customWidth="1"/>
    <col min="24" max="24" width="7.7109375" style="103" customWidth="1"/>
    <col min="25" max="25" width="0.85546875" style="93" customWidth="1"/>
    <col min="26" max="26" width="9" style="93" customWidth="1"/>
    <col min="27" max="27" width="0.85546875" style="93" customWidth="1"/>
    <col min="28" max="28" width="10.7109375" style="93" customWidth="1"/>
    <col min="29" max="29" width="1.7109375" style="2" customWidth="1"/>
    <col min="30" max="33" width="9.7109375" style="102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6"/>
      <c r="C1" s="146"/>
      <c r="D1" s="144"/>
      <c r="E1" s="144"/>
      <c r="F1" s="144"/>
      <c r="G1" s="144"/>
      <c r="H1" s="625" t="s">
        <v>252</v>
      </c>
      <c r="I1" s="626"/>
      <c r="J1" s="626"/>
      <c r="K1" s="626"/>
      <c r="L1" s="627"/>
      <c r="M1" s="144"/>
      <c r="N1" s="625" t="s">
        <v>252</v>
      </c>
      <c r="O1" s="626"/>
      <c r="P1" s="626"/>
      <c r="Q1" s="626"/>
      <c r="R1" s="627"/>
      <c r="S1" s="144"/>
      <c r="T1" s="625" t="s">
        <v>252</v>
      </c>
      <c r="U1" s="626"/>
      <c r="V1" s="626"/>
      <c r="W1" s="626"/>
      <c r="X1" s="627"/>
      <c r="Y1" s="145"/>
      <c r="Z1" s="144"/>
      <c r="AA1" s="144"/>
      <c r="AB1" s="144"/>
      <c r="AC1" s="29"/>
      <c r="AD1" s="143"/>
      <c r="AE1" s="142"/>
      <c r="AF1" s="142"/>
      <c r="AG1" s="142"/>
      <c r="AH1" s="29"/>
    </row>
    <row r="2" spans="1:34" s="132" customFormat="1" ht="36" x14ac:dyDescent="0.2">
      <c r="A2" s="141"/>
      <c r="B2" s="140" t="s">
        <v>251</v>
      </c>
      <c r="C2" s="139"/>
      <c r="D2" s="134" t="s">
        <v>250</v>
      </c>
      <c r="E2" s="135"/>
      <c r="F2" s="134" t="s">
        <v>249</v>
      </c>
      <c r="G2" s="135"/>
      <c r="H2" s="138" t="s">
        <v>248</v>
      </c>
      <c r="I2" s="135"/>
      <c r="J2" s="134" t="s">
        <v>247</v>
      </c>
      <c r="K2" s="135"/>
      <c r="L2" s="134" t="s">
        <v>242</v>
      </c>
      <c r="M2" s="135"/>
      <c r="N2" s="138" t="s">
        <v>246</v>
      </c>
      <c r="O2" s="135"/>
      <c r="P2" s="134" t="s">
        <v>245</v>
      </c>
      <c r="Q2" s="135"/>
      <c r="R2" s="134" t="s">
        <v>242</v>
      </c>
      <c r="S2" s="135"/>
      <c r="T2" s="138" t="s">
        <v>244</v>
      </c>
      <c r="U2" s="135"/>
      <c r="V2" s="134" t="s">
        <v>243</v>
      </c>
      <c r="W2" s="135"/>
      <c r="X2" s="137" t="s">
        <v>242</v>
      </c>
      <c r="Y2" s="136"/>
      <c r="Z2" s="134" t="s">
        <v>241</v>
      </c>
      <c r="AA2" s="135"/>
      <c r="AB2" s="134" t="s">
        <v>240</v>
      </c>
      <c r="AC2" s="133"/>
      <c r="AD2" s="618" t="s">
        <v>239</v>
      </c>
      <c r="AE2" s="619"/>
      <c r="AF2" s="619"/>
      <c r="AG2" s="620"/>
      <c r="AH2" s="133"/>
    </row>
    <row r="3" spans="1:34" x14ac:dyDescent="0.2">
      <c r="A3" s="27"/>
      <c r="B3" s="131"/>
      <c r="C3" s="131"/>
      <c r="D3" s="130"/>
      <c r="E3" s="130"/>
      <c r="F3" s="125"/>
      <c r="G3" s="125"/>
      <c r="H3" s="129"/>
      <c r="I3" s="125"/>
      <c r="J3" s="125"/>
      <c r="K3" s="125"/>
      <c r="L3" s="128"/>
      <c r="M3" s="125"/>
      <c r="N3" s="129"/>
      <c r="O3" s="125"/>
      <c r="P3" s="125"/>
      <c r="Q3" s="125"/>
      <c r="R3" s="128"/>
      <c r="S3" s="125"/>
      <c r="T3" s="129"/>
      <c r="U3" s="125"/>
      <c r="V3" s="125"/>
      <c r="W3" s="125"/>
      <c r="X3" s="125"/>
      <c r="Y3" s="126"/>
      <c r="Z3" s="125"/>
      <c r="AA3" s="125"/>
      <c r="AB3" s="125"/>
      <c r="AC3" s="26"/>
      <c r="AD3" s="621" t="s">
        <v>621</v>
      </c>
      <c r="AE3" s="622"/>
      <c r="AF3" s="622"/>
      <c r="AG3" s="622"/>
      <c r="AH3" s="26"/>
    </row>
    <row r="4" spans="1:34" ht="12.75" x14ac:dyDescent="0.2">
      <c r="A4" s="27"/>
      <c r="B4" s="628" t="s">
        <v>238</v>
      </c>
      <c r="C4" s="629"/>
      <c r="D4" s="629"/>
      <c r="E4" s="372"/>
      <c r="F4" s="372"/>
      <c r="G4" s="125"/>
      <c r="H4" s="127">
        <v>0</v>
      </c>
      <c r="I4" s="125"/>
      <c r="J4" s="125"/>
      <c r="K4" s="125"/>
      <c r="L4" s="128"/>
      <c r="M4" s="125"/>
      <c r="N4" s="127">
        <v>0</v>
      </c>
      <c r="O4" s="125"/>
      <c r="P4" s="125"/>
      <c r="Q4" s="125"/>
      <c r="R4" s="128"/>
      <c r="S4" s="125"/>
      <c r="T4" s="127">
        <v>0</v>
      </c>
      <c r="U4" s="125"/>
      <c r="V4" s="125"/>
      <c r="W4" s="125"/>
      <c r="X4" s="125"/>
      <c r="Y4" s="126"/>
      <c r="Z4" s="125"/>
      <c r="AA4" s="125"/>
      <c r="AB4" s="125"/>
      <c r="AC4" s="26"/>
      <c r="AD4" s="623"/>
      <c r="AE4" s="622"/>
      <c r="AF4" s="622"/>
      <c r="AG4" s="622"/>
      <c r="AH4" s="26"/>
    </row>
    <row r="5" spans="1:34" x14ac:dyDescent="0.2">
      <c r="A5" s="27"/>
      <c r="B5" s="124"/>
      <c r="C5" s="124"/>
      <c r="D5" s="96"/>
      <c r="E5" s="96"/>
      <c r="F5" s="96"/>
      <c r="G5" s="96"/>
      <c r="H5" s="119"/>
      <c r="I5" s="96"/>
      <c r="J5" s="96"/>
      <c r="K5" s="96"/>
      <c r="L5" s="115"/>
      <c r="M5" s="96"/>
      <c r="N5" s="119"/>
      <c r="O5" s="96"/>
      <c r="P5" s="96"/>
      <c r="Q5" s="96"/>
      <c r="R5" s="115"/>
      <c r="S5" s="96"/>
      <c r="T5" s="119"/>
      <c r="U5" s="96"/>
      <c r="V5" s="96"/>
      <c r="W5" s="96"/>
      <c r="X5" s="96"/>
      <c r="Y5" s="113"/>
      <c r="Z5" s="96"/>
      <c r="AA5" s="96"/>
      <c r="AB5" s="96"/>
      <c r="AC5" s="26"/>
      <c r="AD5" s="623"/>
      <c r="AE5" s="622"/>
      <c r="AF5" s="622"/>
      <c r="AG5" s="622"/>
      <c r="AH5" s="26"/>
    </row>
    <row r="6" spans="1:34" x14ac:dyDescent="0.2">
      <c r="A6" s="27"/>
      <c r="B6" s="118">
        <f>Admin!B5</f>
        <v>44958</v>
      </c>
      <c r="C6" s="117"/>
      <c r="D6" s="116">
        <f>OpenAccounts!$E$15</f>
        <v>0</v>
      </c>
      <c r="E6" s="96"/>
      <c r="F6" s="96"/>
      <c r="G6" s="96"/>
      <c r="H6" s="119"/>
      <c r="I6" s="96"/>
      <c r="J6" s="96"/>
      <c r="K6" s="96"/>
      <c r="L6" s="115"/>
      <c r="M6" s="96"/>
      <c r="N6" s="119"/>
      <c r="O6" s="96"/>
      <c r="P6" s="96"/>
      <c r="Q6" s="96"/>
      <c r="R6" s="115"/>
      <c r="S6" s="96"/>
      <c r="T6" s="119"/>
      <c r="U6" s="96"/>
      <c r="V6" s="96"/>
      <c r="W6" s="96"/>
      <c r="X6" s="96"/>
      <c r="Y6" s="113"/>
      <c r="Z6" s="96"/>
      <c r="AA6" s="96"/>
      <c r="AB6" s="116">
        <f>OpenAccounts!$E$15</f>
        <v>0</v>
      </c>
      <c r="AC6" s="26"/>
      <c r="AD6" s="623"/>
      <c r="AE6" s="622"/>
      <c r="AF6" s="622"/>
      <c r="AG6" s="622"/>
      <c r="AH6" s="26"/>
    </row>
    <row r="7" spans="1:34" x14ac:dyDescent="0.2">
      <c r="A7" s="27"/>
      <c r="B7" s="117"/>
      <c r="C7" s="117"/>
      <c r="D7" s="96"/>
      <c r="E7" s="96"/>
      <c r="F7" s="96"/>
      <c r="G7" s="96"/>
      <c r="H7" s="119"/>
      <c r="I7" s="96"/>
      <c r="J7" s="96"/>
      <c r="K7" s="96"/>
      <c r="L7" s="115"/>
      <c r="M7" s="96"/>
      <c r="N7" s="119"/>
      <c r="O7" s="96"/>
      <c r="P7" s="96"/>
      <c r="Q7" s="96"/>
      <c r="R7" s="115"/>
      <c r="S7" s="96"/>
      <c r="T7" s="119"/>
      <c r="U7" s="96"/>
      <c r="V7" s="96"/>
      <c r="W7" s="96"/>
      <c r="X7" s="96"/>
      <c r="Y7" s="113"/>
      <c r="Z7" s="96"/>
      <c r="AA7" s="96"/>
      <c r="AB7" s="96"/>
      <c r="AC7" s="26"/>
      <c r="AD7" s="623"/>
      <c r="AE7" s="622"/>
      <c r="AF7" s="622"/>
      <c r="AG7" s="622"/>
      <c r="AH7" s="26"/>
    </row>
    <row r="8" spans="1:34" x14ac:dyDescent="0.2">
      <c r="A8" s="27"/>
      <c r="B8" s="118">
        <f>Admin!B6</f>
        <v>44985</v>
      </c>
      <c r="C8" s="117"/>
      <c r="D8" s="116">
        <f>D6+F8-L8-R8-X8+Z6</f>
        <v>0</v>
      </c>
      <c r="E8" s="96"/>
      <c r="F8" s="96">
        <f>IF((H$4+N$4+T$4)=0,0,[2]Feb23!O$1)</f>
        <v>0</v>
      </c>
      <c r="G8" s="96"/>
      <c r="H8" s="114">
        <f>H4</f>
        <v>0</v>
      </c>
      <c r="I8" s="96"/>
      <c r="J8" s="96">
        <f>[3]Feb23!$O$1</f>
        <v>0</v>
      </c>
      <c r="K8" s="96"/>
      <c r="L8" s="115">
        <f>J8*H8</f>
        <v>0</v>
      </c>
      <c r="M8" s="96"/>
      <c r="N8" s="114">
        <f>N4</f>
        <v>0</v>
      </c>
      <c r="O8" s="96"/>
      <c r="P8" s="96">
        <f>[3]Feb23!$P$1</f>
        <v>0</v>
      </c>
      <c r="Q8" s="96"/>
      <c r="R8" s="115">
        <f>P8*N8</f>
        <v>0</v>
      </c>
      <c r="S8" s="96"/>
      <c r="T8" s="114">
        <f>T4</f>
        <v>0</v>
      </c>
      <c r="U8" s="96"/>
      <c r="V8" s="96">
        <f>[3]Feb23!$Q$1</f>
        <v>0</v>
      </c>
      <c r="W8" s="96"/>
      <c r="X8" s="96">
        <f>V8*T8</f>
        <v>0</v>
      </c>
      <c r="Y8" s="113"/>
      <c r="Z8" s="96">
        <f>IF(AB8&lt;&gt;D8,AB8-D8,0)</f>
        <v>0</v>
      </c>
      <c r="AA8" s="96"/>
      <c r="AB8" s="92">
        <f>AB6+F8-L8-R8-X8</f>
        <v>0</v>
      </c>
      <c r="AC8" s="26"/>
      <c r="AD8" s="623"/>
      <c r="AE8" s="622"/>
      <c r="AF8" s="622"/>
      <c r="AG8" s="622"/>
      <c r="AH8" s="26"/>
    </row>
    <row r="9" spans="1:34" x14ac:dyDescent="0.2">
      <c r="A9" s="27"/>
      <c r="B9" s="117"/>
      <c r="C9" s="117"/>
      <c r="D9" s="96"/>
      <c r="E9" s="96"/>
      <c r="F9" s="96"/>
      <c r="G9" s="96"/>
      <c r="H9" s="119"/>
      <c r="I9" s="96"/>
      <c r="J9" s="96"/>
      <c r="K9" s="96"/>
      <c r="L9" s="115"/>
      <c r="M9" s="96"/>
      <c r="N9" s="119"/>
      <c r="O9" s="96"/>
      <c r="P9" s="96"/>
      <c r="Q9" s="96"/>
      <c r="R9" s="115"/>
      <c r="S9" s="96"/>
      <c r="T9" s="119"/>
      <c r="U9" s="96"/>
      <c r="V9" s="96"/>
      <c r="W9" s="96"/>
      <c r="X9" s="96"/>
      <c r="Y9" s="113"/>
      <c r="Z9" s="96"/>
      <c r="AA9" s="96"/>
      <c r="AB9" s="96"/>
      <c r="AC9" s="26"/>
      <c r="AD9" s="623"/>
      <c r="AE9" s="622"/>
      <c r="AF9" s="622"/>
      <c r="AG9" s="622"/>
      <c r="AH9" s="26"/>
    </row>
    <row r="10" spans="1:34" ht="12.75" x14ac:dyDescent="0.2">
      <c r="A10" s="27"/>
      <c r="B10" s="118">
        <f>Admin!B8</f>
        <v>45016</v>
      </c>
      <c r="C10" s="117"/>
      <c r="D10" s="116">
        <f>D8+F10-L10-R10-X10+Z8</f>
        <v>0</v>
      </c>
      <c r="E10" s="96"/>
      <c r="F10" s="96">
        <f>IF((H$4+N$4+T$4)=0,0,[2]Mar23!O$1)</f>
        <v>0</v>
      </c>
      <c r="G10" s="96"/>
      <c r="H10" s="114">
        <f>H8</f>
        <v>0</v>
      </c>
      <c r="I10" s="96"/>
      <c r="J10" s="96">
        <f>[3]Mar23!$O$1</f>
        <v>0</v>
      </c>
      <c r="K10" s="96"/>
      <c r="L10" s="115">
        <f>J10*H10</f>
        <v>0</v>
      </c>
      <c r="M10" s="96"/>
      <c r="N10" s="114">
        <f>N8</f>
        <v>0</v>
      </c>
      <c r="O10" s="96"/>
      <c r="P10" s="96">
        <f>[3]Mar23!$P$1</f>
        <v>0</v>
      </c>
      <c r="Q10" s="96"/>
      <c r="R10" s="115">
        <f>P10*N10</f>
        <v>0</v>
      </c>
      <c r="S10" s="96"/>
      <c r="T10" s="114">
        <f>T8</f>
        <v>0</v>
      </c>
      <c r="U10" s="96"/>
      <c r="V10" s="96">
        <f>[3]Mar23!$Q$1</f>
        <v>0</v>
      </c>
      <c r="W10" s="96"/>
      <c r="X10" s="96">
        <f>V10*T10</f>
        <v>0</v>
      </c>
      <c r="Y10" s="113"/>
      <c r="Z10" s="96">
        <f>IF(AB10&lt;&gt;D10,AB10-D10,0)</f>
        <v>0</v>
      </c>
      <c r="AA10" s="96"/>
      <c r="AB10" s="92">
        <f>AB8+F10-L10-R10-X10</f>
        <v>0</v>
      </c>
      <c r="AC10" s="26"/>
      <c r="AD10" s="123"/>
      <c r="AE10" s="122"/>
      <c r="AF10" s="122"/>
      <c r="AG10" s="122"/>
      <c r="AH10" s="26"/>
    </row>
    <row r="11" spans="1:34" x14ac:dyDescent="0.2">
      <c r="A11" s="27"/>
      <c r="B11" s="117"/>
      <c r="C11" s="117"/>
      <c r="D11" s="96"/>
      <c r="E11" s="96"/>
      <c r="F11" s="96"/>
      <c r="G11" s="96"/>
      <c r="H11" s="119"/>
      <c r="I11" s="96"/>
      <c r="J11" s="96"/>
      <c r="K11" s="96"/>
      <c r="L11" s="115"/>
      <c r="M11" s="96"/>
      <c r="N11" s="119"/>
      <c r="O11" s="96"/>
      <c r="P11" s="96"/>
      <c r="Q11" s="96"/>
      <c r="R11" s="115"/>
      <c r="S11" s="96"/>
      <c r="T11" s="119"/>
      <c r="U11" s="96"/>
      <c r="V11" s="96"/>
      <c r="W11" s="96"/>
      <c r="X11" s="96"/>
      <c r="Y11" s="113"/>
      <c r="Z11" s="96"/>
      <c r="AA11" s="96"/>
      <c r="AB11" s="96"/>
      <c r="AC11" s="26"/>
      <c r="AD11" s="621" t="s">
        <v>237</v>
      </c>
      <c r="AE11" s="622"/>
      <c r="AF11" s="622"/>
      <c r="AG11" s="622"/>
      <c r="AH11" s="26"/>
    </row>
    <row r="12" spans="1:34" x14ac:dyDescent="0.2">
      <c r="A12" s="27"/>
      <c r="B12" s="118">
        <f>Admin!B10</f>
        <v>45046</v>
      </c>
      <c r="C12" s="117"/>
      <c r="D12" s="116">
        <f>D10+F12-L12-R12-X12+Z10</f>
        <v>0</v>
      </c>
      <c r="E12" s="96"/>
      <c r="F12" s="96">
        <f>IF((H$4+N$4+T$4)=0,0,[2]Apr23!O$1)</f>
        <v>0</v>
      </c>
      <c r="G12" s="96"/>
      <c r="H12" s="114">
        <f>H10</f>
        <v>0</v>
      </c>
      <c r="I12" s="96"/>
      <c r="J12" s="96">
        <f>[3]Apr23!$O$1</f>
        <v>0</v>
      </c>
      <c r="K12" s="96"/>
      <c r="L12" s="115">
        <f>J12*H12</f>
        <v>0</v>
      </c>
      <c r="M12" s="96"/>
      <c r="N12" s="114">
        <f>N10</f>
        <v>0</v>
      </c>
      <c r="O12" s="96"/>
      <c r="P12" s="96">
        <f>[3]Apr23!$P$1</f>
        <v>0</v>
      </c>
      <c r="Q12" s="96"/>
      <c r="R12" s="115">
        <f>P12*N12</f>
        <v>0</v>
      </c>
      <c r="S12" s="96"/>
      <c r="T12" s="114">
        <f>T10</f>
        <v>0</v>
      </c>
      <c r="U12" s="96"/>
      <c r="V12" s="96">
        <f>[3]Apr23!$Q$1</f>
        <v>0</v>
      </c>
      <c r="W12" s="96"/>
      <c r="X12" s="96">
        <f>V12*T12</f>
        <v>0</v>
      </c>
      <c r="Y12" s="113"/>
      <c r="Z12" s="96">
        <f>IF(AB12&lt;&gt;D12,AB12-D12,0)</f>
        <v>0</v>
      </c>
      <c r="AA12" s="96"/>
      <c r="AB12" s="92">
        <f>AB10+F12-L12-R12-X12</f>
        <v>0</v>
      </c>
      <c r="AC12" s="26"/>
      <c r="AD12" s="623"/>
      <c r="AE12" s="622"/>
      <c r="AF12" s="622"/>
      <c r="AG12" s="622"/>
      <c r="AH12" s="26"/>
    </row>
    <row r="13" spans="1:34" x14ac:dyDescent="0.2">
      <c r="A13" s="27"/>
      <c r="B13" s="117"/>
      <c r="C13" s="117"/>
      <c r="D13" s="96"/>
      <c r="E13" s="96"/>
      <c r="F13" s="96"/>
      <c r="G13" s="96"/>
      <c r="H13" s="119"/>
      <c r="I13" s="96"/>
      <c r="J13" s="96"/>
      <c r="K13" s="96"/>
      <c r="L13" s="115"/>
      <c r="M13" s="96"/>
      <c r="N13" s="119"/>
      <c r="O13" s="96"/>
      <c r="P13" s="96"/>
      <c r="Q13" s="96"/>
      <c r="R13" s="115"/>
      <c r="S13" s="96"/>
      <c r="T13" s="119"/>
      <c r="U13" s="96"/>
      <c r="V13" s="96"/>
      <c r="W13" s="96"/>
      <c r="X13" s="96"/>
      <c r="Y13" s="113"/>
      <c r="Z13" s="96"/>
      <c r="AA13" s="96"/>
      <c r="AB13" s="96"/>
      <c r="AC13" s="26"/>
      <c r="AD13" s="623"/>
      <c r="AE13" s="622"/>
      <c r="AF13" s="622"/>
      <c r="AG13" s="622"/>
      <c r="AH13" s="26"/>
    </row>
    <row r="14" spans="1:34" ht="12" customHeight="1" x14ac:dyDescent="0.2">
      <c r="A14" s="27"/>
      <c r="B14" s="118">
        <f>Admin!B12</f>
        <v>45077</v>
      </c>
      <c r="C14" s="117"/>
      <c r="D14" s="116">
        <f>D12+F14-L14-R14-X14+Z12</f>
        <v>0</v>
      </c>
      <c r="E14" s="96"/>
      <c r="F14" s="96">
        <f>IF((H$4+N$4+T$4)=0,0,[2]May23!O$1)</f>
        <v>0</v>
      </c>
      <c r="G14" s="96"/>
      <c r="H14" s="114">
        <f>H12</f>
        <v>0</v>
      </c>
      <c r="I14" s="96"/>
      <c r="J14" s="96">
        <f>[3]May23!$O$1</f>
        <v>0</v>
      </c>
      <c r="K14" s="96"/>
      <c r="L14" s="115">
        <f>J14*H14</f>
        <v>0</v>
      </c>
      <c r="M14" s="96"/>
      <c r="N14" s="114">
        <f>N12</f>
        <v>0</v>
      </c>
      <c r="O14" s="96"/>
      <c r="P14" s="96">
        <f>[3]May23!$P$1</f>
        <v>0</v>
      </c>
      <c r="Q14" s="96"/>
      <c r="R14" s="115">
        <f>P14*N14</f>
        <v>0</v>
      </c>
      <c r="S14" s="96"/>
      <c r="T14" s="114">
        <f>T12</f>
        <v>0</v>
      </c>
      <c r="U14" s="96"/>
      <c r="V14" s="96">
        <f>[3]May23!$Q$1</f>
        <v>0</v>
      </c>
      <c r="W14" s="96"/>
      <c r="X14" s="96">
        <f>V14*T14</f>
        <v>0</v>
      </c>
      <c r="Y14" s="113"/>
      <c r="Z14" s="96">
        <f>IF(AB14&lt;&gt;D14,AB14-D14,0)</f>
        <v>0</v>
      </c>
      <c r="AA14" s="96"/>
      <c r="AB14" s="92">
        <f>AB12+F14-L14-R14-X14</f>
        <v>0</v>
      </c>
      <c r="AC14" s="26"/>
      <c r="AD14" s="121"/>
      <c r="AE14" s="120"/>
      <c r="AF14" s="120"/>
      <c r="AG14" s="120"/>
      <c r="AH14" s="26"/>
    </row>
    <row r="15" spans="1:34" ht="12" customHeight="1" x14ac:dyDescent="0.2">
      <c r="A15" s="27"/>
      <c r="B15" s="117"/>
      <c r="C15" s="117"/>
      <c r="D15" s="96"/>
      <c r="E15" s="96"/>
      <c r="F15" s="96"/>
      <c r="G15" s="96"/>
      <c r="H15" s="119"/>
      <c r="I15" s="96"/>
      <c r="J15" s="96"/>
      <c r="K15" s="96"/>
      <c r="L15" s="115"/>
      <c r="M15" s="96"/>
      <c r="N15" s="119"/>
      <c r="O15" s="96"/>
      <c r="P15" s="96"/>
      <c r="Q15" s="96"/>
      <c r="R15" s="115"/>
      <c r="S15" s="96"/>
      <c r="T15" s="119"/>
      <c r="U15" s="96"/>
      <c r="V15" s="96"/>
      <c r="W15" s="96"/>
      <c r="X15" s="96"/>
      <c r="Y15" s="113"/>
      <c r="Z15" s="96"/>
      <c r="AA15" s="96"/>
      <c r="AB15" s="96"/>
      <c r="AC15" s="26"/>
      <c r="AD15" s="621" t="s">
        <v>622</v>
      </c>
      <c r="AE15" s="624"/>
      <c r="AF15" s="624"/>
      <c r="AG15" s="624"/>
      <c r="AH15" s="26"/>
    </row>
    <row r="16" spans="1:34" ht="12" customHeight="1" x14ac:dyDescent="0.2">
      <c r="A16" s="27"/>
      <c r="B16" s="118">
        <f>Admin!B14</f>
        <v>45107</v>
      </c>
      <c r="C16" s="117"/>
      <c r="D16" s="116">
        <f>D14+F16-L16-R16-X16+Z14</f>
        <v>0</v>
      </c>
      <c r="E16" s="96"/>
      <c r="F16" s="96">
        <f>IF((H$4+N$4+T$4)=0,0,[2]Jun23!O$1)</f>
        <v>0</v>
      </c>
      <c r="G16" s="96"/>
      <c r="H16" s="114">
        <f>H14</f>
        <v>0</v>
      </c>
      <c r="I16" s="96"/>
      <c r="J16" s="96">
        <f>[3]Jun23!$O$1</f>
        <v>0</v>
      </c>
      <c r="K16" s="96"/>
      <c r="L16" s="115">
        <f>J16*H16</f>
        <v>0</v>
      </c>
      <c r="M16" s="96"/>
      <c r="N16" s="114">
        <f>N14</f>
        <v>0</v>
      </c>
      <c r="O16" s="96"/>
      <c r="P16" s="96">
        <f>[3]Jun23!$P$1</f>
        <v>0</v>
      </c>
      <c r="Q16" s="96"/>
      <c r="R16" s="115">
        <f>P16*N16</f>
        <v>0</v>
      </c>
      <c r="S16" s="96"/>
      <c r="T16" s="114">
        <f>T14</f>
        <v>0</v>
      </c>
      <c r="U16" s="96"/>
      <c r="V16" s="96">
        <f>[3]Jun23!$Q$1</f>
        <v>0</v>
      </c>
      <c r="W16" s="96"/>
      <c r="X16" s="96">
        <f>V16*T16</f>
        <v>0</v>
      </c>
      <c r="Y16" s="113"/>
      <c r="Z16" s="96">
        <f>IF(AB16&lt;&gt;D16,AB16-D16,0)</f>
        <v>0</v>
      </c>
      <c r="AA16" s="96"/>
      <c r="AB16" s="92">
        <f>AB14+F16-L16-R16-X16</f>
        <v>0</v>
      </c>
      <c r="AC16" s="26"/>
      <c r="AD16" s="621"/>
      <c r="AE16" s="624"/>
      <c r="AF16" s="624"/>
      <c r="AG16" s="624"/>
      <c r="AH16" s="26"/>
    </row>
    <row r="17" spans="1:34" ht="12" customHeight="1" x14ac:dyDescent="0.2">
      <c r="A17" s="27"/>
      <c r="B17" s="117"/>
      <c r="C17" s="117"/>
      <c r="D17" s="96"/>
      <c r="E17" s="96"/>
      <c r="F17" s="96"/>
      <c r="G17" s="96"/>
      <c r="H17" s="119"/>
      <c r="I17" s="96"/>
      <c r="J17" s="96"/>
      <c r="K17" s="96"/>
      <c r="L17" s="115"/>
      <c r="M17" s="96"/>
      <c r="N17" s="119"/>
      <c r="O17" s="96"/>
      <c r="P17" s="96"/>
      <c r="Q17" s="96"/>
      <c r="R17" s="115"/>
      <c r="S17" s="96"/>
      <c r="T17" s="119"/>
      <c r="U17" s="96"/>
      <c r="V17" s="96"/>
      <c r="W17" s="96"/>
      <c r="X17" s="96"/>
      <c r="Y17" s="113"/>
      <c r="Z17" s="96"/>
      <c r="AA17" s="96"/>
      <c r="AB17" s="96"/>
      <c r="AC17" s="26"/>
      <c r="AD17" s="621"/>
      <c r="AE17" s="624"/>
      <c r="AF17" s="624"/>
      <c r="AG17" s="624"/>
      <c r="AH17" s="26"/>
    </row>
    <row r="18" spans="1:34" ht="12" customHeight="1" x14ac:dyDescent="0.2">
      <c r="A18" s="27"/>
      <c r="B18" s="118">
        <f>Admin!B16</f>
        <v>45138</v>
      </c>
      <c r="C18" s="117"/>
      <c r="D18" s="116">
        <f>D16+F18-L18-R18-X18+Z16</f>
        <v>0</v>
      </c>
      <c r="E18" s="96"/>
      <c r="F18" s="96">
        <f>IF((H$4+N$4+T$4)=0,0,[2]Jul23!O$1)</f>
        <v>0</v>
      </c>
      <c r="G18" s="96"/>
      <c r="H18" s="114">
        <f>H16</f>
        <v>0</v>
      </c>
      <c r="I18" s="96"/>
      <c r="J18" s="96">
        <f>[3]Jul23!$O$1</f>
        <v>0</v>
      </c>
      <c r="K18" s="96"/>
      <c r="L18" s="115">
        <f>J18*H18</f>
        <v>0</v>
      </c>
      <c r="M18" s="96"/>
      <c r="N18" s="114">
        <f>N16</f>
        <v>0</v>
      </c>
      <c r="O18" s="96"/>
      <c r="P18" s="96">
        <f>[3]Jul23!$P$1</f>
        <v>0</v>
      </c>
      <c r="Q18" s="96"/>
      <c r="R18" s="115">
        <f>P18*N18</f>
        <v>0</v>
      </c>
      <c r="S18" s="96"/>
      <c r="T18" s="114">
        <f>T16</f>
        <v>0</v>
      </c>
      <c r="U18" s="96"/>
      <c r="V18" s="96">
        <f>[3]Jul23!$Q$1</f>
        <v>0</v>
      </c>
      <c r="W18" s="96"/>
      <c r="X18" s="96">
        <f>V18*T18</f>
        <v>0</v>
      </c>
      <c r="Y18" s="113"/>
      <c r="Z18" s="96">
        <f>IF(AB18&lt;&gt;D18,AB18-D18,0)</f>
        <v>0</v>
      </c>
      <c r="AA18" s="96"/>
      <c r="AB18" s="92">
        <f>AB16+F18-L18-R18-X18</f>
        <v>0</v>
      </c>
      <c r="AC18" s="26"/>
      <c r="AD18" s="121"/>
      <c r="AE18" s="120"/>
      <c r="AF18" s="120"/>
      <c r="AG18" s="120"/>
      <c r="AH18" s="26"/>
    </row>
    <row r="19" spans="1:34" ht="12" customHeight="1" x14ac:dyDescent="0.2">
      <c r="A19" s="27"/>
      <c r="B19" s="117"/>
      <c r="C19" s="117"/>
      <c r="D19" s="96"/>
      <c r="E19" s="96"/>
      <c r="F19" s="96"/>
      <c r="G19" s="96"/>
      <c r="H19" s="119"/>
      <c r="I19" s="96"/>
      <c r="J19" s="96"/>
      <c r="K19" s="96"/>
      <c r="L19" s="115"/>
      <c r="M19" s="96"/>
      <c r="N19" s="119"/>
      <c r="O19" s="96"/>
      <c r="P19" s="96"/>
      <c r="Q19" s="96"/>
      <c r="R19" s="115"/>
      <c r="S19" s="96"/>
      <c r="T19" s="119"/>
      <c r="U19" s="96"/>
      <c r="V19" s="96"/>
      <c r="W19" s="96"/>
      <c r="X19" s="96"/>
      <c r="Y19" s="113"/>
      <c r="Z19" s="96"/>
      <c r="AA19" s="96"/>
      <c r="AB19" s="96"/>
      <c r="AC19" s="26"/>
      <c r="AD19" s="621" t="s">
        <v>236</v>
      </c>
      <c r="AE19" s="624"/>
      <c r="AF19" s="624"/>
      <c r="AG19" s="624"/>
      <c r="AH19" s="26"/>
    </row>
    <row r="20" spans="1:34" ht="12" customHeight="1" x14ac:dyDescent="0.2">
      <c r="A20" s="27"/>
      <c r="B20" s="118">
        <f>Admin!B18</f>
        <v>45169</v>
      </c>
      <c r="C20" s="117"/>
      <c r="D20" s="116">
        <f>D18+F20-L20-R20-X20+Z18</f>
        <v>0</v>
      </c>
      <c r="E20" s="96"/>
      <c r="F20" s="96">
        <f>IF((H$4+N$4+T$4)=0,0,[2]Aug23!O$1)</f>
        <v>0</v>
      </c>
      <c r="G20" s="96"/>
      <c r="H20" s="114">
        <f>H18</f>
        <v>0</v>
      </c>
      <c r="I20" s="96"/>
      <c r="J20" s="96">
        <f>[3]Aug23!$O$1</f>
        <v>0</v>
      </c>
      <c r="K20" s="96"/>
      <c r="L20" s="115">
        <f>J20*H20</f>
        <v>0</v>
      </c>
      <c r="M20" s="96"/>
      <c r="N20" s="114">
        <f>N18</f>
        <v>0</v>
      </c>
      <c r="O20" s="96"/>
      <c r="P20" s="96">
        <f>[3]Aug23!$P$1</f>
        <v>0</v>
      </c>
      <c r="Q20" s="96"/>
      <c r="R20" s="115">
        <f>P20*N20</f>
        <v>0</v>
      </c>
      <c r="S20" s="96"/>
      <c r="T20" s="114">
        <f>T18</f>
        <v>0</v>
      </c>
      <c r="U20" s="96"/>
      <c r="V20" s="96">
        <f>[3]Aug23!$Q$1</f>
        <v>0</v>
      </c>
      <c r="W20" s="96"/>
      <c r="X20" s="96">
        <f>V20*T20</f>
        <v>0</v>
      </c>
      <c r="Y20" s="113"/>
      <c r="Z20" s="96">
        <f>IF(AB20&lt;&gt;D20,AB20-D20,0)</f>
        <v>0</v>
      </c>
      <c r="AA20" s="96"/>
      <c r="AB20" s="92">
        <f>AB18+F20-L20-R20-X20</f>
        <v>0</v>
      </c>
      <c r="AC20" s="26"/>
      <c r="AD20" s="621"/>
      <c r="AE20" s="624"/>
      <c r="AF20" s="624"/>
      <c r="AG20" s="624"/>
      <c r="AH20" s="26"/>
    </row>
    <row r="21" spans="1:34" ht="12" customHeight="1" x14ac:dyDescent="0.2">
      <c r="A21" s="27"/>
      <c r="B21" s="117"/>
      <c r="C21" s="117"/>
      <c r="D21" s="96"/>
      <c r="E21" s="96"/>
      <c r="F21" s="96"/>
      <c r="G21" s="96"/>
      <c r="H21" s="119"/>
      <c r="I21" s="96"/>
      <c r="J21" s="96"/>
      <c r="K21" s="96"/>
      <c r="L21" s="115"/>
      <c r="M21" s="96"/>
      <c r="N21" s="119"/>
      <c r="O21" s="96"/>
      <c r="P21" s="96"/>
      <c r="Q21" s="96"/>
      <c r="R21" s="115"/>
      <c r="S21" s="96"/>
      <c r="T21" s="119"/>
      <c r="U21" s="96"/>
      <c r="V21" s="96"/>
      <c r="W21" s="96"/>
      <c r="X21" s="96"/>
      <c r="Y21" s="113"/>
      <c r="Z21" s="96"/>
      <c r="AA21" s="96"/>
      <c r="AB21" s="96"/>
      <c r="AC21" s="26"/>
      <c r="AD21" s="621"/>
      <c r="AE21" s="624"/>
      <c r="AF21" s="624"/>
      <c r="AG21" s="624"/>
      <c r="AH21" s="26"/>
    </row>
    <row r="22" spans="1:34" ht="12" customHeight="1" x14ac:dyDescent="0.2">
      <c r="A22" s="27"/>
      <c r="B22" s="118">
        <f>Admin!B20</f>
        <v>45199</v>
      </c>
      <c r="C22" s="117"/>
      <c r="D22" s="116">
        <f>D20+F22-L22-R22-X22+Z20</f>
        <v>0</v>
      </c>
      <c r="E22" s="96"/>
      <c r="F22" s="96">
        <f>IF((H$4+N$4+T$4)=0,0,[2]Sep23!O$1)</f>
        <v>0</v>
      </c>
      <c r="G22" s="96"/>
      <c r="H22" s="114">
        <f>H20</f>
        <v>0</v>
      </c>
      <c r="I22" s="96"/>
      <c r="J22" s="96">
        <f>[3]Sep23!$O$1</f>
        <v>0</v>
      </c>
      <c r="K22" s="96"/>
      <c r="L22" s="115">
        <f>J22*H22</f>
        <v>0</v>
      </c>
      <c r="M22" s="96"/>
      <c r="N22" s="114">
        <f>N20</f>
        <v>0</v>
      </c>
      <c r="O22" s="96"/>
      <c r="P22" s="96">
        <f>[3]Sep23!$P$1</f>
        <v>0</v>
      </c>
      <c r="Q22" s="96"/>
      <c r="R22" s="115">
        <f>P22*N22</f>
        <v>0</v>
      </c>
      <c r="S22" s="96"/>
      <c r="T22" s="114">
        <f>T20</f>
        <v>0</v>
      </c>
      <c r="U22" s="96"/>
      <c r="V22" s="96">
        <f>[3]Sep23!$Q$1</f>
        <v>0</v>
      </c>
      <c r="W22" s="96"/>
      <c r="X22" s="96">
        <f>V22*T22</f>
        <v>0</v>
      </c>
      <c r="Y22" s="113"/>
      <c r="Z22" s="96">
        <f>IF(AB22&lt;&gt;D22,AB22-D22,0)</f>
        <v>0</v>
      </c>
      <c r="AA22" s="96"/>
      <c r="AB22" s="92">
        <f>AB20+F22-L22-R22-X22</f>
        <v>0</v>
      </c>
      <c r="AC22" s="26"/>
      <c r="AD22" s="121"/>
      <c r="AE22" s="120"/>
      <c r="AF22" s="120"/>
      <c r="AG22" s="120"/>
      <c r="AH22" s="26"/>
    </row>
    <row r="23" spans="1:34" x14ac:dyDescent="0.2">
      <c r="A23" s="27"/>
      <c r="B23" s="117"/>
      <c r="C23" s="117"/>
      <c r="D23" s="96"/>
      <c r="E23" s="96"/>
      <c r="F23" s="96"/>
      <c r="G23" s="96"/>
      <c r="H23" s="119"/>
      <c r="I23" s="96"/>
      <c r="J23" s="96"/>
      <c r="K23" s="96"/>
      <c r="L23" s="115"/>
      <c r="M23" s="96"/>
      <c r="N23" s="119"/>
      <c r="O23" s="96"/>
      <c r="P23" s="96"/>
      <c r="Q23" s="96"/>
      <c r="R23" s="115"/>
      <c r="S23" s="96"/>
      <c r="T23" s="119"/>
      <c r="U23" s="96"/>
      <c r="V23" s="96"/>
      <c r="W23" s="96"/>
      <c r="X23" s="96"/>
      <c r="Y23" s="113"/>
      <c r="Z23" s="96"/>
      <c r="AA23" s="96"/>
      <c r="AB23" s="96"/>
      <c r="AC23" s="26"/>
      <c r="AD23" s="621" t="s">
        <v>235</v>
      </c>
      <c r="AE23" s="624"/>
      <c r="AF23" s="624"/>
      <c r="AG23" s="624"/>
      <c r="AH23" s="26"/>
    </row>
    <row r="24" spans="1:34" x14ac:dyDescent="0.2">
      <c r="A24" s="27"/>
      <c r="B24" s="118">
        <f>Admin!B22</f>
        <v>45230</v>
      </c>
      <c r="C24" s="117"/>
      <c r="D24" s="116">
        <f>D22+F24-L24-R24-X24+Z22</f>
        <v>0</v>
      </c>
      <c r="E24" s="96"/>
      <c r="F24" s="96">
        <f>IF((H$4+N$4+T$4)=0,0,[2]Oct23!O$1)</f>
        <v>0</v>
      </c>
      <c r="G24" s="96"/>
      <c r="H24" s="114">
        <f>H22</f>
        <v>0</v>
      </c>
      <c r="I24" s="96"/>
      <c r="J24" s="96">
        <f>[3]Oct23!$O$1</f>
        <v>0</v>
      </c>
      <c r="K24" s="96"/>
      <c r="L24" s="115">
        <f>J24*H24</f>
        <v>0</v>
      </c>
      <c r="M24" s="96"/>
      <c r="N24" s="114">
        <f>N22</f>
        <v>0</v>
      </c>
      <c r="O24" s="96"/>
      <c r="P24" s="96">
        <f>[3]Oct23!$P$1</f>
        <v>0</v>
      </c>
      <c r="Q24" s="96"/>
      <c r="R24" s="115">
        <f>P24*N24</f>
        <v>0</v>
      </c>
      <c r="S24" s="96"/>
      <c r="T24" s="114">
        <f>T22</f>
        <v>0</v>
      </c>
      <c r="U24" s="96"/>
      <c r="V24" s="96">
        <f>[3]Oct23!$Q$1</f>
        <v>0</v>
      </c>
      <c r="W24" s="96"/>
      <c r="X24" s="96">
        <f>V24*T24</f>
        <v>0</v>
      </c>
      <c r="Y24" s="113"/>
      <c r="Z24" s="96">
        <f>IF(AB24&lt;&gt;D24,AB24-D24,0)</f>
        <v>0</v>
      </c>
      <c r="AA24" s="96"/>
      <c r="AB24" s="92">
        <f>AB22+F24-L24-R24-X24</f>
        <v>0</v>
      </c>
      <c r="AC24" s="26"/>
      <c r="AD24" s="621"/>
      <c r="AE24" s="624"/>
      <c r="AF24" s="624"/>
      <c r="AG24" s="624"/>
      <c r="AH24" s="26"/>
    </row>
    <row r="25" spans="1:34" x14ac:dyDescent="0.2">
      <c r="A25" s="27"/>
      <c r="B25" s="117"/>
      <c r="C25" s="117"/>
      <c r="D25" s="96"/>
      <c r="E25" s="96"/>
      <c r="F25" s="96"/>
      <c r="G25" s="96"/>
      <c r="H25" s="119"/>
      <c r="I25" s="96"/>
      <c r="J25" s="96"/>
      <c r="K25" s="96"/>
      <c r="L25" s="115"/>
      <c r="M25" s="96"/>
      <c r="N25" s="119"/>
      <c r="O25" s="96"/>
      <c r="P25" s="96"/>
      <c r="Q25" s="96"/>
      <c r="R25" s="115"/>
      <c r="S25" s="96"/>
      <c r="T25" s="119"/>
      <c r="U25" s="96"/>
      <c r="V25" s="96"/>
      <c r="W25" s="96"/>
      <c r="X25" s="96"/>
      <c r="Y25" s="113"/>
      <c r="Z25" s="96"/>
      <c r="AA25" s="96"/>
      <c r="AB25" s="96"/>
      <c r="AC25" s="26"/>
      <c r="AD25" s="621"/>
      <c r="AE25" s="624"/>
      <c r="AF25" s="624"/>
      <c r="AG25" s="624"/>
      <c r="AH25" s="26"/>
    </row>
    <row r="26" spans="1:34" x14ac:dyDescent="0.2">
      <c r="A26" s="27"/>
      <c r="B26" s="118">
        <f>Admin!B24</f>
        <v>45260</v>
      </c>
      <c r="C26" s="117"/>
      <c r="D26" s="116">
        <f>D24+F26-L26-R26-X26+Z24</f>
        <v>0</v>
      </c>
      <c r="E26" s="96"/>
      <c r="F26" s="96">
        <f>IF((H$4+N$4+T$4)=0,0,[2]Nov23!O$1)</f>
        <v>0</v>
      </c>
      <c r="G26" s="96"/>
      <c r="H26" s="114">
        <f>H24</f>
        <v>0</v>
      </c>
      <c r="I26" s="96"/>
      <c r="J26" s="96">
        <f>[3]Nov23!$O$1</f>
        <v>0</v>
      </c>
      <c r="K26" s="96"/>
      <c r="L26" s="115">
        <f>J26*H26</f>
        <v>0</v>
      </c>
      <c r="M26" s="96"/>
      <c r="N26" s="114">
        <f>N24</f>
        <v>0</v>
      </c>
      <c r="O26" s="96"/>
      <c r="P26" s="96">
        <f>[3]Nov23!$P$1</f>
        <v>0</v>
      </c>
      <c r="Q26" s="96"/>
      <c r="R26" s="115">
        <f>P26*N26</f>
        <v>0</v>
      </c>
      <c r="S26" s="96"/>
      <c r="T26" s="114">
        <f>T24</f>
        <v>0</v>
      </c>
      <c r="U26" s="96"/>
      <c r="V26" s="96">
        <f>[3]Nov23!$Q$1</f>
        <v>0</v>
      </c>
      <c r="W26" s="96"/>
      <c r="X26" s="96">
        <f>V26*T26</f>
        <v>0</v>
      </c>
      <c r="Y26" s="113"/>
      <c r="Z26" s="96">
        <f>IF(AB26&lt;&gt;D26,AB26-D26,0)</f>
        <v>0</v>
      </c>
      <c r="AA26" s="96"/>
      <c r="AB26" s="92">
        <f>AB24+F26-L26-R26-X26</f>
        <v>0</v>
      </c>
      <c r="AC26" s="26"/>
      <c r="AD26" s="623"/>
      <c r="AE26" s="622"/>
      <c r="AF26" s="622"/>
      <c r="AG26" s="622"/>
      <c r="AH26" s="26"/>
    </row>
    <row r="27" spans="1:34" x14ac:dyDescent="0.2">
      <c r="A27" s="27"/>
      <c r="B27" s="117"/>
      <c r="C27" s="117"/>
      <c r="D27" s="96"/>
      <c r="E27" s="96"/>
      <c r="F27" s="96"/>
      <c r="G27" s="96"/>
      <c r="H27" s="119"/>
      <c r="I27" s="96"/>
      <c r="J27" s="96"/>
      <c r="K27" s="96"/>
      <c r="L27" s="115"/>
      <c r="M27" s="96"/>
      <c r="N27" s="119"/>
      <c r="O27" s="96"/>
      <c r="P27" s="96"/>
      <c r="Q27" s="96"/>
      <c r="R27" s="115"/>
      <c r="S27" s="96"/>
      <c r="T27" s="119"/>
      <c r="U27" s="96"/>
      <c r="V27" s="96"/>
      <c r="W27" s="96"/>
      <c r="X27" s="96"/>
      <c r="Y27" s="113"/>
      <c r="Z27" s="96"/>
      <c r="AA27" s="96"/>
      <c r="AB27" s="96"/>
      <c r="AC27" s="26"/>
      <c r="AD27" s="121"/>
      <c r="AE27" s="120"/>
      <c r="AF27" s="120"/>
      <c r="AG27" s="120"/>
      <c r="AH27" s="26"/>
    </row>
    <row r="28" spans="1:34" x14ac:dyDescent="0.2">
      <c r="A28" s="27"/>
      <c r="B28" s="118">
        <f>Admin!B26</f>
        <v>45291</v>
      </c>
      <c r="C28" s="117"/>
      <c r="D28" s="116">
        <f>D26+F28-L28-R28-X28+Z26</f>
        <v>0</v>
      </c>
      <c r="E28" s="96"/>
      <c r="F28" s="96">
        <f>IF((H$4+N$4+T$4)=0,0,[2]Dec23!O$1)</f>
        <v>0</v>
      </c>
      <c r="G28" s="96"/>
      <c r="H28" s="114">
        <f>H26</f>
        <v>0</v>
      </c>
      <c r="I28" s="96"/>
      <c r="J28" s="96">
        <f>[3]Dec23!$O$1</f>
        <v>0</v>
      </c>
      <c r="K28" s="96"/>
      <c r="L28" s="115">
        <f>J28*H28</f>
        <v>0</v>
      </c>
      <c r="M28" s="96"/>
      <c r="N28" s="114">
        <f>N26</f>
        <v>0</v>
      </c>
      <c r="O28" s="96"/>
      <c r="P28" s="96">
        <f>[3]Dec23!$P$1</f>
        <v>0</v>
      </c>
      <c r="Q28" s="96"/>
      <c r="R28" s="115">
        <f>P28*N28</f>
        <v>0</v>
      </c>
      <c r="S28" s="96"/>
      <c r="T28" s="114">
        <f>T26</f>
        <v>0</v>
      </c>
      <c r="U28" s="96"/>
      <c r="V28" s="96">
        <f>[3]Dec23!$Q$1</f>
        <v>0</v>
      </c>
      <c r="W28" s="96"/>
      <c r="X28" s="96">
        <f>V28*T28</f>
        <v>0</v>
      </c>
      <c r="Y28" s="113"/>
      <c r="Z28" s="96">
        <f>IF(AB28&lt;&gt;D28,AB28-D28,0)</f>
        <v>0</v>
      </c>
      <c r="AA28" s="96"/>
      <c r="AB28" s="92">
        <f>AB26+F28-L28-R28-X28</f>
        <v>0</v>
      </c>
      <c r="AC28" s="26"/>
      <c r="AD28" s="621" t="s">
        <v>234</v>
      </c>
      <c r="AE28" s="624"/>
      <c r="AF28" s="624"/>
      <c r="AG28" s="624"/>
      <c r="AH28" s="26"/>
    </row>
    <row r="29" spans="1:34" x14ac:dyDescent="0.2">
      <c r="A29" s="27"/>
      <c r="B29" s="117"/>
      <c r="C29" s="117"/>
      <c r="D29" s="96"/>
      <c r="E29" s="96"/>
      <c r="F29" s="96"/>
      <c r="G29" s="96"/>
      <c r="H29" s="119"/>
      <c r="I29" s="96"/>
      <c r="J29" s="96"/>
      <c r="K29" s="96"/>
      <c r="L29" s="115"/>
      <c r="M29" s="96"/>
      <c r="N29" s="119"/>
      <c r="O29" s="96"/>
      <c r="P29" s="96"/>
      <c r="Q29" s="96"/>
      <c r="R29" s="115"/>
      <c r="S29" s="96"/>
      <c r="T29" s="119"/>
      <c r="U29" s="96"/>
      <c r="V29" s="96"/>
      <c r="W29" s="96"/>
      <c r="X29" s="96"/>
      <c r="Y29" s="113"/>
      <c r="Z29" s="96"/>
      <c r="AA29" s="96"/>
      <c r="AB29" s="96"/>
      <c r="AC29" s="26"/>
      <c r="AD29" s="621"/>
      <c r="AE29" s="624"/>
      <c r="AF29" s="624"/>
      <c r="AG29" s="624"/>
      <c r="AH29" s="26"/>
    </row>
    <row r="30" spans="1:34" x14ac:dyDescent="0.2">
      <c r="A30" s="27"/>
      <c r="B30" s="118">
        <f>Admin!B28</f>
        <v>45322</v>
      </c>
      <c r="C30" s="117"/>
      <c r="D30" s="116">
        <f>D28+F30-L30-R30-X30+Z28</f>
        <v>0</v>
      </c>
      <c r="E30" s="96"/>
      <c r="F30" s="96">
        <f>IF((H$4+N$4+T$4)=0,0,[2]Jan24!O$1)</f>
        <v>0</v>
      </c>
      <c r="G30" s="96"/>
      <c r="H30" s="114">
        <f>H28</f>
        <v>0</v>
      </c>
      <c r="I30" s="96"/>
      <c r="J30" s="96">
        <f>[3]Jan24!$O$1</f>
        <v>0</v>
      </c>
      <c r="K30" s="96"/>
      <c r="L30" s="115">
        <f>J30*H30</f>
        <v>0</v>
      </c>
      <c r="M30" s="96"/>
      <c r="N30" s="114">
        <f>N28</f>
        <v>0</v>
      </c>
      <c r="O30" s="96"/>
      <c r="P30" s="96">
        <f>[3]Jan24!$P$1</f>
        <v>0</v>
      </c>
      <c r="Q30" s="96"/>
      <c r="R30" s="115">
        <f>P30*N30</f>
        <v>0</v>
      </c>
      <c r="S30" s="96"/>
      <c r="T30" s="114">
        <f>T28</f>
        <v>0</v>
      </c>
      <c r="U30" s="96"/>
      <c r="V30" s="96">
        <f>[3]Jan24!$Q$1</f>
        <v>0</v>
      </c>
      <c r="W30" s="96"/>
      <c r="X30" s="96">
        <f>V30*T30</f>
        <v>0</v>
      </c>
      <c r="Y30" s="113"/>
      <c r="Z30" s="96">
        <f>IF(AB30&lt;&gt;D30,AB30-D30,0)</f>
        <v>0</v>
      </c>
      <c r="AA30" s="96"/>
      <c r="AB30" s="92">
        <f>AB28+F30-L30-R30-X30</f>
        <v>0</v>
      </c>
      <c r="AC30" s="26"/>
      <c r="AD30" s="623"/>
      <c r="AE30" s="622"/>
      <c r="AF30" s="622"/>
      <c r="AG30" s="622"/>
      <c r="AH30" s="26"/>
    </row>
    <row r="31" spans="1:34" ht="12.75" thickBot="1" x14ac:dyDescent="0.25">
      <c r="A31" s="25"/>
      <c r="B31" s="112"/>
      <c r="C31" s="112"/>
      <c r="D31" s="98"/>
      <c r="E31" s="98"/>
      <c r="F31" s="98"/>
      <c r="G31" s="98"/>
      <c r="H31" s="110"/>
      <c r="I31" s="98"/>
      <c r="J31" s="98"/>
      <c r="K31" s="98"/>
      <c r="L31" s="111"/>
      <c r="M31" s="98"/>
      <c r="N31" s="110"/>
      <c r="O31" s="98"/>
      <c r="P31" s="98"/>
      <c r="Q31" s="98"/>
      <c r="R31" s="111"/>
      <c r="S31" s="98"/>
      <c r="T31" s="110"/>
      <c r="U31" s="98"/>
      <c r="V31" s="98"/>
      <c r="W31" s="98"/>
      <c r="X31" s="98"/>
      <c r="Y31" s="109"/>
      <c r="Z31" s="98"/>
      <c r="AA31" s="98"/>
      <c r="AB31" s="98"/>
      <c r="AC31" s="23"/>
      <c r="AD31" s="108"/>
      <c r="AE31" s="107"/>
      <c r="AF31" s="107"/>
      <c r="AG31" s="107"/>
      <c r="AH31" s="23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F22" sqref="F22"/>
    </sheetView>
  </sheetViews>
  <sheetFormatPr defaultColWidth="9.140625" defaultRowHeight="12" x14ac:dyDescent="0.2"/>
  <cols>
    <col min="1" max="1" width="1.5703125" style="255" customWidth="1"/>
    <col min="2" max="2" width="10.140625" style="267" bestFit="1" customWidth="1"/>
    <col min="3" max="3" width="2.42578125" style="255" customWidth="1"/>
    <col min="4" max="4" width="11.140625" style="255" customWidth="1"/>
    <col min="5" max="5" width="13.140625" style="255" customWidth="1"/>
    <col min="6" max="6" width="12.28515625" style="255" customWidth="1"/>
    <col min="7" max="7" width="9.140625" style="263"/>
    <col min="8" max="8" width="4.7109375" style="255" customWidth="1"/>
    <col min="9" max="9" width="9.140625" style="255"/>
    <col min="10" max="10" width="6.28515625" style="255" customWidth="1"/>
    <col min="11" max="11" width="7.140625" style="255" customWidth="1"/>
    <col min="12" max="12" width="9.140625" style="255"/>
    <col min="13" max="13" width="7.5703125" style="255" customWidth="1"/>
    <col min="14" max="14" width="9.140625" style="255"/>
    <col min="15" max="15" width="9.7109375" style="255" customWidth="1"/>
    <col min="16" max="16" width="9.140625" style="255"/>
    <col min="17" max="17" width="3.28515625" style="255" customWidth="1"/>
    <col min="18" max="16384" width="9.140625" style="255"/>
  </cols>
  <sheetData>
    <row r="1" spans="1:17" ht="12.75" thickBot="1" x14ac:dyDescent="0.25">
      <c r="A1" s="253"/>
      <c r="B1" s="268" t="s">
        <v>496</v>
      </c>
      <c r="C1" s="253"/>
      <c r="D1" s="253"/>
      <c r="E1" s="253"/>
      <c r="F1" s="253"/>
      <c r="G1" s="258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30">
        <f>DATE(YEAR(B4),MONTH(B4),1)-1</f>
        <v>44926</v>
      </c>
      <c r="C2" s="253"/>
      <c r="D2" s="630"/>
      <c r="E2" s="630"/>
      <c r="F2" s="630"/>
      <c r="G2" s="254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31">
        <f>DATE(YEAR(B4),MONTH(B4),1)</f>
        <v>44927</v>
      </c>
      <c r="C3" s="253"/>
      <c r="D3" s="631" t="s">
        <v>497</v>
      </c>
      <c r="E3" s="631"/>
      <c r="F3" s="631"/>
      <c r="G3" s="257" t="str">
        <f>K6 &amp; "-" &amp; K7</f>
        <v>2023-2024</v>
      </c>
      <c r="H3" s="253"/>
      <c r="I3" s="253"/>
      <c r="J3" s="253"/>
      <c r="K3" s="632" t="s">
        <v>510</v>
      </c>
      <c r="L3" s="632"/>
      <c r="M3" s="632"/>
      <c r="N3" s="256" t="str">
        <f>G3</f>
        <v>2023-2024</v>
      </c>
      <c r="O3" s="253"/>
      <c r="P3" s="253"/>
      <c r="Q3" s="253"/>
    </row>
    <row r="4" spans="1:17" ht="12" customHeight="1" x14ac:dyDescent="0.2">
      <c r="A4" s="253"/>
      <c r="B4" s="331">
        <f>DATE(YEAR(B6),MONTH(B6),1)-1</f>
        <v>44957</v>
      </c>
      <c r="C4" s="253"/>
      <c r="D4" s="253"/>
      <c r="E4" s="253"/>
      <c r="F4" s="258" t="s">
        <v>547</v>
      </c>
      <c r="G4" s="258" t="s">
        <v>269</v>
      </c>
      <c r="H4" s="253"/>
      <c r="I4" s="253"/>
      <c r="J4" s="253"/>
      <c r="K4" s="259"/>
      <c r="L4" s="259"/>
      <c r="M4" s="259"/>
      <c r="N4" s="254"/>
      <c r="O4" s="253"/>
      <c r="P4" s="253"/>
      <c r="Q4" s="253"/>
    </row>
    <row r="5" spans="1:17" ht="12" customHeight="1" x14ac:dyDescent="0.2">
      <c r="A5" s="253"/>
      <c r="B5" s="331">
        <f>DATE(YEAR(B6),MONTH(B6),1)</f>
        <v>44958</v>
      </c>
      <c r="C5" s="253"/>
      <c r="D5" s="253" t="s">
        <v>498</v>
      </c>
      <c r="E5" s="253"/>
      <c r="F5" s="309">
        <f>B8</f>
        <v>45016</v>
      </c>
      <c r="G5" s="314">
        <v>100</v>
      </c>
      <c r="H5" s="253"/>
      <c r="I5" s="253"/>
      <c r="J5" s="253"/>
      <c r="K5" s="253"/>
      <c r="L5" s="253"/>
      <c r="M5" s="253"/>
      <c r="N5" s="253"/>
      <c r="O5" s="253"/>
      <c r="P5" s="258"/>
      <c r="Q5" s="258"/>
    </row>
    <row r="6" spans="1:17" ht="12" customHeight="1" x14ac:dyDescent="0.2">
      <c r="A6" s="253"/>
      <c r="B6" s="331">
        <f>DATE(YEAR(B8),MONTH(B8),1)-1</f>
        <v>44985</v>
      </c>
      <c r="C6" s="253"/>
      <c r="D6" s="253" t="s">
        <v>499</v>
      </c>
      <c r="E6" s="253"/>
      <c r="F6" s="309">
        <f>B8</f>
        <v>45016</v>
      </c>
      <c r="G6" s="314">
        <v>18</v>
      </c>
      <c r="H6" s="253"/>
      <c r="I6" s="184" t="s">
        <v>14</v>
      </c>
      <c r="J6" s="184"/>
      <c r="K6" s="184">
        <f>YEAR(N6)</f>
        <v>2023</v>
      </c>
      <c r="L6" s="634">
        <f>B5</f>
        <v>44958</v>
      </c>
      <c r="M6" s="635"/>
      <c r="N6" s="634">
        <f>B8</f>
        <v>45016</v>
      </c>
      <c r="O6" s="636"/>
      <c r="P6" s="314">
        <v>19</v>
      </c>
      <c r="Q6" s="258" t="s">
        <v>269</v>
      </c>
    </row>
    <row r="7" spans="1:17" ht="12" customHeight="1" x14ac:dyDescent="0.2">
      <c r="A7" s="253"/>
      <c r="B7" s="331">
        <f>DATE(YEAR(B8),MONTH(B8),1)</f>
        <v>44986</v>
      </c>
      <c r="C7" s="253"/>
      <c r="D7" s="253" t="s">
        <v>498</v>
      </c>
      <c r="E7" s="253"/>
      <c r="F7" s="309">
        <f>B32</f>
        <v>45382</v>
      </c>
      <c r="G7" s="314">
        <v>100</v>
      </c>
      <c r="H7" s="253"/>
      <c r="I7" s="184" t="s">
        <v>14</v>
      </c>
      <c r="J7" s="184"/>
      <c r="K7" s="184">
        <f>YEAR(N7)</f>
        <v>2024</v>
      </c>
      <c r="L7" s="634">
        <f>B9</f>
        <v>45017</v>
      </c>
      <c r="M7" s="635"/>
      <c r="N7" s="634">
        <f>B28</f>
        <v>45322</v>
      </c>
      <c r="O7" s="636"/>
      <c r="P7" s="314">
        <v>19</v>
      </c>
      <c r="Q7" s="258" t="s">
        <v>269</v>
      </c>
    </row>
    <row r="8" spans="1:17" ht="12" customHeight="1" x14ac:dyDescent="0.2">
      <c r="A8" s="253"/>
      <c r="B8" s="331">
        <f>DATE(YEAR(B10),MONTH(B10),1)-1</f>
        <v>45016</v>
      </c>
      <c r="C8" s="253"/>
      <c r="D8" s="253" t="s">
        <v>499</v>
      </c>
      <c r="E8" s="253"/>
      <c r="F8" s="309">
        <f>B32</f>
        <v>45382</v>
      </c>
      <c r="G8" s="314">
        <v>18</v>
      </c>
      <c r="H8" s="253"/>
      <c r="I8" s="253"/>
      <c r="J8" s="253"/>
      <c r="K8" s="253"/>
      <c r="L8" s="253"/>
      <c r="M8" s="253"/>
      <c r="N8" s="253"/>
      <c r="O8" s="253"/>
      <c r="P8" s="258"/>
      <c r="Q8" s="258"/>
    </row>
    <row r="9" spans="1:17" ht="12" customHeight="1" x14ac:dyDescent="0.2">
      <c r="A9" s="253"/>
      <c r="B9" s="331">
        <f>DATE(YEAR(B10),MONTH(B10),1)</f>
        <v>45017</v>
      </c>
      <c r="C9" s="253"/>
      <c r="D9" s="253"/>
      <c r="E9" s="253"/>
      <c r="F9" s="253"/>
      <c r="G9" s="258"/>
      <c r="H9" s="253"/>
      <c r="I9" s="253"/>
      <c r="J9" s="253"/>
      <c r="K9" s="253"/>
      <c r="L9" s="261" t="s">
        <v>251</v>
      </c>
      <c r="M9" s="253"/>
      <c r="N9" s="311" t="s">
        <v>548</v>
      </c>
      <c r="O9" s="264"/>
      <c r="P9" s="266"/>
      <c r="Q9" s="258"/>
    </row>
    <row r="10" spans="1:17" ht="12" customHeight="1" x14ac:dyDescent="0.2">
      <c r="A10" s="253"/>
      <c r="B10" s="331">
        <f>DATE(YEAR(B12),MONTH(B12),1)-1</f>
        <v>45046</v>
      </c>
      <c r="C10" s="253"/>
      <c r="D10" s="633" t="s">
        <v>500</v>
      </c>
      <c r="E10" s="633"/>
      <c r="F10" s="633"/>
      <c r="G10" s="258"/>
      <c r="H10" s="253"/>
      <c r="I10" s="253"/>
      <c r="J10" s="253"/>
      <c r="K10" s="253"/>
      <c r="L10" s="309">
        <f>B8</f>
        <v>45016</v>
      </c>
      <c r="M10" s="258" t="s">
        <v>549</v>
      </c>
      <c r="N10" s="310">
        <f>B8</f>
        <v>45016</v>
      </c>
      <c r="O10" s="253"/>
      <c r="P10" s="258"/>
      <c r="Q10" s="258"/>
    </row>
    <row r="11" spans="1:17" ht="12" customHeight="1" x14ac:dyDescent="0.2">
      <c r="A11" s="253"/>
      <c r="B11" s="331">
        <f>DATE(YEAR(B12),MONTH(B12),1)</f>
        <v>45047</v>
      </c>
      <c r="C11" s="253"/>
      <c r="D11" s="253" t="s">
        <v>501</v>
      </c>
      <c r="E11" s="261">
        <v>12000</v>
      </c>
      <c r="F11" s="258" t="s">
        <v>502</v>
      </c>
      <c r="G11" s="261">
        <v>3000</v>
      </c>
      <c r="H11" s="253"/>
      <c r="I11" s="253"/>
      <c r="J11" s="253"/>
      <c r="K11" s="253"/>
      <c r="L11" s="309">
        <f>B32</f>
        <v>45382</v>
      </c>
      <c r="M11" s="265" t="s">
        <v>549</v>
      </c>
      <c r="N11" s="310">
        <f>B32</f>
        <v>45382</v>
      </c>
      <c r="O11" s="258"/>
      <c r="P11" s="258"/>
      <c r="Q11" s="258"/>
    </row>
    <row r="12" spans="1:17" ht="12" customHeight="1" x14ac:dyDescent="0.2">
      <c r="A12" s="253"/>
      <c r="B12" s="331">
        <f>DATE(YEAR(B14),MONTH(B14),1)-1</f>
        <v>45077</v>
      </c>
      <c r="C12" s="253"/>
      <c r="D12" s="253"/>
      <c r="E12" s="258"/>
      <c r="F12" s="253"/>
      <c r="G12" s="258"/>
      <c r="H12" s="253"/>
      <c r="I12" s="253"/>
      <c r="J12" s="253"/>
      <c r="K12" s="253"/>
      <c r="L12" s="253"/>
      <c r="M12" s="265"/>
      <c r="N12" s="258"/>
      <c r="O12" s="253"/>
      <c r="P12" s="258"/>
      <c r="Q12" s="258"/>
    </row>
    <row r="13" spans="1:17" ht="12" customHeight="1" x14ac:dyDescent="0.2">
      <c r="A13" s="253"/>
      <c r="B13" s="331">
        <f>DATE(YEAR(B14),MONTH(B14),1)</f>
        <v>45078</v>
      </c>
      <c r="C13" s="253"/>
      <c r="D13" s="631" t="s">
        <v>503</v>
      </c>
      <c r="E13" s="631"/>
      <c r="F13" s="631"/>
      <c r="G13" s="258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31">
        <f>DATE(YEAR(B16),MONTH(B16),1)-1</f>
        <v>45107</v>
      </c>
      <c r="C14" s="253"/>
      <c r="D14" s="253"/>
      <c r="E14" s="253"/>
      <c r="F14" s="253"/>
      <c r="G14" s="258"/>
      <c r="H14" s="253"/>
      <c r="I14" s="631" t="s">
        <v>505</v>
      </c>
      <c r="J14" s="631"/>
      <c r="K14" s="631"/>
      <c r="L14" s="254"/>
      <c r="M14" s="253"/>
      <c r="N14" s="258" t="s">
        <v>506</v>
      </c>
      <c r="O14" s="258" t="s">
        <v>507</v>
      </c>
      <c r="P14" s="253"/>
      <c r="Q14" s="253"/>
    </row>
    <row r="15" spans="1:17" ht="12" customHeight="1" x14ac:dyDescent="0.2">
      <c r="A15" s="253"/>
      <c r="B15" s="331">
        <f>DATE(YEAR(B16),MONTH(B16),1)</f>
        <v>45108</v>
      </c>
      <c r="C15" s="253"/>
      <c r="D15" s="633" t="s">
        <v>504</v>
      </c>
      <c r="E15" s="633"/>
      <c r="F15" s="633"/>
      <c r="G15" s="260">
        <v>0</v>
      </c>
      <c r="H15" s="253"/>
      <c r="I15" s="254"/>
      <c r="J15" s="254"/>
      <c r="K15" s="254"/>
      <c r="L15" s="254"/>
      <c r="M15" s="253"/>
      <c r="N15" s="258"/>
      <c r="O15" s="258"/>
      <c r="P15" s="253"/>
      <c r="Q15" s="253"/>
    </row>
    <row r="16" spans="1:17" ht="12" customHeight="1" x14ac:dyDescent="0.2">
      <c r="A16" s="253"/>
      <c r="B16" s="331">
        <f>DATE(YEAR(B18),MONTH(B18),1)-1</f>
        <v>45138</v>
      </c>
      <c r="C16" s="253"/>
      <c r="D16" s="633" t="s">
        <v>125</v>
      </c>
      <c r="E16" s="633"/>
      <c r="F16" s="633"/>
      <c r="G16" s="260">
        <v>0.1</v>
      </c>
      <c r="H16" s="253"/>
      <c r="I16" s="633" t="s">
        <v>508</v>
      </c>
      <c r="J16" s="633"/>
      <c r="K16" s="633"/>
      <c r="L16" s="633"/>
      <c r="M16" s="349"/>
      <c r="N16" s="261">
        <v>10000</v>
      </c>
      <c r="O16" s="262">
        <v>0.45</v>
      </c>
      <c r="P16" s="253"/>
      <c r="Q16" s="253"/>
    </row>
    <row r="17" spans="1:17" ht="12" customHeight="1" x14ac:dyDescent="0.2">
      <c r="A17" s="253"/>
      <c r="B17" s="331">
        <f>DATE(YEAR(B18),MONTH(B18),1)</f>
        <v>45139</v>
      </c>
      <c r="C17" s="253"/>
      <c r="D17" s="633" t="s">
        <v>126</v>
      </c>
      <c r="E17" s="633"/>
      <c r="F17" s="633"/>
      <c r="G17" s="260">
        <v>0.2</v>
      </c>
      <c r="H17" s="253"/>
      <c r="I17" s="633" t="s">
        <v>509</v>
      </c>
      <c r="J17" s="633"/>
      <c r="K17" s="633"/>
      <c r="L17" s="633"/>
      <c r="M17" s="640"/>
      <c r="N17" s="261">
        <v>10001</v>
      </c>
      <c r="O17" s="262">
        <v>0.25</v>
      </c>
      <c r="P17" s="253"/>
      <c r="Q17" s="253"/>
    </row>
    <row r="18" spans="1:17" ht="12" customHeight="1" x14ac:dyDescent="0.2">
      <c r="A18" s="253"/>
      <c r="B18" s="331">
        <f>DATE(YEAR(B20),MONTH(B20),1)-1</f>
        <v>45169</v>
      </c>
      <c r="C18" s="253"/>
      <c r="D18" s="633" t="s">
        <v>221</v>
      </c>
      <c r="E18" s="633"/>
      <c r="F18" s="633"/>
      <c r="G18" s="260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31">
        <f>DATE(YEAR(B20),MONTH(B20),1)</f>
        <v>45170</v>
      </c>
      <c r="C19" s="253"/>
      <c r="D19" s="633" t="s">
        <v>128</v>
      </c>
      <c r="E19" s="633"/>
      <c r="F19" s="633"/>
      <c r="G19" s="260">
        <v>0.25</v>
      </c>
      <c r="H19" s="253"/>
      <c r="I19" s="637" t="s">
        <v>552</v>
      </c>
      <c r="J19" s="638"/>
      <c r="K19" s="639"/>
      <c r="L19" s="253"/>
      <c r="M19" s="317">
        <v>20</v>
      </c>
      <c r="N19" s="268">
        <f>B5</f>
        <v>44958</v>
      </c>
      <c r="O19" s="316">
        <f>B26</f>
        <v>45291</v>
      </c>
      <c r="P19" s="253"/>
      <c r="Q19" s="253"/>
    </row>
    <row r="20" spans="1:17" ht="12" customHeight="1" x14ac:dyDescent="0.2">
      <c r="A20" s="253"/>
      <c r="B20" s="331">
        <f>DATE(YEAR(B22),MONTH(B22),1)-1</f>
        <v>45199</v>
      </c>
      <c r="C20" s="253"/>
      <c r="D20" s="253"/>
      <c r="E20" s="253"/>
      <c r="F20" s="253"/>
      <c r="G20" s="258"/>
      <c r="H20" s="253"/>
      <c r="I20" s="253"/>
      <c r="J20" s="253"/>
      <c r="K20" s="253"/>
      <c r="L20" s="253"/>
      <c r="M20" s="253"/>
      <c r="N20" s="265"/>
      <c r="O20" s="253"/>
      <c r="P20" s="253"/>
      <c r="Q20" s="253"/>
    </row>
    <row r="21" spans="1:17" ht="12" customHeight="1" x14ac:dyDescent="0.2">
      <c r="A21" s="253"/>
      <c r="B21" s="331">
        <f>DATE(YEAR(B22),MONTH(B22),1)</f>
        <v>45200</v>
      </c>
      <c r="C21" s="253"/>
      <c r="D21" s="9" t="s">
        <v>547</v>
      </c>
      <c r="E21" s="3"/>
      <c r="F21" s="329">
        <v>45322</v>
      </c>
      <c r="G21" s="258"/>
      <c r="H21" s="253"/>
      <c r="I21" s="637" t="s">
        <v>552</v>
      </c>
      <c r="J21" s="638"/>
      <c r="K21" s="639"/>
      <c r="L21" s="253"/>
      <c r="M21" s="317">
        <v>20</v>
      </c>
      <c r="N21" s="268">
        <f>B27</f>
        <v>45292</v>
      </c>
      <c r="O21" s="316"/>
      <c r="P21" s="253"/>
      <c r="Q21" s="253"/>
    </row>
    <row r="22" spans="1:17" ht="12" customHeight="1" x14ac:dyDescent="0.2">
      <c r="A22" s="253"/>
      <c r="B22" s="331">
        <f>DATE(YEAR(B24),MONTH(B24),1)-1</f>
        <v>45230</v>
      </c>
      <c r="C22" s="253"/>
      <c r="D22" s="253"/>
      <c r="E22" s="253"/>
      <c r="F22" s="253"/>
      <c r="G22" s="258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31">
        <f>DATE(YEAR(B24),MONTH(B24),1)</f>
        <v>45231</v>
      </c>
      <c r="C23" s="253"/>
      <c r="F23" s="308"/>
    </row>
    <row r="24" spans="1:17" ht="12" customHeight="1" x14ac:dyDescent="0.2">
      <c r="A24" s="253"/>
      <c r="B24" s="331">
        <f>DATE(YEAR(B26),MONTH(B26),1)-1</f>
        <v>45260</v>
      </c>
      <c r="C24" s="253"/>
    </row>
    <row r="25" spans="1:17" ht="12" customHeight="1" x14ac:dyDescent="0.2">
      <c r="A25" s="253"/>
      <c r="B25" s="331">
        <f>DATE(YEAR(B26),MONTH(B26),1)</f>
        <v>45261</v>
      </c>
      <c r="C25" s="253"/>
      <c r="F25" s="263"/>
      <c r="G25" s="269"/>
    </row>
    <row r="26" spans="1:17" ht="12" customHeight="1" x14ac:dyDescent="0.2">
      <c r="A26" s="253"/>
      <c r="B26" s="331">
        <f>DATE(YEAR(B28),MONTH(B28),1)-1</f>
        <v>45291</v>
      </c>
      <c r="C26" s="253"/>
      <c r="G26" s="255"/>
    </row>
    <row r="27" spans="1:17" x14ac:dyDescent="0.2">
      <c r="A27" s="253"/>
      <c r="B27" s="331">
        <f>DATE(YEAR(B28),MONTH(B28),1)</f>
        <v>45292</v>
      </c>
      <c r="C27" s="253"/>
      <c r="G27" s="255"/>
    </row>
    <row r="28" spans="1:17" x14ac:dyDescent="0.2">
      <c r="A28" s="253"/>
      <c r="B28" s="332">
        <f>F21</f>
        <v>45322</v>
      </c>
      <c r="C28" s="253"/>
    </row>
    <row r="29" spans="1:17" x14ac:dyDescent="0.2">
      <c r="A29" s="253"/>
      <c r="B29" s="331">
        <f>DATE(YEAR(B30),MONTH(B30),1)</f>
        <v>45323</v>
      </c>
      <c r="C29" s="253"/>
    </row>
    <row r="30" spans="1:17" x14ac:dyDescent="0.2">
      <c r="A30" s="253"/>
      <c r="B30" s="331">
        <f>DATE(IF(MONTH(B28)&lt;11,YEAR(B28),YEAR(B28)+1),IF(MONTH(B28)&lt;11,MONTH(B28)+2,IF(MONTH(B28)=11,1,2)),1)-1</f>
        <v>45351</v>
      </c>
      <c r="C30" s="253"/>
    </row>
    <row r="31" spans="1:17" x14ac:dyDescent="0.2">
      <c r="A31" s="253"/>
      <c r="B31" s="331">
        <f>DATE(YEAR(B32),MONTH(B32),1)</f>
        <v>45352</v>
      </c>
      <c r="C31" s="253"/>
    </row>
    <row r="32" spans="1:17" x14ac:dyDescent="0.2">
      <c r="A32" s="253"/>
      <c r="B32" s="331">
        <f>DATE(IF(MONTH(B30)&lt;11,YEAR(B30),YEAR(B30)+1),IF(MONTH(B30)&lt;11,MONTH(B30)+2,IF(MONTH(B30)=11,1,2)),1)-1</f>
        <v>45382</v>
      </c>
      <c r="C32" s="253"/>
    </row>
    <row r="33" spans="1:3" x14ac:dyDescent="0.2">
      <c r="A33" s="253"/>
      <c r="B33" s="331">
        <f>DATE(YEAR(B34),MONTH(B34),1)</f>
        <v>45383</v>
      </c>
      <c r="C33" s="253"/>
    </row>
    <row r="34" spans="1:3" x14ac:dyDescent="0.2">
      <c r="A34" s="253"/>
      <c r="B34" s="331">
        <f>DATE(IF(MONTH(B32)&lt;11,YEAR(B32),YEAR(B32)+1),IF(MONTH(B32)&lt;11,MONTH(B32)+2,IF(MONTH(B32)=11,1,2)),1)-1</f>
        <v>45412</v>
      </c>
      <c r="C34" s="253"/>
    </row>
    <row r="35" spans="1:3" x14ac:dyDescent="0.2">
      <c r="A35" s="253"/>
      <c r="B35" s="331">
        <f>DATE(YEAR(B36),MONTH(B36),1)</f>
        <v>45413</v>
      </c>
      <c r="C35" s="253"/>
    </row>
    <row r="36" spans="1:3" x14ac:dyDescent="0.2">
      <c r="A36" s="253"/>
      <c r="B36" s="331">
        <f>DATE(IF(MONTH(B34)&lt;11,YEAR(B34),YEAR(B34)+1),IF(MONTH(B34)&lt;11,MONTH(B34)+2,IF(MONTH(B34)=11,1,2)),1)-1</f>
        <v>45443</v>
      </c>
      <c r="C36" s="253"/>
    </row>
    <row r="37" spans="1:3" x14ac:dyDescent="0.2">
      <c r="A37" s="253"/>
      <c r="B37" s="331">
        <f>DATE(YEAR(B38),MONTH(B38),1)</f>
        <v>45444</v>
      </c>
      <c r="C37" s="253"/>
    </row>
    <row r="38" spans="1:3" x14ac:dyDescent="0.2">
      <c r="A38" s="253"/>
      <c r="B38" s="331">
        <f>DATE(IF(MONTH(B36)&lt;11,YEAR(B36),YEAR(B36)+1),IF(MONTH(B36)&lt;11,MONTH(B36)+2,IF(MONTH(B36)=11,1,2)),1)-1</f>
        <v>45473</v>
      </c>
      <c r="C38" s="253"/>
    </row>
    <row r="39" spans="1:3" x14ac:dyDescent="0.2">
      <c r="A39" s="253"/>
      <c r="B39" s="331">
        <f>DATE(YEAR(B40),MONTH(B40),1)</f>
        <v>45474</v>
      </c>
      <c r="C39" s="253"/>
    </row>
    <row r="40" spans="1:3" x14ac:dyDescent="0.2">
      <c r="A40" s="253"/>
      <c r="B40" s="331">
        <f>DATE(IF(MONTH(B38)&lt;11,YEAR(B38),YEAR(B38)+1),IF(MONTH(B38)&lt;11,MONTH(B38)+2,IF(MONTH(B38)=11,1,2)),1)-1</f>
        <v>45504</v>
      </c>
      <c r="C40" s="253"/>
    </row>
    <row r="41" spans="1:3" x14ac:dyDescent="0.2">
      <c r="A41" s="253"/>
      <c r="B41" s="331">
        <f>DATE(YEAR(B42),MONTH(B42),1)</f>
        <v>45505</v>
      </c>
      <c r="C41" s="253"/>
    </row>
    <row r="42" spans="1:3" x14ac:dyDescent="0.2">
      <c r="A42" s="253"/>
      <c r="B42" s="331">
        <f>DATE(IF(MONTH(B40)&lt;11,YEAR(B40),YEAR(B40)+1),IF(MONTH(B40)&lt;11,MONTH(B40)+2,IF(MONTH(B40)=11,1,2)),1)-1</f>
        <v>45535</v>
      </c>
      <c r="C42" s="253"/>
    </row>
    <row r="43" spans="1:3" x14ac:dyDescent="0.2">
      <c r="A43" s="253"/>
      <c r="B43" s="331">
        <f>DATE(YEAR(B44),MONTH(B44),1)</f>
        <v>45536</v>
      </c>
      <c r="C43" s="253"/>
    </row>
    <row r="44" spans="1:3" x14ac:dyDescent="0.2">
      <c r="A44" s="253"/>
      <c r="B44" s="331">
        <f>DATE(IF(MONTH(B42)&lt;11,YEAR(B42),YEAR(B42)+1),IF(MONTH(B42)&lt;11,MONTH(B42)+2,IF(MONTH(B42)=11,1,2)),1)-1</f>
        <v>45565</v>
      </c>
      <c r="C44" s="253"/>
    </row>
    <row r="45" spans="1:3" x14ac:dyDescent="0.2">
      <c r="A45" s="253"/>
      <c r="B45" s="331">
        <f>DATE(YEAR(B46),MONTH(B46),1)</f>
        <v>45566</v>
      </c>
      <c r="C45" s="253"/>
    </row>
    <row r="46" spans="1:3" x14ac:dyDescent="0.2">
      <c r="A46" s="253"/>
      <c r="B46" s="331">
        <f>DATE(IF(MONTH(B44)&lt;11,YEAR(B44),YEAR(B44)+1),IF(MONTH(B44)&lt;11,MONTH(B44)+2,IF(MONTH(B44)=11,1,2)),1)-1</f>
        <v>45596</v>
      </c>
      <c r="C46" s="253"/>
    </row>
    <row r="47" spans="1:3" x14ac:dyDescent="0.2">
      <c r="A47" s="253"/>
      <c r="B47" s="331">
        <f>DATE(YEAR(B48),MONTH(B48),1)</f>
        <v>45597</v>
      </c>
      <c r="C47" s="253"/>
    </row>
    <row r="48" spans="1:3" x14ac:dyDescent="0.2">
      <c r="A48" s="253"/>
      <c r="B48" s="331">
        <f>DATE(IF(MONTH(B46)&lt;11,YEAR(B46),YEAR(B46)+1),IF(MONTH(B46)&lt;11,MONTH(B46)+2,IF(MONTH(B46)=11,1,2)),1)-1</f>
        <v>45626</v>
      </c>
      <c r="C48" s="253"/>
    </row>
    <row r="49" spans="1:3" x14ac:dyDescent="0.2">
      <c r="A49" s="253"/>
      <c r="B49" s="331">
        <f>DATE(YEAR(B50),MONTH(B50),1)</f>
        <v>45627</v>
      </c>
      <c r="C49" s="253"/>
    </row>
    <row r="50" spans="1:3" x14ac:dyDescent="0.2">
      <c r="A50" s="253"/>
      <c r="B50" s="331">
        <f>DATE(IF(MONTH(B48)&lt;11,YEAR(B48),YEAR(B48)+1),IF(MONTH(B48)&lt;11,MONTH(B48)+2,IF(MONTH(B48)=11,1,2)),1)-1</f>
        <v>45657</v>
      </c>
      <c r="C50" s="253"/>
    </row>
    <row r="51" spans="1:3" x14ac:dyDescent="0.2">
      <c r="A51" s="253"/>
      <c r="B51" s="331">
        <f>DATE(YEAR(B52),MONTH(B52),1)</f>
        <v>45658</v>
      </c>
      <c r="C51" s="253"/>
    </row>
    <row r="52" spans="1:3" x14ac:dyDescent="0.2">
      <c r="A52" s="253"/>
      <c r="B52" s="331">
        <f>DATE(IF(MONTH(B50)&lt;11,YEAR(B50),YEAR(B50)+1),IF(MONTH(B50)&lt;11,MONTH(B50)+2,IF(MONTH(B50)=11,1,2)),1)-1</f>
        <v>45688</v>
      </c>
      <c r="C52" s="253"/>
    </row>
    <row r="53" spans="1:3" x14ac:dyDescent="0.2">
      <c r="A53" s="253"/>
      <c r="B53" s="331">
        <f>DATE(YEAR(B54),MONTH(B54),1)</f>
        <v>45689</v>
      </c>
      <c r="C53" s="253"/>
    </row>
    <row r="54" spans="1:3" x14ac:dyDescent="0.2">
      <c r="A54" s="253"/>
      <c r="B54" s="331">
        <f>DATE(IF(MONTH(B52)&lt;11,YEAR(B52),YEAR(B52)+1),IF(MONTH(B52)&lt;11,MONTH(B52)+2,IF(MONTH(B52)=11,1,2)),1)-1</f>
        <v>45716</v>
      </c>
      <c r="C54" s="253"/>
    </row>
    <row r="55" spans="1:3" x14ac:dyDescent="0.2">
      <c r="A55" s="253"/>
      <c r="B55" s="331">
        <f>DATE(YEAR(B56),MONTH(B56),1)</f>
        <v>45717</v>
      </c>
      <c r="C55" s="253"/>
    </row>
    <row r="56" spans="1:3" ht="12.75" thickBot="1" x14ac:dyDescent="0.25">
      <c r="A56" s="253"/>
      <c r="B56" s="333">
        <f>DATE(IF(MONTH(B54)&lt;11,YEAR(B54),YEAR(B54)+1),IF(MONTH(B54)&lt;11,MONTH(B54)+2,IF(MONTH(B54)=11,1,2)),1)-1</f>
        <v>45747</v>
      </c>
      <c r="C56" s="253"/>
    </row>
    <row r="57" spans="1:3" x14ac:dyDescent="0.2">
      <c r="A57" s="253"/>
      <c r="B57" s="268"/>
      <c r="C57" s="253"/>
    </row>
  </sheetData>
  <mergeCells count="19"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  <mergeCell ref="D2:F2"/>
    <mergeCell ref="D3:F3"/>
    <mergeCell ref="K3:M3"/>
    <mergeCell ref="D10:F10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xmlns:x16r3="http://schemas.microsoft.com/office/spreadsheetml/2018/08/main" sqref="N10:N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7" customFormat="1" ht="12" customHeight="1" x14ac:dyDescent="0.2">
      <c r="A1" s="275"/>
      <c r="B1" s="276" t="s">
        <v>267</v>
      </c>
      <c r="C1" s="354" t="s">
        <v>200</v>
      </c>
      <c r="D1" s="280">
        <f>Admin!B5</f>
        <v>44958</v>
      </c>
      <c r="E1" s="357"/>
      <c r="F1" s="359">
        <f>Admin!B6</f>
        <v>44985</v>
      </c>
      <c r="G1" s="359"/>
      <c r="H1" s="359"/>
      <c r="I1" s="359"/>
      <c r="J1" s="359"/>
      <c r="K1" s="359"/>
      <c r="L1" s="359"/>
      <c r="M1" s="359"/>
      <c r="N1" s="357"/>
      <c r="O1" s="280">
        <f>F1</f>
        <v>44985</v>
      </c>
      <c r="P1" s="357"/>
      <c r="Q1" s="354">
        <f>Admin!B8</f>
        <v>45016</v>
      </c>
      <c r="R1" s="354"/>
      <c r="S1" s="354"/>
      <c r="T1" s="354"/>
      <c r="U1" s="354"/>
      <c r="V1" s="354"/>
      <c r="W1" s="354"/>
      <c r="X1" s="354"/>
      <c r="Y1" s="357"/>
      <c r="Z1" s="280">
        <f>Q1</f>
        <v>45016</v>
      </c>
      <c r="AA1" s="357"/>
      <c r="AB1" s="354">
        <f>Admin!B10</f>
        <v>45046</v>
      </c>
      <c r="AC1" s="354"/>
      <c r="AD1" s="354"/>
      <c r="AE1" s="354"/>
      <c r="AF1" s="354"/>
      <c r="AG1" s="354"/>
      <c r="AH1" s="354"/>
      <c r="AI1" s="354"/>
      <c r="AJ1" s="357"/>
      <c r="AK1" s="280">
        <f>AB1</f>
        <v>45046</v>
      </c>
      <c r="AL1" s="357"/>
      <c r="AM1" s="354">
        <f>Admin!B12</f>
        <v>45077</v>
      </c>
      <c r="AN1" s="354"/>
      <c r="AO1" s="354"/>
      <c r="AP1" s="354"/>
      <c r="AQ1" s="354"/>
      <c r="AR1" s="354"/>
      <c r="AS1" s="354"/>
      <c r="AT1" s="354"/>
      <c r="AU1" s="357"/>
      <c r="AV1" s="280">
        <f>AM1</f>
        <v>45077</v>
      </c>
      <c r="AW1" s="357"/>
      <c r="AX1" s="354">
        <f>Admin!B14</f>
        <v>45107</v>
      </c>
      <c r="AY1" s="354"/>
      <c r="AZ1" s="354"/>
      <c r="BA1" s="354"/>
      <c r="BB1" s="354"/>
      <c r="BC1" s="354"/>
      <c r="BD1" s="354"/>
      <c r="BE1" s="354"/>
      <c r="BF1" s="357"/>
      <c r="BG1" s="280">
        <f>AX1</f>
        <v>45107</v>
      </c>
      <c r="BH1" s="357"/>
      <c r="BI1" s="354">
        <f>Admin!B16</f>
        <v>45138</v>
      </c>
      <c r="BJ1" s="354"/>
      <c r="BK1" s="354"/>
      <c r="BL1" s="354"/>
      <c r="BM1" s="354"/>
      <c r="BN1" s="354"/>
      <c r="BO1" s="354"/>
      <c r="BP1" s="354"/>
      <c r="BQ1" s="357"/>
      <c r="BR1" s="280">
        <f>BI1</f>
        <v>45138</v>
      </c>
      <c r="BS1" s="357"/>
      <c r="BT1" s="354">
        <f>Admin!B18</f>
        <v>45169</v>
      </c>
      <c r="BU1" s="354"/>
      <c r="BV1" s="354"/>
      <c r="BW1" s="354"/>
      <c r="BX1" s="354"/>
      <c r="BY1" s="354"/>
      <c r="BZ1" s="354"/>
      <c r="CA1" s="354"/>
      <c r="CB1" s="354"/>
      <c r="CC1" s="280">
        <f>BT1</f>
        <v>45169</v>
      </c>
      <c r="CD1" s="357"/>
      <c r="CE1" s="354">
        <f>Admin!B20</f>
        <v>45199</v>
      </c>
      <c r="CF1" s="354"/>
      <c r="CG1" s="354"/>
      <c r="CH1" s="354"/>
      <c r="CI1" s="354"/>
      <c r="CJ1" s="354"/>
      <c r="CK1" s="354"/>
      <c r="CL1" s="354"/>
      <c r="CM1" s="354"/>
      <c r="CN1" s="280">
        <f>CE1</f>
        <v>45199</v>
      </c>
      <c r="CO1" s="357"/>
      <c r="CP1" s="354">
        <f>Admin!B22</f>
        <v>45230</v>
      </c>
      <c r="CQ1" s="354"/>
      <c r="CR1" s="354"/>
      <c r="CS1" s="354"/>
      <c r="CT1" s="354"/>
      <c r="CU1" s="354"/>
      <c r="CV1" s="354"/>
      <c r="CW1" s="354"/>
      <c r="CX1" s="354"/>
      <c r="CY1" s="280">
        <f>CP1</f>
        <v>45230</v>
      </c>
      <c r="CZ1" s="357"/>
      <c r="DA1" s="354">
        <f>Admin!B24</f>
        <v>45260</v>
      </c>
      <c r="DB1" s="354"/>
      <c r="DC1" s="354"/>
      <c r="DD1" s="354"/>
      <c r="DE1" s="354"/>
      <c r="DF1" s="354"/>
      <c r="DG1" s="354"/>
      <c r="DH1" s="354"/>
      <c r="DI1" s="354"/>
      <c r="DJ1" s="280">
        <f>DA1</f>
        <v>45260</v>
      </c>
      <c r="DK1" s="357"/>
      <c r="DL1" s="354">
        <f>Admin!B26</f>
        <v>45291</v>
      </c>
      <c r="DM1" s="354"/>
      <c r="DN1" s="354"/>
      <c r="DO1" s="354"/>
      <c r="DP1" s="354"/>
      <c r="DQ1" s="354"/>
      <c r="DR1" s="354"/>
      <c r="DS1" s="354"/>
      <c r="DT1" s="354"/>
      <c r="DU1" s="280">
        <f>DL1</f>
        <v>45291</v>
      </c>
      <c r="DV1" s="357"/>
      <c r="DW1" s="354">
        <f>Admin!B28</f>
        <v>45322</v>
      </c>
      <c r="DX1" s="354"/>
      <c r="DY1" s="354"/>
      <c r="DZ1" s="354"/>
      <c r="EA1" s="354"/>
      <c r="EB1" s="354"/>
      <c r="EC1" s="354"/>
      <c r="ED1" s="354"/>
      <c r="EE1" s="354"/>
      <c r="EF1" s="280">
        <f>DW1</f>
        <v>45322</v>
      </c>
      <c r="EG1" s="354"/>
      <c r="EH1" s="354" t="s">
        <v>228</v>
      </c>
      <c r="EI1" s="354"/>
      <c r="EJ1" s="280">
        <f>EF1</f>
        <v>45322</v>
      </c>
      <c r="EK1" s="354"/>
    </row>
    <row r="2" spans="1:141" s="279" customFormat="1" ht="24" x14ac:dyDescent="0.2">
      <c r="A2" s="278"/>
      <c r="B2" s="273" t="s">
        <v>272</v>
      </c>
      <c r="C2" s="356"/>
      <c r="D2" s="281" t="s">
        <v>511</v>
      </c>
      <c r="E2" s="358"/>
      <c r="F2" s="274" t="s">
        <v>1</v>
      </c>
      <c r="G2" s="274" t="s">
        <v>6</v>
      </c>
      <c r="H2" s="274" t="s">
        <v>135</v>
      </c>
      <c r="I2" s="274" t="s">
        <v>136</v>
      </c>
      <c r="J2" s="274" t="s">
        <v>7</v>
      </c>
      <c r="K2" s="274" t="s">
        <v>46</v>
      </c>
      <c r="L2" s="274" t="s">
        <v>4</v>
      </c>
      <c r="M2" s="274" t="s">
        <v>214</v>
      </c>
      <c r="N2" s="358"/>
      <c r="O2" s="281" t="s">
        <v>512</v>
      </c>
      <c r="P2" s="358"/>
      <c r="Q2" s="274" t="s">
        <v>1</v>
      </c>
      <c r="R2" s="274" t="s">
        <v>6</v>
      </c>
      <c r="S2" s="274" t="s">
        <v>135</v>
      </c>
      <c r="T2" s="274" t="s">
        <v>136</v>
      </c>
      <c r="U2" s="274" t="s">
        <v>7</v>
      </c>
      <c r="V2" s="274" t="s">
        <v>46</v>
      </c>
      <c r="W2" s="274" t="s">
        <v>4</v>
      </c>
      <c r="X2" s="274" t="s">
        <v>214</v>
      </c>
      <c r="Y2" s="358"/>
      <c r="Z2" s="281" t="s">
        <v>512</v>
      </c>
      <c r="AA2" s="358"/>
      <c r="AB2" s="274" t="s">
        <v>1</v>
      </c>
      <c r="AC2" s="274" t="s">
        <v>6</v>
      </c>
      <c r="AD2" s="274" t="s">
        <v>135</v>
      </c>
      <c r="AE2" s="274" t="s">
        <v>136</v>
      </c>
      <c r="AF2" s="274" t="s">
        <v>7</v>
      </c>
      <c r="AG2" s="274" t="s">
        <v>46</v>
      </c>
      <c r="AH2" s="274" t="s">
        <v>4</v>
      </c>
      <c r="AI2" s="274" t="s">
        <v>214</v>
      </c>
      <c r="AJ2" s="358"/>
      <c r="AK2" s="281" t="s">
        <v>512</v>
      </c>
      <c r="AL2" s="358"/>
      <c r="AM2" s="274" t="s">
        <v>1</v>
      </c>
      <c r="AN2" s="274" t="s">
        <v>6</v>
      </c>
      <c r="AO2" s="274" t="s">
        <v>135</v>
      </c>
      <c r="AP2" s="274" t="s">
        <v>136</v>
      </c>
      <c r="AQ2" s="274" t="s">
        <v>7</v>
      </c>
      <c r="AR2" s="274" t="s">
        <v>46</v>
      </c>
      <c r="AS2" s="274" t="s">
        <v>4</v>
      </c>
      <c r="AT2" s="274" t="s">
        <v>214</v>
      </c>
      <c r="AU2" s="358"/>
      <c r="AV2" s="281" t="s">
        <v>512</v>
      </c>
      <c r="AW2" s="358"/>
      <c r="AX2" s="274" t="s">
        <v>1</v>
      </c>
      <c r="AY2" s="274" t="s">
        <v>6</v>
      </c>
      <c r="AZ2" s="274" t="s">
        <v>135</v>
      </c>
      <c r="BA2" s="274" t="s">
        <v>136</v>
      </c>
      <c r="BB2" s="274" t="s">
        <v>7</v>
      </c>
      <c r="BC2" s="274" t="s">
        <v>46</v>
      </c>
      <c r="BD2" s="274" t="s">
        <v>4</v>
      </c>
      <c r="BE2" s="274" t="s">
        <v>214</v>
      </c>
      <c r="BF2" s="358"/>
      <c r="BG2" s="281" t="s">
        <v>512</v>
      </c>
      <c r="BH2" s="358"/>
      <c r="BI2" s="274" t="s">
        <v>1</v>
      </c>
      <c r="BJ2" s="274" t="s">
        <v>6</v>
      </c>
      <c r="BK2" s="274" t="s">
        <v>135</v>
      </c>
      <c r="BL2" s="274" t="s">
        <v>136</v>
      </c>
      <c r="BM2" s="274" t="s">
        <v>7</v>
      </c>
      <c r="BN2" s="274" t="s">
        <v>46</v>
      </c>
      <c r="BO2" s="274" t="s">
        <v>4</v>
      </c>
      <c r="BP2" s="274" t="s">
        <v>214</v>
      </c>
      <c r="BQ2" s="358"/>
      <c r="BR2" s="281" t="s">
        <v>512</v>
      </c>
      <c r="BS2" s="358"/>
      <c r="BT2" s="274" t="s">
        <v>1</v>
      </c>
      <c r="BU2" s="274" t="s">
        <v>6</v>
      </c>
      <c r="BV2" s="274" t="s">
        <v>135</v>
      </c>
      <c r="BW2" s="274" t="s">
        <v>136</v>
      </c>
      <c r="BX2" s="274" t="s">
        <v>7</v>
      </c>
      <c r="BY2" s="274" t="s">
        <v>46</v>
      </c>
      <c r="BZ2" s="274" t="s">
        <v>4</v>
      </c>
      <c r="CA2" s="274" t="s">
        <v>214</v>
      </c>
      <c r="CB2" s="355"/>
      <c r="CC2" s="281" t="s">
        <v>512</v>
      </c>
      <c r="CD2" s="358"/>
      <c r="CE2" s="274" t="s">
        <v>1</v>
      </c>
      <c r="CF2" s="274" t="s">
        <v>6</v>
      </c>
      <c r="CG2" s="274" t="s">
        <v>135</v>
      </c>
      <c r="CH2" s="274" t="s">
        <v>136</v>
      </c>
      <c r="CI2" s="274" t="s">
        <v>7</v>
      </c>
      <c r="CJ2" s="274" t="s">
        <v>46</v>
      </c>
      <c r="CK2" s="274" t="s">
        <v>4</v>
      </c>
      <c r="CL2" s="274" t="s">
        <v>214</v>
      </c>
      <c r="CM2" s="355"/>
      <c r="CN2" s="281" t="s">
        <v>512</v>
      </c>
      <c r="CO2" s="358"/>
      <c r="CP2" s="274" t="s">
        <v>1</v>
      </c>
      <c r="CQ2" s="274" t="s">
        <v>6</v>
      </c>
      <c r="CR2" s="274" t="s">
        <v>135</v>
      </c>
      <c r="CS2" s="274" t="s">
        <v>136</v>
      </c>
      <c r="CT2" s="274" t="s">
        <v>7</v>
      </c>
      <c r="CU2" s="274" t="s">
        <v>46</v>
      </c>
      <c r="CV2" s="274" t="s">
        <v>4</v>
      </c>
      <c r="CW2" s="274" t="s">
        <v>214</v>
      </c>
      <c r="CX2" s="355"/>
      <c r="CY2" s="281" t="s">
        <v>512</v>
      </c>
      <c r="CZ2" s="358"/>
      <c r="DA2" s="274" t="s">
        <v>1</v>
      </c>
      <c r="DB2" s="274" t="s">
        <v>6</v>
      </c>
      <c r="DC2" s="274" t="s">
        <v>135</v>
      </c>
      <c r="DD2" s="274" t="s">
        <v>136</v>
      </c>
      <c r="DE2" s="274" t="s">
        <v>7</v>
      </c>
      <c r="DF2" s="274" t="s">
        <v>46</v>
      </c>
      <c r="DG2" s="274" t="s">
        <v>4</v>
      </c>
      <c r="DH2" s="274" t="s">
        <v>214</v>
      </c>
      <c r="DI2" s="355"/>
      <c r="DJ2" s="281" t="s">
        <v>512</v>
      </c>
      <c r="DK2" s="358"/>
      <c r="DL2" s="274" t="s">
        <v>1</v>
      </c>
      <c r="DM2" s="274" t="s">
        <v>6</v>
      </c>
      <c r="DN2" s="274" t="s">
        <v>135</v>
      </c>
      <c r="DO2" s="274" t="s">
        <v>136</v>
      </c>
      <c r="DP2" s="274" t="s">
        <v>7</v>
      </c>
      <c r="DQ2" s="274" t="s">
        <v>46</v>
      </c>
      <c r="DR2" s="274" t="s">
        <v>4</v>
      </c>
      <c r="DS2" s="274" t="s">
        <v>214</v>
      </c>
      <c r="DT2" s="355"/>
      <c r="DU2" s="281" t="s">
        <v>512</v>
      </c>
      <c r="DV2" s="358"/>
      <c r="DW2" s="274" t="s">
        <v>1</v>
      </c>
      <c r="DX2" s="274" t="s">
        <v>6</v>
      </c>
      <c r="DY2" s="274" t="s">
        <v>135</v>
      </c>
      <c r="DZ2" s="274" t="s">
        <v>136</v>
      </c>
      <c r="EA2" s="274" t="s">
        <v>7</v>
      </c>
      <c r="EB2" s="274" t="s">
        <v>46</v>
      </c>
      <c r="EC2" s="274" t="s">
        <v>4</v>
      </c>
      <c r="ED2" s="274" t="s">
        <v>214</v>
      </c>
      <c r="EE2" s="355"/>
      <c r="EF2" s="281" t="s">
        <v>512</v>
      </c>
      <c r="EG2" s="355"/>
      <c r="EH2" s="356"/>
      <c r="EI2" s="355"/>
      <c r="EJ2" s="281" t="s">
        <v>513</v>
      </c>
      <c r="EK2" s="355"/>
    </row>
    <row r="3" spans="1:141" s="1" customFormat="1" x14ac:dyDescent="0.2">
      <c r="A3" s="33"/>
      <c r="B3" s="100"/>
      <c r="C3" s="99"/>
      <c r="D3" s="100"/>
      <c r="E3" s="100"/>
      <c r="F3" s="28"/>
      <c r="G3" s="28"/>
      <c r="H3" s="28"/>
      <c r="I3" s="28"/>
      <c r="J3" s="28"/>
      <c r="K3" s="28"/>
      <c r="L3" s="28"/>
      <c r="M3" s="34"/>
      <c r="N3" s="100"/>
      <c r="O3" s="100"/>
      <c r="P3" s="100"/>
      <c r="Q3" s="28"/>
      <c r="R3" s="28"/>
      <c r="S3" s="28"/>
      <c r="T3" s="28"/>
      <c r="U3" s="28"/>
      <c r="V3" s="28"/>
      <c r="W3" s="28"/>
      <c r="X3" s="34"/>
      <c r="Y3" s="100"/>
      <c r="Z3" s="100"/>
      <c r="AA3" s="100"/>
      <c r="AB3" s="28"/>
      <c r="AC3" s="28"/>
      <c r="AD3" s="28"/>
      <c r="AE3" s="28"/>
      <c r="AF3" s="28"/>
      <c r="AG3" s="28"/>
      <c r="AH3" s="28"/>
      <c r="AI3" s="34"/>
      <c r="AJ3" s="100"/>
      <c r="AK3" s="28"/>
      <c r="AL3" s="100"/>
      <c r="AM3" s="28"/>
      <c r="AN3" s="28"/>
      <c r="AO3" s="28"/>
      <c r="AP3" s="28"/>
      <c r="AQ3" s="28"/>
      <c r="AR3" s="28"/>
      <c r="AS3" s="28"/>
      <c r="AT3" s="34"/>
      <c r="AU3" s="100"/>
      <c r="AV3" s="100"/>
      <c r="AW3" s="100"/>
      <c r="AX3" s="28"/>
      <c r="AY3" s="28"/>
      <c r="AZ3" s="28"/>
      <c r="BA3" s="28"/>
      <c r="BB3" s="28"/>
      <c r="BC3" s="28"/>
      <c r="BD3" s="28"/>
      <c r="BE3" s="34"/>
      <c r="BF3" s="100"/>
      <c r="BG3" s="100"/>
      <c r="BH3" s="100"/>
      <c r="BI3" s="28"/>
      <c r="BJ3" s="28"/>
      <c r="BK3" s="28"/>
      <c r="BL3" s="28"/>
      <c r="BM3" s="28"/>
      <c r="BN3" s="28"/>
      <c r="BO3" s="28"/>
      <c r="BP3" s="34"/>
      <c r="BQ3" s="100"/>
      <c r="BR3" s="100"/>
      <c r="BS3" s="100"/>
      <c r="BT3" s="28"/>
      <c r="BU3" s="28"/>
      <c r="BV3" s="28"/>
      <c r="BW3" s="28"/>
      <c r="BX3" s="28"/>
      <c r="BY3" s="28"/>
      <c r="BZ3" s="28"/>
      <c r="CA3" s="34"/>
      <c r="CB3" s="100"/>
      <c r="CC3" s="100"/>
      <c r="CD3" s="100"/>
      <c r="CE3" s="28"/>
      <c r="CF3" s="28"/>
      <c r="CG3" s="28"/>
      <c r="CH3" s="28"/>
      <c r="CI3" s="28"/>
      <c r="CJ3" s="28"/>
      <c r="CK3" s="28"/>
      <c r="CL3" s="34"/>
      <c r="CM3" s="100"/>
      <c r="CN3" s="100"/>
      <c r="CO3" s="100"/>
      <c r="CP3" s="28"/>
      <c r="CQ3" s="28"/>
      <c r="CR3" s="28"/>
      <c r="CS3" s="28"/>
      <c r="CT3" s="28"/>
      <c r="CU3" s="28"/>
      <c r="CV3" s="28"/>
      <c r="CW3" s="34"/>
      <c r="CX3" s="100"/>
      <c r="CY3" s="100"/>
      <c r="CZ3" s="100"/>
      <c r="DA3" s="28"/>
      <c r="DB3" s="28"/>
      <c r="DC3" s="28"/>
      <c r="DD3" s="28"/>
      <c r="DE3" s="28"/>
      <c r="DF3" s="28"/>
      <c r="DG3" s="28"/>
      <c r="DH3" s="34"/>
      <c r="DI3" s="100"/>
      <c r="DJ3" s="100"/>
      <c r="DK3" s="100"/>
      <c r="DL3" s="28"/>
      <c r="DM3" s="28"/>
      <c r="DN3" s="28"/>
      <c r="DO3" s="28"/>
      <c r="DP3" s="28"/>
      <c r="DQ3" s="28"/>
      <c r="DR3" s="28"/>
      <c r="DS3" s="34"/>
      <c r="DT3" s="100"/>
      <c r="DU3" s="100"/>
      <c r="DV3" s="100"/>
      <c r="DW3" s="28"/>
      <c r="DX3" s="28"/>
      <c r="DY3" s="28"/>
      <c r="DZ3" s="28"/>
      <c r="EA3" s="28"/>
      <c r="EB3" s="28"/>
      <c r="EC3" s="28"/>
      <c r="ED3" s="34"/>
      <c r="EE3" s="100"/>
      <c r="EF3" s="100"/>
      <c r="EG3" s="100"/>
      <c r="EH3" s="101"/>
      <c r="EI3" s="100"/>
      <c r="EJ3" s="100"/>
      <c r="EK3" s="100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[2]Feb23!$AI$1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[2]Mar23!$AI$1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[2]Apr23!$AI$1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[2]May23!$AI$1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[2]Jun23!$AI$1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[2]Jul23!$AI$1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[2]Aug23!$AI$1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[2]Sep23!$AI$1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[2]Oct23!$AI$1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[2]Nov23!$AI$1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[2]Dec23!$AI$1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[2]Jan24!$AI$1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-[3]Feb23!$U$1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-[3]Mar23!$U$1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-[3]Apr23!$U$1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-[3]May23!$U$1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-[3]Jun23!$U$1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-[3]Jul23!$U$1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-[3]Aug23!$U$1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-[3]Sep23!$U$1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-[3]Oct23!$U$1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-[3]Nov23!$U$1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-[3]Dec23!$U$1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-[3]Jan24!$U$1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[3]Feb23!$F$1-[3]Feb23!$V$1</f>
        <v>0</v>
      </c>
      <c r="G20" s="22"/>
      <c r="H20" s="22">
        <f>-[4]Feb23!$J$1</f>
        <v>0</v>
      </c>
      <c r="I20" s="22">
        <f>-[5]Feb23!$J$1</f>
        <v>0</v>
      </c>
      <c r="J20" s="22">
        <f>-[6]Feb23!$J$1</f>
        <v>0</v>
      </c>
      <c r="K20" s="22">
        <f>-[7]Feb23!$J$1</f>
        <v>0</v>
      </c>
      <c r="L20" s="22"/>
      <c r="N20" s="21"/>
      <c r="O20" s="22">
        <f t="shared" si="1"/>
        <v>0</v>
      </c>
      <c r="P20" s="21"/>
      <c r="Q20" s="22">
        <f>[3]Mar23!$F$1-[3]Mar23!$V$1</f>
        <v>0</v>
      </c>
      <c r="R20" s="22"/>
      <c r="S20" s="22">
        <f>-[4]Mar23!$J$1</f>
        <v>0</v>
      </c>
      <c r="T20" s="22">
        <f>-[5]Mar23!$J$1</f>
        <v>0</v>
      </c>
      <c r="U20" s="22">
        <f>-[6]Mar23!$J$1</f>
        <v>0</v>
      </c>
      <c r="V20" s="22">
        <f>-[7]Mar23!$J$1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[3]Apr23!$F$1-[3]Apr23!$V$1</f>
        <v>0</v>
      </c>
      <c r="AC20" s="22"/>
      <c r="AD20" s="22">
        <f>-[4]Apr23!$J$1</f>
        <v>0</v>
      </c>
      <c r="AE20" s="22">
        <f>-[5]Apr23!$J$1</f>
        <v>0</v>
      </c>
      <c r="AF20" s="22">
        <f>-[6]Apr23!$J$1</f>
        <v>0</v>
      </c>
      <c r="AG20" s="22">
        <f>-[7]Apr23!$J$1</f>
        <v>0</v>
      </c>
      <c r="AH20" s="22"/>
      <c r="AI20" s="22"/>
      <c r="AJ20" s="13"/>
      <c r="AK20" s="22">
        <f t="shared" si="3"/>
        <v>0</v>
      </c>
      <c r="AL20" s="21"/>
      <c r="AM20" s="22">
        <f>[3]May23!$F$1-[3]May23!$V$1</f>
        <v>0</v>
      </c>
      <c r="AN20" s="22"/>
      <c r="AO20" s="22">
        <f>-[4]May23!$J$1</f>
        <v>0</v>
      </c>
      <c r="AP20" s="22">
        <f>-[5]May23!$J$1</f>
        <v>0</v>
      </c>
      <c r="AQ20" s="22">
        <f>-[6]May23!$J$1</f>
        <v>0</v>
      </c>
      <c r="AR20" s="22">
        <f>-[7]May23!$J$1</f>
        <v>0</v>
      </c>
      <c r="AS20" s="22"/>
      <c r="AT20" s="22"/>
      <c r="AU20" s="13"/>
      <c r="AV20" s="22">
        <f t="shared" si="4"/>
        <v>0</v>
      </c>
      <c r="AW20" s="21"/>
      <c r="AX20" s="22">
        <f>[3]Jun23!$F$1-[3]Jun23!$V$1</f>
        <v>0</v>
      </c>
      <c r="AY20" s="22"/>
      <c r="AZ20" s="22">
        <f>-[4]Jun23!$J$1</f>
        <v>0</v>
      </c>
      <c r="BA20" s="22">
        <f>-[5]Jun23!$J$1</f>
        <v>0</v>
      </c>
      <c r="BB20" s="22">
        <f>-[6]Jun23!$J$1</f>
        <v>0</v>
      </c>
      <c r="BC20" s="22">
        <f>-[7]Jun23!$J$1</f>
        <v>0</v>
      </c>
      <c r="BD20" s="22"/>
      <c r="BE20" s="22"/>
      <c r="BF20" s="13"/>
      <c r="BG20" s="22">
        <f t="shared" si="5"/>
        <v>0</v>
      </c>
      <c r="BH20" s="21"/>
      <c r="BI20" s="22">
        <f>[3]Jul23!$F$1-[3]Jul23!$V$1</f>
        <v>0</v>
      </c>
      <c r="BJ20" s="22"/>
      <c r="BK20" s="22">
        <f>-[4]Jul23!$J$1</f>
        <v>0</v>
      </c>
      <c r="BL20" s="22">
        <f>-[5]Jul23!$J$1</f>
        <v>0</v>
      </c>
      <c r="BM20" s="22">
        <f>-[6]Jul23!$J$1</f>
        <v>0</v>
      </c>
      <c r="BN20" s="22">
        <f>-[7]Jul23!$J$1</f>
        <v>0</v>
      </c>
      <c r="BO20" s="22"/>
      <c r="BP20" s="22"/>
      <c r="BQ20" s="13"/>
      <c r="BR20" s="22">
        <f t="shared" si="6"/>
        <v>0</v>
      </c>
      <c r="BS20" s="21"/>
      <c r="BT20" s="22">
        <f>[3]Aug23!$F$1-[3]Aug23!$V$1</f>
        <v>0</v>
      </c>
      <c r="BU20" s="22"/>
      <c r="BV20" s="22">
        <f>-[4]Aug23!$J$1</f>
        <v>0</v>
      </c>
      <c r="BW20" s="22">
        <f>-[5]Aug23!$J$1</f>
        <v>0</v>
      </c>
      <c r="BX20" s="22">
        <f>-[6]Aug23!$J$1</f>
        <v>0</v>
      </c>
      <c r="BY20" s="22">
        <f>-[7]Aug23!$J$1</f>
        <v>0</v>
      </c>
      <c r="BZ20" s="22"/>
      <c r="CA20" s="22"/>
      <c r="CB20" s="13"/>
      <c r="CC20" s="22">
        <f t="shared" si="7"/>
        <v>0</v>
      </c>
      <c r="CD20" s="21"/>
      <c r="CE20" s="22">
        <f>[3]Sep23!$F$1-[3]Sep23!$V$1</f>
        <v>0</v>
      </c>
      <c r="CF20" s="22"/>
      <c r="CG20" s="22">
        <f>-[4]Sep23!$J$1</f>
        <v>0</v>
      </c>
      <c r="CH20" s="22">
        <f>-[5]Sep23!$J$1</f>
        <v>0</v>
      </c>
      <c r="CI20" s="22">
        <f>-[6]Sep23!$J$1</f>
        <v>0</v>
      </c>
      <c r="CJ20" s="22">
        <f>-[7]Sep23!$J$1</f>
        <v>0</v>
      </c>
      <c r="CK20" s="22"/>
      <c r="CL20" s="22"/>
      <c r="CM20" s="13"/>
      <c r="CN20" s="22">
        <f t="shared" si="8"/>
        <v>0</v>
      </c>
      <c r="CO20" s="21"/>
      <c r="CP20" s="22">
        <f>[3]Oct23!$F$1-[3]Oct23!$V$1</f>
        <v>0</v>
      </c>
      <c r="CQ20" s="22"/>
      <c r="CR20" s="22">
        <f>-[4]Oct23!$J$1</f>
        <v>0</v>
      </c>
      <c r="CS20" s="22">
        <f>-[5]Oct23!$J$1</f>
        <v>0</v>
      </c>
      <c r="CT20" s="22">
        <f>-[6]Oct23!$J$1</f>
        <v>0</v>
      </c>
      <c r="CU20" s="22">
        <f>-[7]Oct23!$J$1</f>
        <v>0</v>
      </c>
      <c r="CV20" s="22"/>
      <c r="CW20" s="22"/>
      <c r="CX20" s="13"/>
      <c r="CY20" s="22">
        <f t="shared" si="9"/>
        <v>0</v>
      </c>
      <c r="CZ20" s="21"/>
      <c r="DA20" s="22">
        <f>[3]Nov23!$F$1-[3]Nov23!$V$1</f>
        <v>0</v>
      </c>
      <c r="DB20" s="22"/>
      <c r="DC20" s="22">
        <f>-[4]Nov23!$J$1</f>
        <v>0</v>
      </c>
      <c r="DD20" s="22">
        <f>-[5]Nov23!$J$1</f>
        <v>0</v>
      </c>
      <c r="DE20" s="22">
        <f>-[6]Nov23!$J$1</f>
        <v>0</v>
      </c>
      <c r="DF20" s="22">
        <f>-[7]Nov23!$J$1</f>
        <v>0</v>
      </c>
      <c r="DG20" s="22"/>
      <c r="DH20" s="22"/>
      <c r="DI20" s="13"/>
      <c r="DJ20" s="22">
        <f t="shared" si="10"/>
        <v>0</v>
      </c>
      <c r="DK20" s="21"/>
      <c r="DL20" s="22">
        <f>[3]Dec23!$F$1-[3]Dec23!$V$1</f>
        <v>0</v>
      </c>
      <c r="DM20" s="22"/>
      <c r="DN20" s="22">
        <f>-[4]Dec23!$J$1</f>
        <v>0</v>
      </c>
      <c r="DO20" s="22">
        <f>-[5]Dec23!$J$1</f>
        <v>0</v>
      </c>
      <c r="DP20" s="22">
        <f>-[6]Dec23!$J$1</f>
        <v>0</v>
      </c>
      <c r="DQ20" s="22">
        <f>-[7]Dec23!$J$1</f>
        <v>0</v>
      </c>
      <c r="DR20" s="22"/>
      <c r="DS20" s="22"/>
      <c r="DT20" s="13"/>
      <c r="DU20" s="22">
        <f t="shared" si="11"/>
        <v>0</v>
      </c>
      <c r="DV20" s="21"/>
      <c r="DW20" s="22">
        <f>[3]Jan24!$F$1-[3]Jan24!$V$1</f>
        <v>0</v>
      </c>
      <c r="DX20" s="22"/>
      <c r="DY20" s="22">
        <f>-[4]Jan24!$J$1</f>
        <v>0</v>
      </c>
      <c r="DZ20" s="22">
        <f>-[5]Jan24!$J$1</f>
        <v>0</v>
      </c>
      <c r="EA20" s="22">
        <f>-[6]Jan24!$J$1</f>
        <v>0</v>
      </c>
      <c r="EB20" s="22">
        <f>-[7]Jan24!$J$1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[4]Feb23!$F$1-[4]Feb23!$X$1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[4]Mar23!$F$1-[4]Mar23!$X$1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[4]Apr23!$F$1-[4]Apr23!$X$1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[4]May23!$F$1-[4]May23!$X$1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[4]Jun23!$F$1-[4]Jun23!$X$1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[4]Jul23!$F$1-[4]Jul23!$X$1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[4]Aug23!$F$1-[4]Aug23!$X$1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[4]Sep23!$F$1-[4]Sep23!$X$1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[4]Oct23!$F$1-[4]Oct23!$X$1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[4]Nov23!$F$1-[4]Nov23!$X$1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[4]Dec23!$F$1-[4]Dec23!$X$1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[4]Jan24!$F$1-[4]Jan24!$X$1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[5]Feb23!$F$1-[5]Feb23!$X$1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[5]Mar23!$F$1-[5]Mar23!$X$1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[5]Apr23!$F$1-[5]Apr23!$X$1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[5]May23!$F$1-[5]May23!$X$1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[5]Jun23!$F$1-[5]Jun23!$X$1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[5]Jul23!$F$1-[5]Jul23!$X$1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[5]Aug23!$F$1-[5]Aug23!$X$1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[5]Sep23!$F$1-[5]Sep23!$X$1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[5]Oct23!$F$1-[5]Oct23!$X$1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[5]Nov23!$F$1-[5]Nov23!$X$1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[5]Dec23!$F$1-[5]Dec23!$X$1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[5]Jan24!$F$1-[5]Jan24!$X$1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[6]Feb23!$F$1-[6]Feb23!$X$1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[6]Mar23!$F$1-[6]Mar23!$X$1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[6]Apr23!$F$1-[6]Apr23!$X$1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[6]May23!$F$1-[6]May23!$X$1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[6]Jun23!$F$1-[6]Jun23!$X$1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[6]Jul23!$F$1-[6]Jul23!$X$1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[6]Aug23!$F$1-[6]Aug23!$X$1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[6]Sep23!$F$1-[6]Sep23!$X$1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[6]Oct23!$F$1-[6]Oct23!$X$1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[6]Nov23!$F$1-[6]Nov23!$X$1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[6]Dec23!$F$1-[6]Dec23!$X$1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[6]Jan24!$F$1-[6]Jan24!$X$1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[7]Feb23!$F$1-[7]Feb23!$U$1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[7]Mar23!$F$1-[7]Mar23!$U$1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[7]Apr23!$F$1-[7]Apr23!$U$1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[7]May23!$F$1-[7]May23!$U$1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[7]Jun23!$F$1-[7]Jun23!$U$1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[7]Jul23!$F$1-[7]Jul23!$U$1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[7]Aug23!$F$1-[7]Aug23!$U$1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[7]Sep23!$F$1-[7]Sep23!$U$1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[7]Oct23!$F$1-[7]Oct23!$U$1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[7]Nov23!$F$1-[7]Nov23!$U$1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[7]Dec23!$F$1-[7]Dec23!$U$1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[7]Jan24!$F$1-[7]Jan24!$U$1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-[4]Feb23!$G$1-[4]Feb23!$H$1-[4]Feb23!$I$1+[4]Feb23!$Y$1+[4]Feb23!$Z$1+[4]Feb23!$AA$1</f>
        <v>0</v>
      </c>
      <c r="I26" s="22">
        <f>-[5]Feb23!$G$1-[5]Feb23!$H$1-[5]Feb23!$I$1+[5]Feb23!$Y$1+[5]Feb23!$Z$1+[5]Feb23!$AA$1</f>
        <v>0</v>
      </c>
      <c r="J26" s="22">
        <f>-[6]Feb23!$G$1-[6]Feb23!$H$1-[6]Feb23!$I$1+[6]Feb23!$Y$1+[6]Feb23!$Z$1+[6]Feb23!$AA$1</f>
        <v>0</v>
      </c>
      <c r="K26" s="22">
        <f>-[7]Feb23!$G$1-[7]Feb23!$H$1-[7]Feb23!$I$1+[7]Feb23!$V$1+[7]Feb23!$W$1+[7]Feb23!$X$1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-[4]Mar23!$G$1-[4]Mar23!$H$1-[4]Mar23!$I$1+[4]Mar23!$Y$1+[4]Mar23!$Z$1+[4]Mar23!$AA$1</f>
        <v>0</v>
      </c>
      <c r="T26" s="22">
        <f>-[5]Mar23!$G$1-[5]Mar23!$H$1-[5]Mar23!$I$1+[5]Mar23!$Y$1+[5]Mar23!$Z$1+[5]Mar23!$AA$1</f>
        <v>0</v>
      </c>
      <c r="U26" s="22">
        <f>-[6]Mar23!$G$1-[6]Mar23!$H$1-[6]Mar23!$I$1+[6]Mar23!$Y$1+[6]Mar23!$Z$1+[6]Mar23!$AA$1</f>
        <v>0</v>
      </c>
      <c r="V26" s="22">
        <f>-[7]Mar23!$G$1-[7]Mar23!$H$1-[7]Mar23!$I$1+[7]Mar23!$V$1+[7]Mar23!$W$1+[7]Mar23!$X$1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-[4]Apr23!$G$1-[4]Apr23!$H$1-[4]Apr23!$I$1+[4]Apr23!$Y$1+[4]Apr23!$Z$1+[4]Apr23!$AA$1</f>
        <v>0</v>
      </c>
      <c r="AE26" s="22">
        <f>-[5]Apr23!$G$1-[5]Apr23!$H$1-[5]Apr23!$I$1+[5]Apr23!$Y$1+[5]Apr23!$Z$1+[5]Apr23!$AA$1</f>
        <v>0</v>
      </c>
      <c r="AF26" s="22">
        <f>-[6]Apr23!$G$1-[6]Apr23!$H$1-[6]Apr23!$I$1+[6]Apr23!$Y$1+[6]Apr23!$Z$1+[6]Apr23!$AA$1</f>
        <v>0</v>
      </c>
      <c r="AG26" s="22">
        <f>-[7]Apr23!$G$1-[7]Apr23!$H$1-[7]Apr23!$I$1+[7]Apr23!$V$1+[7]Apr23!$W$1+[7]Apr23!$X$1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-[4]May23!$G$1-[4]May23!$H$1-[4]May23!$I$1+[4]May23!$Y$1+[4]May23!$Z$1+[4]May23!$AA$1</f>
        <v>0</v>
      </c>
      <c r="AP26" s="22">
        <f>-[5]May23!$G$1-[5]May23!$H$1-[5]May23!$I$1+[5]May23!$Y$1+[5]May23!$Z$1+[5]May23!$AA$1</f>
        <v>0</v>
      </c>
      <c r="AQ26" s="22">
        <f>-[6]May23!$G$1-[6]May23!$H$1-[6]May23!$I$1+[6]May23!$Y$1+[6]May23!$Z$1+[6]May23!$AA$1</f>
        <v>0</v>
      </c>
      <c r="AR26" s="22">
        <f>-[7]May23!$G$1-[7]May23!$H$1-[7]May23!$I$1+[7]May23!$V$1+[7]May23!$W$1+[7]May23!$X$1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-[4]Jun23!$G$1-[4]Jun23!$H$1-[4]Jun23!$I$1+[4]Jun23!$Y$1+[4]Jun23!$Z$1+[4]Jun23!$AA$1</f>
        <v>0</v>
      </c>
      <c r="BA26" s="22">
        <f>-[5]Jun23!$G$1-[5]Jun23!$H$1-[5]Jun23!$I$1+[5]Jun23!$Y$1+[5]Jun23!$Z$1+[5]Jun23!$AA$1</f>
        <v>0</v>
      </c>
      <c r="BB26" s="22">
        <f>-[6]Jun23!$G$1-[6]Jun23!$H$1-[6]Jun23!$I$1+[6]Jun23!$Y$1+[6]Jun23!$Z$1+[6]Jun23!$AA$1</f>
        <v>0</v>
      </c>
      <c r="BC26" s="22">
        <f>-[7]Jun23!$G$1-[7]Jun23!$H$1-[7]Jun23!$I$1+[7]Jun23!$V$1+[7]Jun23!$W$1+[7]Jun23!$X$1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-[4]Jul23!$G$1-[4]Jul23!$H$1-[4]Jul23!$I$1+[4]Jul23!$Y$1+[4]Jul23!$Z$1+[4]Jul23!$AA$1</f>
        <v>0</v>
      </c>
      <c r="BL26" s="22">
        <f>-[5]Jul23!$G$1-[5]Jul23!$H$1-[5]Jul23!$I$1+[5]Jul23!$Y$1+[5]Jul23!$Z$1+[5]Jul23!$AA$1</f>
        <v>0</v>
      </c>
      <c r="BM26" s="22">
        <f>-[6]Jul23!$G$1-[6]Jul23!$H$1-[6]Jul23!$I$1+[6]Jul23!$Y$1+[6]Jul23!$Z$1+[6]Jul23!$AA$1</f>
        <v>0</v>
      </c>
      <c r="BN26" s="22">
        <f>-[7]Jul23!$G$1-[7]Jul23!$H$1-[7]Jul23!$I$1+[7]Jul23!$V$1+[7]Jul23!$W$1+[7]Jul23!$X$1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-[4]Aug23!$G$1-[4]Aug23!$H$1-[4]Aug23!$I$1+[4]Aug23!$Y$1+[4]Aug23!$Z$1+[4]Aug23!$AA$1</f>
        <v>0</v>
      </c>
      <c r="BW26" s="22">
        <f>-[5]Aug23!$G$1-[5]Aug23!$H$1-[5]Aug23!$I$1+[5]Aug23!$Y$1+[5]Aug23!$Z$1+[5]Aug23!$AA$1</f>
        <v>0</v>
      </c>
      <c r="BX26" s="22">
        <f>-[6]Aug23!$G$1-[6]Aug23!$H$1-[6]Aug23!$I$1+[6]Aug23!$Y$1+[6]Aug23!$Z$1+[6]Aug23!$AA$1</f>
        <v>0</v>
      </c>
      <c r="BY26" s="22">
        <f>-[7]Aug23!$G$1-[7]Aug23!$H$1-[7]Aug23!$I$1+[7]Aug23!$V$1+[7]Aug23!$W$1+[7]Aug23!$X$1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-[4]Sep23!$G$1-[4]Sep23!$H$1-[4]Sep23!$I$1+[4]Sep23!$Y$1+[4]Sep23!$Z$1+[4]Sep23!$AA$1</f>
        <v>0</v>
      </c>
      <c r="CH26" s="22">
        <f>-[5]Sep23!$G$1-[5]Sep23!$H$1-[5]Sep23!$I$1+[5]Sep23!$Y$1+[5]Sep23!$Z$1+[5]Sep23!$AA$1</f>
        <v>0</v>
      </c>
      <c r="CI26" s="22">
        <f>-[6]Sep23!$G$1-[6]Sep23!$H$1-[6]Sep23!$I$1+[6]Sep23!$Y$1+[6]Sep23!$Z$1+[6]Sep23!$AA$1</f>
        <v>0</v>
      </c>
      <c r="CJ26" s="22">
        <f>-[7]Sep23!$G$1-[7]Sep23!$H$1-[7]Sep23!$I$1+[7]Sep23!$V$1+[7]Sep23!$W$1+[7]Sep23!$X$1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-[4]Oct23!$G$1-[4]Oct23!$H$1-[4]Oct23!$I$1+[4]Oct23!$Y$1+[4]Oct23!$Z$1+[4]Oct23!$AA$1</f>
        <v>0</v>
      </c>
      <c r="CS26" s="22">
        <f>-[5]Oct23!$G$1-[5]Oct23!$H$1-[5]Oct23!$I$1+[5]Oct23!$Y$1+[5]Oct23!$Z$1+[5]Oct23!$AA$1</f>
        <v>0</v>
      </c>
      <c r="CT26" s="22">
        <f>-[6]Oct23!$G$1-[6]Oct23!$H$1-[6]Oct23!$I$1+[6]Oct23!$Y$1+[6]Oct23!$Z$1+[6]Oct23!$AA$1</f>
        <v>0</v>
      </c>
      <c r="CU26" s="22">
        <f>-[7]Oct23!$G$1-[7]Oct23!$H$1-[7]Oct23!$I$1+[7]Oct23!$V$1+[7]Oct23!$W$1+[7]Oct23!$X$1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-[4]Nov23!$G$1-[4]Nov23!$H$1-[4]Nov23!$I$1+[4]Nov23!$Y$1+[4]Nov23!$Z$1+[4]Nov23!$AA$1</f>
        <v>0</v>
      </c>
      <c r="DD26" s="22">
        <f>-[5]Nov23!$G$1-[5]Nov23!$H$1-[5]Nov23!$I$1+[5]Nov23!$Y$1+[5]Nov23!$Z$1+[5]Nov23!$AA$1</f>
        <v>0</v>
      </c>
      <c r="DE26" s="22">
        <f>-[6]Nov23!$G$1-[6]Nov23!$H$1-[6]Nov23!$I$1+[6]Nov23!$Y$1+[6]Nov23!$Z$1+[6]Nov23!$AA$1</f>
        <v>0</v>
      </c>
      <c r="DF26" s="22">
        <f>-[7]Nov23!$G$1-[7]Nov23!$H$1-[7]Nov23!$I$1+[7]Nov23!$V$1+[7]Nov23!$W$1+[7]Nov23!$X$1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-[4]Dec23!$G$1-[4]Dec23!$H$1-[4]Dec23!$I$1+[4]Dec23!$Y$1+[4]Dec23!$Z$1+[4]Dec23!$AA$1</f>
        <v>0</v>
      </c>
      <c r="DO26" s="22">
        <f>-[5]Dec23!$G$1-[5]Dec23!$H$1-[5]Dec23!$I$1+[5]Dec23!$Y$1+[5]Dec23!$Z$1+[5]Dec23!$AA$1</f>
        <v>0</v>
      </c>
      <c r="DP26" s="22">
        <f>-[6]Dec23!$G$1-[6]Dec23!$H$1-[6]Dec23!$I$1+[6]Dec23!$Y$1+[6]Dec23!$Z$1+[6]Dec23!$AA$1</f>
        <v>0</v>
      </c>
      <c r="DQ26" s="22">
        <f>-[7]Dec23!$G$1-[7]Dec23!$H$1-[7]Dec23!$I$1+[7]Dec23!$V$1+[7]Dec23!$W$1+[7]Dec23!$X$1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-[4]Jan24!$G$1-[4]Jan24!$H$1-[4]Jan24!$I$1+[4]Jan24!$Y$1+[4]Jan24!$Z$1+[4]Jan24!$AA$1</f>
        <v>0</v>
      </c>
      <c r="DZ26" s="22">
        <f>-[5]Jan24!$G$1-[5]Jan24!$H$1-[5]Jan24!$I$1+[5]Jan24!$Y$1+[5]Jan24!$Z$1+[5]Jan24!$AA$1</f>
        <v>0</v>
      </c>
      <c r="EA26" s="22">
        <f>-[6]Jan24!$G$1-[6]Jan24!$H$1-[6]Jan24!$I$1+[6]Jan24!$Y$1+[6]Jan24!$Z$1+[6]Jan24!$AA$1</f>
        <v>0</v>
      </c>
      <c r="EB26" s="22">
        <f>-[7]Jan24!$G$1-[7]Jan24!$H$1-[7]Jan24!$I$1+[7]Jan24!$V$1+[7]Jan24!$W$1+[7]Jan24!$X$1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-[2]Feb23!$F$1+[2]Feb23!$AK$1</f>
        <v>0</v>
      </c>
      <c r="H28" s="22">
        <f>[4]Feb23!$AB$1</f>
        <v>0</v>
      </c>
      <c r="I28" s="22">
        <f>[5]Feb23!$AB$1</f>
        <v>0</v>
      </c>
      <c r="J28" s="22">
        <f>[6]Feb23!$AB$1</f>
        <v>0</v>
      </c>
      <c r="K28" s="22">
        <f>[7]Feb23!$Y$1</f>
        <v>0</v>
      </c>
      <c r="L28" s="22"/>
      <c r="N28" s="21"/>
      <c r="O28" s="22">
        <f t="shared" si="1"/>
        <v>0</v>
      </c>
      <c r="P28" s="21"/>
      <c r="Q28" s="22"/>
      <c r="R28" s="22">
        <f>-[2]Mar23!$F$1+[2]Mar23!$AK$1</f>
        <v>0</v>
      </c>
      <c r="S28" s="22">
        <f>[4]Mar23!$AB$1</f>
        <v>0</v>
      </c>
      <c r="T28" s="22">
        <f>[5]Mar23!$AB$1</f>
        <v>0</v>
      </c>
      <c r="U28" s="22">
        <f>[6]Mar23!$AB$1</f>
        <v>0</v>
      </c>
      <c r="V28" s="22">
        <f>[7]Mar23!$Y$1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-[2]Apr23!$F$1+[2]Apr23!$AK$1</f>
        <v>0</v>
      </c>
      <c r="AD28" s="22">
        <f>[4]Apr23!$AB$1</f>
        <v>0</v>
      </c>
      <c r="AE28" s="22">
        <f>[5]Apr23!$AB$1</f>
        <v>0</v>
      </c>
      <c r="AF28" s="22">
        <f>[6]Apr23!$AB$1</f>
        <v>0</v>
      </c>
      <c r="AG28" s="22">
        <f>[7]Apr23!$Y$1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-[2]May23!$F$1+[2]May23!$AK$1</f>
        <v>0</v>
      </c>
      <c r="AO28" s="22">
        <f>[4]May23!$AB$1</f>
        <v>0</v>
      </c>
      <c r="AP28" s="22">
        <f>[5]May23!$AB$1</f>
        <v>0</v>
      </c>
      <c r="AQ28" s="22">
        <f>[6]May23!$AB$1</f>
        <v>0</v>
      </c>
      <c r="AR28" s="22">
        <f>[7]May23!$Y$1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-[2]Jun23!$F$1+[2]Jun23!$AK$1</f>
        <v>0</v>
      </c>
      <c r="AZ28" s="22">
        <f>[4]Jun23!$AB$1</f>
        <v>0</v>
      </c>
      <c r="BA28" s="22">
        <f>[5]Jun23!$AB$1</f>
        <v>0</v>
      </c>
      <c r="BB28" s="22">
        <f>[6]Jun23!$AB$1</f>
        <v>0</v>
      </c>
      <c r="BC28" s="22">
        <f>[7]Jun23!$Y$1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-[2]Jul23!$F$1+[2]Jul23!$AK$1</f>
        <v>0</v>
      </c>
      <c r="BK28" s="22">
        <f>[4]Jul23!$AB$1</f>
        <v>0</v>
      </c>
      <c r="BL28" s="22">
        <f>[5]Jul23!$AB$1</f>
        <v>0</v>
      </c>
      <c r="BM28" s="22">
        <f>[6]Jul23!$AB$1</f>
        <v>0</v>
      </c>
      <c r="BN28" s="22">
        <f>[7]Jul23!$Y$1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-[2]Aug23!$F$1+[2]Aug23!$AK$1</f>
        <v>0</v>
      </c>
      <c r="BV28" s="22">
        <f>[4]Aug23!$AB$1</f>
        <v>0</v>
      </c>
      <c r="BW28" s="22">
        <f>[5]Aug23!$AB$1</f>
        <v>0</v>
      </c>
      <c r="BX28" s="22">
        <f>[6]Aug23!$AB$1</f>
        <v>0</v>
      </c>
      <c r="BY28" s="22">
        <f>[7]Aug23!$Y$1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-[2]Sep23!$F$1+[2]Sep23!$AK$1</f>
        <v>0</v>
      </c>
      <c r="CG28" s="22">
        <f>[4]Sep23!$AB$1</f>
        <v>0</v>
      </c>
      <c r="CH28" s="22">
        <f>[5]Sep23!$AB$1</f>
        <v>0</v>
      </c>
      <c r="CI28" s="22">
        <f>[6]Sep23!$AB$1</f>
        <v>0</v>
      </c>
      <c r="CJ28" s="22">
        <f>[7]Sep23!$Y$1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-[2]Oct23!$F$1+[2]Oct23!$AK$1</f>
        <v>0</v>
      </c>
      <c r="CR28" s="22">
        <f>[4]Oct23!$AB$1</f>
        <v>0</v>
      </c>
      <c r="CS28" s="22">
        <f>[5]Oct23!$AB$1</f>
        <v>0</v>
      </c>
      <c r="CT28" s="22">
        <f>[6]Oct23!$AB$1</f>
        <v>0</v>
      </c>
      <c r="CU28" s="22">
        <f>[7]Oct23!$Y$1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-[2]Nov23!$F$1+[2]Nov23!$AK$1</f>
        <v>0</v>
      </c>
      <c r="DC28" s="22">
        <f>[4]Nov23!$AB$1</f>
        <v>0</v>
      </c>
      <c r="DD28" s="22">
        <f>[5]Nov23!$AB$1</f>
        <v>0</v>
      </c>
      <c r="DE28" s="22">
        <f>[6]Nov23!$AB$1</f>
        <v>0</v>
      </c>
      <c r="DF28" s="22">
        <f>[7]Nov23!$Y$1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-[2]Dec23!$F$1+[2]Dec23!$AK$1</f>
        <v>0</v>
      </c>
      <c r="DN28" s="22">
        <f>[4]Dec23!$AB$1</f>
        <v>0</v>
      </c>
      <c r="DO28" s="22">
        <f>[5]Dec23!$AB$1</f>
        <v>0</v>
      </c>
      <c r="DP28" s="22">
        <f>[6]Dec23!$AB$1</f>
        <v>0</v>
      </c>
      <c r="DQ28" s="22">
        <f>[7]Dec23!$Y$1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-[2]Jan24!$F$1+[2]Jan24!$AK$1</f>
        <v>0</v>
      </c>
      <c r="DY28" s="22">
        <f>[4]Jan24!$AB$1</f>
        <v>0</v>
      </c>
      <c r="DZ28" s="22">
        <f>[5]Jan24!$AB$1</f>
        <v>0</v>
      </c>
      <c r="EA28" s="22">
        <f>[6]Jan24!$AB$1</f>
        <v>0</v>
      </c>
      <c r="EB28" s="22">
        <f>[7]Jan24!$Y$1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[4]Feb23!$AC$1</f>
        <v>0</v>
      </c>
      <c r="I29" s="22">
        <f>[5]Feb23!$AC$1</f>
        <v>0</v>
      </c>
      <c r="J29" s="22">
        <f>[6]Feb23!$AC$1</f>
        <v>0</v>
      </c>
      <c r="K29" s="22">
        <f>[7]Feb23!$Z$1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[4]Mar23!$AC$1</f>
        <v>0</v>
      </c>
      <c r="T29" s="22">
        <f>[5]Mar23!$AC$1</f>
        <v>0</v>
      </c>
      <c r="U29" s="22">
        <f>[6]Mar23!$AC$1</f>
        <v>0</v>
      </c>
      <c r="V29" s="22">
        <f>[7]Mar23!$Z$1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[4]Apr23!$AC$1</f>
        <v>0</v>
      </c>
      <c r="AE29" s="22">
        <f>[5]Apr23!$AC$1</f>
        <v>0</v>
      </c>
      <c r="AF29" s="22">
        <f>[6]Apr23!$AC$1</f>
        <v>0</v>
      </c>
      <c r="AG29" s="22">
        <f>[7]Apr23!$Z$1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[4]May23!$AC$1</f>
        <v>0</v>
      </c>
      <c r="AP29" s="22">
        <f>[5]May23!$AC$1</f>
        <v>0</v>
      </c>
      <c r="AQ29" s="22">
        <f>[6]May23!$AC$1</f>
        <v>0</v>
      </c>
      <c r="AR29" s="22">
        <f>[7]May23!$Z$1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[4]Jun23!$AC$1</f>
        <v>0</v>
      </c>
      <c r="BA29" s="22">
        <f>[5]Jun23!$AC$1</f>
        <v>0</v>
      </c>
      <c r="BB29" s="22">
        <f>[6]Jun23!$AC$1</f>
        <v>0</v>
      </c>
      <c r="BC29" s="22">
        <f>[7]Jun23!$Z$1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[4]Jul23!$AC$1</f>
        <v>0</v>
      </c>
      <c r="BL29" s="22">
        <f>[5]Jul23!$AC$1</f>
        <v>0</v>
      </c>
      <c r="BM29" s="22">
        <f>[6]Jul23!$AC$1</f>
        <v>0</v>
      </c>
      <c r="BN29" s="22">
        <f>[7]Jul23!$Z$1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[4]Aug23!$AC$1</f>
        <v>0</v>
      </c>
      <c r="BW29" s="22">
        <f>[5]Aug23!$AC$1</f>
        <v>0</v>
      </c>
      <c r="BX29" s="22">
        <f>[6]Aug23!$AC$1</f>
        <v>0</v>
      </c>
      <c r="BY29" s="22">
        <f>[7]Aug23!$Z$1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[4]Sep23!$AC$1</f>
        <v>0</v>
      </c>
      <c r="CH29" s="22">
        <f>[5]Sep23!$AC$1</f>
        <v>0</v>
      </c>
      <c r="CI29" s="22">
        <f>[6]Sep23!$AC$1</f>
        <v>0</v>
      </c>
      <c r="CJ29" s="22">
        <f>[7]Sep23!$Z$1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[4]Oct23!$AC$1</f>
        <v>0</v>
      </c>
      <c r="CS29" s="22">
        <f>[5]Oct23!$AC$1</f>
        <v>0</v>
      </c>
      <c r="CT29" s="22">
        <f>[6]Oct23!$AC$1</f>
        <v>0</v>
      </c>
      <c r="CU29" s="22">
        <f>[7]Oct23!$Z$1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[4]Nov23!$AC$1</f>
        <v>0</v>
      </c>
      <c r="DD29" s="22">
        <f>[5]Nov23!$AC$1</f>
        <v>0</v>
      </c>
      <c r="DE29" s="22">
        <f>[6]Nov23!$AC$1</f>
        <v>0</v>
      </c>
      <c r="DF29" s="22">
        <f>[7]Nov23!$Z$1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[4]Dec23!$AC$1</f>
        <v>0</v>
      </c>
      <c r="DO29" s="22">
        <f>[5]Dec23!$AC$1</f>
        <v>0</v>
      </c>
      <c r="DP29" s="22">
        <f>[6]Dec23!$AC$1</f>
        <v>0</v>
      </c>
      <c r="DQ29" s="22">
        <f>[7]Dec23!$Z$1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[4]Jan24!$AC$1</f>
        <v>0</v>
      </c>
      <c r="DZ29" s="22">
        <f>[5]Jan24!$AC$1</f>
        <v>0</v>
      </c>
      <c r="EA29" s="22">
        <f>[6]Jan24!$AC$1</f>
        <v>0</v>
      </c>
      <c r="EB29" s="22">
        <f>[7]Jan24!$Z$1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[4]Feb23!$AL$1</f>
        <v>0</v>
      </c>
      <c r="I31" s="22">
        <f>[5]Feb23!$AL$1</f>
        <v>0</v>
      </c>
      <c r="J31" s="22">
        <f>[6]Feb23!$AL$1</f>
        <v>0</v>
      </c>
      <c r="K31" s="22">
        <f>[7]Feb23!$AI$1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[4]Mar23!$AL$1</f>
        <v>0</v>
      </c>
      <c r="T31" s="22">
        <f>[5]Mar23!$AL$1</f>
        <v>0</v>
      </c>
      <c r="U31" s="22">
        <f>[6]Mar23!$AL$1</f>
        <v>0</v>
      </c>
      <c r="V31" s="22">
        <f>[7]Mar23!$AI$1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[4]Apr23!$AL$1</f>
        <v>0</v>
      </c>
      <c r="AE31" s="22">
        <f>[5]Apr23!$AL$1</f>
        <v>0</v>
      </c>
      <c r="AF31" s="22">
        <f>[6]Apr23!$AL$1</f>
        <v>0</v>
      </c>
      <c r="AG31" s="22">
        <f>[7]Apr23!$AI$1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[4]May23!$AL$1</f>
        <v>0</v>
      </c>
      <c r="AP31" s="22">
        <f>[5]May23!$AL$1</f>
        <v>0</v>
      </c>
      <c r="AQ31" s="22">
        <f>[6]May23!$AL$1</f>
        <v>0</v>
      </c>
      <c r="AR31" s="22">
        <f>[7]May23!$AI$1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[4]Jun23!$AL$1</f>
        <v>0</v>
      </c>
      <c r="BA31" s="22">
        <f>[5]Jun23!$AL$1</f>
        <v>0</v>
      </c>
      <c r="BB31" s="22">
        <f>[6]Jun23!$AL$1</f>
        <v>0</v>
      </c>
      <c r="BC31" s="22">
        <f>[7]Jun23!$AI$1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[4]Jul23!$AL$1</f>
        <v>0</v>
      </c>
      <c r="BL31" s="22">
        <f>[5]Jul23!$AL$1</f>
        <v>0</v>
      </c>
      <c r="BM31" s="22">
        <f>[6]Jul23!$AL$1</f>
        <v>0</v>
      </c>
      <c r="BN31" s="22">
        <f>[7]Jul23!$AI$1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[4]Aug23!$AL$1</f>
        <v>0</v>
      </c>
      <c r="BW31" s="22">
        <f>[5]Aug23!$AL$1</f>
        <v>0</v>
      </c>
      <c r="BX31" s="22">
        <f>[6]Aug23!$AL$1</f>
        <v>0</v>
      </c>
      <c r="BY31" s="22">
        <f>[7]Aug23!$AI$1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[4]Sep23!$AL$1</f>
        <v>0</v>
      </c>
      <c r="CH31" s="22">
        <f>[5]Sep23!$AL$1</f>
        <v>0</v>
      </c>
      <c r="CI31" s="22">
        <f>[6]Sep23!$AL$1</f>
        <v>0</v>
      </c>
      <c r="CJ31" s="22">
        <f>[7]Sep23!$AI$1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[4]Oct23!$AL$1</f>
        <v>0</v>
      </c>
      <c r="CS31" s="22">
        <f>[5]Oct23!$AL$1</f>
        <v>0</v>
      </c>
      <c r="CT31" s="22">
        <f>[6]Oct23!$AL$1</f>
        <v>0</v>
      </c>
      <c r="CU31" s="22">
        <f>[7]Oct23!$AI$1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[4]Nov23!$AL$1</f>
        <v>0</v>
      </c>
      <c r="DD31" s="22">
        <f>[5]Nov23!$AL$1</f>
        <v>0</v>
      </c>
      <c r="DE31" s="22">
        <f>[6]Nov23!$AL$1</f>
        <v>0</v>
      </c>
      <c r="DF31" s="22">
        <f>[7]Nov23!$AI$1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[4]Dec23!$AL$1</f>
        <v>0</v>
      </c>
      <c r="DO31" s="22">
        <f>[5]Dec23!$AL$1</f>
        <v>0</v>
      </c>
      <c r="DP31" s="22">
        <f>[6]Dec23!$AL$1</f>
        <v>0</v>
      </c>
      <c r="DQ31" s="22">
        <f>[7]Dec23!$AI$1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[4]Jan24!$AL$1</f>
        <v>0</v>
      </c>
      <c r="DZ31" s="22">
        <f>[5]Jan24!$AL$1</f>
        <v>0</v>
      </c>
      <c r="EA31" s="22">
        <f>[6]Jan24!$AL$1</f>
        <v>0</v>
      </c>
      <c r="EB31" s="22">
        <f>[7]Jan24!$AI$1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[3]Feb23!$V$1</f>
        <v>0</v>
      </c>
      <c r="G32" s="22">
        <f>-[2]Feb23!$AK$1</f>
        <v>0</v>
      </c>
      <c r="H32" s="22">
        <f>-[4]Feb23!$O$1+[4]Feb23!$AJ$1</f>
        <v>0</v>
      </c>
      <c r="I32" s="22">
        <f>-[5]Feb23!$O$1+[5]Feb23!$AJ$1</f>
        <v>0</v>
      </c>
      <c r="J32" s="22">
        <f>-[6]Feb23!$O$1+[6]Feb23!$AJ$1</f>
        <v>0</v>
      </c>
      <c r="K32" s="22">
        <f>[7]Feb23!$AG$1</f>
        <v>0</v>
      </c>
      <c r="L32" s="22"/>
      <c r="N32" s="21"/>
      <c r="O32" s="22">
        <f t="shared" si="1"/>
        <v>0</v>
      </c>
      <c r="P32" s="21"/>
      <c r="Q32" s="22">
        <f>[3]Mar23!$V$1</f>
        <v>0</v>
      </c>
      <c r="R32" s="22">
        <f>-[2]Mar23!$AK$1</f>
        <v>0</v>
      </c>
      <c r="S32" s="22">
        <f>-[4]Mar23!$O$1+[4]Mar23!$AJ$1</f>
        <v>0</v>
      </c>
      <c r="T32" s="22">
        <f>-[5]Mar23!$O$1+[5]Mar23!$AJ$1</f>
        <v>0</v>
      </c>
      <c r="U32" s="22">
        <f>-[6]Mar23!$O$1+[6]Mar23!$AJ$1</f>
        <v>0</v>
      </c>
      <c r="V32" s="22">
        <f>[7]Mar23!$AG$1</f>
        <v>0</v>
      </c>
      <c r="W32" s="22"/>
      <c r="X32" s="22"/>
      <c r="Y32" s="13"/>
      <c r="Z32" s="22">
        <f t="shared" si="2"/>
        <v>0</v>
      </c>
      <c r="AA32" s="21"/>
      <c r="AB32" s="22">
        <f>[3]Apr23!$V$1</f>
        <v>0</v>
      </c>
      <c r="AC32" s="22">
        <f>-[2]Apr23!$AK$1</f>
        <v>0</v>
      </c>
      <c r="AD32" s="22">
        <f>-[4]Apr23!$O$1+[4]Apr23!$AJ$1</f>
        <v>0</v>
      </c>
      <c r="AE32" s="22">
        <f>-[5]Apr23!$O$1+[5]Apr23!$AJ$1</f>
        <v>0</v>
      </c>
      <c r="AF32" s="22">
        <f>-[6]Apr23!$O$1+[6]Apr23!$AJ$1</f>
        <v>0</v>
      </c>
      <c r="AG32" s="22">
        <f>[7]Apr23!$AG$1</f>
        <v>0</v>
      </c>
      <c r="AH32" s="22"/>
      <c r="AI32" s="22"/>
      <c r="AJ32" s="13"/>
      <c r="AK32" s="22">
        <f t="shared" si="3"/>
        <v>0</v>
      </c>
      <c r="AL32" s="21"/>
      <c r="AM32" s="22">
        <f>[3]May23!$V$1</f>
        <v>0</v>
      </c>
      <c r="AN32" s="22">
        <f>-[2]May23!$AK$1</f>
        <v>0</v>
      </c>
      <c r="AO32" s="22">
        <f>-[4]May23!$O$1+[4]May23!$AJ$1</f>
        <v>0</v>
      </c>
      <c r="AP32" s="22">
        <f>-[5]May23!$O$1+[5]May23!$AJ$1</f>
        <v>0</v>
      </c>
      <c r="AQ32" s="22">
        <f>-[6]May23!$O$1+[6]May23!$AJ$1</f>
        <v>0</v>
      </c>
      <c r="AR32" s="22">
        <f>[7]May23!$AG$1</f>
        <v>0</v>
      </c>
      <c r="AS32" s="22"/>
      <c r="AT32" s="22"/>
      <c r="AU32" s="13"/>
      <c r="AV32" s="22">
        <f t="shared" si="4"/>
        <v>0</v>
      </c>
      <c r="AW32" s="21"/>
      <c r="AX32" s="22">
        <f>[3]Jun23!$V$1</f>
        <v>0</v>
      </c>
      <c r="AY32" s="22">
        <f>-[2]Jun23!$AK$1</f>
        <v>0</v>
      </c>
      <c r="AZ32" s="22">
        <f>-[4]Jun23!$O$1+[4]Jun23!$AJ$1</f>
        <v>0</v>
      </c>
      <c r="BA32" s="22">
        <f>-[5]Jun23!$O$1+[5]Jun23!$AJ$1</f>
        <v>0</v>
      </c>
      <c r="BB32" s="22">
        <f>-[6]Jun23!$O$1+[6]Jun23!$AJ$1</f>
        <v>0</v>
      </c>
      <c r="BC32" s="22">
        <f>[7]Jun23!$AG$1</f>
        <v>0</v>
      </c>
      <c r="BD32" s="22"/>
      <c r="BE32" s="22"/>
      <c r="BF32" s="13"/>
      <c r="BG32" s="22">
        <f t="shared" si="5"/>
        <v>0</v>
      </c>
      <c r="BH32" s="21"/>
      <c r="BI32" s="22">
        <f>[3]Jul23!$V$1</f>
        <v>0</v>
      </c>
      <c r="BJ32" s="22">
        <f>-[2]Jul23!$AK$1</f>
        <v>0</v>
      </c>
      <c r="BK32" s="22">
        <f>-[4]Jul23!$O$1+[4]Jul23!$AJ$1</f>
        <v>0</v>
      </c>
      <c r="BL32" s="22">
        <f>-[5]Jul23!$O$1+[5]Jul23!$AJ$1</f>
        <v>0</v>
      </c>
      <c r="BM32" s="22">
        <f>-[6]Jul23!$O$1+[6]Jul23!$AJ$1</f>
        <v>0</v>
      </c>
      <c r="BN32" s="22">
        <f>[7]Jul23!$AG$1</f>
        <v>0</v>
      </c>
      <c r="BO32" s="22"/>
      <c r="BP32" s="22"/>
      <c r="BQ32" s="13"/>
      <c r="BR32" s="22">
        <f t="shared" si="6"/>
        <v>0</v>
      </c>
      <c r="BS32" s="21"/>
      <c r="BT32" s="22">
        <f>[3]Aug23!$V$1</f>
        <v>0</v>
      </c>
      <c r="BU32" s="22">
        <f>-[2]Aug23!$AK$1</f>
        <v>0</v>
      </c>
      <c r="BV32" s="22">
        <f>-[4]Aug23!$O$1+[4]Aug23!$AJ$1</f>
        <v>0</v>
      </c>
      <c r="BW32" s="22">
        <f>-[5]Aug23!$O$1+[5]Aug23!$AJ$1</f>
        <v>0</v>
      </c>
      <c r="BX32" s="22">
        <f>-[6]Aug23!$O$1+[6]Aug23!$AJ$1</f>
        <v>0</v>
      </c>
      <c r="BY32" s="22">
        <f>[7]Aug23!$AG$1</f>
        <v>0</v>
      </c>
      <c r="BZ32" s="22"/>
      <c r="CA32" s="22"/>
      <c r="CB32" s="13"/>
      <c r="CC32" s="22">
        <f t="shared" si="7"/>
        <v>0</v>
      </c>
      <c r="CD32" s="21"/>
      <c r="CE32" s="22">
        <f>[3]Sep23!$V$1</f>
        <v>0</v>
      </c>
      <c r="CF32" s="22">
        <f>-[2]Sep23!$AK$1</f>
        <v>0</v>
      </c>
      <c r="CG32" s="22">
        <f>-[4]Sep23!$O$1+[4]Sep23!$AJ$1</f>
        <v>0</v>
      </c>
      <c r="CH32" s="22">
        <f>-[5]Sep23!$O$1+[5]Sep23!$AJ$1</f>
        <v>0</v>
      </c>
      <c r="CI32" s="22">
        <f>-[6]Sep23!$O$1+[6]Sep23!$AJ$1</f>
        <v>0</v>
      </c>
      <c r="CJ32" s="22">
        <f>[7]Sep23!$AG$1</f>
        <v>0</v>
      </c>
      <c r="CK32" s="22"/>
      <c r="CL32" s="22"/>
      <c r="CM32" s="13"/>
      <c r="CN32" s="22">
        <f t="shared" si="8"/>
        <v>0</v>
      </c>
      <c r="CO32" s="21"/>
      <c r="CP32" s="22">
        <f>[3]Oct23!$V$1</f>
        <v>0</v>
      </c>
      <c r="CQ32" s="22">
        <f>-[2]Oct23!$AK$1</f>
        <v>0</v>
      </c>
      <c r="CR32" s="22">
        <f>-[4]Oct23!$O$1+[4]Oct23!$AJ$1</f>
        <v>0</v>
      </c>
      <c r="CS32" s="22">
        <f>-[5]Oct23!$O$1+[5]Oct23!$AJ$1</f>
        <v>0</v>
      </c>
      <c r="CT32" s="22">
        <f>-[6]Oct23!$O$1+[6]Oct23!$AJ$1</f>
        <v>0</v>
      </c>
      <c r="CU32" s="22">
        <f>[7]Oct23!$AG$1</f>
        <v>0</v>
      </c>
      <c r="CV32" s="22"/>
      <c r="CW32" s="22"/>
      <c r="CX32" s="13"/>
      <c r="CY32" s="22">
        <f t="shared" si="9"/>
        <v>0</v>
      </c>
      <c r="CZ32" s="21"/>
      <c r="DA32" s="22">
        <f>[3]Nov23!$V$1</f>
        <v>0</v>
      </c>
      <c r="DB32" s="22">
        <f>-[2]Nov23!$AK$1</f>
        <v>0</v>
      </c>
      <c r="DC32" s="22">
        <f>-[4]Nov23!$O$1+[4]Nov23!$AJ$1</f>
        <v>0</v>
      </c>
      <c r="DD32" s="22">
        <f>-[5]Nov23!$O$1+[5]Nov23!$AJ$1</f>
        <v>0</v>
      </c>
      <c r="DE32" s="22">
        <f>-[6]Nov23!$O$1+[6]Nov23!$AJ$1</f>
        <v>0</v>
      </c>
      <c r="DF32" s="22">
        <f>[7]Nov23!$AG$1</f>
        <v>0</v>
      </c>
      <c r="DG32" s="22"/>
      <c r="DH32" s="22"/>
      <c r="DI32" s="13"/>
      <c r="DJ32" s="22">
        <f t="shared" si="10"/>
        <v>0</v>
      </c>
      <c r="DK32" s="21"/>
      <c r="DL32" s="22">
        <f>[3]Dec23!$V$1</f>
        <v>0</v>
      </c>
      <c r="DM32" s="22">
        <f>-[2]Dec23!$AK$1</f>
        <v>0</v>
      </c>
      <c r="DN32" s="22">
        <f>-[4]Dec23!$O$1+[4]Dec23!$AJ$1</f>
        <v>0</v>
      </c>
      <c r="DO32" s="22">
        <f>-[5]Dec23!$O$1+[5]Dec23!$AJ$1</f>
        <v>0</v>
      </c>
      <c r="DP32" s="22">
        <f>-[6]Dec23!$O$1+[6]Dec23!$AJ$1</f>
        <v>0</v>
      </c>
      <c r="DQ32" s="22">
        <f>[7]Dec23!$AG$1</f>
        <v>0</v>
      </c>
      <c r="DR32" s="22"/>
      <c r="DS32" s="22"/>
      <c r="DT32" s="13"/>
      <c r="DU32" s="22">
        <f t="shared" si="11"/>
        <v>0</v>
      </c>
      <c r="DV32" s="21"/>
      <c r="DW32" s="22">
        <f>[3]Jan24!$V$1</f>
        <v>0</v>
      </c>
      <c r="DX32" s="22">
        <f>-[2]Jan24!$AK$1</f>
        <v>0</v>
      </c>
      <c r="DY32" s="22">
        <f>-[4]Jan24!$O$1+[4]Jan24!$AJ$1</f>
        <v>0</v>
      </c>
      <c r="DZ32" s="22">
        <f>-[5]Jan24!$O$1+[5]Jan24!$AJ$1</f>
        <v>0</v>
      </c>
      <c r="EA32" s="22">
        <f>-[6]Jan24!$O$1+[6]Jan24!$AJ$1</f>
        <v>0</v>
      </c>
      <c r="EB32" s="22">
        <f>[7]Jan24!$AG$1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-[3]Feb23!$G$1</f>
        <v>0</v>
      </c>
      <c r="G33" s="22">
        <f>[2]Feb23!$G$1</f>
        <v>0</v>
      </c>
      <c r="H33" s="22">
        <f>-[4]Feb23!$N$1+[4]Feb23!$AI$1</f>
        <v>0</v>
      </c>
      <c r="I33" s="22">
        <f>-[5]Feb23!$N$1+[5]Feb23!$AI$1</f>
        <v>0</v>
      </c>
      <c r="J33" s="22">
        <f>-[6]Feb23!$N$1+[6]Feb23!$AI$1</f>
        <v>0</v>
      </c>
      <c r="K33" s="22">
        <f>[7]Feb23!$AF$1</f>
        <v>0</v>
      </c>
      <c r="L33" s="22"/>
      <c r="N33" s="21"/>
      <c r="O33" s="22">
        <f t="shared" si="1"/>
        <v>0</v>
      </c>
      <c r="P33" s="21"/>
      <c r="Q33" s="22">
        <f>-[3]Mar23!$G$1</f>
        <v>0</v>
      </c>
      <c r="R33" s="22">
        <f>[2]Mar23!$G$1</f>
        <v>0</v>
      </c>
      <c r="S33" s="22">
        <f>-[4]Mar23!$N$1+[4]Mar23!$AI$1</f>
        <v>0</v>
      </c>
      <c r="T33" s="22">
        <f>-[5]Mar23!$N$1+[5]Mar23!$AI$1</f>
        <v>0</v>
      </c>
      <c r="U33" s="22">
        <f>-[6]Mar23!$N$1+[6]Mar23!$AI$1</f>
        <v>0</v>
      </c>
      <c r="V33" s="22">
        <f>[7]Mar23!$AF$1</f>
        <v>0</v>
      </c>
      <c r="W33" s="22"/>
      <c r="X33" s="22"/>
      <c r="Y33" s="13"/>
      <c r="Z33" s="22">
        <f t="shared" si="2"/>
        <v>0</v>
      </c>
      <c r="AA33" s="21"/>
      <c r="AB33" s="22">
        <f>-[3]Apr23!$G$1</f>
        <v>0</v>
      </c>
      <c r="AC33" s="22">
        <f>[2]Apr23!$G$1</f>
        <v>0</v>
      </c>
      <c r="AD33" s="22">
        <f>-[4]Apr23!$N$1+[4]Apr23!$AI$1</f>
        <v>0</v>
      </c>
      <c r="AE33" s="22">
        <f>-[5]Apr23!$N$1+[5]Apr23!$AI$1</f>
        <v>0</v>
      </c>
      <c r="AF33" s="22">
        <f>-[6]Apr23!$N$1+[6]Apr23!$AI$1</f>
        <v>0</v>
      </c>
      <c r="AG33" s="22">
        <f>[7]Apr23!$AF$1</f>
        <v>0</v>
      </c>
      <c r="AH33" s="22"/>
      <c r="AI33" s="22"/>
      <c r="AJ33" s="13"/>
      <c r="AK33" s="22">
        <f t="shared" si="3"/>
        <v>0</v>
      </c>
      <c r="AL33" s="21"/>
      <c r="AM33" s="22">
        <f>-[3]May23!$G$1</f>
        <v>0</v>
      </c>
      <c r="AN33" s="22">
        <f>[2]May23!$G$1</f>
        <v>0</v>
      </c>
      <c r="AO33" s="22">
        <f>-[4]May23!$N$1+[4]May23!$AI$1</f>
        <v>0</v>
      </c>
      <c r="AP33" s="22">
        <f>-[5]May23!$N$1+[5]May23!$AI$1</f>
        <v>0</v>
      </c>
      <c r="AQ33" s="22">
        <f>-[6]May23!$N$1+[6]May23!$AI$1</f>
        <v>0</v>
      </c>
      <c r="AR33" s="22">
        <f>[7]May23!$AF$1</f>
        <v>0</v>
      </c>
      <c r="AS33" s="22"/>
      <c r="AT33" s="22"/>
      <c r="AU33" s="13"/>
      <c r="AV33" s="22">
        <f t="shared" si="4"/>
        <v>0</v>
      </c>
      <c r="AW33" s="21"/>
      <c r="AX33" s="22">
        <f>-[3]Jun23!$G$1</f>
        <v>0</v>
      </c>
      <c r="AY33" s="22">
        <f>[2]Jun23!$G$1</f>
        <v>0</v>
      </c>
      <c r="AZ33" s="22">
        <f>-[4]Jun23!$N$1+[4]Jun23!$AI$1</f>
        <v>0</v>
      </c>
      <c r="BA33" s="22">
        <f>-[5]Jun23!$N$1+[5]Jun23!$AI$1</f>
        <v>0</v>
      </c>
      <c r="BB33" s="22">
        <f>-[6]Jun23!$N$1+[6]Jun23!$AI$1</f>
        <v>0</v>
      </c>
      <c r="BC33" s="22">
        <f>[7]Jun23!$AF$1</f>
        <v>0</v>
      </c>
      <c r="BD33" s="22"/>
      <c r="BE33" s="22"/>
      <c r="BF33" s="13"/>
      <c r="BG33" s="22">
        <f t="shared" si="5"/>
        <v>0</v>
      </c>
      <c r="BH33" s="21"/>
      <c r="BI33" s="22">
        <f>-[3]Jul23!$G$1</f>
        <v>0</v>
      </c>
      <c r="BJ33" s="22">
        <f>[2]Jul23!$G$1</f>
        <v>0</v>
      </c>
      <c r="BK33" s="22">
        <f>-[4]Jul23!$N$1+[4]Jul23!$AI$1</f>
        <v>0</v>
      </c>
      <c r="BL33" s="22">
        <f>-[5]Jul23!$N$1+[5]Jul23!$AI$1</f>
        <v>0</v>
      </c>
      <c r="BM33" s="22">
        <f>-[6]Jul23!$N$1+[6]Jul23!$AI$1</f>
        <v>0</v>
      </c>
      <c r="BN33" s="22">
        <f>[7]Jul23!$AF$1</f>
        <v>0</v>
      </c>
      <c r="BO33" s="22"/>
      <c r="BP33" s="22"/>
      <c r="BQ33" s="13"/>
      <c r="BR33" s="22">
        <f t="shared" si="6"/>
        <v>0</v>
      </c>
      <c r="BS33" s="21"/>
      <c r="BT33" s="22">
        <f>-[3]Aug23!$G$1</f>
        <v>0</v>
      </c>
      <c r="BU33" s="22">
        <f>[2]Aug23!$G$1</f>
        <v>0</v>
      </c>
      <c r="BV33" s="22">
        <f>-[4]Aug23!$N$1+[4]Aug23!$AI$1</f>
        <v>0</v>
      </c>
      <c r="BW33" s="22">
        <f>-[5]Aug23!$N$1+[5]Aug23!$AI$1</f>
        <v>0</v>
      </c>
      <c r="BX33" s="22">
        <f>-[6]Aug23!$N$1+[6]Aug23!$AI$1</f>
        <v>0</v>
      </c>
      <c r="BY33" s="22">
        <f>[7]Aug23!$AF$1</f>
        <v>0</v>
      </c>
      <c r="BZ33" s="22"/>
      <c r="CA33" s="22"/>
      <c r="CB33" s="13"/>
      <c r="CC33" s="22">
        <f t="shared" si="7"/>
        <v>0</v>
      </c>
      <c r="CD33" s="21"/>
      <c r="CE33" s="22">
        <f>-[3]Sep23!$G$1</f>
        <v>0</v>
      </c>
      <c r="CF33" s="22">
        <f>[2]Sep23!$G$1</f>
        <v>0</v>
      </c>
      <c r="CG33" s="22">
        <f>-[4]Sep23!$N$1+[4]Sep23!$AI$1</f>
        <v>0</v>
      </c>
      <c r="CH33" s="22">
        <f>-[5]Sep23!$N$1+[5]Sep23!$AI$1</f>
        <v>0</v>
      </c>
      <c r="CI33" s="22">
        <f>-[6]Sep23!$N$1+[6]Sep23!$AI$1</f>
        <v>0</v>
      </c>
      <c r="CJ33" s="22">
        <f>[7]Sep23!$AF$1</f>
        <v>0</v>
      </c>
      <c r="CK33" s="22"/>
      <c r="CL33" s="22"/>
      <c r="CM33" s="13"/>
      <c r="CN33" s="22">
        <f t="shared" si="8"/>
        <v>0</v>
      </c>
      <c r="CO33" s="21"/>
      <c r="CP33" s="22">
        <f>-[3]Oct23!$G$1</f>
        <v>0</v>
      </c>
      <c r="CQ33" s="22">
        <f>[2]Oct23!$G$1</f>
        <v>0</v>
      </c>
      <c r="CR33" s="22">
        <f>-[4]Oct23!$N$1+[4]Oct23!$AI$1</f>
        <v>0</v>
      </c>
      <c r="CS33" s="22">
        <f>-[5]Oct23!$N$1+[5]Oct23!$AI$1</f>
        <v>0</v>
      </c>
      <c r="CT33" s="22">
        <f>-[6]Oct23!$N$1+[6]Oct23!$AI$1</f>
        <v>0</v>
      </c>
      <c r="CU33" s="22">
        <f>[7]Oct23!$AF$1</f>
        <v>0</v>
      </c>
      <c r="CV33" s="22"/>
      <c r="CW33" s="22"/>
      <c r="CX33" s="13"/>
      <c r="CY33" s="22">
        <f t="shared" si="9"/>
        <v>0</v>
      </c>
      <c r="CZ33" s="21"/>
      <c r="DA33" s="22">
        <f>-[3]Nov23!$G$1</f>
        <v>0</v>
      </c>
      <c r="DB33" s="22">
        <f>[2]Nov23!$G$1</f>
        <v>0</v>
      </c>
      <c r="DC33" s="22">
        <f>-[4]Nov23!$N$1+[4]Nov23!$AI$1</f>
        <v>0</v>
      </c>
      <c r="DD33" s="22">
        <f>-[5]Nov23!$N$1+[5]Nov23!$AI$1</f>
        <v>0</v>
      </c>
      <c r="DE33" s="22">
        <f>-[6]Nov23!$N$1+[6]Nov23!$AI$1</f>
        <v>0</v>
      </c>
      <c r="DF33" s="22">
        <f>[7]Nov23!$AF$1</f>
        <v>0</v>
      </c>
      <c r="DG33" s="22"/>
      <c r="DH33" s="22"/>
      <c r="DI33" s="13"/>
      <c r="DJ33" s="22">
        <f t="shared" si="10"/>
        <v>0</v>
      </c>
      <c r="DK33" s="21"/>
      <c r="DL33" s="22">
        <f>-[3]Dec23!$G$1</f>
        <v>0</v>
      </c>
      <c r="DM33" s="22">
        <f>[2]Dec23!$G$1</f>
        <v>0</v>
      </c>
      <c r="DN33" s="22">
        <f>-[4]Dec23!$N$1+[4]Dec23!$AI$1</f>
        <v>0</v>
      </c>
      <c r="DO33" s="22">
        <f>-[5]Dec23!$N$1+[5]Dec23!$AI$1</f>
        <v>0</v>
      </c>
      <c r="DP33" s="22">
        <f>-[6]Dec23!$N$1+[6]Dec23!$AI$1</f>
        <v>0</v>
      </c>
      <c r="DQ33" s="22">
        <f>[7]Dec23!$AF$1</f>
        <v>0</v>
      </c>
      <c r="DR33" s="22"/>
      <c r="DS33" s="22"/>
      <c r="DT33" s="13"/>
      <c r="DU33" s="22">
        <f t="shared" si="11"/>
        <v>0</v>
      </c>
      <c r="DV33" s="21"/>
      <c r="DW33" s="22">
        <f>-[3]Jan24!$G$1</f>
        <v>0</v>
      </c>
      <c r="DX33" s="22">
        <f>[2]Jan24!$G$1</f>
        <v>0</v>
      </c>
      <c r="DY33" s="22">
        <f>-[4]Jan24!$N$1+[4]Jan24!$AI$1</f>
        <v>0</v>
      </c>
      <c r="DZ33" s="22">
        <f>-[5]Jan24!$N$1+[5]Jan24!$AI$1</f>
        <v>0</v>
      </c>
      <c r="EA33" s="22">
        <f>-[6]Jan24!$N$1+[6]Jan24!$AI$1</f>
        <v>0</v>
      </c>
      <c r="EB33" s="22">
        <f>[7]Jan24!$AF$1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[4]Feb23!$AH$1</f>
        <v>0</v>
      </c>
      <c r="I34" s="22">
        <f>[5]Feb23!$AH$1</f>
        <v>0</v>
      </c>
      <c r="J34" s="22">
        <f>[6]Feb23!$AH$1</f>
        <v>0</v>
      </c>
      <c r="K34" s="22">
        <f>[7]Feb23!$AE$1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[4]Mar23!$AH$1</f>
        <v>0</v>
      </c>
      <c r="T34" s="22">
        <f>[5]Mar23!$AH$1</f>
        <v>0</v>
      </c>
      <c r="U34" s="22">
        <f>[6]Mar23!$AH$1</f>
        <v>0</v>
      </c>
      <c r="V34" s="22">
        <f>[7]Mar23!$AE$1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[4]Apr23!$AH$1</f>
        <v>0</v>
      </c>
      <c r="AE34" s="22">
        <f>[5]Apr23!$AH$1</f>
        <v>0</v>
      </c>
      <c r="AF34" s="22">
        <f>[6]Apr23!$AH$1</f>
        <v>0</v>
      </c>
      <c r="AG34" s="22">
        <f>[7]Apr23!$AE$1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[4]May23!$AH$1</f>
        <v>0</v>
      </c>
      <c r="AP34" s="22">
        <f>[5]May23!$AH$1</f>
        <v>0</v>
      </c>
      <c r="AQ34" s="22">
        <f>[6]May23!$AH$1</f>
        <v>0</v>
      </c>
      <c r="AR34" s="22">
        <f>[7]May23!$AE$1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[4]Jun23!$AH$1</f>
        <v>0</v>
      </c>
      <c r="BA34" s="22">
        <f>[5]Jun23!$AH$1</f>
        <v>0</v>
      </c>
      <c r="BB34" s="22">
        <f>[6]Jun23!$AH$1</f>
        <v>0</v>
      </c>
      <c r="BC34" s="22">
        <f>[7]Jun23!$AE$1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[4]Jul23!$AH$1</f>
        <v>0</v>
      </c>
      <c r="BL34" s="22">
        <f>[5]Jul23!$AH$1</f>
        <v>0</v>
      </c>
      <c r="BM34" s="22">
        <f>[6]Jul23!$AH$1</f>
        <v>0</v>
      </c>
      <c r="BN34" s="22">
        <f>[7]Jul23!$AE$1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[4]Aug23!$AH$1</f>
        <v>0</v>
      </c>
      <c r="BW34" s="22">
        <f>[5]Aug23!$AH$1</f>
        <v>0</v>
      </c>
      <c r="BX34" s="22">
        <f>[6]Aug23!$AH$1</f>
        <v>0</v>
      </c>
      <c r="BY34" s="22">
        <f>[7]Aug23!$AE$1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[4]Sep23!$AH$1</f>
        <v>0</v>
      </c>
      <c r="CH34" s="22">
        <f>[5]Sep23!$AH$1</f>
        <v>0</v>
      </c>
      <c r="CI34" s="22">
        <f>[6]Sep23!$AH$1</f>
        <v>0</v>
      </c>
      <c r="CJ34" s="22">
        <f>[7]Sep23!$AE$1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[4]Oct23!$AH$1</f>
        <v>0</v>
      </c>
      <c r="CS34" s="22">
        <f>[5]Oct23!$AH$1</f>
        <v>0</v>
      </c>
      <c r="CT34" s="22">
        <f>[6]Oct23!$AH$1</f>
        <v>0</v>
      </c>
      <c r="CU34" s="22">
        <f>[7]Oct23!$AE$1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[4]Nov23!$AH$1</f>
        <v>0</v>
      </c>
      <c r="DD34" s="22">
        <f>[5]Nov23!$AH$1</f>
        <v>0</v>
      </c>
      <c r="DE34" s="22">
        <f>[6]Nov23!$AH$1</f>
        <v>0</v>
      </c>
      <c r="DF34" s="22">
        <f>[7]Nov23!$AE$1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[4]Dec23!$AH$1</f>
        <v>0</v>
      </c>
      <c r="DO34" s="22">
        <f>[5]Dec23!$AH$1</f>
        <v>0</v>
      </c>
      <c r="DP34" s="22">
        <f>[6]Dec23!$AH$1</f>
        <v>0</v>
      </c>
      <c r="DQ34" s="22">
        <f>[7]Dec23!$AE$1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[4]Jan24!$AH$1</f>
        <v>0</v>
      </c>
      <c r="DZ34" s="22">
        <f>[5]Jan24!$AH$1</f>
        <v>0</v>
      </c>
      <c r="EA34" s="22">
        <f>[6]Jan24!$AH$1</f>
        <v>0</v>
      </c>
      <c r="EB34" s="22">
        <f>[7]Jan24!$AE$1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[4]Feb23!$AK$1</f>
        <v>0</v>
      </c>
      <c r="I35" s="22">
        <f>[5]Feb23!$AK$1</f>
        <v>0</v>
      </c>
      <c r="J35" s="22">
        <f>[6]Feb23!$AK$1</f>
        <v>0</v>
      </c>
      <c r="K35" s="22">
        <f>[7]Feb23!$AH$1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[4]Mar23!$AK$1</f>
        <v>0</v>
      </c>
      <c r="T35" s="22">
        <f>[5]Mar23!$AK$1</f>
        <v>0</v>
      </c>
      <c r="U35" s="22">
        <f>[6]Mar23!$AK$1</f>
        <v>0</v>
      </c>
      <c r="V35" s="22">
        <f>[7]Mar23!$AH$1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[4]Apr23!$AK$1</f>
        <v>0</v>
      </c>
      <c r="AE35" s="22">
        <f>[5]Apr23!$AK$1</f>
        <v>0</v>
      </c>
      <c r="AF35" s="22">
        <f>[6]Apr23!$AK$1</f>
        <v>0</v>
      </c>
      <c r="AG35" s="22">
        <f>[7]Apr23!$AH$1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[4]May23!$AK$1</f>
        <v>0</v>
      </c>
      <c r="AP35" s="22">
        <f>[5]May23!$AK$1</f>
        <v>0</v>
      </c>
      <c r="AQ35" s="22">
        <f>[6]May23!$AK$1</f>
        <v>0</v>
      </c>
      <c r="AR35" s="22">
        <f>[7]May23!$AH$1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[4]Jun23!$AK$1</f>
        <v>0</v>
      </c>
      <c r="BA35" s="22">
        <f>[5]Jun23!$AK$1</f>
        <v>0</v>
      </c>
      <c r="BB35" s="22">
        <f>[6]Jun23!$AK$1</f>
        <v>0</v>
      </c>
      <c r="BC35" s="22">
        <f>[7]Jun23!$AH$1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[4]Jul23!$AK$1</f>
        <v>0</v>
      </c>
      <c r="BL35" s="22">
        <f>[5]Jul23!$AK$1</f>
        <v>0</v>
      </c>
      <c r="BM35" s="22">
        <f>[6]Jul23!$AK$1</f>
        <v>0</v>
      </c>
      <c r="BN35" s="22">
        <f>[7]Jul23!$AH$1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[4]Aug23!$AK$1</f>
        <v>0</v>
      </c>
      <c r="BW35" s="22">
        <f>[5]Aug23!$AK$1</f>
        <v>0</v>
      </c>
      <c r="BX35" s="22">
        <f>[6]Aug23!$AK$1</f>
        <v>0</v>
      </c>
      <c r="BY35" s="22">
        <f>[7]Aug23!$AH$1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[4]Sep23!$AK$1</f>
        <v>0</v>
      </c>
      <c r="CH35" s="22">
        <f>[5]Sep23!$AK$1</f>
        <v>0</v>
      </c>
      <c r="CI35" s="22">
        <f>[6]Sep23!$AK$1</f>
        <v>0</v>
      </c>
      <c r="CJ35" s="22">
        <f>[7]Sep23!$AH$1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[4]Oct23!$AK$1</f>
        <v>0</v>
      </c>
      <c r="CS35" s="22">
        <f>[5]Oct23!$AK$1</f>
        <v>0</v>
      </c>
      <c r="CT35" s="22">
        <f>[6]Oct23!$AK$1</f>
        <v>0</v>
      </c>
      <c r="CU35" s="22">
        <f>[7]Oct23!$AH$1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[4]Nov23!$AK$1</f>
        <v>0</v>
      </c>
      <c r="DD35" s="22">
        <f>[5]Nov23!$AK$1</f>
        <v>0</v>
      </c>
      <c r="DE35" s="22">
        <f>[6]Nov23!$AK$1</f>
        <v>0</v>
      </c>
      <c r="DF35" s="22">
        <f>[7]Nov23!$AH$1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[4]Dec23!$AK$1</f>
        <v>0</v>
      </c>
      <c r="DO35" s="22">
        <f>[5]Dec23!$AK$1</f>
        <v>0</v>
      </c>
      <c r="DP35" s="22">
        <f>[6]Dec23!$AK$1</f>
        <v>0</v>
      </c>
      <c r="DQ35" s="22">
        <f>[7]Dec23!$AH$1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[4]Jan24!$AK$1</f>
        <v>0</v>
      </c>
      <c r="DZ35" s="22">
        <f>[5]Jan24!$AK$1</f>
        <v>0</v>
      </c>
      <c r="EA35" s="22">
        <f>[6]Jan24!$AK$1</f>
        <v>0</v>
      </c>
      <c r="EB35" s="22">
        <f>[7]Jan24!$AH$1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-[4]Feb23!$L$1+[4]Feb23!$AF$1</f>
        <v>0</v>
      </c>
      <c r="I37" s="22">
        <f>-[5]Feb23!$L$1+[5]Feb23!$AF$1</f>
        <v>0</v>
      </c>
      <c r="J37" s="22">
        <f>-[6]Feb23!$L$1+[6]Feb23!$AF$1</f>
        <v>0</v>
      </c>
      <c r="K37" s="22">
        <f>-[7]Feb23!$L$1+[7]Feb23!$AC$1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-[4]Mar23!$L$1+[4]Mar23!$AF$1</f>
        <v>0</v>
      </c>
      <c r="T37" s="22">
        <f>-[5]Mar23!$L$1+[5]Mar23!$AF$1</f>
        <v>0</v>
      </c>
      <c r="U37" s="22">
        <f>-[6]Mar23!$L$1+[6]Mar23!$AF$1</f>
        <v>0</v>
      </c>
      <c r="V37" s="22">
        <f>-[7]Mar23!$L$1+[7]Mar23!$AC$1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-[4]Apr23!$L$1+[4]Apr23!$AF$1</f>
        <v>0</v>
      </c>
      <c r="AE37" s="22">
        <f>-[5]Apr23!$L$1+[5]Apr23!$AF$1</f>
        <v>0</v>
      </c>
      <c r="AF37" s="22">
        <f>-[6]Apr23!$L$1+[6]Apr23!$AF$1</f>
        <v>0</v>
      </c>
      <c r="AG37" s="22">
        <f>-[7]Apr23!$L$1+[7]Apr23!$AC$1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-[4]May23!$L$1+[4]May23!$AF$1</f>
        <v>0</v>
      </c>
      <c r="AP37" s="22">
        <f>-[5]May23!$L$1+[5]May23!$AF$1</f>
        <v>0</v>
      </c>
      <c r="AQ37" s="22">
        <f>-[6]May23!$L$1+[6]May23!$AF$1</f>
        <v>0</v>
      </c>
      <c r="AR37" s="22">
        <f>-[7]May23!$L$1+[7]May23!$AC$1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-[4]Jun23!$L$1+[4]Jun23!$AF$1</f>
        <v>0</v>
      </c>
      <c r="BA37" s="22">
        <f>-[5]Jun23!$L$1+[5]Jun23!$AF$1</f>
        <v>0</v>
      </c>
      <c r="BB37" s="22">
        <f>-[6]Jun23!$L$1+[6]Jun23!$AF$1</f>
        <v>0</v>
      </c>
      <c r="BC37" s="22">
        <f>-[7]Jun23!$L$1+[7]Jun23!$AC$1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-[4]Jul23!$L$1+[4]Jul23!$AF$1</f>
        <v>0</v>
      </c>
      <c r="BL37" s="22">
        <f>-[5]Jul23!$L$1+[5]Jul23!$AF$1</f>
        <v>0</v>
      </c>
      <c r="BM37" s="22">
        <f>-[6]Jul23!$L$1+[6]Jul23!$AF$1</f>
        <v>0</v>
      </c>
      <c r="BN37" s="22">
        <f>-[7]Jul23!$L$1+[7]Jul23!$AC$1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-[4]Aug23!$L$1+[4]Aug23!$AF$1</f>
        <v>0</v>
      </c>
      <c r="BW37" s="22">
        <f>-[5]Aug23!$L$1+[5]Aug23!$AF$1</f>
        <v>0</v>
      </c>
      <c r="BX37" s="22">
        <f>-[6]Aug23!$L$1+[6]Aug23!$AF$1</f>
        <v>0</v>
      </c>
      <c r="BY37" s="22">
        <f>-[7]Aug23!$L$1+[7]Aug23!$AC$1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-[4]Sep23!$L$1+[4]Sep23!$AF$1</f>
        <v>0</v>
      </c>
      <c r="CH37" s="22">
        <f>-[5]Sep23!$L$1+[5]Sep23!$AF$1</f>
        <v>0</v>
      </c>
      <c r="CI37" s="22">
        <f>-[6]Sep23!$L$1+[6]Sep23!$AF$1</f>
        <v>0</v>
      </c>
      <c r="CJ37" s="22">
        <f>-[7]Sep23!$L$1+[7]Sep23!$AC$1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-[4]Oct23!$L$1+[4]Oct23!$AF$1</f>
        <v>0</v>
      </c>
      <c r="CS37" s="22">
        <f>-[5]Oct23!$L$1+[5]Oct23!$AF$1</f>
        <v>0</v>
      </c>
      <c r="CT37" s="22">
        <f>-[6]Oct23!$L$1+[6]Oct23!$AF$1</f>
        <v>0</v>
      </c>
      <c r="CU37" s="22">
        <f>-[7]Oct23!$L$1+[7]Oct23!$AC$1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-[4]Nov23!$L$1+[4]Nov23!$AF$1</f>
        <v>0</v>
      </c>
      <c r="DD37" s="22">
        <f>-[5]Nov23!$L$1+[5]Nov23!$AF$1</f>
        <v>0</v>
      </c>
      <c r="DE37" s="22">
        <f>-[6]Nov23!$L$1+[6]Nov23!$AF$1</f>
        <v>0</v>
      </c>
      <c r="DF37" s="22">
        <f>-[7]Nov23!$L$1+[7]Nov23!$AC$1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-[4]Dec23!$L$1+[4]Dec23!$AF$1</f>
        <v>0</v>
      </c>
      <c r="DO37" s="22">
        <f>-[5]Dec23!$L$1+[5]Dec23!$AF$1</f>
        <v>0</v>
      </c>
      <c r="DP37" s="22">
        <f>-[6]Dec23!$L$1+[6]Dec23!$AF$1</f>
        <v>0</v>
      </c>
      <c r="DQ37" s="22">
        <f>-[7]Dec23!$L$1+[7]Dec23!$AC$1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-[4]Jan24!$L$1+[4]Jan24!$AF$1</f>
        <v>0</v>
      </c>
      <c r="DZ37" s="22">
        <f>-[5]Jan24!$L$1+[5]Jan24!$AF$1</f>
        <v>0</v>
      </c>
      <c r="EA37" s="22">
        <f>-[6]Jan24!$L$1+[6]Jan24!$AF$1</f>
        <v>0</v>
      </c>
      <c r="EB37" s="22">
        <f>-[7]Jan24!$L$1+[7]Jan24!$AC$1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-[4]Feb23!$P$1+[4]Feb23!$AM$1</f>
        <v>0</v>
      </c>
      <c r="I39" s="22">
        <f>-[5]Feb23!$P$1+[5]Feb23!$AM$1</f>
        <v>0</v>
      </c>
      <c r="J39" s="22">
        <f>-[6]Feb23!$P$1+[6]Feb23!$AM$1</f>
        <v>0</v>
      </c>
      <c r="K39" s="22">
        <f>-[7]Feb23!$N$1+[7]Feb23!$AJ$1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-[4]Mar23!$P$1+[4]Mar23!$AM$1</f>
        <v>0</v>
      </c>
      <c r="T39" s="22">
        <f>-[5]Mar23!$P$1+[5]Mar23!$AM$1</f>
        <v>0</v>
      </c>
      <c r="U39" s="22">
        <f>-[6]Mar23!$P$1+[6]Mar23!$AM$1</f>
        <v>0</v>
      </c>
      <c r="V39" s="22">
        <f>-[7]Mar23!$N$1+[7]Mar23!$AJ$1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-[4]Apr23!$P$1+[4]Apr23!$AM$1</f>
        <v>0</v>
      </c>
      <c r="AE39" s="22">
        <f>-[5]Apr23!$P$1+[5]Apr23!$AM$1</f>
        <v>0</v>
      </c>
      <c r="AF39" s="22">
        <f>-[6]Apr23!$P$1+[6]Apr23!$AM$1</f>
        <v>0</v>
      </c>
      <c r="AG39" s="22">
        <f>-[7]Apr23!$N$1+[7]Apr23!$AJ$1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-[4]May23!$P$1+[4]May23!$AM$1</f>
        <v>0</v>
      </c>
      <c r="AP39" s="22">
        <f>-[5]May23!$P$1+[5]May23!$AM$1</f>
        <v>0</v>
      </c>
      <c r="AQ39" s="22">
        <f>-[6]May23!$P$1+[6]May23!$AM$1</f>
        <v>0</v>
      </c>
      <c r="AR39" s="22">
        <f>-[7]May23!$N$1+[7]May23!$AJ$1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-[4]Jun23!$P$1+[4]Jun23!$AM$1</f>
        <v>0</v>
      </c>
      <c r="BA39" s="22">
        <f>-[5]Jun23!$P$1+[5]Jun23!$AM$1</f>
        <v>0</v>
      </c>
      <c r="BB39" s="22">
        <f>-[6]Jun23!$P$1+[6]Jun23!$AM$1</f>
        <v>0</v>
      </c>
      <c r="BC39" s="22">
        <f>-[7]Jun23!$N$1+[7]Jun23!$AJ$1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-[4]Jul23!$P$1+[4]Jul23!$AM$1</f>
        <v>0</v>
      </c>
      <c r="BL39" s="22">
        <f>-[5]Jul23!$P$1+[5]Jul23!$AM$1</f>
        <v>0</v>
      </c>
      <c r="BM39" s="22">
        <f>-[6]Jul23!$P$1+[6]Jul23!$AM$1</f>
        <v>0</v>
      </c>
      <c r="BN39" s="22">
        <f>-[7]Jul23!$N$1+[7]Jul23!$AJ$1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-[4]Aug23!$P$1+[4]Aug23!$AM$1</f>
        <v>0</v>
      </c>
      <c r="BW39" s="22">
        <f>-[5]Aug23!$P$1+[5]Aug23!$AM$1</f>
        <v>0</v>
      </c>
      <c r="BX39" s="22">
        <f>-[6]Aug23!$P$1+[6]Aug23!$AM$1</f>
        <v>0</v>
      </c>
      <c r="BY39" s="22">
        <f>-[7]Aug23!$N$1+[7]Aug23!$AJ$1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-[4]Sep23!$P$1+[4]Sep23!$AM$1</f>
        <v>0</v>
      </c>
      <c r="CH39" s="22">
        <f>-[5]Sep23!$P$1+[5]Sep23!$AM$1</f>
        <v>0</v>
      </c>
      <c r="CI39" s="22">
        <f>-[6]Sep23!$P$1+[6]Sep23!$AM$1</f>
        <v>0</v>
      </c>
      <c r="CJ39" s="22">
        <f>-[7]Sep23!$N$1+[7]Sep23!$AJ$1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-[4]Oct23!$P$1+[4]Oct23!$AM$1</f>
        <v>0</v>
      </c>
      <c r="CS39" s="22">
        <f>-[5]Oct23!$P$1+[5]Oct23!$AM$1</f>
        <v>0</v>
      </c>
      <c r="CT39" s="22">
        <f>-[6]Oct23!$P$1+[6]Oct23!$AM$1</f>
        <v>0</v>
      </c>
      <c r="CU39" s="22">
        <f>-[7]Oct23!$N$1+[7]Oct23!$AJ$1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-[4]Nov23!$P$1+[4]Nov23!$AM$1</f>
        <v>0</v>
      </c>
      <c r="DD39" s="22">
        <f>-[5]Nov23!$P$1+[5]Nov23!$AM$1</f>
        <v>0</v>
      </c>
      <c r="DE39" s="22">
        <f>-[6]Nov23!$P$1+[6]Nov23!$AM$1</f>
        <v>0</v>
      </c>
      <c r="DF39" s="22">
        <f>-[7]Nov23!$N$1+[7]Nov23!$AJ$1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-[4]Dec23!$P$1+[4]Dec23!$AM$1</f>
        <v>0</v>
      </c>
      <c r="DO39" s="22">
        <f>-[5]Dec23!$P$1+[5]Dec23!$AM$1</f>
        <v>0</v>
      </c>
      <c r="DP39" s="22">
        <f>-[6]Dec23!$P$1+[6]Dec23!$AM$1</f>
        <v>0</v>
      </c>
      <c r="DQ39" s="22">
        <f>-[7]Dec23!$N$1+[7]Dec23!$AJ$1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-[4]Jan24!$P$1+[4]Jan24!$AM$1</f>
        <v>0</v>
      </c>
      <c r="DZ39" s="22">
        <f>-[5]Jan24!$P$1+[5]Jan24!$AM$1</f>
        <v>0</v>
      </c>
      <c r="EA39" s="22">
        <f>-[6]Jan24!$P$1+[6]Jan24!$AM$1</f>
        <v>0</v>
      </c>
      <c r="EB39" s="22">
        <f>-[7]Jan24!$N$1+[7]Jan24!$AJ$1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-[4]Feb23!$M$1+[4]Feb23!$AG$1</f>
        <v>0</v>
      </c>
      <c r="I40" s="22">
        <f>-[5]Feb23!$M$1+[5]Feb23!$AG$1</f>
        <v>0</v>
      </c>
      <c r="J40" s="22">
        <f>-[6]Feb23!$M$1+[6]Feb23!$AG$1</f>
        <v>0</v>
      </c>
      <c r="K40" s="22">
        <f>-[7]Feb23!$M$1+[7]Feb23!$AD$1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-[4]Mar23!$M$1+[4]Mar23!$AG$1</f>
        <v>0</v>
      </c>
      <c r="T40" s="22">
        <f>-[5]Mar23!$M$1+[5]Mar23!$AG$1</f>
        <v>0</v>
      </c>
      <c r="U40" s="22">
        <f>-[6]Mar23!$M$1+[6]Mar23!$AG$1</f>
        <v>0</v>
      </c>
      <c r="V40" s="22">
        <f>-[7]Mar23!$M$1+[7]Mar23!$AD$1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-[4]Apr23!$M$1+[4]Apr23!$AG$1</f>
        <v>0</v>
      </c>
      <c r="AE40" s="22">
        <f>-[5]Apr23!$M$1+[5]Apr23!$AG$1</f>
        <v>0</v>
      </c>
      <c r="AF40" s="22">
        <f>-[6]Apr23!$M$1+[6]Apr23!$AG$1</f>
        <v>0</v>
      </c>
      <c r="AG40" s="22">
        <f>-[7]Apr23!$M$1+[7]Apr23!$AD$1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-[4]May23!$M$1+[4]May23!$AG$1</f>
        <v>0</v>
      </c>
      <c r="AP40" s="22">
        <f>-[5]May23!$M$1+[5]May23!$AG$1</f>
        <v>0</v>
      </c>
      <c r="AQ40" s="22">
        <f>-[6]May23!$M$1+[6]May23!$AG$1</f>
        <v>0</v>
      </c>
      <c r="AR40" s="22">
        <f>-[7]May23!$M$1+[7]May23!$AD$1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-[4]Jun23!$M$1+[4]Jun23!$AG$1</f>
        <v>0</v>
      </c>
      <c r="BA40" s="22">
        <f>-[5]Jun23!$M$1+[5]Jun23!$AG$1</f>
        <v>0</v>
      </c>
      <c r="BB40" s="22">
        <f>-[6]Jun23!$M$1+[6]Jun23!$AG$1</f>
        <v>0</v>
      </c>
      <c r="BC40" s="22">
        <f>-[7]Jun23!$M$1+[7]Jun23!$AD$1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-[4]Jul23!$M$1+[4]Jul23!$AG$1</f>
        <v>0</v>
      </c>
      <c r="BL40" s="22">
        <f>-[5]Jul23!$M$1+[5]Jul23!$AG$1</f>
        <v>0</v>
      </c>
      <c r="BM40" s="22">
        <f>-[6]Jul23!$M$1+[6]Jul23!$AG$1</f>
        <v>0</v>
      </c>
      <c r="BN40" s="22">
        <f>-[7]Jul23!$M$1+[7]Jul23!$AD$1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-[4]Aug23!$M$1+[4]Aug23!$AG$1</f>
        <v>0</v>
      </c>
      <c r="BW40" s="22">
        <f>-[5]Aug23!$M$1+[5]Aug23!$AG$1</f>
        <v>0</v>
      </c>
      <c r="BX40" s="22">
        <f>-[6]Aug23!$M$1+[6]Aug23!$AG$1</f>
        <v>0</v>
      </c>
      <c r="BY40" s="22">
        <f>-[7]Aug23!$M$1+[7]Aug23!$AD$1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-[4]Sep23!$M$1+[4]Sep23!$AG$1</f>
        <v>0</v>
      </c>
      <c r="CH40" s="22">
        <f>-[5]Sep23!$M$1+[5]Sep23!$AG$1</f>
        <v>0</v>
      </c>
      <c r="CI40" s="22">
        <f>-[6]Sep23!$M$1+[6]Sep23!$AG$1</f>
        <v>0</v>
      </c>
      <c r="CJ40" s="22">
        <f>-[7]Sep23!$M$1+[7]Sep23!$AD$1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-[4]Oct23!$M$1+[4]Oct23!$AG$1</f>
        <v>0</v>
      </c>
      <c r="CS40" s="22">
        <f>-[5]Oct23!$M$1+[5]Oct23!$AG$1</f>
        <v>0</v>
      </c>
      <c r="CT40" s="22">
        <f>-[6]Oct23!$M$1+[6]Oct23!$AG$1</f>
        <v>0</v>
      </c>
      <c r="CU40" s="22">
        <f>-[7]Oct23!$M$1+[7]Oct23!$AD$1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-[4]Nov23!$M$1+[4]Nov23!$AG$1</f>
        <v>0</v>
      </c>
      <c r="DD40" s="22">
        <f>-[5]Nov23!$M$1+[5]Nov23!$AG$1</f>
        <v>0</v>
      </c>
      <c r="DE40" s="22">
        <f>-[6]Nov23!$M$1+[6]Nov23!$AG$1</f>
        <v>0</v>
      </c>
      <c r="DF40" s="22">
        <f>-[7]Nov23!$M$1+[7]Nov23!$AD$1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-[4]Dec23!$M$1+[4]Dec23!$AG$1</f>
        <v>0</v>
      </c>
      <c r="DO40" s="22">
        <f>-[5]Dec23!$M$1+[5]Dec23!$AG$1</f>
        <v>0</v>
      </c>
      <c r="DP40" s="22">
        <f>-[6]Dec23!$M$1+[6]Dec23!$AG$1</f>
        <v>0</v>
      </c>
      <c r="DQ40" s="22">
        <f>-[7]Dec23!$M$1+[7]Dec23!$AD$1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-[4]Jan24!$M$1+[4]Jan24!$AG$1</f>
        <v>0</v>
      </c>
      <c r="DZ40" s="22">
        <f>-[5]Jan24!$M$1+[5]Jan24!$AG$1</f>
        <v>0</v>
      </c>
      <c r="EA40" s="22">
        <f>-[6]Jan24!$M$1+[6]Jan24!$AG$1</f>
        <v>0</v>
      </c>
      <c r="EB40" s="22">
        <f>-[7]Jan24!$M$1+[7]Jan24!$AD$1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-[3]Feb23!$O$1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-[3]Mar23!$O$1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-[3]Apr23!$O$1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-[3]May23!$O$1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-[3]Jun23!$O$1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-[3]Jul23!$O$1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-[3]Aug23!$O$1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-[3]Sep23!$O$1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-[3]Oct23!$O$1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-[3]Nov23!$O$1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-[3]Dec23!$O$1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-[3]Jan24!$O$1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-[3]Feb23!$P$1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-[3]Mar23!$P$1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-[3]Apr23!$P$1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-[3]May23!$P$1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-[3]Jun23!$P$1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-[3]Jul23!$P$1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-[3]Aug23!$P$1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-[3]Sep23!$P$1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-[3]Oct23!$P$1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-[3]Nov23!$P$1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-[3]Dec23!$P$1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-[3]Jan24!$P$1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-[3]Feb23!$Q$1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-[3]Mar23!$Q$1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-[3]Apr23!$Q$1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-[3]May23!$Q$1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-[3]Jun23!$Q$1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-[3]Jul23!$Q$1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-[3]Aug23!$Q$1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-[3]Sep23!$Q$1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-[3]Oct23!$Q$1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-[3]Nov23!$Q$1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-[3]Dec23!$Q$1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-[3]Jan24!$Q$1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-[3]Feb23!$R$1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-[3]Mar23!$R$1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-[3]Apr23!$R$1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-[3]May23!$R$1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-[3]Jun23!$R$1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-[3]Jul23!$R$1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-[3]Aug23!$R$1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-[3]Sep23!$R$1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-[3]Oct23!$R$1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-[3]Nov23!$R$1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-[3]Dec23!$R$1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-[3]Jan24!$R$1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-[3]Feb23!$S$1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-[3]Mar23!$S$1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-[3]Apr23!$S$1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-[3]May23!$S$1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-[3]Jun23!$S$1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-[3]Jul23!$S$1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-[3]Aug23!$S$1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-[3]Sep23!$S$1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-[3]Oct23!$S$1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-[3]Nov23!$S$1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-[3]Dec23!$S$1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-[3]Jan24!$S$1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-[4]Feb23!$K$1</f>
        <v>0</v>
      </c>
      <c r="I58" s="22">
        <f>-[5]Feb23!$K$1</f>
        <v>0</v>
      </c>
      <c r="J58" s="22">
        <f>-[6]Feb23!$K$1</f>
        <v>0</v>
      </c>
      <c r="K58" s="22">
        <f>-[7]Feb23!$K$1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-[4]Mar23!$K$1</f>
        <v>0</v>
      </c>
      <c r="T58" s="22">
        <f>-[5]Mar23!$K$1</f>
        <v>0</v>
      </c>
      <c r="U58" s="22">
        <f>-[6]Mar23!$K$1</f>
        <v>0</v>
      </c>
      <c r="V58" s="22">
        <f>-[7]Mar23!$K$1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-[4]Apr23!$K$1</f>
        <v>0</v>
      </c>
      <c r="AE58" s="22">
        <f>-[5]Apr23!$K$1</f>
        <v>0</v>
      </c>
      <c r="AF58" s="22">
        <f>-[6]Apr23!$K$1</f>
        <v>0</v>
      </c>
      <c r="AG58" s="22">
        <f>-[7]Apr23!$K$1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-[4]May23!$K$1</f>
        <v>0</v>
      </c>
      <c r="AP58" s="22">
        <f>-[5]May23!$K$1</f>
        <v>0</v>
      </c>
      <c r="AQ58" s="22">
        <f>-[6]May23!$K$1</f>
        <v>0</v>
      </c>
      <c r="AR58" s="22">
        <f>-[7]May23!$K$1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-[4]Jun23!$K$1</f>
        <v>0</v>
      </c>
      <c r="BA58" s="22">
        <f>-[5]Jun23!$K$1</f>
        <v>0</v>
      </c>
      <c r="BB58" s="22">
        <f>-[6]Jun23!$K$1</f>
        <v>0</v>
      </c>
      <c r="BC58" s="22">
        <f>-[7]Jun23!$K$1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-[4]Jul23!$K$1</f>
        <v>0</v>
      </c>
      <c r="BL58" s="22">
        <f>-[5]Jul23!$K$1</f>
        <v>0</v>
      </c>
      <c r="BM58" s="22">
        <f>-[6]Jul23!$K$1</f>
        <v>0</v>
      </c>
      <c r="BN58" s="22">
        <f>-[7]Jul23!$K$1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-[4]Aug23!$K$1</f>
        <v>0</v>
      </c>
      <c r="BW58" s="22">
        <f>-[5]Aug23!$K$1</f>
        <v>0</v>
      </c>
      <c r="BX58" s="22">
        <f>-[6]Aug23!$K$1</f>
        <v>0</v>
      </c>
      <c r="BY58" s="22">
        <f>-[7]Aug23!$K$1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-[4]Sep23!$K$1</f>
        <v>0</v>
      </c>
      <c r="CH58" s="22">
        <f>-[5]Sep23!$K$1</f>
        <v>0</v>
      </c>
      <c r="CI58" s="22">
        <f>-[6]Sep23!$K$1</f>
        <v>0</v>
      </c>
      <c r="CJ58" s="22">
        <f>-[7]Sep23!$K$1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-[4]Oct23!$K$1</f>
        <v>0</v>
      </c>
      <c r="CS58" s="22">
        <f>-[5]Oct23!$K$1</f>
        <v>0</v>
      </c>
      <c r="CT58" s="22">
        <f>-[6]Oct23!$K$1</f>
        <v>0</v>
      </c>
      <c r="CU58" s="22">
        <f>-[7]Oct23!$K$1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-[4]Nov23!$K$1</f>
        <v>0</v>
      </c>
      <c r="DD58" s="22">
        <f>-[5]Nov23!$K$1</f>
        <v>0</v>
      </c>
      <c r="DE58" s="22">
        <f>-[6]Nov23!$K$1</f>
        <v>0</v>
      </c>
      <c r="DF58" s="22">
        <f>-[7]Nov23!$K$1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-[4]Dec23!$K$1</f>
        <v>0</v>
      </c>
      <c r="DO58" s="22">
        <f>-[5]Dec23!$K$1</f>
        <v>0</v>
      </c>
      <c r="DP58" s="22">
        <f>-[6]Dec23!$K$1</f>
        <v>0</v>
      </c>
      <c r="DQ58" s="22">
        <f>-[7]Dec23!$K$1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-[4]Jan24!$K$1</f>
        <v>0</v>
      </c>
      <c r="DZ58" s="22">
        <f>-[5]Jan24!$K$1</f>
        <v>0</v>
      </c>
      <c r="EA58" s="22">
        <f>-[6]Jan24!$K$1</f>
        <v>0</v>
      </c>
      <c r="EB58" s="22">
        <f>-[7]Jan24!$K$1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[2]Feb23!$O$1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[2]Mar23!$O$1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[2]Apr23!$O$1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[2]May23!$O$1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[2]Jun23!$O$1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[2]Jul23!$O$1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[2]Aug23!$O$1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[2]Sep23!$O$1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[2]Oct23!$O$1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[2]Nov23!$O$1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[2]Dec23!$O$1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[2]Jan24!$O$1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[2]Feb23!$P$1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[2]Mar23!$P$1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[2]Apr23!$P$1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[2]May23!$P$1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[2]Jun23!$P$1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[2]Jul23!$P$1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[2]Aug23!$P$1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[2]Sep23!$P$1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[2]Oct23!$P$1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[2]Nov23!$P$1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[2]Dec23!$P$1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[2]Jan24!$P$1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[2]Feb23!$Q$1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[2]Mar23!$Q$1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[2]Apr23!$Q$1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[2]May23!$Q$1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[2]Jun23!$Q$1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[2]Jul23!$Q$1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[2]Aug23!$Q$1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[2]Sep23!$Q$1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[2]Oct23!$Q$1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[2]Nov23!$Q$1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[2]Dec23!$Q$1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[2]Jan24!$Q$1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[2]Feb23!$S$1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[2]Mar23!$S$1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[2]Apr23!$S$1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[2]May23!$S$1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[2]Jun23!$S$1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[2]Jul23!$S$1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[2]Aug23!$S$1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[2]Sep23!$S$1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[2]Oct23!$S$1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[2]Nov23!$S$1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[2]Dec23!$S$1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[2]Jan24!$S$1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[2]Feb23!$R$1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[2]Mar23!$R$1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[2]Apr23!$R$1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[2]May23!$R$1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[2]Jun23!$R$1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[2]Jul23!$R$1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[2]Aug23!$R$1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[2]Sep23!$R$1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[2]Oct23!$R$1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[2]Nov23!$R$1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[2]Dec23!$R$1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[2]Jan24!$R$1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[2]Feb23!$T$1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[2]Mar23!$T$1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[2]Apr23!$T$1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[2]May23!$T$1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[2]Jun23!$T$1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[2]Jul23!$T$1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[2]Aug23!$T$1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[2]Sep23!$T$1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[2]Oct23!$T$1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[2]Nov23!$T$1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[2]Dec23!$T$1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[2]Jan24!$T$1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[2]Feb23!$U$1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[2]Mar23!$U$1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[2]Apr23!$U$1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[2]May23!$U$1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[2]Jun23!$U$1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[2]Jul23!$U$1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[2]Aug23!$U$1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[2]Sep23!$U$1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[2]Oct23!$U$1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[2]Nov23!$U$1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[2]Dec23!$U$1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[2]Jan24!$U$1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[2]Feb23!$V$1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[2]Mar23!$V$1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[2]Apr23!$V$1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[2]May23!$V$1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[2]Jun23!$V$1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[2]Jul23!$V$1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[2]Aug23!$V$1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[2]Sep23!$V$1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[2]Oct23!$V$1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[2]Nov23!$V$1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[2]Dec23!$V$1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[2]Jan24!$V$1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[2]Feb23!$W$1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[2]Mar23!$W$1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[2]Apr23!$W$1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[2]May23!$W$1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[2]Jun23!$W$1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[2]Jul23!$W$1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[2]Aug23!$W$1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[2]Sep23!$W$1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[2]Oct23!$W$1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[2]Nov23!$W$1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[2]Dec23!$W$1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[2]Jan24!$W$1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[2]Feb23!$X$1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[2]Mar23!$X$1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[2]Apr23!$X$1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[2]May23!$X$1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[2]Jun23!$X$1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[2]Jul23!$X$1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[2]Aug23!$X$1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[2]Sep23!$X$1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[2]Oct23!$X$1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[2]Nov23!$X$1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[2]Dec23!$X$1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[2]Jan24!$X$1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[2]Feb23!$Y$1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[2]Mar23!$Y$1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[2]Apr23!$Y$1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[2]May23!$Y$1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[2]Jun23!$Y$1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[2]Jul23!$Y$1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[2]Aug23!$Y$1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[2]Sep23!$Y$1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[2]Oct23!$Y$1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[2]Nov23!$Y$1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[2]Dec23!$Y$1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[2]Jan24!$Y$1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[2]Feb23!$Z$1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[2]Mar23!$Z$1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[2]Apr23!$Z$1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[2]May23!$Z$1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[2]Jun23!$Z$1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[2]Jul23!$Z$1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[2]Aug23!$Z$1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[2]Sep23!$Z$1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[2]Oct23!$Z$1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[2]Nov23!$Z$1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[2]Dec23!$Z$1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[2]Jan24!$Z$1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[2]Feb23!$AA$1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[2]Mar23!$AA$1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[2]Apr23!$AA$1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[2]May23!$AA$1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[2]Jun23!$AA$1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[2]Jul23!$AA$1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[2]Aug23!$AA$1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[2]Sep23!$AA$1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[2]Oct23!$AA$1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[2]Nov23!$AA$1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[2]Dec23!$AA$1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[2]Jan24!$AA$1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[2]Feb23!$AB$1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[2]Mar23!$AB$1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[2]Apr23!$AB$1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[2]May23!$AB$1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[2]Jun23!$AB$1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[2]Jul23!$AB$1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[2]Aug23!$AB$1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[2]Sep23!$AB$1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[2]Oct23!$AB$1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[2]Nov23!$AB$1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[2]Dec23!$AB$1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[2]Jan24!$AB$1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[2]Feb23!$AC$1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[2]Mar23!$AC$1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[2]Apr23!$AC$1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[2]May23!$AC$1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[2]Jun23!$AC$1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[2]Jul23!$AC$1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[2]Aug23!$AC$1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[2]Sep23!$AC$1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[2]Oct23!$AC$1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[2]Nov23!$AC$1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[2]Dec23!$AC$1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[2]Jan24!$AC$1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[2]Feb23!$AD$1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[2]Mar23!$AD$1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[2]Apr23!$AD$1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[2]May23!$AD$1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[2]Jun23!$AD$1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[2]Jul23!$AD$1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[2]Aug23!$AD$1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[2]Sep23!$AD$1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[2]Oct23!$AD$1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[2]Nov23!$AD$1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[2]Dec23!$AD$1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[2]Jan24!$AD$1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[2]Feb23!$AE$1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[2]Mar23!$AE$1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[2]Apr23!$AE$1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[2]May23!$AE$1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[2]Jun23!$AE$1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[2]Jul23!$AE$1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[2]Aug23!$AE$1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[2]Sep23!$AE$1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[2]Oct23!$AE$1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[2]Nov23!$AE$1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[2]Dec23!$AE$1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[2]Jan24!$AE$1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[2]Feb23!$AF$1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[2]Mar23!$AF$1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[2]Apr23!$AF$1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[2]May23!$AF$1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[2]Jun23!$AF$1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[2]Jul23!$AF$1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[2]Aug23!$AF$1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[2]Sep23!$AF$1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[2]Oct23!$AF$1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[2]Nov23!$AF$1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[2]Dec23!$AF$1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[2]Jan24!$AF$1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-[3]Feb23!$T$1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-[3]Mar23!$T$1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-[3]Apr23!$T$1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-[3]May23!$T$1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-[3]Jun23!$T$1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-[3]Jul23!$T$1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-[3]Aug23!$T$1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-[3]Sep23!$T$1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-[3]Oct23!$T$1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-[3]Nov23!$T$1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-[3]Dec23!$T$1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-[3]Jan24!$T$1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[4]Feb23!$AE$1</f>
        <v>0</v>
      </c>
      <c r="I82" s="22">
        <f>[5]Feb23!$AE$1</f>
        <v>0</v>
      </c>
      <c r="J82" s="22">
        <f>[6]Feb23!$AE$1</f>
        <v>0</v>
      </c>
      <c r="K82" s="22">
        <f>[7]Feb23!$AB$1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[4]Mar23!$AE$1</f>
        <v>0</v>
      </c>
      <c r="T82" s="22">
        <f>[5]Mar23!$AE$1</f>
        <v>0</v>
      </c>
      <c r="U82" s="22">
        <f>[6]Mar23!$AE$1</f>
        <v>0</v>
      </c>
      <c r="V82" s="22">
        <f>[7]Mar23!$AB$1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[4]Apr23!$AE$1</f>
        <v>0</v>
      </c>
      <c r="AE82" s="22">
        <f>[5]Apr23!$AE$1</f>
        <v>0</v>
      </c>
      <c r="AF82" s="22">
        <f>[6]Apr23!$AE$1</f>
        <v>0</v>
      </c>
      <c r="AG82" s="22">
        <f>[7]Apr23!$AB$1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[4]May23!$AE$1</f>
        <v>0</v>
      </c>
      <c r="AP82" s="22">
        <f>[5]May23!$AE$1</f>
        <v>0</v>
      </c>
      <c r="AQ82" s="22">
        <f>[6]May23!$AE$1</f>
        <v>0</v>
      </c>
      <c r="AR82" s="22">
        <f>[7]May23!$AB$1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[4]Jun23!$AE$1</f>
        <v>0</v>
      </c>
      <c r="BA82" s="22">
        <f>[5]Jun23!$AE$1</f>
        <v>0</v>
      </c>
      <c r="BB82" s="22">
        <f>[6]Jun23!$AE$1</f>
        <v>0</v>
      </c>
      <c r="BC82" s="22">
        <f>[7]Jun23!$AB$1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[4]Jul23!$AE$1</f>
        <v>0</v>
      </c>
      <c r="BL82" s="22">
        <f>[5]Jul23!$AE$1</f>
        <v>0</v>
      </c>
      <c r="BM82" s="22">
        <f>[6]Jul23!$AE$1</f>
        <v>0</v>
      </c>
      <c r="BN82" s="22">
        <f>[7]Jul23!$AB$1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[4]Aug23!$AE$1</f>
        <v>0</v>
      </c>
      <c r="BW82" s="22">
        <f>[5]Aug23!$AE$1</f>
        <v>0</v>
      </c>
      <c r="BX82" s="22">
        <f>[6]Aug23!$AE$1</f>
        <v>0</v>
      </c>
      <c r="BY82" s="22">
        <f>[7]Aug23!$AB$1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[4]Sep23!$AE$1</f>
        <v>0</v>
      </c>
      <c r="CH82" s="22">
        <f>[5]Sep23!$AE$1</f>
        <v>0</v>
      </c>
      <c r="CI82" s="22">
        <f>[6]Sep23!$AE$1</f>
        <v>0</v>
      </c>
      <c r="CJ82" s="22">
        <f>[7]Sep23!$AB$1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[4]Oct23!$AE$1</f>
        <v>0</v>
      </c>
      <c r="CS82" s="22">
        <f>[5]Oct23!$AE$1</f>
        <v>0</v>
      </c>
      <c r="CT82" s="22">
        <f>[6]Oct23!$AE$1</f>
        <v>0</v>
      </c>
      <c r="CU82" s="22">
        <f>[7]Oct23!$AB$1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[4]Nov23!$AE$1</f>
        <v>0</v>
      </c>
      <c r="DD82" s="22">
        <f>[5]Nov23!$AE$1</f>
        <v>0</v>
      </c>
      <c r="DE82" s="22">
        <f>[6]Nov23!$AE$1</f>
        <v>0</v>
      </c>
      <c r="DF82" s="22">
        <f>[7]Nov23!$AB$1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[4]Dec23!$AE$1</f>
        <v>0</v>
      </c>
      <c r="DO82" s="22">
        <f>[5]Dec23!$AE$1</f>
        <v>0</v>
      </c>
      <c r="DP82" s="22">
        <f>[6]Dec23!$AE$1</f>
        <v>0</v>
      </c>
      <c r="DQ82" s="22">
        <f>[7]Dec23!$AB$1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[4]Jan24!$AE$1</f>
        <v>0</v>
      </c>
      <c r="DZ82" s="22">
        <f>[5]Jan24!$AE$1</f>
        <v>0</v>
      </c>
      <c r="EA82" s="22">
        <f>[6]Jan24!$AE$1</f>
        <v>0</v>
      </c>
      <c r="EB82" s="22">
        <f>[7]Jan24!$AB$1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[4]Feb23!$AD$1</f>
        <v>0</v>
      </c>
      <c r="I83" s="22">
        <f>[5]Feb23!$AD$1</f>
        <v>0</v>
      </c>
      <c r="J83" s="22">
        <f>[6]Feb23!$AD$1</f>
        <v>0</v>
      </c>
      <c r="K83" s="22">
        <f>[7]Feb23!$AA$1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[4]Mar23!$AD$1</f>
        <v>0</v>
      </c>
      <c r="T83" s="22">
        <f>[5]Mar23!$AD$1</f>
        <v>0</v>
      </c>
      <c r="U83" s="22">
        <f>[6]Mar23!$AD$1</f>
        <v>0</v>
      </c>
      <c r="V83" s="22">
        <f>[7]Mar23!$AA$1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[4]Apr23!$AD$1</f>
        <v>0</v>
      </c>
      <c r="AE83" s="22">
        <f>[5]Apr23!$AD$1</f>
        <v>0</v>
      </c>
      <c r="AF83" s="22">
        <f>[6]Apr23!$AD$1</f>
        <v>0</v>
      </c>
      <c r="AG83" s="22">
        <f>[7]Apr23!$AA$1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[4]May23!$AD$1</f>
        <v>0</v>
      </c>
      <c r="AP83" s="22">
        <f>[5]May23!$AD$1</f>
        <v>0</v>
      </c>
      <c r="AQ83" s="22">
        <f>[6]May23!$AD$1</f>
        <v>0</v>
      </c>
      <c r="AR83" s="22">
        <f>[7]May23!$AA$1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[4]Jun23!$AD$1</f>
        <v>0</v>
      </c>
      <c r="BA83" s="22">
        <f>[5]Jun23!$AD$1</f>
        <v>0</v>
      </c>
      <c r="BB83" s="22">
        <f>[6]Jun23!$AD$1</f>
        <v>0</v>
      </c>
      <c r="BC83" s="22">
        <f>[7]Jun23!$AA$1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[4]Jul23!$AD$1</f>
        <v>0</v>
      </c>
      <c r="BL83" s="22">
        <f>[5]Jul23!$AD$1</f>
        <v>0</v>
      </c>
      <c r="BM83" s="22">
        <f>[6]Jul23!$AD$1</f>
        <v>0</v>
      </c>
      <c r="BN83" s="22">
        <f>[7]Jul23!$AA$1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[4]Aug23!$AD$1</f>
        <v>0</v>
      </c>
      <c r="BW83" s="22">
        <f>[5]Aug23!$AD$1</f>
        <v>0</v>
      </c>
      <c r="BX83" s="22">
        <f>[6]Aug23!$AD$1</f>
        <v>0</v>
      </c>
      <c r="BY83" s="22">
        <f>[7]Aug23!$AA$1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[4]Sep23!$AD$1</f>
        <v>0</v>
      </c>
      <c r="CH83" s="22">
        <f>[5]Sep23!$AD$1</f>
        <v>0</v>
      </c>
      <c r="CI83" s="22">
        <f>[6]Sep23!$AD$1</f>
        <v>0</v>
      </c>
      <c r="CJ83" s="22">
        <f>[7]Sep23!$AA$1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[4]Oct23!$AD$1</f>
        <v>0</v>
      </c>
      <c r="CS83" s="22">
        <f>[5]Oct23!$AD$1</f>
        <v>0</v>
      </c>
      <c r="CT83" s="22">
        <f>[6]Oct23!$AD$1</f>
        <v>0</v>
      </c>
      <c r="CU83" s="22">
        <f>[7]Oct23!$AA$1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[4]Nov23!$AD$1</f>
        <v>0</v>
      </c>
      <c r="DD83" s="22">
        <f>[5]Nov23!$AD$1</f>
        <v>0</v>
      </c>
      <c r="DE83" s="22">
        <f>[6]Nov23!$AD$1</f>
        <v>0</v>
      </c>
      <c r="DF83" s="22">
        <f>[7]Nov23!$AA$1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[4]Dec23!$AD$1</f>
        <v>0</v>
      </c>
      <c r="DO83" s="22">
        <f>[5]Dec23!$AD$1</f>
        <v>0</v>
      </c>
      <c r="DP83" s="22">
        <f>[6]Dec23!$AD$1</f>
        <v>0</v>
      </c>
      <c r="DQ83" s="22">
        <f>[7]Dec23!$AA$1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[4]Jan24!$AD$1</f>
        <v>0</v>
      </c>
      <c r="DZ83" s="22">
        <f>[5]Jan24!$AD$1</f>
        <v>0</v>
      </c>
      <c r="EA83" s="22">
        <f>[6]Jan24!$AD$1</f>
        <v>0</v>
      </c>
      <c r="EB83" s="22">
        <f>[7]Jan24!$AA$1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[2]Feb23!$AG$1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[2]Mar23!$AG$1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[2]Apr23!$AG$1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[2]May23!$AG$1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[2]Jun23!$AG$1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[2]Jul23!$AG$1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[2]Aug23!$AG$1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[2]Sep23!$AG$1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[2]Oct23!$AG$1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[2]Nov23!$AG$1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[2]Dec23!$AG$1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[2]Jan24!$AG$1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[2]Feb23!$AH$1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[2]Mar23!$AH$1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[2]Apr23!$AH$1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[2]May23!$AH$1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[2]Jun23!$AH$1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[2]Jul23!$AH$1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[2]Aug23!$AH$1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[2]Sep23!$AH$1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[2]Oct23!$AH$1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[2]Nov23!$AH$1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[2]Dec23!$AH$1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[2]Jan24!$AH$1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-[4]Feb23!$Q$1</f>
        <v>0</v>
      </c>
      <c r="I88" s="22">
        <f>-[5]Feb23!$Q$1</f>
        <v>0</v>
      </c>
      <c r="J88" s="22">
        <f>-[6]Feb23!$Q$1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-[4]Mar23!$Q$1</f>
        <v>0</v>
      </c>
      <c r="T88" s="22">
        <f>-[5]Mar23!$Q$1</f>
        <v>0</v>
      </c>
      <c r="U88" s="22">
        <f>-[6]Mar23!$Q$1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-[4]Apr23!$Q$1</f>
        <v>0</v>
      </c>
      <c r="AE88" s="22">
        <f>-[5]Apr23!$Q$1</f>
        <v>0</v>
      </c>
      <c r="AF88" s="22">
        <f>-[6]Apr23!$Q$1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-[4]May23!$Q$1</f>
        <v>0</v>
      </c>
      <c r="AP88" s="22">
        <f>-[5]May23!$Q$1</f>
        <v>0</v>
      </c>
      <c r="AQ88" s="22">
        <f>-[6]May23!$Q$1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-[4]Jun23!$Q$1</f>
        <v>0</v>
      </c>
      <c r="BA88" s="22">
        <f>-[5]Jun23!$Q$1</f>
        <v>0</v>
      </c>
      <c r="BB88" s="22">
        <f>-[6]Jun23!$Q$1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-[4]Jul23!$Q$1</f>
        <v>0</v>
      </c>
      <c r="BL88" s="22">
        <f>-[5]Jul23!$Q$1</f>
        <v>0</v>
      </c>
      <c r="BM88" s="22">
        <f>-[6]Jul23!$Q$1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-[4]Aug23!$Q$1</f>
        <v>0</v>
      </c>
      <c r="BW88" s="22">
        <f>-[5]Aug23!$Q$1</f>
        <v>0</v>
      </c>
      <c r="BX88" s="22">
        <f>-[6]Aug23!$Q$1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-[4]Sep23!$Q$1</f>
        <v>0</v>
      </c>
      <c r="CH88" s="22">
        <f>-[5]Sep23!$Q$1</f>
        <v>0</v>
      </c>
      <c r="CI88" s="22">
        <f>-[6]Sep23!$Q$1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-[4]Oct23!$Q$1</f>
        <v>0</v>
      </c>
      <c r="CS88" s="22">
        <f>-[5]Oct23!$Q$1</f>
        <v>0</v>
      </c>
      <c r="CT88" s="22">
        <f>-[6]Oct23!$Q$1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-[4]Nov23!$Q$1</f>
        <v>0</v>
      </c>
      <c r="DD88" s="22">
        <f>-[5]Nov23!$Q$1</f>
        <v>0</v>
      </c>
      <c r="DE88" s="22">
        <f>-[6]Nov23!$Q$1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-[4]Dec23!$Q$1</f>
        <v>0</v>
      </c>
      <c r="DO88" s="22">
        <f>-[5]Dec23!$Q$1</f>
        <v>0</v>
      </c>
      <c r="DP88" s="22">
        <f>-[6]Dec23!$Q$1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-[4]Jan24!$Q$1</f>
        <v>0</v>
      </c>
      <c r="DZ88" s="22">
        <f>-[5]Jan24!$Q$1</f>
        <v>0</v>
      </c>
      <c r="EA88" s="22">
        <f>-[6]Jan24!$Q$1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[4]Feb23!$AN$1</f>
        <v>0</v>
      </c>
      <c r="I89" s="22">
        <f>[5]Feb23!$AN$1</f>
        <v>0</v>
      </c>
      <c r="J89" s="22">
        <f>[6]Feb23!$AN$1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[4]Mar23!$AN$1</f>
        <v>0</v>
      </c>
      <c r="T89" s="22">
        <f>[5]Mar23!$AN$1</f>
        <v>0</v>
      </c>
      <c r="U89" s="22">
        <f>[6]Mar23!$AN$1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[4]Apr23!$AN$1</f>
        <v>0</v>
      </c>
      <c r="AE89" s="22">
        <f>[5]Apr23!$AN$1</f>
        <v>0</v>
      </c>
      <c r="AF89" s="22">
        <f>[6]Apr23!$AN$1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[4]May23!$AN$1</f>
        <v>0</v>
      </c>
      <c r="AP89" s="22">
        <f>[5]May23!$AN$1</f>
        <v>0</v>
      </c>
      <c r="AQ89" s="22">
        <f>[6]May23!$AN$1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[4]Jun23!$AN$1</f>
        <v>0</v>
      </c>
      <c r="BA89" s="22">
        <f>[5]Jun23!$AN$1</f>
        <v>0</v>
      </c>
      <c r="BB89" s="22">
        <f>[6]Jun23!$AN$1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[4]Jul23!$AN$1</f>
        <v>0</v>
      </c>
      <c r="BL89" s="22">
        <f>[5]Jul23!$AN$1</f>
        <v>0</v>
      </c>
      <c r="BM89" s="22">
        <f>[6]Jul23!$AN$1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[4]Aug23!$AN$1</f>
        <v>0</v>
      </c>
      <c r="BW89" s="22">
        <f>[5]Aug23!$AN$1</f>
        <v>0</v>
      </c>
      <c r="BX89" s="22">
        <f>[6]Aug23!$AN$1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[4]Sep23!$AN$1</f>
        <v>0</v>
      </c>
      <c r="CH89" s="22">
        <f>[5]Sep23!$AN$1</f>
        <v>0</v>
      </c>
      <c r="CI89" s="22">
        <f>[6]Sep23!$AN$1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[4]Oct23!$AN$1</f>
        <v>0</v>
      </c>
      <c r="CS89" s="22">
        <f>[5]Oct23!$AN$1</f>
        <v>0</v>
      </c>
      <c r="CT89" s="22">
        <f>[6]Oct23!$AN$1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[4]Nov23!$AN$1</f>
        <v>0</v>
      </c>
      <c r="DD89" s="22">
        <f>[5]Nov23!$AN$1</f>
        <v>0</v>
      </c>
      <c r="DE89" s="22">
        <f>[6]Nov23!$AN$1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[4]Dec23!$AN$1</f>
        <v>0</v>
      </c>
      <c r="DO89" s="22">
        <f>[5]Dec23!$AN$1</f>
        <v>0</v>
      </c>
      <c r="DP89" s="22">
        <f>[6]Dec23!$AN$1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[4]Jan24!$AN$1</f>
        <v>0</v>
      </c>
      <c r="DZ89" s="22">
        <f>[5]Jan24!$AN$1</f>
        <v>0</v>
      </c>
      <c r="EA89" s="22">
        <f>[6]Jan24!$AN$1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BH1:BH2"/>
    <mergeCell ref="AX1:BE1"/>
    <mergeCell ref="BQ1:BQ2"/>
    <mergeCell ref="BF1:BF2"/>
    <mergeCell ref="AU1:AU2"/>
    <mergeCell ref="AW1:AW2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EK1:EK2"/>
    <mergeCell ref="EG1:EG2"/>
    <mergeCell ref="EH1:EH2"/>
    <mergeCell ref="EI1:EI2"/>
    <mergeCell ref="EE1:EE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0" t="s">
        <v>190</v>
      </c>
      <c r="B1" s="283" t="s">
        <v>514</v>
      </c>
      <c r="C1" s="363">
        <f>Admin!B6</f>
        <v>44985</v>
      </c>
      <c r="D1" s="365">
        <f>Admin!B8</f>
        <v>45016</v>
      </c>
      <c r="E1" s="365">
        <f>Admin!B10</f>
        <v>45046</v>
      </c>
      <c r="F1" s="365">
        <f>Admin!B12</f>
        <v>45077</v>
      </c>
      <c r="G1" s="365">
        <f>Admin!B14</f>
        <v>45107</v>
      </c>
      <c r="H1" s="365">
        <f>Admin!B16</f>
        <v>45138</v>
      </c>
      <c r="I1" s="365">
        <f>Admin!B18</f>
        <v>45169</v>
      </c>
      <c r="J1" s="365">
        <f>Admin!B20</f>
        <v>45199</v>
      </c>
      <c r="K1" s="365">
        <f>Admin!B22</f>
        <v>45230</v>
      </c>
      <c r="L1" s="365">
        <f>Admin!B24</f>
        <v>45260</v>
      </c>
      <c r="M1" s="365">
        <f>Admin!B26</f>
        <v>45291</v>
      </c>
      <c r="N1" s="365">
        <f>Admin!B28</f>
        <v>45322</v>
      </c>
      <c r="O1" s="29"/>
    </row>
    <row r="2" spans="1:15" ht="12" customHeight="1" x14ac:dyDescent="0.2">
      <c r="A2" s="361"/>
      <c r="B2" s="284">
        <f>Admin!B28</f>
        <v>45322</v>
      </c>
      <c r="C2" s="364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26"/>
    </row>
    <row r="3" spans="1:15" x14ac:dyDescent="0.2">
      <c r="A3" s="362"/>
      <c r="B3" s="282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2">
        <f>SUM(C4:N4)</f>
        <v>0</v>
      </c>
      <c r="C4" s="93">
        <f>-TrialBalance!O53-0</f>
        <v>0</v>
      </c>
      <c r="D4" s="93">
        <f>-TrialBalance!Z53-C4</f>
        <v>0</v>
      </c>
      <c r="E4" s="93">
        <f>-TrialBalance!AK53-SUM(C4:D4)</f>
        <v>0</v>
      </c>
      <c r="F4" s="93">
        <f>-TrialBalance!AV53-SUM(C4:E4)</f>
        <v>0</v>
      </c>
      <c r="G4" s="93">
        <f>-TrialBalance!BG53-SUM(C4:F4)</f>
        <v>0</v>
      </c>
      <c r="H4" s="93">
        <f>-TrialBalance!BR53-SUM(C4:G4)</f>
        <v>0</v>
      </c>
      <c r="I4" s="93">
        <f>-TrialBalance!CC53-SUM(C4:H4)</f>
        <v>0</v>
      </c>
      <c r="J4" s="93">
        <f>-TrialBalance!CN53-SUM(C4:I4)</f>
        <v>0</v>
      </c>
      <c r="K4" s="93">
        <f>-TrialBalance!CY53-SUM(C4:J4)</f>
        <v>0</v>
      </c>
      <c r="L4" s="93">
        <f>-TrialBalance!DJ53-SUM(C4:K4)</f>
        <v>0</v>
      </c>
      <c r="M4" s="93">
        <f>-TrialBalance!DU53-SUM(C4:L4)</f>
        <v>0</v>
      </c>
      <c r="N4" s="93">
        <f>-TrialBalance!EF53-SUM(C4:M4)</f>
        <v>0</v>
      </c>
      <c r="O4" s="26"/>
    </row>
    <row r="5" spans="1:15" x14ac:dyDescent="0.2">
      <c r="A5" s="50" t="s">
        <v>230</v>
      </c>
      <c r="B5" s="92">
        <f>SUM(C5:N5)</f>
        <v>0</v>
      </c>
      <c r="C5" s="93">
        <f>-TrialBalance!O54-0</f>
        <v>0</v>
      </c>
      <c r="D5" s="93">
        <f>-TrialBalance!Z54-C5</f>
        <v>0</v>
      </c>
      <c r="E5" s="93">
        <f>-TrialBalance!AK54-SUM(C5:D5)</f>
        <v>0</v>
      </c>
      <c r="F5" s="93">
        <f>-TrialBalance!AV54-SUM(C5:E5)</f>
        <v>0</v>
      </c>
      <c r="G5" s="93">
        <f>-TrialBalance!BG54-SUM(C5:F5)</f>
        <v>0</v>
      </c>
      <c r="H5" s="93">
        <f>-TrialBalance!BR54-SUM(C5:G5)</f>
        <v>0</v>
      </c>
      <c r="I5" s="93">
        <f>-TrialBalance!CC54-SUM(C5:H5)</f>
        <v>0</v>
      </c>
      <c r="J5" s="93">
        <f>-TrialBalance!CN54-SUM(C5:I5)</f>
        <v>0</v>
      </c>
      <c r="K5" s="93">
        <f>-TrialBalance!CY54-SUM(C5:J5)</f>
        <v>0</v>
      </c>
      <c r="L5" s="93">
        <f>-TrialBalance!DJ54-SUM(C5:K5)</f>
        <v>0</v>
      </c>
      <c r="M5" s="93">
        <f>-TrialBalance!DU54-SUM(C5:L5)</f>
        <v>0</v>
      </c>
      <c r="N5" s="93">
        <f>-TrialBalance!EF54-SUM(C5:M5)</f>
        <v>0</v>
      </c>
      <c r="O5" s="26"/>
    </row>
    <row r="6" spans="1:15" x14ac:dyDescent="0.2">
      <c r="A6" s="50" t="s">
        <v>231</v>
      </c>
      <c r="B6" s="92">
        <f>SUM(C6:N6)</f>
        <v>0</v>
      </c>
      <c r="C6" s="93">
        <f>-TrialBalance!O55-0</f>
        <v>0</v>
      </c>
      <c r="D6" s="93">
        <f>-TrialBalance!Z55-C6</f>
        <v>0</v>
      </c>
      <c r="E6" s="93">
        <f>-TrialBalance!AK55-SUM(C6:D6)</f>
        <v>0</v>
      </c>
      <c r="F6" s="93">
        <f>-TrialBalance!AV55-SUM(C6:E6)</f>
        <v>0</v>
      </c>
      <c r="G6" s="93">
        <f>-TrialBalance!BG55-SUM(C6:F6)</f>
        <v>0</v>
      </c>
      <c r="H6" s="93">
        <f>-TrialBalance!BR55-SUM(C6:G6)</f>
        <v>0</v>
      </c>
      <c r="I6" s="93">
        <f>-TrialBalance!CC55-SUM(C6:H6)</f>
        <v>0</v>
      </c>
      <c r="J6" s="93">
        <f>-TrialBalance!CN55-SUM(C6:I6)</f>
        <v>0</v>
      </c>
      <c r="K6" s="93">
        <f>-TrialBalance!CY55-SUM(C6:J6)</f>
        <v>0</v>
      </c>
      <c r="L6" s="93">
        <f>-TrialBalance!DJ55-SUM(C6:K6)</f>
        <v>0</v>
      </c>
      <c r="M6" s="93">
        <f>-TrialBalance!DU55-SUM(C6:L6)</f>
        <v>0</v>
      </c>
      <c r="N6" s="93">
        <f>-TrialBalance!EF55-SUM(C6:M6)</f>
        <v>0</v>
      </c>
      <c r="O6" s="26"/>
    </row>
    <row r="7" spans="1:15" x14ac:dyDescent="0.2">
      <c r="A7" s="50" t="s">
        <v>70</v>
      </c>
      <c r="B7" s="92">
        <f>SUM(C7:N7)</f>
        <v>0</v>
      </c>
      <c r="C7" s="93">
        <f>-TrialBalance!O56</f>
        <v>0</v>
      </c>
      <c r="D7" s="93">
        <f>-TrialBalance!Z56-C7</f>
        <v>0</v>
      </c>
      <c r="E7" s="93">
        <f>-TrialBalance!AK56-SUM(C7:D7)</f>
        <v>0</v>
      </c>
      <c r="F7" s="93">
        <f>-TrialBalance!AV56-SUM(C7:E7)</f>
        <v>0</v>
      </c>
      <c r="G7" s="93">
        <f>-TrialBalance!BG56-SUM(C7:F7)</f>
        <v>0</v>
      </c>
      <c r="H7" s="93">
        <f>-TrialBalance!BR56-SUM(C7:G7)</f>
        <v>0</v>
      </c>
      <c r="I7" s="93">
        <f>-TrialBalance!CC56-SUM(C7:H7)</f>
        <v>0</v>
      </c>
      <c r="J7" s="93">
        <f>-TrialBalance!CN56-SUM(C7:I7)</f>
        <v>0</v>
      </c>
      <c r="K7" s="93">
        <f>-TrialBalance!CY56-SUM(C7:J7)</f>
        <v>0</v>
      </c>
      <c r="L7" s="93">
        <f>-TrialBalance!DJ56-SUM(C7:K7)</f>
        <v>0</v>
      </c>
      <c r="M7" s="93">
        <f>-TrialBalance!DU56-SUM(C7:L7)</f>
        <v>0</v>
      </c>
      <c r="N7" s="93">
        <f>-TrialBalance!EF56-SUM(C7:M7)</f>
        <v>0</v>
      </c>
      <c r="O7" s="26"/>
    </row>
    <row r="8" spans="1:15" x14ac:dyDescent="0.2">
      <c r="A8" s="50" t="s">
        <v>160</v>
      </c>
      <c r="B8" s="92">
        <f>SUM(C8:N8)</f>
        <v>0</v>
      </c>
      <c r="C8" s="93">
        <f>-TrialBalance!O57</f>
        <v>0</v>
      </c>
      <c r="D8" s="93">
        <f>-TrialBalance!Z57-C8</f>
        <v>0</v>
      </c>
      <c r="E8" s="93">
        <f>-TrialBalance!AK57-SUM(C8:D8)</f>
        <v>0</v>
      </c>
      <c r="F8" s="93">
        <f>-TrialBalance!AV57-SUM(C8:E8)</f>
        <v>0</v>
      </c>
      <c r="G8" s="93">
        <f>-TrialBalance!BG57-SUM(C8:F8)</f>
        <v>0</v>
      </c>
      <c r="H8" s="93">
        <f>-TrialBalance!BR57-SUM(C8:G8)</f>
        <v>0</v>
      </c>
      <c r="I8" s="93">
        <f>-TrialBalance!CC57-SUM(C8:H8)</f>
        <v>0</v>
      </c>
      <c r="J8" s="93">
        <f>-TrialBalance!CN57-SUM(C8:I8)</f>
        <v>0</v>
      </c>
      <c r="K8" s="93">
        <f>-TrialBalance!CY57-SUM(C8:J8)</f>
        <v>0</v>
      </c>
      <c r="L8" s="93">
        <f>-TrialBalance!DJ57-SUM(C8:K8)</f>
        <v>0</v>
      </c>
      <c r="M8" s="93">
        <f>-TrialBalance!DU57-SUM(C8:L8)</f>
        <v>0</v>
      </c>
      <c r="N8" s="93">
        <f>-TrialBalance!EF57-SUM(C8:M8)</f>
        <v>0</v>
      </c>
      <c r="O8" s="26"/>
    </row>
    <row r="9" spans="1:15" s="36" customFormat="1" x14ac:dyDescent="0.2">
      <c r="A9" s="51" t="s">
        <v>161</v>
      </c>
      <c r="B9" s="92">
        <f>SUM(B4:B8)</f>
        <v>0</v>
      </c>
      <c r="C9" s="95">
        <f t="shared" ref="C9:N9" si="0">SUM(C4:C8)</f>
        <v>0</v>
      </c>
      <c r="D9" s="92">
        <f t="shared" si="0"/>
        <v>0</v>
      </c>
      <c r="E9" s="92">
        <f t="shared" si="0"/>
        <v>0</v>
      </c>
      <c r="F9" s="92">
        <f t="shared" si="0"/>
        <v>0</v>
      </c>
      <c r="G9" s="92">
        <f t="shared" si="0"/>
        <v>0</v>
      </c>
      <c r="H9" s="92">
        <f t="shared" si="0"/>
        <v>0</v>
      </c>
      <c r="I9" s="92">
        <f t="shared" si="0"/>
        <v>0</v>
      </c>
      <c r="J9" s="92">
        <f t="shared" si="0"/>
        <v>0</v>
      </c>
      <c r="K9" s="92">
        <f t="shared" si="0"/>
        <v>0</v>
      </c>
      <c r="L9" s="92">
        <f t="shared" si="0"/>
        <v>0</v>
      </c>
      <c r="M9" s="92">
        <f t="shared" si="0"/>
        <v>0</v>
      </c>
      <c r="N9" s="92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52"/>
    </row>
    <row r="11" spans="1:15" x14ac:dyDescent="0.2">
      <c r="A11" s="50" t="s">
        <v>6</v>
      </c>
      <c r="B11" s="92">
        <f>SUM(C11:N11)</f>
        <v>0</v>
      </c>
      <c r="C11" s="93">
        <f>TrialBalance!O60-0</f>
        <v>0</v>
      </c>
      <c r="D11" s="93">
        <f>TrialBalance!Z60-C11</f>
        <v>0</v>
      </c>
      <c r="E11" s="93">
        <f>TrialBalance!AK60-SUM(C11:D11)</f>
        <v>0</v>
      </c>
      <c r="F11" s="93">
        <f>TrialBalance!AV60-SUM(C11:E11)</f>
        <v>0</v>
      </c>
      <c r="G11" s="93">
        <f>TrialBalance!BG60-SUM(C11:F11)</f>
        <v>0</v>
      </c>
      <c r="H11" s="93">
        <f>TrialBalance!BR60-SUM(C11:G11)</f>
        <v>0</v>
      </c>
      <c r="I11" s="93">
        <f>TrialBalance!CC60-SUM(C11:H11)</f>
        <v>0</v>
      </c>
      <c r="J11" s="93">
        <f>TrialBalance!CN60-SUM(C11:I11)</f>
        <v>0</v>
      </c>
      <c r="K11" s="93">
        <f>TrialBalance!CY60-SUM(C11:J11)</f>
        <v>0</v>
      </c>
      <c r="L11" s="93">
        <f>TrialBalance!DJ60-SUM(C11:K11)</f>
        <v>0</v>
      </c>
      <c r="M11" s="93">
        <f>TrialBalance!DU60-SUM(C11:L11)</f>
        <v>0</v>
      </c>
      <c r="N11" s="93">
        <f>TrialBalance!EF60-SUM(C11:M11)</f>
        <v>0</v>
      </c>
      <c r="O11" s="26"/>
    </row>
    <row r="12" spans="1:15" x14ac:dyDescent="0.2">
      <c r="A12" s="50" t="s">
        <v>163</v>
      </c>
      <c r="B12" s="92">
        <f>SUM(C12:N12)</f>
        <v>0</v>
      </c>
      <c r="C12" s="93">
        <f>TrialBalance!O61-0</f>
        <v>0</v>
      </c>
      <c r="D12" s="93">
        <f>TrialBalance!Z61-C12</f>
        <v>0</v>
      </c>
      <c r="E12" s="93">
        <f>TrialBalance!AK61-SUM(C12:D12)</f>
        <v>0</v>
      </c>
      <c r="F12" s="93">
        <f>TrialBalance!AV61-SUM(C12:E12)</f>
        <v>0</v>
      </c>
      <c r="G12" s="93">
        <f>TrialBalance!BG61-SUM(C12:F12)</f>
        <v>0</v>
      </c>
      <c r="H12" s="93">
        <f>TrialBalance!BR61-SUM(C12:G12)</f>
        <v>0</v>
      </c>
      <c r="I12" s="93">
        <f>TrialBalance!CC61-SUM(C12:H12)</f>
        <v>0</v>
      </c>
      <c r="J12" s="93">
        <f>TrialBalance!CN61-SUM(C12:I12)</f>
        <v>0</v>
      </c>
      <c r="K12" s="93">
        <f>TrialBalance!CY61-SUM(C12:J12)</f>
        <v>0</v>
      </c>
      <c r="L12" s="93">
        <f>TrialBalance!DJ61-SUM(C12:K12)</f>
        <v>0</v>
      </c>
      <c r="M12" s="93">
        <f>TrialBalance!DU61-SUM(C12:L12)</f>
        <v>0</v>
      </c>
      <c r="N12" s="93">
        <f>TrialBalance!EF61-SUM(C12:M12)</f>
        <v>0</v>
      </c>
      <c r="O12" s="26"/>
    </row>
    <row r="13" spans="1:15" x14ac:dyDescent="0.2">
      <c r="A13" s="50" t="s">
        <v>189</v>
      </c>
      <c r="B13" s="92">
        <f>SUM(C13:N13)</f>
        <v>0</v>
      </c>
      <c r="C13" s="94">
        <f>TrialBalance!O62-0</f>
        <v>0</v>
      </c>
      <c r="D13" s="93">
        <f>TrialBalance!Z62-C13</f>
        <v>0</v>
      </c>
      <c r="E13" s="93">
        <f>TrialBalance!AK62-SUM(C13:D13)</f>
        <v>0</v>
      </c>
      <c r="F13" s="94">
        <f>TrialBalance!AV62-SUM(C13:E13)</f>
        <v>0</v>
      </c>
      <c r="G13" s="93">
        <f>TrialBalance!BG62-SUM(C13:F13)</f>
        <v>0</v>
      </c>
      <c r="H13" s="93">
        <f>TrialBalance!BR62-SUM(C13:G13)</f>
        <v>0</v>
      </c>
      <c r="I13" s="93">
        <f>TrialBalance!CC62-SUM(C13:H13)</f>
        <v>0</v>
      </c>
      <c r="J13" s="93">
        <f>TrialBalance!CN62-SUM(C13:I13)</f>
        <v>0</v>
      </c>
      <c r="K13" s="93">
        <f>TrialBalance!CY62-SUM(C13:J13)</f>
        <v>0</v>
      </c>
      <c r="L13" s="93">
        <f>TrialBalance!DJ62-SUM(C13:K13)</f>
        <v>0</v>
      </c>
      <c r="M13" s="93">
        <f>TrialBalance!DU62-SUM(C13:L13)</f>
        <v>0</v>
      </c>
      <c r="N13" s="93">
        <f>TrialBalance!EF62-SUM(C13:M13)</f>
        <v>0</v>
      </c>
      <c r="O13" s="26"/>
    </row>
    <row r="14" spans="1:15" s="36" customFormat="1" x14ac:dyDescent="0.2">
      <c r="A14" s="51" t="s">
        <v>162</v>
      </c>
      <c r="B14" s="92">
        <f t="shared" ref="B14:N14" si="1">SUM(B11:B13)</f>
        <v>0</v>
      </c>
      <c r="C14" s="95">
        <f t="shared" si="1"/>
        <v>0</v>
      </c>
      <c r="D14" s="92">
        <f t="shared" si="1"/>
        <v>0</v>
      </c>
      <c r="E14" s="92">
        <f t="shared" si="1"/>
        <v>0</v>
      </c>
      <c r="F14" s="92">
        <f t="shared" si="1"/>
        <v>0</v>
      </c>
      <c r="G14" s="92">
        <f t="shared" si="1"/>
        <v>0</v>
      </c>
      <c r="H14" s="92">
        <f t="shared" si="1"/>
        <v>0</v>
      </c>
      <c r="I14" s="92">
        <f t="shared" si="1"/>
        <v>0</v>
      </c>
      <c r="J14" s="92">
        <f t="shared" si="1"/>
        <v>0</v>
      </c>
      <c r="K14" s="92">
        <f t="shared" si="1"/>
        <v>0</v>
      </c>
      <c r="L14" s="92">
        <f t="shared" si="1"/>
        <v>0</v>
      </c>
      <c r="M14" s="92">
        <f t="shared" si="1"/>
        <v>0</v>
      </c>
      <c r="N14" s="92">
        <f t="shared" si="1"/>
        <v>0</v>
      </c>
      <c r="O14" s="52"/>
    </row>
    <row r="15" spans="1:15" s="36" customFormat="1" ht="7.5" customHeight="1" x14ac:dyDescent="0.2">
      <c r="A15" s="51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52"/>
    </row>
    <row r="16" spans="1:15" s="36" customFormat="1" x14ac:dyDescent="0.2">
      <c r="A16" s="51" t="s">
        <v>164</v>
      </c>
      <c r="B16" s="92">
        <f t="shared" ref="B16:N16" si="2">B9-B14</f>
        <v>0</v>
      </c>
      <c r="C16" s="92">
        <f t="shared" si="2"/>
        <v>0</v>
      </c>
      <c r="D16" s="92">
        <f t="shared" si="2"/>
        <v>0</v>
      </c>
      <c r="E16" s="92">
        <f t="shared" si="2"/>
        <v>0</v>
      </c>
      <c r="F16" s="92">
        <f t="shared" si="2"/>
        <v>0</v>
      </c>
      <c r="G16" s="92">
        <f t="shared" si="2"/>
        <v>0</v>
      </c>
      <c r="H16" s="92">
        <f t="shared" si="2"/>
        <v>0</v>
      </c>
      <c r="I16" s="92">
        <f t="shared" si="2"/>
        <v>0</v>
      </c>
      <c r="J16" s="92">
        <f t="shared" si="2"/>
        <v>0</v>
      </c>
      <c r="K16" s="92">
        <f t="shared" si="2"/>
        <v>0</v>
      </c>
      <c r="L16" s="92">
        <f t="shared" si="2"/>
        <v>0</v>
      </c>
      <c r="M16" s="92">
        <f t="shared" si="2"/>
        <v>0</v>
      </c>
      <c r="N16" s="92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52"/>
    </row>
    <row r="18" spans="1:15" x14ac:dyDescent="0.2">
      <c r="A18" s="50" t="s">
        <v>166</v>
      </c>
      <c r="B18" s="92">
        <f t="shared" ref="B18:B40" si="3">SUM(C18:N18)</f>
        <v>0</v>
      </c>
      <c r="C18" s="93">
        <f>TrialBalance!O64+TrialBalance!O65-0</f>
        <v>0</v>
      </c>
      <c r="D18" s="93">
        <f>TrialBalance!Z64+TrialBalance!Z65-C18</f>
        <v>0</v>
      </c>
      <c r="E18" s="93">
        <f>TrialBalance!AK64+TrialBalance!AK65-SUM(C18:D18)</f>
        <v>0</v>
      </c>
      <c r="F18" s="93">
        <f>TrialBalance!AV64+TrialBalance!AV65-SUM(C18:E18)</f>
        <v>0</v>
      </c>
      <c r="G18" s="93">
        <f>TrialBalance!BG64+TrialBalance!BG65-SUM(C18:F18)</f>
        <v>0</v>
      </c>
      <c r="H18" s="93">
        <f>TrialBalance!BR64+TrialBalance!BR65-SUM(C18:G18)</f>
        <v>0</v>
      </c>
      <c r="I18" s="93">
        <f>TrialBalance!CC64+TrialBalance!CC65-SUM(C18:H18)</f>
        <v>0</v>
      </c>
      <c r="J18" s="93">
        <f>TrialBalance!CN64+TrialBalance!CN65-SUM(C18:I18)</f>
        <v>0</v>
      </c>
      <c r="K18" s="93">
        <f>TrialBalance!CY64+TrialBalance!CY65-SUM(C18:J18)</f>
        <v>0</v>
      </c>
      <c r="L18" s="93">
        <f>TrialBalance!DJ64+TrialBalance!DJ65-SUM(C18:K18)</f>
        <v>0</v>
      </c>
      <c r="M18" s="93">
        <f>TrialBalance!DU64+TrialBalance!DU65-SUM(C18:L18)</f>
        <v>0</v>
      </c>
      <c r="N18" s="93">
        <f>TrialBalance!EF64+TrialBalance!EF65-SUM(C18:M18)</f>
        <v>0</v>
      </c>
      <c r="O18" s="26"/>
    </row>
    <row r="19" spans="1:15" x14ac:dyDescent="0.2">
      <c r="A19" s="50" t="s">
        <v>84</v>
      </c>
      <c r="B19" s="92">
        <f t="shared" si="3"/>
        <v>0</v>
      </c>
      <c r="C19" s="93">
        <f>TrialBalance!O66-0</f>
        <v>0</v>
      </c>
      <c r="D19" s="93">
        <f>TrialBalance!Z66-C19</f>
        <v>0</v>
      </c>
      <c r="E19" s="93">
        <f>TrialBalance!AK66-SUM(C19:D19)</f>
        <v>0</v>
      </c>
      <c r="F19" s="93">
        <f>TrialBalance!AV66-SUM(C19:E19)</f>
        <v>0</v>
      </c>
      <c r="G19" s="93">
        <f>TrialBalance!BG66-SUM(C19:F19)</f>
        <v>0</v>
      </c>
      <c r="H19" s="93">
        <f>TrialBalance!BR66-SUM(C19:G19)</f>
        <v>0</v>
      </c>
      <c r="I19" s="93">
        <f>TrialBalance!CC66-SUM(C19:H19)</f>
        <v>0</v>
      </c>
      <c r="J19" s="93">
        <f>TrialBalance!CN66-SUM(C19:I19)</f>
        <v>0</v>
      </c>
      <c r="K19" s="93">
        <f>TrialBalance!CY66-SUM(C19:J19)</f>
        <v>0</v>
      </c>
      <c r="L19" s="93">
        <f>TrialBalance!DJ66-SUM(C19:K19)</f>
        <v>0</v>
      </c>
      <c r="M19" s="93">
        <f>TrialBalance!DU66-SUM(C19:L19)</f>
        <v>0</v>
      </c>
      <c r="N19" s="93">
        <f>TrialBalance!EF66-SUM(C19:M19)</f>
        <v>0</v>
      </c>
      <c r="O19" s="26"/>
    </row>
    <row r="20" spans="1:15" x14ac:dyDescent="0.2">
      <c r="A20" s="50" t="s">
        <v>86</v>
      </c>
      <c r="B20" s="92">
        <f t="shared" si="3"/>
        <v>0</v>
      </c>
      <c r="C20" s="93">
        <f>TrialBalance!O67-0</f>
        <v>0</v>
      </c>
      <c r="D20" s="93">
        <f>TrialBalance!Z67-C20</f>
        <v>0</v>
      </c>
      <c r="E20" s="93">
        <f>TrialBalance!AK67-SUM(C20:D20)</f>
        <v>0</v>
      </c>
      <c r="F20" s="93">
        <f>TrialBalance!AV67-SUM(C20:E20)</f>
        <v>0</v>
      </c>
      <c r="G20" s="93">
        <f>TrialBalance!BG67-SUM(C20:F20)</f>
        <v>0</v>
      </c>
      <c r="H20" s="93">
        <f>TrialBalance!BR67-SUM(C20:G20)</f>
        <v>0</v>
      </c>
      <c r="I20" s="93">
        <f>TrialBalance!CC67-SUM(C20:H20)</f>
        <v>0</v>
      </c>
      <c r="J20" s="93">
        <f>TrialBalance!CN67-SUM(C20:I20)</f>
        <v>0</v>
      </c>
      <c r="K20" s="93">
        <f>TrialBalance!CY67-SUM(C20:J20)</f>
        <v>0</v>
      </c>
      <c r="L20" s="93">
        <f>TrialBalance!DJ67-SUM(C20:K20)</f>
        <v>0</v>
      </c>
      <c r="M20" s="93">
        <f>TrialBalance!DU67-SUM(C20:L20)</f>
        <v>0</v>
      </c>
      <c r="N20" s="93">
        <f>TrialBalance!EF67-SUM(C20:M20)</f>
        <v>0</v>
      </c>
      <c r="O20" s="26"/>
    </row>
    <row r="21" spans="1:15" x14ac:dyDescent="0.2">
      <c r="A21" s="54" t="s">
        <v>87</v>
      </c>
      <c r="B21" s="92">
        <f t="shared" si="3"/>
        <v>0</v>
      </c>
      <c r="C21" s="93">
        <f>TrialBalance!O68-0</f>
        <v>0</v>
      </c>
      <c r="D21" s="93">
        <f>TrialBalance!Z68-C21</f>
        <v>0</v>
      </c>
      <c r="E21" s="93">
        <f>TrialBalance!AK68-SUM(C21:D21)</f>
        <v>0</v>
      </c>
      <c r="F21" s="93">
        <f>TrialBalance!AV68-SUM(C21:E21)</f>
        <v>0</v>
      </c>
      <c r="G21" s="93">
        <f>TrialBalance!BG68-SUM(C21:F21)</f>
        <v>0</v>
      </c>
      <c r="H21" s="93">
        <f>TrialBalance!BR68-SUM(C21:G21)</f>
        <v>0</v>
      </c>
      <c r="I21" s="93">
        <f>TrialBalance!CC68-SUM(C21:H21)</f>
        <v>0</v>
      </c>
      <c r="J21" s="93">
        <f>TrialBalance!CN68-SUM(C21:I21)</f>
        <v>0</v>
      </c>
      <c r="K21" s="93">
        <f>TrialBalance!CY68-SUM(C21:J21)</f>
        <v>0</v>
      </c>
      <c r="L21" s="93">
        <f>TrialBalance!DJ68-SUM(C21:K21)</f>
        <v>0</v>
      </c>
      <c r="M21" s="93">
        <f>TrialBalance!DU68-SUM(C21:L21)</f>
        <v>0</v>
      </c>
      <c r="N21" s="93">
        <f>TrialBalance!EF68-SUM(C21:M21)</f>
        <v>0</v>
      </c>
      <c r="O21" s="26"/>
    </row>
    <row r="22" spans="1:15" x14ac:dyDescent="0.2">
      <c r="A22" s="54" t="s">
        <v>89</v>
      </c>
      <c r="B22" s="92">
        <f t="shared" si="3"/>
        <v>0</v>
      </c>
      <c r="C22" s="93">
        <f>TrialBalance!O69-0</f>
        <v>0</v>
      </c>
      <c r="D22" s="93">
        <f>TrialBalance!Z69-C22</f>
        <v>0</v>
      </c>
      <c r="E22" s="93">
        <f>TrialBalance!AK69-SUM(C22:D22)</f>
        <v>0</v>
      </c>
      <c r="F22" s="93">
        <f>TrialBalance!AV69-SUM(C22:E22)</f>
        <v>0</v>
      </c>
      <c r="G22" s="93">
        <f>TrialBalance!BG69-SUM(C22:F22)</f>
        <v>0</v>
      </c>
      <c r="H22" s="93">
        <f>TrialBalance!BR69-SUM(C22:G22)</f>
        <v>0</v>
      </c>
      <c r="I22" s="93">
        <f>TrialBalance!CC69-SUM(C22:H22)</f>
        <v>0</v>
      </c>
      <c r="J22" s="93">
        <f>TrialBalance!CN69-SUM(C22:I22)</f>
        <v>0</v>
      </c>
      <c r="K22" s="93">
        <f>TrialBalance!CY69-SUM(C22:J22)</f>
        <v>0</v>
      </c>
      <c r="L22" s="93">
        <f>TrialBalance!DJ69-SUM(C22:K22)</f>
        <v>0</v>
      </c>
      <c r="M22" s="93">
        <f>TrialBalance!DU69-SUM(C22:L22)</f>
        <v>0</v>
      </c>
      <c r="N22" s="93">
        <f>TrialBalance!EF69-SUM(C22:M22)</f>
        <v>0</v>
      </c>
      <c r="O22" s="26"/>
    </row>
    <row r="23" spans="1:15" x14ac:dyDescent="0.2">
      <c r="A23" s="54" t="s">
        <v>91</v>
      </c>
      <c r="B23" s="92">
        <f t="shared" si="3"/>
        <v>0</v>
      </c>
      <c r="C23" s="93">
        <f>TrialBalance!O70-0</f>
        <v>0</v>
      </c>
      <c r="D23" s="93">
        <f>TrialBalance!Z70-C23</f>
        <v>0</v>
      </c>
      <c r="E23" s="93">
        <f>TrialBalance!AK70-SUM(C23:D23)</f>
        <v>0</v>
      </c>
      <c r="F23" s="93">
        <f>TrialBalance!AV70-SUM(C23:E23)</f>
        <v>0</v>
      </c>
      <c r="G23" s="93">
        <f>TrialBalance!BG70-SUM(C23:F23)</f>
        <v>0</v>
      </c>
      <c r="H23" s="93">
        <f>TrialBalance!BR70-SUM(C23:G23)</f>
        <v>0</v>
      </c>
      <c r="I23" s="93">
        <f>TrialBalance!CC70-SUM(C23:H23)</f>
        <v>0</v>
      </c>
      <c r="J23" s="93">
        <f>TrialBalance!CN70-SUM(C23:I23)</f>
        <v>0</v>
      </c>
      <c r="K23" s="93">
        <f>TrialBalance!CY70-SUM(C23:J23)</f>
        <v>0</v>
      </c>
      <c r="L23" s="93">
        <f>TrialBalance!DJ70-SUM(C23:K23)</f>
        <v>0</v>
      </c>
      <c r="M23" s="93">
        <f>TrialBalance!DU70-SUM(C23:L23)</f>
        <v>0</v>
      </c>
      <c r="N23" s="93">
        <f>TrialBalance!EF70-SUM(C23:M23)</f>
        <v>0</v>
      </c>
      <c r="O23" s="26"/>
    </row>
    <row r="24" spans="1:15" x14ac:dyDescent="0.2">
      <c r="A24" s="54" t="s">
        <v>93</v>
      </c>
      <c r="B24" s="92">
        <f t="shared" si="3"/>
        <v>0</v>
      </c>
      <c r="C24" s="93">
        <f>TrialBalance!O71-0</f>
        <v>0</v>
      </c>
      <c r="D24" s="93">
        <f>TrialBalance!Z71-C24</f>
        <v>0</v>
      </c>
      <c r="E24" s="93">
        <f>TrialBalance!AK71-SUM(C24:D24)</f>
        <v>0</v>
      </c>
      <c r="F24" s="93">
        <f>TrialBalance!AV71-SUM(C24:E24)</f>
        <v>0</v>
      </c>
      <c r="G24" s="93">
        <f>TrialBalance!BG71-SUM(C24:F24)</f>
        <v>0</v>
      </c>
      <c r="H24" s="93">
        <f>TrialBalance!BR71-SUM(C24:G24)</f>
        <v>0</v>
      </c>
      <c r="I24" s="93">
        <f>TrialBalance!CC71-SUM(C24:H24)</f>
        <v>0</v>
      </c>
      <c r="J24" s="93">
        <f>TrialBalance!CN71-SUM(C24:I24)</f>
        <v>0</v>
      </c>
      <c r="K24" s="93">
        <f>TrialBalance!CY71-SUM(C24:J24)</f>
        <v>0</v>
      </c>
      <c r="L24" s="93">
        <f>TrialBalance!DJ71-SUM(C24:K24)</f>
        <v>0</v>
      </c>
      <c r="M24" s="93">
        <f>TrialBalance!DU71-SUM(C24:L24)</f>
        <v>0</v>
      </c>
      <c r="N24" s="93">
        <f>TrialBalance!EF71-SUM(C24:M24)</f>
        <v>0</v>
      </c>
      <c r="O24" s="26"/>
    </row>
    <row r="25" spans="1:15" x14ac:dyDescent="0.2">
      <c r="A25" s="54" t="s">
        <v>95</v>
      </c>
      <c r="B25" s="92">
        <f t="shared" si="3"/>
        <v>0</v>
      </c>
      <c r="C25" s="93">
        <f>TrialBalance!O72-0</f>
        <v>0</v>
      </c>
      <c r="D25" s="93">
        <f>TrialBalance!Z72-C25</f>
        <v>0</v>
      </c>
      <c r="E25" s="93">
        <f>TrialBalance!AK72-SUM(C25:D25)</f>
        <v>0</v>
      </c>
      <c r="F25" s="93">
        <f>TrialBalance!AV72-SUM(C25:E25)</f>
        <v>0</v>
      </c>
      <c r="G25" s="93">
        <f>TrialBalance!BG72-SUM(C25:F25)</f>
        <v>0</v>
      </c>
      <c r="H25" s="93">
        <f>TrialBalance!BR72-SUM(C25:G25)</f>
        <v>0</v>
      </c>
      <c r="I25" s="93">
        <f>TrialBalance!CC72-SUM(C25:H25)</f>
        <v>0</v>
      </c>
      <c r="J25" s="93">
        <f>TrialBalance!CN72-SUM(C25:I25)</f>
        <v>0</v>
      </c>
      <c r="K25" s="93">
        <f>TrialBalance!CY72-SUM(C25:J25)</f>
        <v>0</v>
      </c>
      <c r="L25" s="93">
        <f>TrialBalance!DJ72-SUM(C25:K25)</f>
        <v>0</v>
      </c>
      <c r="M25" s="93">
        <f>TrialBalance!DU72-SUM(C25:L25)</f>
        <v>0</v>
      </c>
      <c r="N25" s="93">
        <f>TrialBalance!EF72-SUM(C25:M25)</f>
        <v>0</v>
      </c>
      <c r="O25" s="26"/>
    </row>
    <row r="26" spans="1:15" x14ac:dyDescent="0.2">
      <c r="A26" s="54" t="s">
        <v>97</v>
      </c>
      <c r="B26" s="92">
        <f t="shared" si="3"/>
        <v>0</v>
      </c>
      <c r="C26" s="93">
        <f>TrialBalance!O73-0</f>
        <v>0</v>
      </c>
      <c r="D26" s="93">
        <f>TrialBalance!Z73-C26</f>
        <v>0</v>
      </c>
      <c r="E26" s="93">
        <f>TrialBalance!AK73-SUM(C26:D26)</f>
        <v>0</v>
      </c>
      <c r="F26" s="93">
        <f>TrialBalance!AV73-SUM(C26:E26)</f>
        <v>0</v>
      </c>
      <c r="G26" s="93">
        <f>TrialBalance!BG73-SUM(C26:F26)</f>
        <v>0</v>
      </c>
      <c r="H26" s="93">
        <f>TrialBalance!BR73-SUM(C26:G26)</f>
        <v>0</v>
      </c>
      <c r="I26" s="93">
        <f>TrialBalance!CC73-SUM(C26:H26)</f>
        <v>0</v>
      </c>
      <c r="J26" s="93">
        <f>TrialBalance!CN73-SUM(C26:I26)</f>
        <v>0</v>
      </c>
      <c r="K26" s="93">
        <f>TrialBalance!CY73-SUM(C26:J26)</f>
        <v>0</v>
      </c>
      <c r="L26" s="93">
        <f>TrialBalance!DJ73-SUM(C26:K26)</f>
        <v>0</v>
      </c>
      <c r="M26" s="93">
        <f>TrialBalance!DU73-SUM(C26:L26)</f>
        <v>0</v>
      </c>
      <c r="N26" s="93">
        <f>TrialBalance!EF73-SUM(C26:M26)</f>
        <v>0</v>
      </c>
      <c r="O26" s="26"/>
    </row>
    <row r="27" spans="1:15" x14ac:dyDescent="0.2">
      <c r="A27" s="54" t="s">
        <v>99</v>
      </c>
      <c r="B27" s="92">
        <f t="shared" si="3"/>
        <v>0</v>
      </c>
      <c r="C27" s="93">
        <f>TrialBalance!O74-0</f>
        <v>0</v>
      </c>
      <c r="D27" s="93">
        <f>TrialBalance!Z74-C27</f>
        <v>0</v>
      </c>
      <c r="E27" s="93">
        <f>TrialBalance!AK74-SUM(C27:D27)</f>
        <v>0</v>
      </c>
      <c r="F27" s="93">
        <f>TrialBalance!AV74-SUM(C27:E27)</f>
        <v>0</v>
      </c>
      <c r="G27" s="93">
        <f>TrialBalance!BG74-SUM(C27:F27)</f>
        <v>0</v>
      </c>
      <c r="H27" s="93">
        <f>TrialBalance!BR74-SUM(C27:G27)</f>
        <v>0</v>
      </c>
      <c r="I27" s="93">
        <f>TrialBalance!CC74-SUM(C27:H27)</f>
        <v>0</v>
      </c>
      <c r="J27" s="93">
        <f>TrialBalance!CN74-SUM(C27:I27)</f>
        <v>0</v>
      </c>
      <c r="K27" s="93">
        <f>TrialBalance!CY74-SUM(C27:J27)</f>
        <v>0</v>
      </c>
      <c r="L27" s="93">
        <f>TrialBalance!DJ74-SUM(C27:K27)</f>
        <v>0</v>
      </c>
      <c r="M27" s="93">
        <f>TrialBalance!DU74-SUM(C27:L27)</f>
        <v>0</v>
      </c>
      <c r="N27" s="93">
        <f>TrialBalance!EF74-SUM(C27:M27)</f>
        <v>0</v>
      </c>
      <c r="O27" s="26"/>
    </row>
    <row r="28" spans="1:15" x14ac:dyDescent="0.2">
      <c r="A28" s="54" t="s">
        <v>101</v>
      </c>
      <c r="B28" s="92">
        <f t="shared" si="3"/>
        <v>0</v>
      </c>
      <c r="C28" s="93">
        <f>TrialBalance!O75-0</f>
        <v>0</v>
      </c>
      <c r="D28" s="93">
        <f>TrialBalance!Z75-C28</f>
        <v>0</v>
      </c>
      <c r="E28" s="93">
        <f>TrialBalance!AK75-SUM(C28:D28)</f>
        <v>0</v>
      </c>
      <c r="F28" s="93">
        <f>TrialBalance!AV75-SUM(C28:E28)</f>
        <v>0</v>
      </c>
      <c r="G28" s="93">
        <f>TrialBalance!BG75-SUM(C28:F28)</f>
        <v>0</v>
      </c>
      <c r="H28" s="93">
        <f>TrialBalance!BR75-SUM(C28:G28)</f>
        <v>0</v>
      </c>
      <c r="I28" s="93">
        <f>TrialBalance!CC75-SUM(C28:H28)</f>
        <v>0</v>
      </c>
      <c r="J28" s="93">
        <f>TrialBalance!CN75-SUM(C28:I28)</f>
        <v>0</v>
      </c>
      <c r="K28" s="93">
        <f>TrialBalance!CY75-SUM(C28:J28)</f>
        <v>0</v>
      </c>
      <c r="L28" s="93">
        <f>TrialBalance!DJ75-SUM(C28:K28)</f>
        <v>0</v>
      </c>
      <c r="M28" s="93">
        <f>TrialBalance!DU75-SUM(C28:L28)</f>
        <v>0</v>
      </c>
      <c r="N28" s="93">
        <f>TrialBalance!EF75-SUM(C28:M28)</f>
        <v>0</v>
      </c>
      <c r="O28" s="26"/>
    </row>
    <row r="29" spans="1:15" x14ac:dyDescent="0.2">
      <c r="A29" s="54" t="s">
        <v>103</v>
      </c>
      <c r="B29" s="92">
        <f t="shared" si="3"/>
        <v>0</v>
      </c>
      <c r="C29" s="93">
        <f>TrialBalance!O76-0</f>
        <v>0</v>
      </c>
      <c r="D29" s="93">
        <f>TrialBalance!Z76-C29</f>
        <v>0</v>
      </c>
      <c r="E29" s="93">
        <f>TrialBalance!AK76-SUM(C29:D29)</f>
        <v>0</v>
      </c>
      <c r="F29" s="93">
        <f>TrialBalance!AV76-SUM(C29:E29)</f>
        <v>0</v>
      </c>
      <c r="G29" s="93">
        <f>TrialBalance!BG76-SUM(C29:F29)</f>
        <v>0</v>
      </c>
      <c r="H29" s="93">
        <f>TrialBalance!BR76-SUM(C29:G29)</f>
        <v>0</v>
      </c>
      <c r="I29" s="93">
        <f>TrialBalance!CC76-SUM(C29:H29)</f>
        <v>0</v>
      </c>
      <c r="J29" s="93">
        <f>TrialBalance!CN76-SUM(C29:I29)</f>
        <v>0</v>
      </c>
      <c r="K29" s="93">
        <f>TrialBalance!CY76-SUM(C29:J29)</f>
        <v>0</v>
      </c>
      <c r="L29" s="93">
        <f>TrialBalance!DJ76-SUM(C29:K29)</f>
        <v>0</v>
      </c>
      <c r="M29" s="93">
        <f>TrialBalance!DU76-SUM(C29:L29)</f>
        <v>0</v>
      </c>
      <c r="N29" s="93">
        <f>TrialBalance!EF76-SUM(C29:M29)</f>
        <v>0</v>
      </c>
      <c r="O29" s="26"/>
    </row>
    <row r="30" spans="1:15" x14ac:dyDescent="0.2">
      <c r="A30" s="54" t="s">
        <v>105</v>
      </c>
      <c r="B30" s="92">
        <f t="shared" si="3"/>
        <v>0</v>
      </c>
      <c r="C30" s="93">
        <f>TrialBalance!O77-0</f>
        <v>0</v>
      </c>
      <c r="D30" s="93">
        <f>TrialBalance!Z77-C30</f>
        <v>0</v>
      </c>
      <c r="E30" s="93">
        <f>TrialBalance!AK77-SUM(C30:D30)</f>
        <v>0</v>
      </c>
      <c r="F30" s="93">
        <f>TrialBalance!AV77-SUM(C30:E30)</f>
        <v>0</v>
      </c>
      <c r="G30" s="93">
        <f>TrialBalance!BG77-SUM(C30:F30)</f>
        <v>0</v>
      </c>
      <c r="H30" s="93">
        <f>TrialBalance!BR77-SUM(C30:G30)</f>
        <v>0</v>
      </c>
      <c r="I30" s="93">
        <f>TrialBalance!CC77-SUM(C30:H30)</f>
        <v>0</v>
      </c>
      <c r="J30" s="93">
        <f>TrialBalance!CN77-SUM(C30:I30)</f>
        <v>0</v>
      </c>
      <c r="K30" s="93">
        <f>TrialBalance!CY77-SUM(C30:J30)</f>
        <v>0</v>
      </c>
      <c r="L30" s="93">
        <f>TrialBalance!DJ77-SUM(C30:K30)</f>
        <v>0</v>
      </c>
      <c r="M30" s="93">
        <f>TrialBalance!DU77-SUM(C30:L30)</f>
        <v>0</v>
      </c>
      <c r="N30" s="93">
        <f>TrialBalance!EF77-SUM(C30:M30)</f>
        <v>0</v>
      </c>
      <c r="O30" s="26"/>
    </row>
    <row r="31" spans="1:15" x14ac:dyDescent="0.2">
      <c r="A31" s="54" t="s">
        <v>107</v>
      </c>
      <c r="B31" s="92">
        <f t="shared" si="3"/>
        <v>0</v>
      </c>
      <c r="C31" s="93">
        <f>TrialBalance!O78-0</f>
        <v>0</v>
      </c>
      <c r="D31" s="93">
        <f>TrialBalance!Z78-C31</f>
        <v>0</v>
      </c>
      <c r="E31" s="93">
        <f>TrialBalance!AK78-SUM(C31:D31)</f>
        <v>0</v>
      </c>
      <c r="F31" s="93">
        <f>TrialBalance!AV78-SUM(C31:E31)</f>
        <v>0</v>
      </c>
      <c r="G31" s="93">
        <f>TrialBalance!BG78-SUM(C31:F31)</f>
        <v>0</v>
      </c>
      <c r="H31" s="93">
        <f>TrialBalance!BR78-SUM(C31:G31)</f>
        <v>0</v>
      </c>
      <c r="I31" s="93">
        <f>TrialBalance!CC78-SUM(C31:H31)</f>
        <v>0</v>
      </c>
      <c r="J31" s="93">
        <f>TrialBalance!CN78-SUM(C31:I31)</f>
        <v>0</v>
      </c>
      <c r="K31" s="93">
        <f>TrialBalance!CY78-SUM(C31:J31)</f>
        <v>0</v>
      </c>
      <c r="L31" s="93">
        <f>TrialBalance!DJ78-SUM(C31:K31)</f>
        <v>0</v>
      </c>
      <c r="M31" s="93">
        <f>TrialBalance!DU78-SUM(C31:L31)</f>
        <v>0</v>
      </c>
      <c r="N31" s="93">
        <f>TrialBalance!EF78-SUM(C31:M31)</f>
        <v>0</v>
      </c>
      <c r="O31" s="26"/>
    </row>
    <row r="32" spans="1:15" x14ac:dyDescent="0.2">
      <c r="A32" s="54" t="s">
        <v>108</v>
      </c>
      <c r="B32" s="92">
        <f t="shared" si="3"/>
        <v>0</v>
      </c>
      <c r="C32" s="93">
        <f>TrialBalance!O79-0</f>
        <v>0</v>
      </c>
      <c r="D32" s="93">
        <f>TrialBalance!Z79-C32</f>
        <v>0</v>
      </c>
      <c r="E32" s="93">
        <f>TrialBalance!AK79-SUM(C32:D32)</f>
        <v>0</v>
      </c>
      <c r="F32" s="93">
        <f>TrialBalance!AV79-SUM(C32:E32)</f>
        <v>0</v>
      </c>
      <c r="G32" s="93">
        <f>TrialBalance!BG79-SUM(C32:F32)</f>
        <v>0</v>
      </c>
      <c r="H32" s="93">
        <f>TrialBalance!BR79-SUM(C32:G32)</f>
        <v>0</v>
      </c>
      <c r="I32" s="93">
        <f>TrialBalance!CC79-SUM(C32:H32)</f>
        <v>0</v>
      </c>
      <c r="J32" s="93">
        <f>TrialBalance!CN79-SUM(C32:I32)</f>
        <v>0</v>
      </c>
      <c r="K32" s="93">
        <f>TrialBalance!CY79-SUM(C32:J32)</f>
        <v>0</v>
      </c>
      <c r="L32" s="93">
        <f>TrialBalance!DJ79-SUM(C32:K32)</f>
        <v>0</v>
      </c>
      <c r="M32" s="93">
        <f>TrialBalance!DU79-SUM(C32:L32)</f>
        <v>0</v>
      </c>
      <c r="N32" s="93">
        <f>TrialBalance!EF79-SUM(C32:M32)</f>
        <v>0</v>
      </c>
      <c r="O32" s="26"/>
    </row>
    <row r="33" spans="1:15" x14ac:dyDescent="0.2">
      <c r="A33" s="54" t="s">
        <v>110</v>
      </c>
      <c r="B33" s="92">
        <f t="shared" si="3"/>
        <v>0</v>
      </c>
      <c r="C33" s="93">
        <f>TrialBalance!O80-0</f>
        <v>0</v>
      </c>
      <c r="D33" s="93">
        <f>TrialBalance!Z80-C33</f>
        <v>0</v>
      </c>
      <c r="E33" s="93">
        <f>TrialBalance!AK80-SUM(C33:D33)</f>
        <v>0</v>
      </c>
      <c r="F33" s="93">
        <f>TrialBalance!AV80-SUM(C33:E33)</f>
        <v>0</v>
      </c>
      <c r="G33" s="93">
        <f>TrialBalance!BG80-SUM(C33:F33)</f>
        <v>0</v>
      </c>
      <c r="H33" s="93">
        <f>TrialBalance!BR80-SUM(C33:G33)</f>
        <v>0</v>
      </c>
      <c r="I33" s="93">
        <f>TrialBalance!CC80-SUM(C33:H33)</f>
        <v>0</v>
      </c>
      <c r="J33" s="93">
        <f>TrialBalance!CN80-SUM(C33:I33)</f>
        <v>0</v>
      </c>
      <c r="K33" s="93">
        <f>TrialBalance!CY80-SUM(C33:J33)</f>
        <v>0</v>
      </c>
      <c r="L33" s="93">
        <f>TrialBalance!DJ80-SUM(C33:K33)</f>
        <v>0</v>
      </c>
      <c r="M33" s="93">
        <f>TrialBalance!DU80-SUM(C33:L33)</f>
        <v>0</v>
      </c>
      <c r="N33" s="93">
        <f>TrialBalance!EF80-SUM(C33:M33)</f>
        <v>0</v>
      </c>
      <c r="O33" s="26"/>
    </row>
    <row r="34" spans="1:15" x14ac:dyDescent="0.2">
      <c r="A34" s="54" t="s">
        <v>112</v>
      </c>
      <c r="B34" s="92">
        <f t="shared" si="3"/>
        <v>0</v>
      </c>
      <c r="C34" s="93">
        <f>TrialBalance!O81-0</f>
        <v>0</v>
      </c>
      <c r="D34" s="93">
        <f>TrialBalance!Z81-C34</f>
        <v>0</v>
      </c>
      <c r="E34" s="93">
        <f>TrialBalance!AK81-SUM(C34:D34)</f>
        <v>0</v>
      </c>
      <c r="F34" s="93">
        <f>TrialBalance!AV81-SUM(C34:E34)</f>
        <v>0</v>
      </c>
      <c r="G34" s="93">
        <f>TrialBalance!BG81-SUM(C34:F34)</f>
        <v>0</v>
      </c>
      <c r="H34" s="93">
        <f>TrialBalance!BR81-SUM(C34:G34)</f>
        <v>0</v>
      </c>
      <c r="I34" s="93">
        <f>TrialBalance!CC81-SUM(C34:H34)</f>
        <v>0</v>
      </c>
      <c r="J34" s="93">
        <f>TrialBalance!CN81-SUM(C34:I34)</f>
        <v>0</v>
      </c>
      <c r="K34" s="93">
        <f>TrialBalance!CY81-SUM(C34:J34)</f>
        <v>0</v>
      </c>
      <c r="L34" s="93">
        <f>TrialBalance!DJ81-SUM(C34:K34)</f>
        <v>0</v>
      </c>
      <c r="M34" s="93">
        <f>TrialBalance!DU81-SUM(C34:L34)</f>
        <v>0</v>
      </c>
      <c r="N34" s="93">
        <f>TrialBalance!EF81-SUM(C34:M34)</f>
        <v>0</v>
      </c>
      <c r="O34" s="26"/>
    </row>
    <row r="35" spans="1:15" x14ac:dyDescent="0.2">
      <c r="A35" s="54" t="s">
        <v>115</v>
      </c>
      <c r="B35" s="92">
        <f t="shared" si="3"/>
        <v>0</v>
      </c>
      <c r="C35" s="93">
        <f>TrialBalance!O82-0</f>
        <v>0</v>
      </c>
      <c r="D35" s="93">
        <f>TrialBalance!Z82-C35</f>
        <v>0</v>
      </c>
      <c r="E35" s="93">
        <f>TrialBalance!AK82-SUM(C35:D35)</f>
        <v>0</v>
      </c>
      <c r="F35" s="93">
        <f>TrialBalance!AV82-SUM(C35:E35)</f>
        <v>0</v>
      </c>
      <c r="G35" s="93">
        <f>TrialBalance!BG82-SUM(C35:F35)</f>
        <v>0</v>
      </c>
      <c r="H35" s="93">
        <f>TrialBalance!BR82-SUM(C35:G35)</f>
        <v>0</v>
      </c>
      <c r="I35" s="93">
        <f>TrialBalance!CC82-SUM(C35:H35)</f>
        <v>0</v>
      </c>
      <c r="J35" s="93">
        <f>TrialBalance!CN82-SUM(C35:I35)</f>
        <v>0</v>
      </c>
      <c r="K35" s="93">
        <f>TrialBalance!CY82-SUM(C35:J35)</f>
        <v>0</v>
      </c>
      <c r="L35" s="93">
        <f>TrialBalance!DJ82-SUM(C35:K35)</f>
        <v>0</v>
      </c>
      <c r="M35" s="93">
        <f>TrialBalance!DU82-SUM(C35:L35)</f>
        <v>0</v>
      </c>
      <c r="N35" s="93">
        <f>TrialBalance!EF82-SUM(C35:M35)</f>
        <v>0</v>
      </c>
      <c r="O35" s="26"/>
    </row>
    <row r="36" spans="1:15" x14ac:dyDescent="0.2">
      <c r="A36" s="54" t="s">
        <v>117</v>
      </c>
      <c r="B36" s="92">
        <f t="shared" si="3"/>
        <v>0</v>
      </c>
      <c r="C36" s="93">
        <f>TrialBalance!O83+TrialBalance!O88+TrialBalance!O89-0</f>
        <v>0</v>
      </c>
      <c r="D36" s="93">
        <f>TrialBalance!Z83+TrialBalance!Z88+TrialBalance!Z89-C36</f>
        <v>0</v>
      </c>
      <c r="E36" s="93">
        <f>TrialBalance!AK83+TrialBalance!AK88+TrialBalance!AK89-SUM(C36:D36)</f>
        <v>0</v>
      </c>
      <c r="F36" s="93">
        <f>TrialBalance!AV83+TrialBalance!AV88+TrialBalance!AV89-SUM(C36:E36)</f>
        <v>0</v>
      </c>
      <c r="G36" s="93">
        <f>TrialBalance!BG83+TrialBalance!BG88+TrialBalance!BG89-SUM(C36:F36)</f>
        <v>0</v>
      </c>
      <c r="H36" s="93">
        <f>TrialBalance!BR83+TrialBalance!BR88+TrialBalance!BR89-SUM(C36:G36)</f>
        <v>0</v>
      </c>
      <c r="I36" s="93">
        <f>TrialBalance!CC83+TrialBalance!CC88+TrialBalance!CC89-SUM(C36:H36)</f>
        <v>0</v>
      </c>
      <c r="J36" s="93">
        <f>TrialBalance!CN83+TrialBalance!CN88+TrialBalance!CN89-SUM(C36:I36)</f>
        <v>0</v>
      </c>
      <c r="K36" s="93">
        <f>TrialBalance!CY83+TrialBalance!CY88+TrialBalance!CY89-SUM(C36:J36)</f>
        <v>0</v>
      </c>
      <c r="L36" s="93">
        <f>TrialBalance!DJ83+TrialBalance!DJ88+TrialBalance!DJ89-SUM(C36:K36)</f>
        <v>0</v>
      </c>
      <c r="M36" s="93">
        <f>TrialBalance!DU83+TrialBalance!DU88+TrialBalance!DU89-SUM(C36:L36)</f>
        <v>0</v>
      </c>
      <c r="N36" s="93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2">
        <f t="shared" si="3"/>
        <v>0</v>
      </c>
      <c r="C37" s="93">
        <f>TrialBalance!O84-0</f>
        <v>0</v>
      </c>
      <c r="D37" s="93">
        <f>TrialBalance!Z84-C37</f>
        <v>0</v>
      </c>
      <c r="E37" s="93">
        <f>TrialBalance!AK84-SUM(C37:D37)</f>
        <v>0</v>
      </c>
      <c r="F37" s="93">
        <f>TrialBalance!AV84-SUM(C37:E37)</f>
        <v>0</v>
      </c>
      <c r="G37" s="93">
        <f>TrialBalance!BG84-SUM(C37:F37)</f>
        <v>0</v>
      </c>
      <c r="H37" s="93">
        <f>TrialBalance!BR84-SUM(C37:G37)</f>
        <v>0</v>
      </c>
      <c r="I37" s="93">
        <f>TrialBalance!CC84-SUM(C37:H37)</f>
        <v>0</v>
      </c>
      <c r="J37" s="93">
        <f>TrialBalance!CN84-SUM(C37:I37)</f>
        <v>0</v>
      </c>
      <c r="K37" s="93">
        <f>TrialBalance!CY84-SUM(C37:J37)</f>
        <v>0</v>
      </c>
      <c r="L37" s="93">
        <f>TrialBalance!DJ84-SUM(C37:K37)</f>
        <v>0</v>
      </c>
      <c r="M37" s="93">
        <f>TrialBalance!DU84-SUM(C37:L37)</f>
        <v>0</v>
      </c>
      <c r="N37" s="93">
        <f>TrialBalance!EF84-SUM(C37:M37)</f>
        <v>0</v>
      </c>
      <c r="O37" s="26"/>
    </row>
    <row r="38" spans="1:15" x14ac:dyDescent="0.2">
      <c r="A38" s="54" t="s">
        <v>201</v>
      </c>
      <c r="B38" s="92">
        <f t="shared" si="3"/>
        <v>0</v>
      </c>
      <c r="C38" s="93">
        <f>TrialBalance!O85-0</f>
        <v>0</v>
      </c>
      <c r="D38" s="93">
        <f>TrialBalance!Z85-C38</f>
        <v>0</v>
      </c>
      <c r="E38" s="93">
        <f>TrialBalance!AK85-SUM(C38:D38)</f>
        <v>0</v>
      </c>
      <c r="F38" s="93">
        <f>TrialBalance!AV85-SUM(C38:E38)</f>
        <v>0</v>
      </c>
      <c r="G38" s="93">
        <f>TrialBalance!BG85-SUM(C38:F38)</f>
        <v>0</v>
      </c>
      <c r="H38" s="93">
        <f>TrialBalance!BR85-SUM(C38:G38)</f>
        <v>0</v>
      </c>
      <c r="I38" s="93">
        <f>TrialBalance!CC85-SUM(C38:H38)</f>
        <v>0</v>
      </c>
      <c r="J38" s="93">
        <f>TrialBalance!CN85-SUM(C38:I38)</f>
        <v>0</v>
      </c>
      <c r="K38" s="93">
        <f>TrialBalance!CY85-SUM(C38:J38)</f>
        <v>0</v>
      </c>
      <c r="L38" s="93">
        <f>TrialBalance!DJ85-SUM(C38:K38)</f>
        <v>0</v>
      </c>
      <c r="M38" s="93">
        <f>TrialBalance!DU85-SUM(C38:L38)</f>
        <v>0</v>
      </c>
      <c r="N38" s="93">
        <f>TrialBalance!EF85-SUM(C38:M38)</f>
        <v>0</v>
      </c>
      <c r="O38" s="26"/>
    </row>
    <row r="39" spans="1:15" x14ac:dyDescent="0.2">
      <c r="A39" s="50" t="s">
        <v>168</v>
      </c>
      <c r="B39" s="92">
        <f t="shared" si="3"/>
        <v>0</v>
      </c>
      <c r="C39" s="93">
        <f>TrialBalance!O86-0</f>
        <v>0</v>
      </c>
      <c r="D39" s="93">
        <f>TrialBalance!Z86-C39</f>
        <v>0</v>
      </c>
      <c r="E39" s="93">
        <f>TrialBalance!AK86-SUM(C39:D39)</f>
        <v>0</v>
      </c>
      <c r="F39" s="93">
        <f>TrialBalance!AV86-SUM(C39:E39)</f>
        <v>0</v>
      </c>
      <c r="G39" s="93">
        <f>TrialBalance!BG86-SUM(C39:F39)</f>
        <v>0</v>
      </c>
      <c r="H39" s="93">
        <f>TrialBalance!BR86-SUM(C39:G39)</f>
        <v>0</v>
      </c>
      <c r="I39" s="93">
        <f>TrialBalance!CC86-SUM(C39:H39)</f>
        <v>0</v>
      </c>
      <c r="J39" s="93">
        <f>TrialBalance!CN86-SUM(C39:I39)</f>
        <v>0</v>
      </c>
      <c r="K39" s="93">
        <f>TrialBalance!CY86-SUM(C39:J39)</f>
        <v>0</v>
      </c>
      <c r="L39" s="93">
        <f>TrialBalance!DJ86-SUM(C39:K39)</f>
        <v>0</v>
      </c>
      <c r="M39" s="93">
        <f>TrialBalance!DU86-SUM(C39:L39)</f>
        <v>0</v>
      </c>
      <c r="N39" s="93">
        <f>TrialBalance!EF86-SUM(C39:M39)</f>
        <v>0</v>
      </c>
      <c r="O39" s="26"/>
    </row>
    <row r="40" spans="1:15" x14ac:dyDescent="0.2">
      <c r="A40" s="50" t="s">
        <v>0</v>
      </c>
      <c r="B40" s="92">
        <f t="shared" si="3"/>
        <v>0</v>
      </c>
      <c r="C40" s="94">
        <f>TrialBalance!O87-0</f>
        <v>0</v>
      </c>
      <c r="D40" s="93">
        <f>TrialBalance!Z87-C40</f>
        <v>0</v>
      </c>
      <c r="E40" s="93">
        <f>TrialBalance!AK87-SUM(C40:D40)</f>
        <v>0</v>
      </c>
      <c r="F40" s="93">
        <f>TrialBalance!AV87-SUM(C40:E40)</f>
        <v>0</v>
      </c>
      <c r="G40" s="93">
        <f>TrialBalance!BG87-SUM(C40:F40)</f>
        <v>0</v>
      </c>
      <c r="H40" s="93">
        <f>TrialBalance!BR87-SUM(C40:G40)</f>
        <v>0</v>
      </c>
      <c r="I40" s="93">
        <f>TrialBalance!CC87-SUM(C40:H40)</f>
        <v>0</v>
      </c>
      <c r="J40" s="93">
        <f>TrialBalance!CN87-SUM(C40:I40)</f>
        <v>0</v>
      </c>
      <c r="K40" s="93">
        <f>TrialBalance!CY87-SUM(C40:J40)</f>
        <v>0</v>
      </c>
      <c r="L40" s="93">
        <f>TrialBalance!DJ87-SUM(C40:K40)</f>
        <v>0</v>
      </c>
      <c r="M40" s="93">
        <f>TrialBalance!DU87-SUM(C40:L40)</f>
        <v>0</v>
      </c>
      <c r="N40" s="93">
        <f>TrialBalance!EF87-SUM(C40:M40)</f>
        <v>0</v>
      </c>
      <c r="O40" s="26"/>
    </row>
    <row r="41" spans="1:15" x14ac:dyDescent="0.2">
      <c r="A41" s="51" t="s">
        <v>165</v>
      </c>
      <c r="B41" s="92">
        <f>SUM(B18:B40)</f>
        <v>0</v>
      </c>
      <c r="C41" s="95">
        <f t="shared" ref="C41:N41" si="4">SUM(C18:C40)</f>
        <v>0</v>
      </c>
      <c r="D41" s="92">
        <f t="shared" si="4"/>
        <v>0</v>
      </c>
      <c r="E41" s="92">
        <f t="shared" si="4"/>
        <v>0</v>
      </c>
      <c r="F41" s="92">
        <f t="shared" si="4"/>
        <v>0</v>
      </c>
      <c r="G41" s="92">
        <f t="shared" si="4"/>
        <v>0</v>
      </c>
      <c r="H41" s="92">
        <f t="shared" si="4"/>
        <v>0</v>
      </c>
      <c r="I41" s="92">
        <f t="shared" si="4"/>
        <v>0</v>
      </c>
      <c r="J41" s="92">
        <f t="shared" si="4"/>
        <v>0</v>
      </c>
      <c r="K41" s="92">
        <f t="shared" si="4"/>
        <v>0</v>
      </c>
      <c r="L41" s="92">
        <f t="shared" si="4"/>
        <v>0</v>
      </c>
      <c r="M41" s="92">
        <f t="shared" si="4"/>
        <v>0</v>
      </c>
      <c r="N41" s="92">
        <f t="shared" si="4"/>
        <v>0</v>
      </c>
      <c r="O41" s="26"/>
    </row>
    <row r="42" spans="1:15" ht="7.5" customHeight="1" x14ac:dyDescent="0.2">
      <c r="A42" s="5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26"/>
    </row>
    <row r="43" spans="1:15" x14ac:dyDescent="0.2">
      <c r="A43" s="51" t="s">
        <v>169</v>
      </c>
      <c r="B43" s="92">
        <f t="shared" ref="B43:N43" si="5">B16-B41</f>
        <v>0</v>
      </c>
      <c r="C43" s="92">
        <f t="shared" si="5"/>
        <v>0</v>
      </c>
      <c r="D43" s="92">
        <f t="shared" si="5"/>
        <v>0</v>
      </c>
      <c r="E43" s="92">
        <f t="shared" si="5"/>
        <v>0</v>
      </c>
      <c r="F43" s="92">
        <f t="shared" si="5"/>
        <v>0</v>
      </c>
      <c r="G43" s="92">
        <f t="shared" si="5"/>
        <v>0</v>
      </c>
      <c r="H43" s="92">
        <f t="shared" si="5"/>
        <v>0</v>
      </c>
      <c r="I43" s="92">
        <f t="shared" si="5"/>
        <v>0</v>
      </c>
      <c r="J43" s="92">
        <f t="shared" si="5"/>
        <v>0</v>
      </c>
      <c r="K43" s="92">
        <f t="shared" si="5"/>
        <v>0</v>
      </c>
      <c r="L43" s="92">
        <f t="shared" si="5"/>
        <v>0</v>
      </c>
      <c r="M43" s="92">
        <f t="shared" si="5"/>
        <v>0</v>
      </c>
      <c r="N43" s="92">
        <f t="shared" si="5"/>
        <v>0</v>
      </c>
      <c r="O43" s="26"/>
    </row>
    <row r="44" spans="1:15" x14ac:dyDescent="0.2">
      <c r="A44" s="50" t="s">
        <v>188</v>
      </c>
      <c r="B44" s="92">
        <f>SUM(C44:N44)</f>
        <v>0</v>
      </c>
      <c r="C44" s="93">
        <f>-(TrialBalance!O58-0)</f>
        <v>0</v>
      </c>
      <c r="D44" s="93">
        <f>-TrialBalance!Z58-C44</f>
        <v>0</v>
      </c>
      <c r="E44" s="93">
        <f>-TrialBalance!AK58-SUM(C44:D44)</f>
        <v>0</v>
      </c>
      <c r="F44" s="93">
        <f>-TrialBalance!AV58-SUM(C44:E44)</f>
        <v>0</v>
      </c>
      <c r="G44" s="93">
        <f>-TrialBalance!BG58-SUM(C44:F44)</f>
        <v>0</v>
      </c>
      <c r="H44" s="93">
        <f>-TrialBalance!BR58-SUM(C44:G44)</f>
        <v>0</v>
      </c>
      <c r="I44" s="93">
        <f>-TrialBalance!CC58-SUM(C44:H44)</f>
        <v>0</v>
      </c>
      <c r="J44" s="93">
        <f>-TrialBalance!CN58-SUM(C44:I44)</f>
        <v>0</v>
      </c>
      <c r="K44" s="93">
        <f>-TrialBalance!CY58-SUM(C44:J44)</f>
        <v>0</v>
      </c>
      <c r="L44" s="93">
        <f>-TrialBalance!DJ58-SUM(C44:K44)</f>
        <v>0</v>
      </c>
      <c r="M44" s="93">
        <f>-TrialBalance!DU58-SUM(C44:L44)</f>
        <v>0</v>
      </c>
      <c r="N44" s="93">
        <f>-TrialBalance!EF58-SUM(C44:M44)</f>
        <v>0</v>
      </c>
      <c r="O44" s="26"/>
    </row>
    <row r="45" spans="1:15" x14ac:dyDescent="0.2">
      <c r="A45" s="51" t="s">
        <v>170</v>
      </c>
      <c r="B45" s="92">
        <f t="shared" ref="B45:N45" si="6">B43+B44</f>
        <v>0</v>
      </c>
      <c r="C45" s="92">
        <f t="shared" si="6"/>
        <v>0</v>
      </c>
      <c r="D45" s="92">
        <f t="shared" si="6"/>
        <v>0</v>
      </c>
      <c r="E45" s="92">
        <f t="shared" si="6"/>
        <v>0</v>
      </c>
      <c r="F45" s="92">
        <f t="shared" si="6"/>
        <v>0</v>
      </c>
      <c r="G45" s="92">
        <f t="shared" si="6"/>
        <v>0</v>
      </c>
      <c r="H45" s="92">
        <f t="shared" si="6"/>
        <v>0</v>
      </c>
      <c r="I45" s="92">
        <f t="shared" si="6"/>
        <v>0</v>
      </c>
      <c r="J45" s="92">
        <f t="shared" si="6"/>
        <v>0</v>
      </c>
      <c r="K45" s="92">
        <f t="shared" si="6"/>
        <v>0</v>
      </c>
      <c r="L45" s="92">
        <f t="shared" si="6"/>
        <v>0</v>
      </c>
      <c r="M45" s="92">
        <f t="shared" si="6"/>
        <v>0</v>
      </c>
      <c r="N45" s="92">
        <f t="shared" si="6"/>
        <v>0</v>
      </c>
      <c r="O45" s="26"/>
    </row>
    <row r="46" spans="1:15" ht="6" customHeight="1" thickBot="1" x14ac:dyDescent="0.25">
      <c r="A46" s="56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23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7"/>
      <c r="D1" s="67"/>
      <c r="H1" s="69"/>
      <c r="I1" s="69"/>
      <c r="J1" s="69"/>
      <c r="K1" s="69"/>
      <c r="L1" s="69"/>
      <c r="M1" s="69"/>
      <c r="N1" s="69"/>
    </row>
    <row r="2" spans="1:14" x14ac:dyDescent="0.2">
      <c r="B2" s="77"/>
      <c r="C2" s="369" t="s">
        <v>159</v>
      </c>
      <c r="D2" s="369"/>
      <c r="E2" s="77"/>
      <c r="H2" s="69"/>
      <c r="I2" s="69"/>
      <c r="J2" s="69"/>
      <c r="K2" s="69"/>
      <c r="L2" s="69"/>
      <c r="M2" s="69"/>
      <c r="N2" s="69"/>
    </row>
    <row r="3" spans="1:14" x14ac:dyDescent="0.2">
      <c r="C3" s="305" t="s">
        <v>515</v>
      </c>
      <c r="D3" s="304">
        <f>Admin!B28</f>
        <v>45322</v>
      </c>
      <c r="E3" s="68"/>
      <c r="H3" s="69"/>
      <c r="I3" s="69"/>
      <c r="J3" s="69"/>
      <c r="K3" s="69"/>
      <c r="L3" s="69"/>
      <c r="M3" s="69"/>
      <c r="N3" s="69"/>
    </row>
    <row r="4" spans="1:14" x14ac:dyDescent="0.2">
      <c r="B4" s="79"/>
      <c r="C4" s="285"/>
      <c r="D4" s="285"/>
      <c r="E4" s="76"/>
      <c r="H4" s="69"/>
      <c r="I4" s="69"/>
      <c r="J4" s="69"/>
      <c r="K4" s="69"/>
      <c r="L4" s="69"/>
      <c r="M4" s="69"/>
      <c r="N4" s="69"/>
    </row>
    <row r="5" spans="1:14" x14ac:dyDescent="0.2">
      <c r="A5" s="367">
        <f>Admin!B4</f>
        <v>44957</v>
      </c>
      <c r="B5" s="368"/>
      <c r="C5" s="80"/>
      <c r="D5" s="80"/>
      <c r="E5" s="367">
        <f>D3</f>
        <v>45322</v>
      </c>
      <c r="F5" s="368"/>
      <c r="H5" s="69"/>
      <c r="I5" s="69"/>
      <c r="J5" s="69"/>
      <c r="K5" s="69"/>
      <c r="L5" s="69"/>
      <c r="M5" s="69"/>
      <c r="N5" s="69"/>
    </row>
    <row r="6" spans="1:14" x14ac:dyDescent="0.2">
      <c r="A6" s="81" t="s">
        <v>150</v>
      </c>
      <c r="B6" s="81" t="s">
        <v>150</v>
      </c>
      <c r="C6" s="78"/>
      <c r="D6" s="78"/>
      <c r="E6" s="81" t="s">
        <v>150</v>
      </c>
      <c r="F6" s="81" t="s">
        <v>150</v>
      </c>
      <c r="H6" s="69"/>
      <c r="I6" s="69"/>
      <c r="J6" s="69"/>
      <c r="K6" s="69"/>
      <c r="L6" s="69"/>
      <c r="M6" s="69"/>
      <c r="N6" s="69"/>
    </row>
    <row r="7" spans="1:14" x14ac:dyDescent="0.2">
      <c r="B7" s="58">
        <f>OpenAccounts!E43</f>
        <v>0</v>
      </c>
      <c r="C7" s="73" t="s">
        <v>161</v>
      </c>
      <c r="D7" s="73"/>
      <c r="F7" s="58">
        <f>-(TrialBalance!EJ53+TrialBalance!EJ54+TrialBalance!EJ55+TrialBalance!EJ56)</f>
        <v>0</v>
      </c>
      <c r="H7" s="69"/>
      <c r="I7" s="69"/>
      <c r="J7" s="69"/>
      <c r="K7" s="69"/>
      <c r="L7" s="69"/>
      <c r="M7" s="69"/>
      <c r="N7" s="69"/>
    </row>
    <row r="8" spans="1:14" ht="12.75" thickBot="1" x14ac:dyDescent="0.25">
      <c r="B8" s="82">
        <f>OpenAccounts!E44</f>
        <v>0</v>
      </c>
      <c r="C8" s="73" t="s">
        <v>160</v>
      </c>
      <c r="D8" s="73"/>
      <c r="F8" s="82">
        <f>-(TrialBalance!EJ57)</f>
        <v>0</v>
      </c>
      <c r="H8" s="69"/>
      <c r="I8" s="69"/>
      <c r="J8" s="69"/>
      <c r="K8" s="69"/>
      <c r="L8" s="69"/>
      <c r="M8" s="69"/>
      <c r="N8" s="69"/>
    </row>
    <row r="9" spans="1:14" ht="12.75" thickBot="1" x14ac:dyDescent="0.25">
      <c r="A9" s="83"/>
      <c r="B9" s="84">
        <f>SUM(B7:B8)</f>
        <v>0</v>
      </c>
      <c r="C9" s="72" t="s">
        <v>161</v>
      </c>
      <c r="D9" s="72"/>
      <c r="E9" s="83"/>
      <c r="F9" s="84">
        <f>SUM(F7:F8)</f>
        <v>0</v>
      </c>
      <c r="H9" s="69"/>
      <c r="I9" s="69"/>
      <c r="J9" s="69"/>
      <c r="K9" s="69"/>
      <c r="L9" s="69"/>
      <c r="M9" s="69"/>
      <c r="N9" s="69"/>
    </row>
    <row r="10" spans="1:14" x14ac:dyDescent="0.2">
      <c r="C10" s="73"/>
      <c r="D10" s="73"/>
      <c r="H10" s="69"/>
      <c r="I10" s="69"/>
      <c r="J10" s="69"/>
      <c r="K10" s="69"/>
      <c r="L10" s="69"/>
      <c r="M10" s="69"/>
      <c r="N10" s="69"/>
    </row>
    <row r="11" spans="1:14" x14ac:dyDescent="0.2">
      <c r="A11" s="83"/>
      <c r="B11" s="83"/>
      <c r="C11" s="85" t="s">
        <v>162</v>
      </c>
      <c r="D11" s="85"/>
      <c r="E11" s="83"/>
      <c r="F11" s="83"/>
      <c r="H11" s="69"/>
      <c r="I11" s="69"/>
      <c r="J11" s="69"/>
      <c r="K11" s="69"/>
      <c r="L11" s="69"/>
      <c r="M11" s="69"/>
      <c r="N11" s="69"/>
    </row>
    <row r="12" spans="1:14" x14ac:dyDescent="0.2">
      <c r="A12" s="58">
        <f>OpenAccounts!E46</f>
        <v>0</v>
      </c>
      <c r="C12" s="73" t="s">
        <v>543</v>
      </c>
      <c r="D12" s="303">
        <f>Admin!B5</f>
        <v>44958</v>
      </c>
      <c r="E12" s="58">
        <f>TrialBalance!D19</f>
        <v>0</v>
      </c>
      <c r="H12" s="69"/>
      <c r="I12" s="69"/>
      <c r="J12" s="69"/>
      <c r="K12" s="69"/>
      <c r="L12" s="69"/>
      <c r="M12" s="69"/>
      <c r="N12" s="69"/>
    </row>
    <row r="13" spans="1:14" x14ac:dyDescent="0.2">
      <c r="A13" s="58">
        <f>OpenAccounts!E47</f>
        <v>0</v>
      </c>
      <c r="C13" s="73" t="s">
        <v>6</v>
      </c>
      <c r="D13" s="303"/>
      <c r="E13" s="58">
        <f>F14-E12+E14</f>
        <v>0</v>
      </c>
      <c r="H13" s="69"/>
      <c r="I13" s="69"/>
      <c r="J13" s="69"/>
      <c r="K13" s="69"/>
      <c r="L13" s="69"/>
      <c r="M13" s="69"/>
      <c r="N13" s="69"/>
    </row>
    <row r="14" spans="1:14" x14ac:dyDescent="0.2">
      <c r="A14" s="58">
        <f>OpenAccounts!E48</f>
        <v>0</v>
      </c>
      <c r="B14" s="58">
        <f>A12+A13-A14</f>
        <v>0</v>
      </c>
      <c r="C14" s="73" t="s">
        <v>544</v>
      </c>
      <c r="D14" s="303">
        <f>D3</f>
        <v>45322</v>
      </c>
      <c r="E14" s="58">
        <f>TrialBalance!EJ19</f>
        <v>0</v>
      </c>
      <c r="F14" s="58">
        <f>TrialBalance!EJ60+TrialBalance!EJ62</f>
        <v>0</v>
      </c>
      <c r="H14" s="69"/>
      <c r="I14" s="58"/>
      <c r="J14" s="69"/>
      <c r="K14" s="69"/>
      <c r="L14" s="69"/>
      <c r="M14" s="69"/>
      <c r="N14" s="69"/>
    </row>
    <row r="15" spans="1:14" ht="12.75" thickBot="1" x14ac:dyDescent="0.25">
      <c r="B15" s="82">
        <f>OpenAccounts!E49</f>
        <v>0</v>
      </c>
      <c r="C15" s="73" t="s">
        <v>163</v>
      </c>
      <c r="D15" s="73"/>
      <c r="F15" s="82">
        <f>TrialBalance!EJ61</f>
        <v>0</v>
      </c>
      <c r="H15" s="69"/>
      <c r="I15" s="69"/>
      <c r="J15" s="69"/>
      <c r="K15" s="69"/>
      <c r="L15" s="69"/>
      <c r="M15" s="69"/>
      <c r="N15" s="69"/>
    </row>
    <row r="16" spans="1:14" ht="12.75" thickBot="1" x14ac:dyDescent="0.25">
      <c r="A16" s="83"/>
      <c r="B16" s="84">
        <f>SUM(B14:B15)</f>
        <v>0</v>
      </c>
      <c r="C16" s="72" t="s">
        <v>162</v>
      </c>
      <c r="D16" s="72"/>
      <c r="E16" s="83"/>
      <c r="F16" s="84">
        <f>SUM(F14:F15)</f>
        <v>0</v>
      </c>
      <c r="H16" s="69"/>
      <c r="I16" s="69"/>
      <c r="J16" s="69"/>
      <c r="K16" s="69"/>
      <c r="L16" s="69"/>
      <c r="M16" s="69"/>
      <c r="N16" s="69"/>
    </row>
    <row r="17" spans="1:14" ht="12.75" thickBot="1" x14ac:dyDescent="0.25">
      <c r="C17" s="70"/>
      <c r="D17" s="70"/>
      <c r="H17" s="69"/>
      <c r="I17" s="69"/>
      <c r="J17" s="69"/>
      <c r="K17" s="69"/>
      <c r="L17" s="69"/>
      <c r="M17" s="69"/>
      <c r="N17" s="69"/>
    </row>
    <row r="18" spans="1:14" ht="12.75" thickBot="1" x14ac:dyDescent="0.25">
      <c r="A18" s="83"/>
      <c r="B18" s="84">
        <f>B9-B16</f>
        <v>0</v>
      </c>
      <c r="C18" s="72" t="s">
        <v>164</v>
      </c>
      <c r="D18" s="72"/>
      <c r="E18" s="83"/>
      <c r="F18" s="84">
        <f>F9-F16</f>
        <v>0</v>
      </c>
      <c r="H18" s="69"/>
      <c r="I18" s="69"/>
      <c r="J18" s="69"/>
      <c r="K18" s="69"/>
      <c r="L18" s="69"/>
      <c r="M18" s="69"/>
      <c r="N18" s="69"/>
    </row>
    <row r="19" spans="1:14" x14ac:dyDescent="0.2">
      <c r="C19" s="73"/>
      <c r="D19" s="73"/>
      <c r="H19" s="69"/>
      <c r="I19" s="69"/>
      <c r="J19" s="69"/>
      <c r="K19" s="69"/>
      <c r="L19" s="69"/>
      <c r="M19" s="69"/>
      <c r="N19" s="69"/>
    </row>
    <row r="20" spans="1:14" x14ac:dyDescent="0.2">
      <c r="A20" s="83"/>
      <c r="B20" s="83"/>
      <c r="C20" s="85" t="s">
        <v>165</v>
      </c>
      <c r="D20" s="85"/>
      <c r="E20" s="83"/>
      <c r="F20" s="83"/>
      <c r="H20" s="69"/>
      <c r="I20" s="69"/>
      <c r="J20" s="69"/>
      <c r="K20" s="69"/>
      <c r="L20" s="69"/>
      <c r="M20" s="69"/>
      <c r="N20" s="69"/>
    </row>
    <row r="21" spans="1:14" x14ac:dyDescent="0.2">
      <c r="A21" s="58">
        <f>OpenAccounts!E54</f>
        <v>0</v>
      </c>
      <c r="C21" s="73" t="s">
        <v>166</v>
      </c>
      <c r="D21" s="73"/>
      <c r="E21" s="58">
        <f>TrialBalance!EJ64+TrialBalance!EJ65</f>
        <v>0</v>
      </c>
      <c r="H21" s="69"/>
      <c r="I21" s="69"/>
      <c r="J21" s="69"/>
      <c r="K21" s="69"/>
      <c r="L21" s="69"/>
      <c r="M21" s="69"/>
      <c r="N21" s="69"/>
    </row>
    <row r="22" spans="1:14" x14ac:dyDescent="0.2">
      <c r="A22" s="58">
        <f>OpenAccounts!E55</f>
        <v>0</v>
      </c>
      <c r="C22" s="73" t="s">
        <v>84</v>
      </c>
      <c r="D22" s="73"/>
      <c r="E22" s="58">
        <f>TrialBalance!EJ66</f>
        <v>0</v>
      </c>
      <c r="H22" s="69"/>
      <c r="I22" s="69"/>
      <c r="J22" s="69"/>
      <c r="K22" s="69"/>
      <c r="L22" s="69"/>
      <c r="M22" s="69"/>
      <c r="N22" s="69"/>
    </row>
    <row r="23" spans="1:14" x14ac:dyDescent="0.2">
      <c r="A23" s="58">
        <f>OpenAccounts!E56</f>
        <v>0</v>
      </c>
      <c r="C23" s="73" t="s">
        <v>167</v>
      </c>
      <c r="D23" s="73"/>
      <c r="E23" s="58">
        <f>TrialBalance!EJ67</f>
        <v>0</v>
      </c>
      <c r="H23" s="69"/>
      <c r="I23" s="69"/>
      <c r="J23" s="69"/>
      <c r="K23" s="69"/>
      <c r="L23" s="69"/>
      <c r="M23" s="69"/>
      <c r="N23" s="69"/>
    </row>
    <row r="24" spans="1:14" x14ac:dyDescent="0.2">
      <c r="A24" s="58">
        <f>OpenAccounts!E57</f>
        <v>0</v>
      </c>
      <c r="C24" s="67" t="s">
        <v>87</v>
      </c>
      <c r="D24" s="67"/>
      <c r="E24" s="58">
        <f>TrialBalance!EJ68</f>
        <v>0</v>
      </c>
      <c r="H24" s="69"/>
      <c r="I24" s="69"/>
      <c r="J24" s="69"/>
      <c r="K24" s="69"/>
      <c r="L24" s="69"/>
      <c r="M24" s="69"/>
      <c r="N24" s="69"/>
    </row>
    <row r="25" spans="1:14" x14ac:dyDescent="0.2">
      <c r="A25" s="58">
        <f>OpenAccounts!E58</f>
        <v>0</v>
      </c>
      <c r="C25" s="67" t="s">
        <v>89</v>
      </c>
      <c r="D25" s="67"/>
      <c r="E25" s="58">
        <f>TrialBalance!EJ69</f>
        <v>0</v>
      </c>
      <c r="H25" s="69"/>
      <c r="I25" s="69"/>
      <c r="J25" s="69"/>
      <c r="K25" s="69"/>
      <c r="L25" s="69"/>
      <c r="M25" s="69"/>
      <c r="N25" s="69"/>
    </row>
    <row r="26" spans="1:14" x14ac:dyDescent="0.2">
      <c r="A26" s="58">
        <f>OpenAccounts!E59</f>
        <v>0</v>
      </c>
      <c r="C26" s="67" t="s">
        <v>91</v>
      </c>
      <c r="D26" s="67"/>
      <c r="E26" s="58">
        <f>TrialBalance!EJ70</f>
        <v>0</v>
      </c>
      <c r="H26" s="69"/>
      <c r="I26" s="69"/>
      <c r="J26" s="69"/>
      <c r="K26" s="69"/>
      <c r="L26" s="69"/>
      <c r="M26" s="69"/>
      <c r="N26" s="69"/>
    </row>
    <row r="27" spans="1:14" x14ac:dyDescent="0.2">
      <c r="A27" s="58">
        <f>OpenAccounts!E60</f>
        <v>0</v>
      </c>
      <c r="C27" s="67" t="s">
        <v>93</v>
      </c>
      <c r="D27" s="67"/>
      <c r="E27" s="58">
        <f>TrialBalance!EJ71</f>
        <v>0</v>
      </c>
      <c r="H27" s="69"/>
      <c r="I27" s="69"/>
      <c r="J27" s="69"/>
      <c r="K27" s="69"/>
      <c r="L27" s="69"/>
      <c r="M27" s="69"/>
      <c r="N27" s="69"/>
    </row>
    <row r="28" spans="1:14" x14ac:dyDescent="0.2">
      <c r="A28" s="58">
        <f>OpenAccounts!E61</f>
        <v>0</v>
      </c>
      <c r="C28" s="67" t="s">
        <v>95</v>
      </c>
      <c r="D28" s="67"/>
      <c r="E28" s="58">
        <f>TrialBalance!EJ72</f>
        <v>0</v>
      </c>
      <c r="H28" s="69"/>
      <c r="I28" s="69"/>
      <c r="J28" s="69"/>
      <c r="K28" s="69"/>
      <c r="L28" s="69"/>
      <c r="M28" s="69"/>
      <c r="N28" s="69"/>
    </row>
    <row r="29" spans="1:14" x14ac:dyDescent="0.2">
      <c r="A29" s="58">
        <f>OpenAccounts!E62</f>
        <v>0</v>
      </c>
      <c r="C29" s="67" t="s">
        <v>97</v>
      </c>
      <c r="D29" s="67"/>
      <c r="E29" s="58">
        <f>TrialBalance!EJ73</f>
        <v>0</v>
      </c>
      <c r="H29" s="69"/>
      <c r="I29" s="69"/>
      <c r="J29" s="69"/>
      <c r="K29" s="69"/>
      <c r="L29" s="69"/>
      <c r="M29" s="69"/>
      <c r="N29" s="69"/>
    </row>
    <row r="30" spans="1:14" x14ac:dyDescent="0.2">
      <c r="A30" s="58">
        <f>OpenAccounts!E63</f>
        <v>0</v>
      </c>
      <c r="C30" s="67" t="s">
        <v>99</v>
      </c>
      <c r="D30" s="67"/>
      <c r="E30" s="58">
        <f>TrialBalance!EJ74</f>
        <v>0</v>
      </c>
      <c r="H30" s="69"/>
      <c r="I30" s="69"/>
      <c r="J30" s="69"/>
      <c r="K30" s="69"/>
      <c r="L30" s="69"/>
      <c r="M30" s="69"/>
      <c r="N30" s="69"/>
    </row>
    <row r="31" spans="1:14" x14ac:dyDescent="0.2">
      <c r="A31" s="58">
        <f>OpenAccounts!E64</f>
        <v>0</v>
      </c>
      <c r="C31" s="67" t="s">
        <v>101</v>
      </c>
      <c r="D31" s="67"/>
      <c r="E31" s="58">
        <f>TrialBalance!EJ75</f>
        <v>0</v>
      </c>
      <c r="H31" s="69"/>
      <c r="I31" s="69"/>
      <c r="J31" s="69"/>
      <c r="K31" s="69"/>
      <c r="L31" s="69"/>
      <c r="M31" s="69"/>
      <c r="N31" s="69"/>
    </row>
    <row r="32" spans="1:14" x14ac:dyDescent="0.2">
      <c r="A32" s="58">
        <f>OpenAccounts!E65</f>
        <v>0</v>
      </c>
      <c r="C32" s="67" t="s">
        <v>103</v>
      </c>
      <c r="D32" s="67"/>
      <c r="E32" s="58">
        <f>TrialBalance!EJ76</f>
        <v>0</v>
      </c>
      <c r="H32" s="69"/>
      <c r="I32" s="69"/>
      <c r="J32" s="69"/>
      <c r="K32" s="69"/>
      <c r="L32" s="69"/>
      <c r="M32" s="69"/>
      <c r="N32" s="69"/>
    </row>
    <row r="33" spans="1:14" x14ac:dyDescent="0.2">
      <c r="A33" s="58">
        <f>OpenAccounts!E66</f>
        <v>0</v>
      </c>
      <c r="C33" s="67" t="s">
        <v>105</v>
      </c>
      <c r="D33" s="67"/>
      <c r="E33" s="58">
        <f>TrialBalance!EJ77</f>
        <v>0</v>
      </c>
      <c r="H33" s="69"/>
      <c r="I33" s="69"/>
      <c r="J33" s="69"/>
      <c r="K33" s="69"/>
      <c r="L33" s="69"/>
      <c r="M33" s="69"/>
      <c r="N33" s="69"/>
    </row>
    <row r="34" spans="1:14" x14ac:dyDescent="0.2">
      <c r="A34" s="58">
        <f>OpenAccounts!E67</f>
        <v>0</v>
      </c>
      <c r="C34" s="67" t="s">
        <v>107</v>
      </c>
      <c r="D34" s="67"/>
      <c r="E34" s="58">
        <f>TrialBalance!EJ78</f>
        <v>0</v>
      </c>
      <c r="H34" s="69"/>
      <c r="I34" s="69"/>
      <c r="J34" s="69"/>
      <c r="K34" s="69"/>
      <c r="L34" s="69"/>
      <c r="M34" s="69"/>
      <c r="N34" s="69"/>
    </row>
    <row r="35" spans="1:14" x14ac:dyDescent="0.2">
      <c r="A35" s="58">
        <f>OpenAccounts!E68</f>
        <v>0</v>
      </c>
      <c r="C35" s="67" t="s">
        <v>108</v>
      </c>
      <c r="D35" s="67"/>
      <c r="E35" s="58">
        <f>TrialBalance!EJ79</f>
        <v>0</v>
      </c>
      <c r="H35" s="69"/>
      <c r="I35" s="69"/>
      <c r="J35" s="69"/>
      <c r="K35" s="69"/>
      <c r="L35" s="69"/>
      <c r="M35" s="69"/>
      <c r="N35" s="69"/>
    </row>
    <row r="36" spans="1:14" x14ac:dyDescent="0.2">
      <c r="A36" s="58">
        <f>OpenAccounts!E69</f>
        <v>0</v>
      </c>
      <c r="C36" s="67" t="s">
        <v>110</v>
      </c>
      <c r="D36" s="67"/>
      <c r="E36" s="58">
        <f>TrialBalance!EJ80</f>
        <v>0</v>
      </c>
      <c r="H36" s="69"/>
      <c r="I36" s="69"/>
      <c r="J36" s="69"/>
      <c r="K36" s="69"/>
      <c r="L36" s="69"/>
      <c r="M36" s="69"/>
      <c r="N36" s="69"/>
    </row>
    <row r="37" spans="1:14" x14ac:dyDescent="0.2">
      <c r="A37" s="58">
        <f>OpenAccounts!E70</f>
        <v>0</v>
      </c>
      <c r="C37" s="67" t="s">
        <v>112</v>
      </c>
      <c r="D37" s="67"/>
      <c r="E37" s="58">
        <f>TrialBalance!EJ81</f>
        <v>0</v>
      </c>
      <c r="H37" s="69"/>
      <c r="I37" s="69"/>
      <c r="J37" s="69"/>
      <c r="K37" s="69"/>
      <c r="L37" s="69"/>
      <c r="M37" s="69"/>
      <c r="N37" s="69"/>
    </row>
    <row r="38" spans="1:14" x14ac:dyDescent="0.2">
      <c r="A38" s="58">
        <f>OpenAccounts!E71</f>
        <v>0</v>
      </c>
      <c r="C38" s="67" t="s">
        <v>115</v>
      </c>
      <c r="D38" s="67"/>
      <c r="E38" s="58">
        <f>TrialBalance!EJ82</f>
        <v>0</v>
      </c>
      <c r="H38" s="69"/>
      <c r="I38" s="69"/>
      <c r="J38" s="69"/>
      <c r="K38" s="69"/>
      <c r="L38" s="69"/>
      <c r="M38" s="69"/>
      <c r="N38" s="69"/>
    </row>
    <row r="39" spans="1:14" x14ac:dyDescent="0.2">
      <c r="A39" s="58">
        <f>OpenAccounts!E72</f>
        <v>0</v>
      </c>
      <c r="C39" s="67" t="s">
        <v>117</v>
      </c>
      <c r="D39" s="67"/>
      <c r="E39" s="58">
        <f>TrialBalance!EJ83+TrialBalance!EJ88+TrialBalance!EJ89</f>
        <v>0</v>
      </c>
      <c r="H39" s="69"/>
      <c r="I39" s="69"/>
      <c r="J39" s="69"/>
      <c r="K39" s="69"/>
      <c r="L39" s="69"/>
      <c r="M39" s="69"/>
      <c r="N39" s="69"/>
    </row>
    <row r="40" spans="1:14" x14ac:dyDescent="0.2">
      <c r="A40" s="58">
        <f>OpenAccounts!E73</f>
        <v>0</v>
      </c>
      <c r="C40" s="67" t="s">
        <v>113</v>
      </c>
      <c r="D40" s="67"/>
      <c r="E40" s="58">
        <f>TrialBalance!EJ84</f>
        <v>0</v>
      </c>
      <c r="H40" s="69"/>
      <c r="I40" s="69"/>
      <c r="J40" s="69"/>
      <c r="K40" s="69"/>
      <c r="L40" s="69"/>
      <c r="M40" s="69"/>
      <c r="N40" s="69"/>
    </row>
    <row r="41" spans="1:14" x14ac:dyDescent="0.2">
      <c r="A41" s="58">
        <f>OpenAccounts!E74</f>
        <v>0</v>
      </c>
      <c r="C41" s="67" t="s">
        <v>201</v>
      </c>
      <c r="D41" s="67"/>
      <c r="E41" s="58">
        <f>TrialBalance!EJ85</f>
        <v>0</v>
      </c>
      <c r="H41" s="69"/>
      <c r="I41" s="69"/>
      <c r="J41" s="69"/>
      <c r="K41" s="69"/>
      <c r="L41" s="69"/>
      <c r="M41" s="69"/>
      <c r="N41" s="69"/>
    </row>
    <row r="42" spans="1:14" x14ac:dyDescent="0.2">
      <c r="A42" s="58">
        <f>OpenAccounts!E75</f>
        <v>0</v>
      </c>
      <c r="C42" s="73" t="s">
        <v>168</v>
      </c>
      <c r="D42" s="73"/>
      <c r="E42" s="58">
        <f>TrialBalance!EJ86</f>
        <v>0</v>
      </c>
      <c r="H42" s="69"/>
      <c r="I42" s="69"/>
      <c r="J42" s="69"/>
      <c r="K42" s="69"/>
      <c r="L42" s="69"/>
      <c r="M42" s="69"/>
      <c r="N42" s="69"/>
    </row>
    <row r="43" spans="1:14" ht="12.75" thickBot="1" x14ac:dyDescent="0.25">
      <c r="A43" s="58">
        <f>OpenAccounts!E76</f>
        <v>0</v>
      </c>
      <c r="C43" s="73" t="s">
        <v>0</v>
      </c>
      <c r="D43" s="73"/>
      <c r="E43" s="58">
        <f>TrialBalance!EJ87</f>
        <v>0</v>
      </c>
      <c r="H43" s="69"/>
      <c r="I43" s="69"/>
      <c r="J43" s="69"/>
      <c r="K43" s="69"/>
      <c r="L43" s="69"/>
      <c r="M43" s="69"/>
      <c r="N43" s="69"/>
    </row>
    <row r="44" spans="1:14" ht="12.75" thickBot="1" x14ac:dyDescent="0.25">
      <c r="A44" s="83"/>
      <c r="B44" s="84">
        <f>SUM(A21:A43)</f>
        <v>0</v>
      </c>
      <c r="C44" s="72" t="s">
        <v>165</v>
      </c>
      <c r="D44" s="72"/>
      <c r="E44" s="83"/>
      <c r="F44" s="84">
        <f>SUM(E21:E43)</f>
        <v>0</v>
      </c>
      <c r="H44" s="69"/>
      <c r="I44" s="69"/>
      <c r="J44" s="69"/>
      <c r="K44" s="69"/>
      <c r="L44" s="69"/>
      <c r="M44" s="69"/>
      <c r="N44" s="69"/>
    </row>
    <row r="45" spans="1:14" ht="12.75" thickBot="1" x14ac:dyDescent="0.25">
      <c r="B45" s="82"/>
      <c r="C45" s="70"/>
      <c r="D45" s="70"/>
      <c r="F45" s="82"/>
      <c r="H45" s="69"/>
      <c r="I45" s="69"/>
      <c r="J45" s="69"/>
      <c r="K45" s="69"/>
      <c r="L45" s="69"/>
      <c r="M45" s="69"/>
      <c r="N45" s="69"/>
    </row>
    <row r="46" spans="1:14" ht="12.75" thickBot="1" x14ac:dyDescent="0.25">
      <c r="A46" s="83"/>
      <c r="B46" s="84">
        <f>B18-B44</f>
        <v>0</v>
      </c>
      <c r="C46" s="72" t="s">
        <v>169</v>
      </c>
      <c r="D46" s="72"/>
      <c r="E46" s="83"/>
      <c r="F46" s="84">
        <f>F18-F44</f>
        <v>0</v>
      </c>
      <c r="H46" s="69"/>
      <c r="I46" s="69"/>
      <c r="J46" s="69"/>
      <c r="K46" s="69"/>
      <c r="L46" s="69"/>
      <c r="M46" s="69"/>
      <c r="N46" s="69"/>
    </row>
    <row r="47" spans="1:14" x14ac:dyDescent="0.2">
      <c r="C47" s="73"/>
      <c r="D47" s="73"/>
      <c r="H47" s="69"/>
      <c r="I47" s="69"/>
      <c r="J47" s="69"/>
      <c r="K47" s="69"/>
      <c r="L47" s="69"/>
      <c r="M47" s="69"/>
      <c r="N47" s="69"/>
    </row>
    <row r="48" spans="1:14" ht="12.75" thickBot="1" x14ac:dyDescent="0.25">
      <c r="B48" s="58">
        <f>OpenAccounts!E80</f>
        <v>0</v>
      </c>
      <c r="C48" s="73" t="s">
        <v>70</v>
      </c>
      <c r="D48" s="73"/>
      <c r="F48" s="58">
        <f>-TrialBalance!EJ58</f>
        <v>0</v>
      </c>
      <c r="H48" s="69"/>
      <c r="I48" s="69"/>
      <c r="J48" s="69"/>
      <c r="K48" s="69"/>
      <c r="L48" s="69"/>
      <c r="M48" s="69"/>
      <c r="N48" s="69"/>
    </row>
    <row r="49" spans="1:14" ht="12.75" thickBot="1" x14ac:dyDescent="0.25">
      <c r="A49" s="83"/>
      <c r="B49" s="84">
        <f>B46+B48</f>
        <v>0</v>
      </c>
      <c r="C49" s="85" t="s">
        <v>170</v>
      </c>
      <c r="D49" s="85"/>
      <c r="E49" s="83"/>
      <c r="F49" s="84">
        <f>F46+F48</f>
        <v>0</v>
      </c>
      <c r="H49" s="69"/>
      <c r="I49" s="69"/>
      <c r="J49" s="69"/>
      <c r="K49" s="69"/>
      <c r="L49" s="69"/>
      <c r="M49" s="69"/>
      <c r="N49" s="69"/>
    </row>
    <row r="50" spans="1:14" ht="12.75" thickBot="1" x14ac:dyDescent="0.25">
      <c r="B50" s="58">
        <f>OpenAccounts!E82</f>
        <v>0</v>
      </c>
      <c r="C50" s="73" t="s">
        <v>171</v>
      </c>
      <c r="D50" s="73"/>
      <c r="F50" s="58">
        <f>TrialBalance!EJ47</f>
        <v>0</v>
      </c>
      <c r="H50" s="69"/>
      <c r="I50" s="69"/>
      <c r="J50" s="69"/>
      <c r="K50" s="69"/>
      <c r="L50" s="69"/>
      <c r="M50" s="69"/>
      <c r="N50" s="69"/>
    </row>
    <row r="51" spans="1:14" ht="12.75" thickBot="1" x14ac:dyDescent="0.25">
      <c r="A51" s="83"/>
      <c r="B51" s="84">
        <f>B49-B50</f>
        <v>0</v>
      </c>
      <c r="C51" s="85" t="s">
        <v>172</v>
      </c>
      <c r="D51" s="85"/>
      <c r="E51" s="83"/>
      <c r="F51" s="84">
        <f>F49-F50</f>
        <v>0</v>
      </c>
      <c r="H51" s="69"/>
      <c r="I51" s="69"/>
      <c r="J51" s="69"/>
      <c r="K51" s="69"/>
      <c r="L51" s="69"/>
      <c r="M51" s="69"/>
      <c r="N51" s="69"/>
    </row>
    <row r="52" spans="1:14" x14ac:dyDescent="0.2">
      <c r="B52" s="58">
        <f>OpenAccounts!E84</f>
        <v>0</v>
      </c>
      <c r="C52" s="73" t="s">
        <v>2</v>
      </c>
      <c r="D52" s="73"/>
      <c r="F52" s="58">
        <f>TrialBalance!EJ48</f>
        <v>0</v>
      </c>
      <c r="H52" s="69"/>
      <c r="I52" s="69"/>
      <c r="J52" s="69"/>
      <c r="K52" s="69"/>
      <c r="L52" s="69"/>
      <c r="M52" s="69"/>
      <c r="N52" s="69"/>
    </row>
    <row r="53" spans="1:14" ht="12.75" thickBot="1" x14ac:dyDescent="0.25">
      <c r="B53" s="82"/>
      <c r="C53" s="73"/>
      <c r="D53" s="73"/>
      <c r="F53" s="82"/>
      <c r="H53" s="69"/>
      <c r="I53" s="69"/>
      <c r="J53" s="69"/>
      <c r="K53" s="69"/>
      <c r="L53" s="69"/>
      <c r="M53" s="69"/>
      <c r="N53" s="69"/>
    </row>
    <row r="54" spans="1:14" ht="12.75" thickBot="1" x14ac:dyDescent="0.25">
      <c r="A54" s="86" t="s">
        <v>150</v>
      </c>
      <c r="B54" s="84">
        <f>B51-B52</f>
        <v>0</v>
      </c>
      <c r="C54" s="85" t="s">
        <v>173</v>
      </c>
      <c r="D54" s="85"/>
      <c r="E54" s="86" t="s">
        <v>150</v>
      </c>
      <c r="F54" s="84">
        <f>F51-F52</f>
        <v>0</v>
      </c>
      <c r="H54" s="69"/>
      <c r="I54" s="69"/>
      <c r="J54" s="69"/>
      <c r="K54" s="69"/>
      <c r="L54" s="69"/>
      <c r="M54" s="69"/>
      <c r="N54" s="69"/>
    </row>
    <row r="55" spans="1:14" x14ac:dyDescent="0.2">
      <c r="C55" s="69"/>
      <c r="D55" s="69"/>
      <c r="H55" s="69"/>
      <c r="I55" s="69"/>
      <c r="J55" s="69"/>
      <c r="K55" s="69"/>
      <c r="L55" s="69"/>
      <c r="M55" s="69"/>
      <c r="N55" s="69"/>
    </row>
    <row r="56" spans="1:14" x14ac:dyDescent="0.2">
      <c r="C56" s="67"/>
      <c r="D56" s="67"/>
      <c r="H56" s="69"/>
      <c r="I56" s="69"/>
      <c r="J56" s="69"/>
      <c r="K56" s="69"/>
      <c r="L56" s="69"/>
      <c r="M56" s="69"/>
      <c r="N56" s="69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J28" sqref="J28"/>
    </sheetView>
  </sheetViews>
  <sheetFormatPr defaultColWidth="9.140625" defaultRowHeight="12" x14ac:dyDescent="0.2"/>
  <cols>
    <col min="1" max="2" width="11.7109375" style="58" customWidth="1"/>
    <col min="3" max="3" width="26.7109375" style="67" customWidth="1"/>
    <col min="4" max="4" width="23.7109375" style="67" customWidth="1"/>
    <col min="5" max="6" width="11.7109375" style="58" customWidth="1"/>
    <col min="7" max="16384" width="9.140625" style="37"/>
  </cols>
  <sheetData>
    <row r="1" spans="1:6" x14ac:dyDescent="0.2">
      <c r="B1" s="77"/>
      <c r="C1" s="377" t="s">
        <v>149</v>
      </c>
      <c r="D1" s="377"/>
      <c r="E1" s="77"/>
    </row>
    <row r="2" spans="1:6" x14ac:dyDescent="0.2">
      <c r="C2" s="306" t="s">
        <v>516</v>
      </c>
      <c r="D2" s="304">
        <f>'PubP&amp;L'!D3</f>
        <v>45322</v>
      </c>
    </row>
    <row r="3" spans="1:6" x14ac:dyDescent="0.2">
      <c r="C3" s="287"/>
      <c r="D3" s="287"/>
    </row>
    <row r="4" spans="1:6" x14ac:dyDescent="0.2">
      <c r="A4" s="381">
        <f>'PubP&amp;L'!A5</f>
        <v>44957</v>
      </c>
      <c r="B4" s="368"/>
      <c r="C4" s="286"/>
      <c r="D4" s="286"/>
      <c r="E4" s="381">
        <f>'PubP&amp;L'!E5</f>
        <v>45322</v>
      </c>
      <c r="F4" s="368"/>
    </row>
    <row r="5" spans="1:6" s="68" customFormat="1" x14ac:dyDescent="0.2">
      <c r="A5" s="81" t="s">
        <v>150</v>
      </c>
      <c r="B5" s="81" t="s">
        <v>150</v>
      </c>
      <c r="C5" s="67"/>
      <c r="D5" s="67"/>
      <c r="E5" s="81" t="s">
        <v>150</v>
      </c>
      <c r="F5" s="81" t="s">
        <v>150</v>
      </c>
    </row>
    <row r="6" spans="1:6" ht="12.75" thickBot="1" x14ac:dyDescent="0.25"/>
    <row r="7" spans="1:6" ht="12.75" thickBot="1" x14ac:dyDescent="0.25">
      <c r="A7" s="151"/>
      <c r="B7" s="152">
        <f>SUM(TrialBalance!D6:D17)</f>
        <v>0</v>
      </c>
      <c r="C7" s="71" t="s">
        <v>5</v>
      </c>
      <c r="D7" s="71"/>
      <c r="E7" s="151"/>
      <c r="F7" s="152">
        <f>SUM(TrialBalance!EJ6:EJ17)</f>
        <v>0</v>
      </c>
    </row>
    <row r="8" spans="1:6" x14ac:dyDescent="0.2">
      <c r="A8" s="151"/>
      <c r="B8" s="153"/>
      <c r="C8" s="67" t="s">
        <v>8</v>
      </c>
      <c r="E8" s="151"/>
      <c r="F8" s="153"/>
    </row>
    <row r="9" spans="1:6" x14ac:dyDescent="0.2">
      <c r="A9" s="151"/>
      <c r="B9" s="151"/>
      <c r="E9" s="151"/>
      <c r="F9" s="151"/>
    </row>
    <row r="10" spans="1:6" x14ac:dyDescent="0.2">
      <c r="A10" s="151"/>
      <c r="B10" s="151"/>
      <c r="C10" s="71" t="s">
        <v>9</v>
      </c>
      <c r="D10" s="71"/>
      <c r="E10" s="151"/>
      <c r="F10" s="151"/>
    </row>
    <row r="11" spans="1:6" x14ac:dyDescent="0.2">
      <c r="A11" s="151">
        <f>TrialBalance!D19</f>
        <v>0</v>
      </c>
      <c r="B11" s="151"/>
      <c r="C11" s="67" t="s">
        <v>10</v>
      </c>
      <c r="E11" s="151">
        <f>TrialBalance!EJ19</f>
        <v>0</v>
      </c>
      <c r="F11" s="151"/>
    </row>
    <row r="12" spans="1:6" x14ac:dyDescent="0.2">
      <c r="A12" s="151">
        <f>TrialBalance!D20</f>
        <v>0</v>
      </c>
      <c r="B12" s="151"/>
      <c r="C12" s="67" t="s">
        <v>11</v>
      </c>
      <c r="E12" s="151">
        <f>TrialBalance!EJ20</f>
        <v>0</v>
      </c>
      <c r="F12" s="151"/>
    </row>
    <row r="13" spans="1:6" ht="12.75" thickBot="1" x14ac:dyDescent="0.25">
      <c r="A13" s="154">
        <f>IF(SUM(TrialBalance!D22:D24)&gt;0,SUM(TrialBalance!D22:D24)+TrialBalance!D25,TrialBalance!D25)</f>
        <v>0</v>
      </c>
      <c r="B13" s="151"/>
      <c r="C13" s="67" t="s">
        <v>12</v>
      </c>
      <c r="E13" s="154">
        <f>IF(SUM(TrialBalance!EJ22:EJ24)&gt;0,SUM(TrialBalance!EJ22:EJ24)+TrialBalance!EJ25+TrialBalance!EJ26,TrialBalance!EJ25)</f>
        <v>0</v>
      </c>
      <c r="F13" s="151"/>
    </row>
    <row r="14" spans="1:6" s="40" customFormat="1" ht="12.75" thickBot="1" x14ac:dyDescent="0.25">
      <c r="A14" s="152">
        <f>SUM(A11:A13)</f>
        <v>0</v>
      </c>
      <c r="B14" s="153"/>
      <c r="C14" s="71" t="s">
        <v>9</v>
      </c>
      <c r="D14" s="71"/>
      <c r="E14" s="152">
        <f>SUM(E11:E13)</f>
        <v>0</v>
      </c>
      <c r="F14" s="153"/>
    </row>
    <row r="15" spans="1:6" x14ac:dyDescent="0.2">
      <c r="A15" s="151"/>
      <c r="B15" s="151"/>
      <c r="E15" s="151"/>
      <c r="F15" s="151"/>
    </row>
    <row r="16" spans="1:6" x14ac:dyDescent="0.2">
      <c r="A16" s="151"/>
      <c r="B16" s="151"/>
      <c r="C16" s="71" t="s">
        <v>151</v>
      </c>
      <c r="D16" s="71"/>
      <c r="E16" s="151"/>
      <c r="F16" s="151"/>
    </row>
    <row r="17" spans="1:15" x14ac:dyDescent="0.2">
      <c r="A17" s="151">
        <f>-SUM(TrialBalance!D28:D31)</f>
        <v>0</v>
      </c>
      <c r="B17" s="151"/>
      <c r="C17" s="67" t="s">
        <v>13</v>
      </c>
      <c r="E17" s="151">
        <f>-SUM(TrialBalance!EJ28:EJ31)</f>
        <v>0</v>
      </c>
      <c r="F17" s="151"/>
    </row>
    <row r="18" spans="1:15" x14ac:dyDescent="0.2">
      <c r="A18" s="151">
        <f>-TrialBalance!D35</f>
        <v>0</v>
      </c>
      <c r="B18" s="151"/>
      <c r="C18" s="67" t="s">
        <v>14</v>
      </c>
      <c r="E18" s="151">
        <f>-TrialBalance!EJ35</f>
        <v>0</v>
      </c>
      <c r="F18" s="151"/>
    </row>
    <row r="19" spans="1:15" x14ac:dyDescent="0.2">
      <c r="A19" s="151">
        <f>-SUM(TrialBalance!D32:D34)</f>
        <v>0</v>
      </c>
      <c r="B19" s="151"/>
      <c r="C19" s="67" t="s">
        <v>15</v>
      </c>
      <c r="E19" s="151">
        <f>-SUM(TrialBalance!EJ32:EJ34)</f>
        <v>0</v>
      </c>
      <c r="F19" s="151"/>
    </row>
    <row r="20" spans="1:15" s="40" customFormat="1" ht="12.75" thickBot="1" x14ac:dyDescent="0.25">
      <c r="A20" s="154">
        <f>IF(SUM(TrialBalance!D22:D24)&lt;0,-SUM(TrialBalance!D22:D24),0)</f>
        <v>0</v>
      </c>
      <c r="B20" s="151"/>
      <c r="C20" s="67" t="s">
        <v>187</v>
      </c>
      <c r="D20" s="67"/>
      <c r="E20" s="154">
        <f>IF(SUM(TrialBalance!EJ22:EJ24)&lt;0,-SUM(TrialBalance!EJ22:EJ24),0)</f>
        <v>0</v>
      </c>
      <c r="F20" s="151"/>
      <c r="G20" s="37"/>
    </row>
    <row r="21" spans="1:15" ht="12.75" thickBot="1" x14ac:dyDescent="0.25">
      <c r="A21" s="152">
        <f>SUM(A17:A20)</f>
        <v>0</v>
      </c>
      <c r="B21" s="153"/>
      <c r="C21" s="71" t="s">
        <v>16</v>
      </c>
      <c r="D21" s="71"/>
      <c r="E21" s="152">
        <f>SUM(E17:E20)</f>
        <v>0</v>
      </c>
      <c r="F21" s="153"/>
      <c r="G21" s="40"/>
    </row>
    <row r="22" spans="1:15" s="40" customFormat="1" ht="12.75" thickBot="1" x14ac:dyDescent="0.25">
      <c r="A22" s="151"/>
      <c r="B22" s="151"/>
      <c r="C22" s="67"/>
      <c r="D22" s="67"/>
      <c r="E22" s="151"/>
      <c r="F22" s="151"/>
      <c r="G22" s="37"/>
    </row>
    <row r="23" spans="1:15" ht="12.75" thickBot="1" x14ac:dyDescent="0.25">
      <c r="A23" s="153"/>
      <c r="B23" s="152">
        <f>A14-A21</f>
        <v>0</v>
      </c>
      <c r="C23" s="71" t="s">
        <v>152</v>
      </c>
      <c r="D23" s="71"/>
      <c r="E23" s="153"/>
      <c r="F23" s="152">
        <f>E14-E21</f>
        <v>0</v>
      </c>
      <c r="G23" s="40"/>
    </row>
    <row r="24" spans="1:15" s="40" customFormat="1" ht="12.75" thickBot="1" x14ac:dyDescent="0.25">
      <c r="A24" s="151"/>
      <c r="B24" s="151"/>
      <c r="C24" s="67"/>
      <c r="D24" s="67"/>
      <c r="E24" s="151"/>
      <c r="F24" s="151"/>
      <c r="G24" s="37"/>
    </row>
    <row r="25" spans="1:15" ht="12.75" thickBot="1" x14ac:dyDescent="0.25">
      <c r="A25" s="153"/>
      <c r="B25" s="153">
        <f>TrialBalance!D37</f>
        <v>0</v>
      </c>
      <c r="C25" s="71" t="s">
        <v>153</v>
      </c>
      <c r="D25" s="71"/>
      <c r="E25" s="153"/>
      <c r="F25" s="152">
        <f>TrialBalance!EJ37</f>
        <v>0</v>
      </c>
      <c r="G25" s="40"/>
    </row>
    <row r="26" spans="1:15" s="40" customFormat="1" ht="12.75" thickBot="1" x14ac:dyDescent="0.25">
      <c r="A26" s="151"/>
      <c r="B26" s="154"/>
      <c r="C26" s="67"/>
      <c r="D26" s="67"/>
      <c r="E26" s="151"/>
      <c r="F26" s="154"/>
      <c r="G26" s="37"/>
      <c r="O26" s="37"/>
    </row>
    <row r="27" spans="1:15" ht="12.75" thickBot="1" x14ac:dyDescent="0.25">
      <c r="A27" s="153"/>
      <c r="B27" s="152">
        <f>SUM(B7:B26)</f>
        <v>0</v>
      </c>
      <c r="C27" s="71" t="s">
        <v>154</v>
      </c>
      <c r="D27" s="71"/>
      <c r="E27" s="153"/>
      <c r="F27" s="152">
        <f>SUM(F7:F26)</f>
        <v>0</v>
      </c>
      <c r="G27" s="40"/>
    </row>
    <row r="28" spans="1:15" x14ac:dyDescent="0.2">
      <c r="A28" s="151"/>
      <c r="B28" s="151"/>
      <c r="E28" s="151"/>
      <c r="F28" s="151"/>
      <c r="O28" s="40"/>
    </row>
    <row r="29" spans="1:15" x14ac:dyDescent="0.2">
      <c r="A29" s="151"/>
      <c r="B29" s="151"/>
      <c r="C29" s="71" t="s">
        <v>17</v>
      </c>
      <c r="D29" s="71"/>
      <c r="E29" s="151"/>
      <c r="F29" s="151"/>
    </row>
    <row r="30" spans="1:15" s="40" customFormat="1" x14ac:dyDescent="0.2">
      <c r="A30" s="151">
        <f>-TrialBalance!D39</f>
        <v>0</v>
      </c>
      <c r="B30" s="151"/>
      <c r="C30" s="67" t="s">
        <v>18</v>
      </c>
      <c r="D30" s="67"/>
      <c r="E30" s="151">
        <f>-TrialBalance!EJ39</f>
        <v>0</v>
      </c>
      <c r="F30" s="151"/>
      <c r="G30" s="37"/>
      <c r="O30" s="37"/>
    </row>
    <row r="31" spans="1:15" ht="12.75" thickBot="1" x14ac:dyDescent="0.25">
      <c r="A31" s="151">
        <f>-TrialBalance!D40</f>
        <v>0</v>
      </c>
      <c r="B31" s="153"/>
      <c r="C31" s="71" t="s">
        <v>155</v>
      </c>
      <c r="D31" s="71"/>
      <c r="E31" s="151">
        <f>-TrialBalance!EJ40</f>
        <v>0</v>
      </c>
      <c r="F31" s="153"/>
      <c r="G31" s="40"/>
      <c r="O31" s="40"/>
    </row>
    <row r="32" spans="1:15" ht="12.75" thickBot="1" x14ac:dyDescent="0.25">
      <c r="A32" s="151"/>
      <c r="B32" s="152">
        <f>SUM(A30:A31)</f>
        <v>0</v>
      </c>
      <c r="E32" s="151"/>
      <c r="F32" s="152">
        <f>SUM(E30:E31)</f>
        <v>0</v>
      </c>
    </row>
    <row r="33" spans="1:15" s="40" customFormat="1" ht="12.75" thickBot="1" x14ac:dyDescent="0.25">
      <c r="A33" s="151"/>
      <c r="B33" s="154"/>
      <c r="C33" s="67"/>
      <c r="D33" s="67"/>
      <c r="E33" s="151"/>
      <c r="F33" s="154"/>
      <c r="G33" s="37"/>
      <c r="O33" s="37"/>
    </row>
    <row r="34" spans="1:15" ht="12.75" thickBot="1" x14ac:dyDescent="0.25">
      <c r="A34" s="153" t="s">
        <v>150</v>
      </c>
      <c r="B34" s="152">
        <f>B27-B32</f>
        <v>0</v>
      </c>
      <c r="C34" s="71" t="s">
        <v>156</v>
      </c>
      <c r="D34" s="71"/>
      <c r="E34" s="153" t="s">
        <v>150</v>
      </c>
      <c r="F34" s="152">
        <f>F27-F32</f>
        <v>0</v>
      </c>
      <c r="G34" s="40"/>
    </row>
    <row r="35" spans="1:15" x14ac:dyDescent="0.2">
      <c r="A35" s="151"/>
      <c r="B35" s="151"/>
      <c r="E35" s="151"/>
      <c r="F35" s="151"/>
    </row>
    <row r="36" spans="1:15" x14ac:dyDescent="0.2">
      <c r="A36" s="151"/>
      <c r="B36" s="151"/>
      <c r="C36" s="71" t="s">
        <v>19</v>
      </c>
      <c r="D36" s="71"/>
      <c r="E36" s="151"/>
      <c r="F36" s="151"/>
      <c r="O36" s="69"/>
    </row>
    <row r="37" spans="1:15" x14ac:dyDescent="0.2">
      <c r="A37" s="151"/>
      <c r="B37" s="151">
        <f>-TrialBalance!D42</f>
        <v>0</v>
      </c>
      <c r="C37" s="67" t="s">
        <v>232</v>
      </c>
      <c r="E37" s="151"/>
      <c r="F37" s="151">
        <f>-TrialBalance!EJ42</f>
        <v>0</v>
      </c>
      <c r="O37" s="40"/>
    </row>
    <row r="38" spans="1:15" s="69" customFormat="1" x14ac:dyDescent="0.2">
      <c r="A38" s="151"/>
      <c r="B38" s="151">
        <f>-TrialBalance!D43</f>
        <v>0</v>
      </c>
      <c r="C38" s="67" t="s">
        <v>20</v>
      </c>
      <c r="D38" s="67"/>
      <c r="E38" s="151"/>
      <c r="F38" s="151">
        <f>-TrialBalance!EJ43</f>
        <v>0</v>
      </c>
      <c r="G38" s="37"/>
      <c r="O38" s="37"/>
    </row>
    <row r="39" spans="1:15" s="40" customFormat="1" ht="12.75" thickBot="1" x14ac:dyDescent="0.25">
      <c r="A39" s="151"/>
      <c r="B39" s="151">
        <f>-TrialBalance!D44</f>
        <v>0</v>
      </c>
      <c r="C39" s="73" t="s">
        <v>21</v>
      </c>
      <c r="D39" s="73"/>
      <c r="E39" s="151"/>
      <c r="F39" s="151">
        <f>-TrialBalance!EJ44</f>
        <v>0</v>
      </c>
      <c r="G39" s="69"/>
      <c r="O39" s="37"/>
    </row>
    <row r="40" spans="1:15" ht="12.75" thickBot="1" x14ac:dyDescent="0.25">
      <c r="A40" s="153" t="s">
        <v>150</v>
      </c>
      <c r="B40" s="152">
        <f>SUM(B37:B39)</f>
        <v>0</v>
      </c>
      <c r="C40" s="71" t="s">
        <v>157</v>
      </c>
      <c r="D40" s="71"/>
      <c r="E40" s="153" t="s">
        <v>150</v>
      </c>
      <c r="F40" s="152">
        <f>SUM(F37:F39)</f>
        <v>0</v>
      </c>
      <c r="G40" s="40"/>
    </row>
    <row r="42" spans="1:15" x14ac:dyDescent="0.2">
      <c r="A42" s="318" t="s">
        <v>612</v>
      </c>
      <c r="B42" s="319">
        <f>D2</f>
        <v>45322</v>
      </c>
      <c r="C42" s="378" t="s">
        <v>553</v>
      </c>
      <c r="D42" s="379"/>
      <c r="E42" s="379"/>
      <c r="F42" s="37"/>
    </row>
    <row r="43" spans="1:15" x14ac:dyDescent="0.2">
      <c r="A43" s="371" t="s">
        <v>554</v>
      </c>
      <c r="B43" s="375"/>
      <c r="C43" s="375"/>
      <c r="D43" s="375"/>
      <c r="E43" s="375"/>
      <c r="F43" s="37"/>
    </row>
    <row r="44" spans="1:15" x14ac:dyDescent="0.2">
      <c r="A44" s="373" t="s">
        <v>613</v>
      </c>
      <c r="B44" s="374"/>
      <c r="C44" s="374"/>
      <c r="D44" s="374"/>
      <c r="E44" s="374"/>
      <c r="F44" s="37"/>
    </row>
    <row r="45" spans="1:15" x14ac:dyDescent="0.2">
      <c r="A45" s="371" t="s">
        <v>555</v>
      </c>
      <c r="B45" s="376"/>
      <c r="C45" s="376"/>
      <c r="D45" s="376"/>
      <c r="E45" s="376"/>
      <c r="F45" s="37"/>
    </row>
    <row r="46" spans="1:15" x14ac:dyDescent="0.2">
      <c r="A46" s="371" t="s">
        <v>556</v>
      </c>
      <c r="B46" s="375"/>
      <c r="C46" s="375"/>
      <c r="D46" s="375"/>
      <c r="E46" s="375"/>
      <c r="F46" s="37"/>
    </row>
    <row r="47" spans="1:15" x14ac:dyDescent="0.2">
      <c r="A47" s="371" t="s">
        <v>557</v>
      </c>
      <c r="B47" s="376"/>
      <c r="C47" s="376"/>
      <c r="D47" s="376"/>
      <c r="E47" s="376"/>
      <c r="F47" s="37"/>
    </row>
    <row r="48" spans="1:15" ht="12.75" x14ac:dyDescent="0.2">
      <c r="A48" s="371" t="s">
        <v>603</v>
      </c>
      <c r="B48" s="372"/>
      <c r="C48" s="372"/>
      <c r="D48" s="372"/>
      <c r="E48" s="372"/>
      <c r="F48" s="37"/>
    </row>
    <row r="49" spans="1:6" x14ac:dyDescent="0.2">
      <c r="A49" s="371" t="s">
        <v>558</v>
      </c>
      <c r="B49" s="375"/>
      <c r="C49" s="375"/>
      <c r="D49" s="375"/>
      <c r="E49" s="375"/>
      <c r="F49" s="37"/>
    </row>
    <row r="50" spans="1:6" ht="12.75" x14ac:dyDescent="0.2">
      <c r="A50" s="371" t="s">
        <v>559</v>
      </c>
      <c r="B50" s="372"/>
      <c r="C50" s="372"/>
      <c r="D50" s="372"/>
      <c r="E50" s="372"/>
      <c r="F50" s="37"/>
    </row>
    <row r="51" spans="1:6" x14ac:dyDescent="0.2">
      <c r="A51" s="371" t="s">
        <v>560</v>
      </c>
      <c r="B51" s="375"/>
      <c r="C51" s="375"/>
      <c r="D51" s="375"/>
      <c r="E51" s="375"/>
      <c r="F51" s="37"/>
    </row>
    <row r="52" spans="1:6" ht="12.75" x14ac:dyDescent="0.2">
      <c r="A52" s="371" t="s">
        <v>561</v>
      </c>
      <c r="B52" s="372"/>
      <c r="C52" s="372"/>
      <c r="D52" s="372"/>
      <c r="E52" s="372"/>
      <c r="F52" s="37"/>
    </row>
    <row r="53" spans="1:6" x14ac:dyDescent="0.2">
      <c r="A53" s="380" t="s">
        <v>562</v>
      </c>
      <c r="B53" s="375"/>
      <c r="C53" s="375"/>
      <c r="D53" s="375"/>
      <c r="E53" s="375"/>
      <c r="F53" s="37"/>
    </row>
    <row r="54" spans="1:6" ht="12.75" x14ac:dyDescent="0.2">
      <c r="A54" s="371" t="s">
        <v>563</v>
      </c>
      <c r="B54" s="372"/>
      <c r="C54" s="372"/>
      <c r="D54" s="372"/>
      <c r="E54" s="372"/>
      <c r="F54" s="37"/>
    </row>
    <row r="55" spans="1:6" x14ac:dyDescent="0.2">
      <c r="A55" s="155"/>
      <c r="B55" s="155"/>
      <c r="C55" s="74"/>
      <c r="D55" s="74"/>
      <c r="E55" s="155"/>
    </row>
    <row r="56" spans="1:6" x14ac:dyDescent="0.2">
      <c r="A56" s="370" t="s">
        <v>207</v>
      </c>
      <c r="B56" s="370"/>
      <c r="C56" s="74"/>
      <c r="D56" s="74"/>
      <c r="E56" s="155"/>
    </row>
    <row r="57" spans="1:6" x14ac:dyDescent="0.2">
      <c r="A57" s="370" t="s">
        <v>208</v>
      </c>
      <c r="B57" s="370"/>
      <c r="C57" s="67">
        <f>OpenAccounts!E5</f>
        <v>0</v>
      </c>
    </row>
    <row r="58" spans="1:6" x14ac:dyDescent="0.2">
      <c r="A58" s="370" t="s">
        <v>209</v>
      </c>
      <c r="B58" s="370"/>
      <c r="C58" s="75">
        <f ca="1">TODAY()</f>
        <v>44910</v>
      </c>
      <c r="D58" s="75"/>
    </row>
    <row r="59" spans="1:6" x14ac:dyDescent="0.2">
      <c r="A59" s="151"/>
      <c r="B59" s="151"/>
    </row>
    <row r="60" spans="1:6" x14ac:dyDescent="0.2">
      <c r="A60" s="370" t="s">
        <v>210</v>
      </c>
      <c r="B60" s="370"/>
      <c r="C60" s="67">
        <f>OpenAccounts!E3</f>
        <v>0</v>
      </c>
      <c r="E60" s="155"/>
    </row>
    <row r="61" spans="1:6" x14ac:dyDescent="0.2">
      <c r="A61" s="370" t="s">
        <v>158</v>
      </c>
      <c r="B61" s="370"/>
      <c r="C61" s="67">
        <f>OpenAccounts!J3</f>
        <v>0</v>
      </c>
    </row>
    <row r="62" spans="1:6" x14ac:dyDescent="0.2">
      <c r="A62" s="151"/>
      <c r="B62" s="151"/>
      <c r="C62" s="67">
        <f>OpenAccounts!J4</f>
        <v>0</v>
      </c>
    </row>
    <row r="63" spans="1:6" x14ac:dyDescent="0.2">
      <c r="A63" s="151"/>
      <c r="B63" s="151"/>
      <c r="C63" s="67">
        <f>OpenAccounts!J5</f>
        <v>0</v>
      </c>
    </row>
    <row r="64" spans="1:6" x14ac:dyDescent="0.2">
      <c r="A64" s="151"/>
      <c r="B64" s="151"/>
      <c r="C64" s="67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:B4"/>
    <mergeCell ref="E4:F4"/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73" customWidth="1"/>
    <col min="2" max="7" width="11.7109375" style="69" customWidth="1"/>
    <col min="8" max="16384" width="9.140625" style="37"/>
  </cols>
  <sheetData>
    <row r="1" spans="1:7" x14ac:dyDescent="0.2">
      <c r="A1" s="85" t="s">
        <v>204</v>
      </c>
    </row>
    <row r="3" spans="1:7" x14ac:dyDescent="0.2">
      <c r="A3" s="85" t="s">
        <v>178</v>
      </c>
    </row>
    <row r="4" spans="1:7" s="68" customFormat="1" ht="17.25" customHeight="1" x14ac:dyDescent="0.2">
      <c r="A4" s="87"/>
      <c r="B4" s="382" t="s">
        <v>219</v>
      </c>
      <c r="C4" s="382" t="s">
        <v>220</v>
      </c>
      <c r="D4" s="382" t="s">
        <v>126</v>
      </c>
      <c r="E4" s="382" t="s">
        <v>221</v>
      </c>
      <c r="F4" s="382" t="s">
        <v>226</v>
      </c>
      <c r="G4" s="382" t="s">
        <v>222</v>
      </c>
    </row>
    <row r="5" spans="1:7" s="68" customFormat="1" ht="18.75" customHeight="1" x14ac:dyDescent="0.2">
      <c r="A5" s="87"/>
      <c r="B5" s="382"/>
      <c r="C5" s="382"/>
      <c r="D5" s="382"/>
      <c r="E5" s="382"/>
      <c r="F5" s="382"/>
      <c r="G5" s="382"/>
    </row>
    <row r="6" spans="1:7" x14ac:dyDescent="0.2">
      <c r="B6" s="87" t="s">
        <v>150</v>
      </c>
      <c r="C6" s="87" t="s">
        <v>150</v>
      </c>
      <c r="D6" s="87" t="s">
        <v>150</v>
      </c>
      <c r="E6" s="87" t="s">
        <v>150</v>
      </c>
      <c r="F6" s="87" t="s">
        <v>150</v>
      </c>
      <c r="G6" s="87" t="s">
        <v>150</v>
      </c>
    </row>
    <row r="7" spans="1:7" x14ac:dyDescent="0.2">
      <c r="A7" s="85" t="s">
        <v>217</v>
      </c>
      <c r="B7" s="87"/>
      <c r="C7" s="87"/>
      <c r="D7" s="87"/>
      <c r="E7" s="87"/>
      <c r="F7" s="87"/>
      <c r="G7" s="87"/>
    </row>
    <row r="8" spans="1:7" x14ac:dyDescent="0.2">
      <c r="A8" s="288">
        <f>Admin!B5</f>
        <v>44958</v>
      </c>
      <c r="B8" s="70">
        <f>IF([1]Schedule!$E$11&gt;0,[1]Schedule!$E$11,0)</f>
        <v>0</v>
      </c>
      <c r="C8" s="70">
        <f>IF([1]Schedule!$E$22&gt;0,[1]Schedule!$E$22,0)</f>
        <v>0</v>
      </c>
      <c r="D8" s="70">
        <f>IF([1]Schedule!$E$30&gt;0,[1]Schedule!$E$30,0)</f>
        <v>0</v>
      </c>
      <c r="E8" s="70">
        <f>IF([1]Schedule!$E$41&gt;0,[1]Schedule!$E$41,0)</f>
        <v>0</v>
      </c>
      <c r="F8" s="70">
        <f>IF([1]Schedule!$E$55&gt;0,[1]Schedule!$E$55,0)</f>
        <v>0</v>
      </c>
      <c r="G8" s="70">
        <f>SUM(B8:F8)</f>
        <v>0</v>
      </c>
    </row>
    <row r="9" spans="1:7" x14ac:dyDescent="0.2">
      <c r="A9" s="73" t="s">
        <v>179</v>
      </c>
      <c r="B9" s="70">
        <f>IF([1]Schedule!$E$64&gt;0,[1]Schedule!$E$64,0)</f>
        <v>0</v>
      </c>
      <c r="C9" s="70">
        <f>IF([1]Schedule!$E$75&gt;0,[1]Schedule!$E$75,0)</f>
        <v>0</v>
      </c>
      <c r="D9" s="70">
        <f>IF([1]Schedule!$E$83&gt;0,[1]Schedule!$E$83,0)</f>
        <v>0</v>
      </c>
      <c r="E9" s="70">
        <f>IF([1]Schedule!$E$94&gt;0,[1]Schedule!$E$94,0)</f>
        <v>0</v>
      </c>
      <c r="F9" s="70">
        <f>IF([1]Schedule!$E$108&gt;0,[1]Schedule!$E$108,0)</f>
        <v>0</v>
      </c>
      <c r="G9" s="70">
        <f>SUM(B9:F9)</f>
        <v>0</v>
      </c>
    </row>
    <row r="10" spans="1:7" x14ac:dyDescent="0.2">
      <c r="A10" s="73" t="s">
        <v>180</v>
      </c>
      <c r="B10" s="70">
        <f>IF(([1]Schedule!$W$11+[1]Schedule!$W$64)&gt;0,[1]Schedule!$W$11+[1]Schedule!$W$64,0)</f>
        <v>0</v>
      </c>
      <c r="C10" s="70">
        <f>IF(([1]Schedule!$W$22+[1]Schedule!$W$75)&gt;0,[1]Schedule!$W$22+[1]Schedule!$W$75,0)</f>
        <v>0</v>
      </c>
      <c r="D10" s="70">
        <f>IF(([1]Schedule!$W$30+[1]Schedule!$W$83)&gt;0,[1]Schedule!$W$30+[1]Schedule!$W$83,0)</f>
        <v>0</v>
      </c>
      <c r="E10" s="70">
        <f>IF(([1]Schedule!$W$41+[1]Schedule!$W$94)&gt;0,[1]Schedule!$W$41+[1]Schedule!$W$94,0)</f>
        <v>0</v>
      </c>
      <c r="F10" s="70">
        <f>IF(([1]Schedule!$W$55+[1]Schedule!$W$108)&gt;0,[1]Schedule!$W$55+[1]Schedule!$W$108,0)</f>
        <v>0</v>
      </c>
      <c r="G10" s="70">
        <f>SUM(B10:F10)</f>
        <v>0</v>
      </c>
    </row>
    <row r="11" spans="1:7" x14ac:dyDescent="0.2">
      <c r="A11" s="288">
        <f>'PubP&amp;L'!D3</f>
        <v>45322</v>
      </c>
      <c r="B11" s="70">
        <f t="shared" ref="B11:G11" si="0">B8+B9-B10</f>
        <v>0</v>
      </c>
      <c r="C11" s="70">
        <f t="shared" si="0"/>
        <v>0</v>
      </c>
      <c r="D11" s="70">
        <f t="shared" si="0"/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</row>
    <row r="12" spans="1:7" x14ac:dyDescent="0.2">
      <c r="B12" s="70"/>
      <c r="C12" s="70"/>
      <c r="D12" s="70"/>
      <c r="E12" s="70"/>
      <c r="F12" s="70"/>
      <c r="G12" s="70"/>
    </row>
    <row r="13" spans="1:7" x14ac:dyDescent="0.2">
      <c r="A13" s="85" t="s">
        <v>0</v>
      </c>
      <c r="B13" s="70"/>
      <c r="C13" s="70"/>
      <c r="D13" s="70"/>
      <c r="E13" s="70"/>
      <c r="F13" s="70"/>
      <c r="G13" s="70"/>
    </row>
    <row r="14" spans="1:7" x14ac:dyDescent="0.2">
      <c r="A14" s="288">
        <f>A8</f>
        <v>44958</v>
      </c>
      <c r="B14" s="70">
        <f>IF([1]Schedule!$F$11&gt;0,[1]Schedule!$F$11,0)</f>
        <v>0</v>
      </c>
      <c r="C14" s="70">
        <f>IF([1]Schedule!$F$22&gt;0,[1]Schedule!$F$22,0)</f>
        <v>0</v>
      </c>
      <c r="D14" s="70">
        <f>IF([1]Schedule!$F$30&gt;0,[1]Schedule!$F$30,0)</f>
        <v>0</v>
      </c>
      <c r="E14" s="70">
        <f>IF([1]Schedule!$F$41&gt;0,[1]Schedule!$F$41,0)</f>
        <v>0</v>
      </c>
      <c r="F14" s="70">
        <f>IF([1]Schedule!$F$55&gt;0,[1]Schedule!$F$55,0)</f>
        <v>0</v>
      </c>
      <c r="G14" s="70">
        <f>SUM(B14:F14)</f>
        <v>0</v>
      </c>
    </row>
    <row r="15" spans="1:7" x14ac:dyDescent="0.2">
      <c r="A15" s="73" t="s">
        <v>182</v>
      </c>
      <c r="B15" s="70">
        <f>IF(([1]Schedule!$I$11+[1]Schedule!$I$64)&gt;0,[1]Schedule!$I$11+[1]Schedule!$I$64,0)</f>
        <v>0</v>
      </c>
      <c r="C15" s="70">
        <f>IF(([1]Schedule!$I$22+[1]Schedule!$I$75)&gt;0,[1]Schedule!$I$22+[1]Schedule!$I$75,0)</f>
        <v>0</v>
      </c>
      <c r="D15" s="70">
        <f>IF(([1]Schedule!$I$30+[1]Schedule!$I$83)&gt;0,[1]Schedule!$I$30+[1]Schedule!$I$83,0)</f>
        <v>0</v>
      </c>
      <c r="E15" s="70">
        <f>IF(([1]Schedule!$I$41+[1]Schedule!$I$94)&gt;0,[1]Schedule!$I$41+[1]Schedule!$I$94,0)</f>
        <v>0</v>
      </c>
      <c r="F15" s="70">
        <f>IF(([1]Schedule!$I$55+[1]Schedule!$I$108)&gt;0,[1]Schedule!$I$55+[1]Schedule!$I$108,0)</f>
        <v>0</v>
      </c>
      <c r="G15" s="70">
        <f>SUM(B15:F15)</f>
        <v>0</v>
      </c>
    </row>
    <row r="16" spans="1:7" x14ac:dyDescent="0.2">
      <c r="A16" s="73" t="s">
        <v>181</v>
      </c>
      <c r="B16" s="70">
        <f>IF(([1]Schedule!$X$11+[1]Schedule!$X$64)&gt;0,[1]Schedule!$X$11+[1]Schedule!$X$64,0)</f>
        <v>0</v>
      </c>
      <c r="C16" s="70">
        <f>IF(([1]Schedule!$X$22+[1]Schedule!$X$75)&gt;0,[1]Schedule!$X$22+[1]Schedule!$X$75,0)</f>
        <v>0</v>
      </c>
      <c r="D16" s="70">
        <f>IF(([1]Schedule!$X$30+[1]Schedule!$X$83)&gt;0,[1]Schedule!$X$30+[1]Schedule!$X$83,0)</f>
        <v>0</v>
      </c>
      <c r="E16" s="70">
        <f>IF(([1]Schedule!$X$41+[1]Schedule!$X$94)&gt;0,[1]Schedule!$X$41+[1]Schedule!$X$94,0)</f>
        <v>0</v>
      </c>
      <c r="F16" s="70">
        <f>IF(([1]Schedule!$X$55+[1]Schedule!$X$108)&gt;0,[1]Schedule!$X$55+[1]Schedule!$X$108,0)</f>
        <v>0</v>
      </c>
      <c r="G16" s="70">
        <f>SUM(B16:F16)</f>
        <v>0</v>
      </c>
    </row>
    <row r="17" spans="1:7" x14ac:dyDescent="0.2">
      <c r="A17" s="288">
        <f>A11</f>
        <v>45322</v>
      </c>
      <c r="B17" s="70">
        <f>B14-B16+B15</f>
        <v>0</v>
      </c>
      <c r="C17" s="70">
        <f>C14-C16+C15</f>
        <v>0</v>
      </c>
      <c r="D17" s="70">
        <f>D14-D16+D15</f>
        <v>0</v>
      </c>
      <c r="E17" s="70">
        <f>E14-E16+E15</f>
        <v>0</v>
      </c>
      <c r="F17" s="70">
        <f>F14-F16+F15</f>
        <v>0</v>
      </c>
      <c r="G17" s="70">
        <f>SUM(B17:F17)</f>
        <v>0</v>
      </c>
    </row>
    <row r="18" spans="1:7" x14ac:dyDescent="0.2">
      <c r="B18" s="70"/>
      <c r="C18" s="70"/>
      <c r="D18" s="70"/>
      <c r="E18" s="70"/>
      <c r="F18" s="70"/>
      <c r="G18" s="70"/>
    </row>
    <row r="19" spans="1:7" x14ac:dyDescent="0.2">
      <c r="A19" s="85" t="s">
        <v>218</v>
      </c>
      <c r="B19" s="70"/>
      <c r="C19" s="70"/>
      <c r="D19" s="70"/>
      <c r="E19" s="70"/>
      <c r="F19" s="70"/>
      <c r="G19" s="70"/>
    </row>
    <row r="20" spans="1:7" ht="12.75" thickBot="1" x14ac:dyDescent="0.25">
      <c r="A20" s="288">
        <f>A17</f>
        <v>45322</v>
      </c>
      <c r="B20" s="88">
        <f t="shared" ref="B20:G20" si="1">B11-B17</f>
        <v>0</v>
      </c>
      <c r="C20" s="88">
        <f t="shared" si="1"/>
        <v>0</v>
      </c>
      <c r="D20" s="88">
        <f t="shared" si="1"/>
        <v>0</v>
      </c>
      <c r="E20" s="88">
        <f t="shared" si="1"/>
        <v>0</v>
      </c>
      <c r="F20" s="88">
        <f t="shared" si="1"/>
        <v>0</v>
      </c>
      <c r="G20" s="88">
        <f t="shared" si="1"/>
        <v>0</v>
      </c>
    </row>
    <row r="21" spans="1:7" ht="12.75" thickTop="1" x14ac:dyDescent="0.2"/>
    <row r="23" spans="1:7" x14ac:dyDescent="0.2">
      <c r="A23" s="73" t="s">
        <v>183</v>
      </c>
    </row>
    <row r="24" spans="1:7" x14ac:dyDescent="0.2">
      <c r="A24" s="73" t="s">
        <v>618</v>
      </c>
    </row>
    <row r="25" spans="1:7" x14ac:dyDescent="0.2">
      <c r="A25" s="73" t="s">
        <v>227</v>
      </c>
    </row>
    <row r="27" spans="1:7" x14ac:dyDescent="0.2">
      <c r="A27" s="73" t="s">
        <v>124</v>
      </c>
      <c r="B27" s="89">
        <f>[1]Schedule!$H$7</f>
        <v>0</v>
      </c>
      <c r="C27" s="69" t="s">
        <v>202</v>
      </c>
    </row>
    <row r="28" spans="1:7" x14ac:dyDescent="0.2">
      <c r="A28" s="73" t="s">
        <v>184</v>
      </c>
      <c r="B28" s="89">
        <f>[1]Schedule!$H$13</f>
        <v>0.1</v>
      </c>
      <c r="C28" s="69" t="s">
        <v>202</v>
      </c>
    </row>
    <row r="29" spans="1:7" x14ac:dyDescent="0.2">
      <c r="A29" s="73" t="s">
        <v>126</v>
      </c>
      <c r="B29" s="89">
        <f>[1]Schedule!$H$24</f>
        <v>0.2</v>
      </c>
      <c r="C29" s="69" t="s">
        <v>202</v>
      </c>
    </row>
    <row r="30" spans="1:7" x14ac:dyDescent="0.2">
      <c r="A30" s="73" t="s">
        <v>185</v>
      </c>
      <c r="B30" s="89">
        <f>[1]Schedule!$H$32</f>
        <v>0.33</v>
      </c>
      <c r="C30" s="69" t="s">
        <v>202</v>
      </c>
      <c r="D30" s="40"/>
    </row>
    <row r="31" spans="1:7" x14ac:dyDescent="0.2">
      <c r="A31" s="73" t="s">
        <v>128</v>
      </c>
      <c r="B31" s="89">
        <f>[1]Schedule!$H$43</f>
        <v>0.25</v>
      </c>
      <c r="C31" s="69" t="s">
        <v>202</v>
      </c>
    </row>
    <row r="34" spans="1:7" x14ac:dyDescent="0.2">
      <c r="A34" s="85" t="s">
        <v>186</v>
      </c>
    </row>
    <row r="35" spans="1:7" x14ac:dyDescent="0.2">
      <c r="A35" s="73" t="s">
        <v>225</v>
      </c>
      <c r="D35" s="90">
        <f>TrialBalance!EJ66</f>
        <v>0</v>
      </c>
      <c r="E35" s="37"/>
    </row>
    <row r="37" spans="1:7" x14ac:dyDescent="0.2">
      <c r="A37" s="85" t="s">
        <v>203</v>
      </c>
    </row>
    <row r="38" spans="1:7" x14ac:dyDescent="0.2">
      <c r="A38" s="307" t="s">
        <v>619</v>
      </c>
      <c r="B38" s="37"/>
      <c r="D38" s="383">
        <f>'PubP&amp;L'!D3</f>
        <v>45322</v>
      </c>
      <c r="E38" s="383"/>
      <c r="F38" s="90">
        <f>[8]Boardmeeting!$E$4</f>
        <v>0</v>
      </c>
      <c r="G38" s="91"/>
    </row>
    <row r="40" spans="1:7" x14ac:dyDescent="0.2">
      <c r="A40" s="85" t="s">
        <v>205</v>
      </c>
    </row>
    <row r="41" spans="1:7" x14ac:dyDescent="0.2">
      <c r="A41" s="73" t="s">
        <v>216</v>
      </c>
      <c r="B41" s="383">
        <f>'PubP&amp;L'!D3</f>
        <v>45322</v>
      </c>
      <c r="C41" s="383"/>
      <c r="D41" s="90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384">
        <f>OpenAccounts!E2</f>
        <v>0</v>
      </c>
      <c r="B12" s="385"/>
      <c r="C12" s="385"/>
      <c r="D12" s="385"/>
      <c r="E12" s="385"/>
      <c r="F12" s="385"/>
      <c r="G12" s="385"/>
      <c r="H12" s="385"/>
      <c r="I12" s="385"/>
    </row>
    <row r="20" spans="1:9" ht="19.5" x14ac:dyDescent="0.25">
      <c r="A20" s="395" t="s">
        <v>254</v>
      </c>
      <c r="B20" s="396"/>
      <c r="C20" s="396"/>
      <c r="D20" s="396"/>
      <c r="E20" s="396"/>
      <c r="F20" s="396"/>
      <c r="G20" s="396"/>
      <c r="H20" s="396"/>
      <c r="I20" s="396"/>
    </row>
    <row r="22" spans="1:9" ht="19.5" x14ac:dyDescent="0.25">
      <c r="A22" s="391" t="s">
        <v>255</v>
      </c>
      <c r="B22" s="348"/>
      <c r="C22" s="348"/>
      <c r="D22" s="348"/>
      <c r="E22" s="348"/>
      <c r="F22" s="389">
        <f>PubBalSht!D2</f>
        <v>45322</v>
      </c>
      <c r="G22" s="389"/>
      <c r="H22" s="390"/>
      <c r="I22" s="390"/>
    </row>
    <row r="46" spans="2:9" x14ac:dyDescent="0.2">
      <c r="B46" s="386">
        <f>OpenAccounts!J3</f>
        <v>0</v>
      </c>
      <c r="C46" s="386"/>
      <c r="D46" s="386"/>
      <c r="E46" s="147"/>
      <c r="F46" s="147"/>
      <c r="G46" s="147"/>
      <c r="H46" s="147"/>
      <c r="I46" s="147"/>
    </row>
    <row r="47" spans="2:9" x14ac:dyDescent="0.2">
      <c r="B47" s="386">
        <f>OpenAccounts!J4</f>
        <v>0</v>
      </c>
      <c r="C47" s="386"/>
      <c r="D47" s="386"/>
      <c r="E47" s="147"/>
      <c r="F47" s="147"/>
      <c r="G47" s="147"/>
      <c r="H47" s="147"/>
      <c r="I47" s="147"/>
    </row>
    <row r="48" spans="2:9" x14ac:dyDescent="0.2">
      <c r="B48" s="386">
        <f>OpenAccounts!J5</f>
        <v>0</v>
      </c>
      <c r="C48" s="386"/>
      <c r="D48" s="386"/>
      <c r="E48" s="147"/>
      <c r="F48" s="147"/>
      <c r="G48" s="147"/>
      <c r="H48" s="147"/>
      <c r="I48" s="147"/>
    </row>
    <row r="49" spans="1:9" x14ac:dyDescent="0.2">
      <c r="B49" s="386">
        <f>OpenAccounts!J6</f>
        <v>0</v>
      </c>
      <c r="C49" s="386"/>
      <c r="D49" s="386"/>
      <c r="E49" s="147"/>
      <c r="F49" s="147"/>
      <c r="G49" s="147"/>
      <c r="H49" s="147"/>
      <c r="I49" s="147"/>
    </row>
    <row r="50" spans="1:9" x14ac:dyDescent="0.2">
      <c r="B50" s="147" t="s">
        <v>257</v>
      </c>
      <c r="C50" s="387">
        <f>OpenAccounts!E4</f>
        <v>0</v>
      </c>
      <c r="D50" s="387"/>
      <c r="E50" s="149"/>
      <c r="F50" s="388" t="s">
        <v>256</v>
      </c>
      <c r="G50" s="388"/>
      <c r="H50" s="388"/>
      <c r="I50" s="148">
        <f>OpenAccounts!E3</f>
        <v>0</v>
      </c>
    </row>
    <row r="56" spans="1:9" ht="23.25" x14ac:dyDescent="0.35">
      <c r="A56" s="384">
        <f>OpenAccounts!E2</f>
        <v>0</v>
      </c>
      <c r="B56" s="385"/>
      <c r="C56" s="385"/>
      <c r="D56" s="385"/>
      <c r="E56" s="385"/>
      <c r="F56" s="385"/>
      <c r="G56" s="385"/>
      <c r="H56" s="385"/>
      <c r="I56" s="385"/>
    </row>
    <row r="60" spans="1:9" x14ac:dyDescent="0.2">
      <c r="D60" s="169" t="s">
        <v>275</v>
      </c>
      <c r="E60" s="169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390">
        <f>'PubP&amp;L'!E5</f>
        <v>45322</v>
      </c>
      <c r="G65" s="390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392">
        <f>OpenAccounts!E5</f>
        <v>0</v>
      </c>
      <c r="E71" s="392"/>
      <c r="F71" s="392"/>
    </row>
    <row r="74" spans="1:9" x14ac:dyDescent="0.2">
      <c r="B74" t="s">
        <v>281</v>
      </c>
      <c r="D74" s="393">
        <f ca="1">TODAY()</f>
        <v>44910</v>
      </c>
      <c r="E74" s="394"/>
      <c r="F74" s="394"/>
    </row>
    <row r="78" spans="1:9" s="320" customFormat="1" ht="15" x14ac:dyDescent="0.25">
      <c r="A78" s="399">
        <f>OpenAccounts!E2</f>
        <v>0</v>
      </c>
      <c r="B78" s="400"/>
      <c r="C78" s="400"/>
      <c r="D78" s="400"/>
      <c r="E78" s="400"/>
      <c r="F78" s="400"/>
      <c r="G78" s="400"/>
      <c r="H78" s="400"/>
      <c r="I78" s="400"/>
    </row>
    <row r="79" spans="1:9" s="321" customFormat="1" ht="15" x14ac:dyDescent="0.2">
      <c r="B79" s="401" t="s">
        <v>566</v>
      </c>
      <c r="C79" s="402"/>
      <c r="D79" s="402"/>
      <c r="E79" s="402"/>
      <c r="F79" s="402"/>
      <c r="G79" s="403">
        <f>'PubP&amp;L'!E5</f>
        <v>45322</v>
      </c>
      <c r="H79" s="404"/>
      <c r="I79" s="404"/>
    </row>
    <row r="81" spans="1:9" s="147" customFormat="1" x14ac:dyDescent="0.2">
      <c r="A81" s="405" t="s">
        <v>567</v>
      </c>
      <c r="B81" s="406"/>
      <c r="C81" s="406"/>
      <c r="D81" s="406"/>
      <c r="E81" s="406"/>
      <c r="F81" s="406"/>
      <c r="G81" s="406"/>
      <c r="H81" s="406"/>
      <c r="I81" s="406"/>
    </row>
    <row r="82" spans="1:9" s="147" customFormat="1" x14ac:dyDescent="0.2">
      <c r="A82" s="407" t="s">
        <v>568</v>
      </c>
      <c r="B82" s="407"/>
      <c r="C82" s="408">
        <f>'PubP&amp;L'!E5</f>
        <v>45322</v>
      </c>
      <c r="D82" s="404"/>
    </row>
    <row r="83" spans="1:9" s="147" customFormat="1" x14ac:dyDescent="0.2"/>
    <row r="84" spans="1:9" s="147" customFormat="1" x14ac:dyDescent="0.2">
      <c r="A84" s="397" t="s">
        <v>564</v>
      </c>
      <c r="B84" s="397"/>
      <c r="C84" s="397"/>
      <c r="D84" s="397"/>
      <c r="E84" s="398">
        <f>OpenAccounts!E8</f>
        <v>0</v>
      </c>
      <c r="F84" s="398"/>
      <c r="G84" s="398"/>
      <c r="H84" s="398"/>
      <c r="I84" s="398"/>
    </row>
    <row r="85" spans="1:9" s="147" customFormat="1" x14ac:dyDescent="0.2">
      <c r="A85" s="411"/>
      <c r="B85" s="411"/>
      <c r="C85" s="411"/>
      <c r="D85" s="411"/>
      <c r="E85" s="411"/>
      <c r="F85" s="411"/>
      <c r="G85" s="411"/>
      <c r="H85" s="411"/>
      <c r="I85" s="411"/>
    </row>
    <row r="86" spans="1:9" s="322" customFormat="1" x14ac:dyDescent="0.2">
      <c r="A86" s="412" t="s">
        <v>569</v>
      </c>
      <c r="B86" s="412"/>
      <c r="C86" s="412"/>
      <c r="D86" s="412"/>
      <c r="E86" s="412"/>
      <c r="F86" s="412"/>
      <c r="G86" s="412"/>
      <c r="H86" s="412"/>
      <c r="I86" s="412"/>
    </row>
    <row r="87" spans="1:9" s="147" customFormat="1" x14ac:dyDescent="0.2">
      <c r="A87" s="397" t="s">
        <v>570</v>
      </c>
      <c r="B87" s="397"/>
      <c r="C87" s="397"/>
      <c r="D87" s="397"/>
      <c r="E87" s="323">
        <f>'PubP&amp;L'!F9</f>
        <v>0</v>
      </c>
      <c r="F87" s="413" t="s">
        <v>571</v>
      </c>
      <c r="G87" s="413"/>
      <c r="H87" s="323">
        <f>'PubP&amp;L'!B9</f>
        <v>0</v>
      </c>
      <c r="I87" s="147" t="s">
        <v>572</v>
      </c>
    </row>
    <row r="88" spans="1:9" s="147" customFormat="1" x14ac:dyDescent="0.2">
      <c r="A88" s="397" t="s">
        <v>573</v>
      </c>
      <c r="B88" s="397"/>
      <c r="C88" s="397"/>
      <c r="D88" s="397"/>
      <c r="E88" s="397"/>
      <c r="F88" s="397"/>
      <c r="G88" s="397"/>
      <c r="H88" s="397"/>
      <c r="I88" s="397"/>
    </row>
    <row r="89" spans="1:9" s="147" customFormat="1" x14ac:dyDescent="0.2">
      <c r="A89" s="409" t="s">
        <v>574</v>
      </c>
      <c r="B89" s="409"/>
      <c r="C89" s="409"/>
      <c r="D89" s="324" t="str">
        <f>IF('PubP&amp;L'!F9&gt;0,'PubP&amp;L'!F18/'PubP&amp;L'!F9," ")</f>
        <v xml:space="preserve"> </v>
      </c>
      <c r="E89" s="410" t="s">
        <v>575</v>
      </c>
      <c r="F89" s="410"/>
      <c r="G89" s="410"/>
      <c r="H89" s="410"/>
      <c r="I89" s="324" t="str">
        <f>IF('PubP&amp;L'!B9&gt;0,'PubP&amp;L'!B18/'PubP&amp;L'!B9," ")</f>
        <v xml:space="preserve"> </v>
      </c>
    </row>
    <row r="90" spans="1:9" s="147" customFormat="1" x14ac:dyDescent="0.2">
      <c r="A90" s="397" t="s">
        <v>576</v>
      </c>
      <c r="B90" s="397"/>
      <c r="C90" s="397"/>
      <c r="D90" s="397"/>
      <c r="E90" s="397"/>
      <c r="F90" s="397"/>
      <c r="G90" s="397"/>
      <c r="H90" s="397"/>
      <c r="I90" s="397"/>
    </row>
    <row r="91" spans="1:9" s="147" customFormat="1" x14ac:dyDescent="0.2">
      <c r="A91" s="397"/>
      <c r="B91" s="397"/>
      <c r="C91" s="397"/>
      <c r="D91" s="397"/>
      <c r="E91" s="397"/>
      <c r="F91" s="397"/>
      <c r="G91" s="397"/>
      <c r="H91" s="397"/>
      <c r="I91" s="397"/>
    </row>
    <row r="92" spans="1:9" s="322" customFormat="1" x14ac:dyDescent="0.2">
      <c r="A92" s="412" t="s">
        <v>577</v>
      </c>
      <c r="B92" s="412"/>
      <c r="C92" s="412"/>
      <c r="D92" s="412"/>
      <c r="E92" s="412"/>
      <c r="F92" s="412"/>
      <c r="G92" s="412"/>
      <c r="H92" s="412"/>
      <c r="I92" s="412"/>
    </row>
    <row r="93" spans="1:9" s="147" customFormat="1" x14ac:dyDescent="0.2">
      <c r="A93" s="397" t="s">
        <v>578</v>
      </c>
      <c r="B93" s="397"/>
      <c r="C93" s="397"/>
      <c r="D93" s="397"/>
      <c r="E93" s="397"/>
      <c r="F93" s="397"/>
      <c r="G93" s="397"/>
      <c r="H93" s="397"/>
      <c r="I93" s="397"/>
    </row>
    <row r="94" spans="1:9" s="147" customFormat="1" x14ac:dyDescent="0.2">
      <c r="A94" s="397" t="s">
        <v>579</v>
      </c>
      <c r="B94" s="397"/>
      <c r="C94" s="397"/>
      <c r="D94" s="323">
        <f>[8]Boardmeeting!$E$4</f>
        <v>0</v>
      </c>
      <c r="E94" s="386" t="s">
        <v>580</v>
      </c>
      <c r="F94" s="386"/>
      <c r="G94" s="386"/>
      <c r="H94" s="386"/>
      <c r="I94" s="348"/>
    </row>
    <row r="95" spans="1:9" s="147" customFormat="1" x14ac:dyDescent="0.2">
      <c r="A95" s="409" t="s">
        <v>581</v>
      </c>
      <c r="B95" s="409"/>
      <c r="C95" s="409"/>
      <c r="D95" s="409"/>
      <c r="E95" s="409"/>
      <c r="F95" s="409"/>
      <c r="G95" s="409"/>
      <c r="H95" s="414"/>
      <c r="I95" s="326">
        <f>[8]RegisterofMembers!$G$1</f>
        <v>0</v>
      </c>
    </row>
    <row r="96" spans="1:9" s="147" customFormat="1" x14ac:dyDescent="0.2">
      <c r="A96" s="409" t="s">
        <v>582</v>
      </c>
      <c r="B96" s="409"/>
      <c r="C96" s="409"/>
      <c r="D96" s="409"/>
      <c r="E96" s="409"/>
      <c r="F96" s="409"/>
      <c r="G96" s="409"/>
      <c r="H96" s="409"/>
      <c r="I96" s="415"/>
    </row>
    <row r="97" spans="1:9" s="147" customFormat="1" x14ac:dyDescent="0.2">
      <c r="A97" s="410" t="str">
        <f>IF([8]RegisterofMembers!$A$3&gt;0,[8]RegisterofMembers!$A$3," ")</f>
        <v xml:space="preserve"> </v>
      </c>
      <c r="B97" s="396"/>
      <c r="C97" s="396"/>
      <c r="D97" s="388" t="s">
        <v>583</v>
      </c>
      <c r="E97" s="388"/>
      <c r="F97" s="327">
        <f>[8]RegisterofMembers!$G$3</f>
        <v>0</v>
      </c>
      <c r="G97" s="325" t="s">
        <v>584</v>
      </c>
      <c r="H97" s="408">
        <f>'PubP&amp;L'!E5</f>
        <v>45322</v>
      </c>
      <c r="I97" s="390"/>
    </row>
    <row r="98" spans="1:9" s="147" customFormat="1" x14ac:dyDescent="0.2">
      <c r="A98" s="410" t="str">
        <f>IF([8]RegisterofMembers!$A$4&gt;0,[8]RegisterofMembers!$A$4," ")</f>
        <v xml:space="preserve"> </v>
      </c>
      <c r="B98" s="396"/>
      <c r="C98" s="396"/>
      <c r="D98" s="388" t="s">
        <v>583</v>
      </c>
      <c r="E98" s="388"/>
      <c r="F98" s="327">
        <f>[8]RegisterofMembers!$G$4</f>
        <v>0</v>
      </c>
      <c r="G98" s="325" t="s">
        <v>584</v>
      </c>
      <c r="H98" s="408">
        <f>'PubP&amp;L'!E5</f>
        <v>45322</v>
      </c>
      <c r="I98" s="390"/>
    </row>
    <row r="99" spans="1:9" s="147" customFormat="1" x14ac:dyDescent="0.2"/>
    <row r="100" spans="1:9" s="322" customFormat="1" x14ac:dyDescent="0.2">
      <c r="A100" s="412" t="s">
        <v>585</v>
      </c>
      <c r="B100" s="412"/>
      <c r="C100" s="412"/>
      <c r="D100" s="412"/>
      <c r="E100" s="412"/>
      <c r="F100" s="412"/>
      <c r="G100" s="412"/>
      <c r="H100" s="412"/>
      <c r="I100" s="412"/>
    </row>
    <row r="101" spans="1:9" s="147" customFormat="1" x14ac:dyDescent="0.2">
      <c r="A101" s="397" t="s">
        <v>586</v>
      </c>
      <c r="B101" s="397"/>
      <c r="C101" s="397"/>
      <c r="D101" s="397"/>
      <c r="E101" s="397"/>
      <c r="F101" s="397"/>
      <c r="G101" s="397"/>
      <c r="H101" s="397"/>
      <c r="I101" s="397"/>
    </row>
    <row r="102" spans="1:9" s="147" customFormat="1" x14ac:dyDescent="0.2">
      <c r="A102" s="397" t="s">
        <v>587</v>
      </c>
      <c r="B102" s="397"/>
      <c r="C102" s="397"/>
      <c r="D102" s="397"/>
      <c r="E102" s="397"/>
      <c r="F102" s="397"/>
      <c r="G102" s="397"/>
      <c r="H102" s="397"/>
      <c r="I102" s="397"/>
    </row>
    <row r="103" spans="1:9" s="147" customFormat="1" x14ac:dyDescent="0.2">
      <c r="A103" s="397" t="s">
        <v>588</v>
      </c>
      <c r="B103" s="397"/>
      <c r="C103" s="397"/>
      <c r="D103" s="397"/>
      <c r="E103" s="397"/>
      <c r="F103" s="397"/>
      <c r="G103" s="397"/>
      <c r="H103" s="397"/>
      <c r="I103" s="397"/>
    </row>
    <row r="104" spans="1:9" s="147" customFormat="1" x14ac:dyDescent="0.2">
      <c r="A104" s="397" t="s">
        <v>589</v>
      </c>
      <c r="B104" s="397"/>
      <c r="C104" s="397"/>
      <c r="D104" s="397"/>
      <c r="E104" s="397"/>
      <c r="F104" s="397"/>
      <c r="G104" s="397"/>
      <c r="H104" s="397"/>
      <c r="I104" s="397"/>
    </row>
    <row r="105" spans="1:9" s="147" customFormat="1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</row>
    <row r="106" spans="1:9" s="147" customFormat="1" x14ac:dyDescent="0.2">
      <c r="A106" s="397" t="s">
        <v>590</v>
      </c>
      <c r="B106" s="397"/>
      <c r="C106" s="397"/>
      <c r="D106" s="397"/>
      <c r="E106" s="397"/>
      <c r="F106" s="397"/>
      <c r="G106" s="397"/>
      <c r="H106" s="397"/>
      <c r="I106" s="397"/>
    </row>
    <row r="107" spans="1:9" s="147" customFormat="1" x14ac:dyDescent="0.2">
      <c r="A107" s="397" t="s">
        <v>591</v>
      </c>
      <c r="B107" s="397"/>
      <c r="C107" s="397"/>
      <c r="D107" s="397"/>
      <c r="E107" s="397"/>
      <c r="F107" s="397"/>
      <c r="G107" s="397"/>
      <c r="H107" s="397"/>
      <c r="I107" s="397"/>
    </row>
    <row r="108" spans="1:9" s="147" customFormat="1" x14ac:dyDescent="0.2">
      <c r="A108" s="397" t="s">
        <v>592</v>
      </c>
      <c r="B108" s="397"/>
      <c r="C108" s="397"/>
      <c r="D108" s="397"/>
      <c r="E108" s="397"/>
      <c r="F108" s="397"/>
      <c r="G108" s="397"/>
      <c r="H108" s="397"/>
      <c r="I108" s="397"/>
    </row>
    <row r="109" spans="1:9" s="147" customFormat="1" x14ac:dyDescent="0.2">
      <c r="A109" s="397" t="s">
        <v>593</v>
      </c>
      <c r="B109" s="397"/>
      <c r="C109" s="397"/>
      <c r="D109" s="397"/>
      <c r="E109" s="397"/>
      <c r="F109" s="397"/>
      <c r="G109" s="397"/>
      <c r="H109" s="397"/>
      <c r="I109" s="397"/>
    </row>
    <row r="110" spans="1:9" s="147" customFormat="1" x14ac:dyDescent="0.2">
      <c r="A110" s="397" t="s">
        <v>594</v>
      </c>
      <c r="B110" s="397"/>
      <c r="C110" s="397"/>
      <c r="D110" s="397"/>
      <c r="E110" s="397"/>
      <c r="F110" s="397"/>
      <c r="G110" s="397"/>
      <c r="H110" s="397"/>
      <c r="I110" s="397"/>
    </row>
    <row r="111" spans="1:9" s="147" customFormat="1" x14ac:dyDescent="0.2">
      <c r="A111" s="397"/>
      <c r="B111" s="397"/>
      <c r="C111" s="397"/>
      <c r="D111" s="397"/>
      <c r="E111" s="397"/>
      <c r="F111" s="397"/>
      <c r="G111" s="397"/>
      <c r="H111" s="397"/>
      <c r="I111" s="397"/>
    </row>
    <row r="112" spans="1:9" s="147" customFormat="1" x14ac:dyDescent="0.2">
      <c r="A112" s="397" t="s">
        <v>595</v>
      </c>
      <c r="B112" s="397"/>
      <c r="C112" s="397"/>
      <c r="D112" s="397"/>
      <c r="E112" s="397"/>
      <c r="F112" s="397"/>
      <c r="G112" s="397"/>
      <c r="H112" s="397"/>
      <c r="I112" s="397"/>
    </row>
    <row r="113" spans="1:9" s="147" customFormat="1" x14ac:dyDescent="0.2">
      <c r="A113" s="409" t="s">
        <v>596</v>
      </c>
      <c r="B113" s="409"/>
      <c r="C113" s="409"/>
      <c r="D113" s="409"/>
      <c r="E113" s="409"/>
      <c r="F113" s="409"/>
      <c r="G113" s="409"/>
      <c r="H113" s="408">
        <f>'PubP&amp;L'!E5</f>
        <v>45322</v>
      </c>
      <c r="I113" s="390"/>
    </row>
    <row r="114" spans="1:9" s="147" customFormat="1" x14ac:dyDescent="0.2">
      <c r="A114" s="397" t="s">
        <v>597</v>
      </c>
      <c r="B114" s="397"/>
      <c r="C114" s="397"/>
      <c r="D114" s="397"/>
      <c r="E114" s="397"/>
      <c r="F114" s="397"/>
      <c r="G114" s="397"/>
      <c r="H114" s="397"/>
      <c r="I114" s="397"/>
    </row>
    <row r="115" spans="1:9" s="147" customFormat="1" x14ac:dyDescent="0.2">
      <c r="A115" s="397" t="s">
        <v>598</v>
      </c>
      <c r="B115" s="397"/>
      <c r="C115" s="397"/>
      <c r="D115" s="397"/>
      <c r="E115" s="397"/>
      <c r="F115" s="397"/>
      <c r="G115" s="397"/>
      <c r="H115" s="397"/>
      <c r="I115" s="397"/>
    </row>
    <row r="116" spans="1:9" s="147" customFormat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</row>
    <row r="117" spans="1:9" s="147" customFormat="1" x14ac:dyDescent="0.2"/>
    <row r="118" spans="1:9" s="147" customFormat="1" x14ac:dyDescent="0.2">
      <c r="B118" s="386"/>
      <c r="C118" s="386"/>
      <c r="D118" s="147" t="s">
        <v>599</v>
      </c>
    </row>
    <row r="119" spans="1:9" s="147" customFormat="1" x14ac:dyDescent="0.2">
      <c r="B119" s="386">
        <f>OpenAccounts!E5</f>
        <v>0</v>
      </c>
      <c r="C119" s="386"/>
      <c r="D119" s="147" t="s">
        <v>600</v>
      </c>
      <c r="F119" s="147" t="s">
        <v>601</v>
      </c>
      <c r="G119" s="408">
        <f ca="1">TODAY()</f>
        <v>44910</v>
      </c>
      <c r="H119" s="408"/>
    </row>
    <row r="120" spans="1:9" s="147" customFormat="1" x14ac:dyDescent="0.2"/>
    <row r="121" spans="1:9" s="147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59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69" customWidth="1"/>
    <col min="7" max="7" width="2.7109375" style="69" customWidth="1"/>
    <col min="8" max="8" width="2.7109375" style="87" customWidth="1"/>
    <col min="9" max="9" width="12.140625" style="69" customWidth="1"/>
    <col min="10" max="10" width="0.85546875" style="69" customWidth="1"/>
    <col min="11" max="11" width="10.140625" style="69" customWidth="1"/>
    <col min="12" max="12" width="0.42578125" style="37" customWidth="1"/>
    <col min="13" max="16384" width="9.140625" style="37"/>
  </cols>
  <sheetData>
    <row r="1" spans="1:12" ht="6" customHeight="1" x14ac:dyDescent="0.2">
      <c r="A1" s="157"/>
      <c r="B1" s="38"/>
      <c r="C1" s="38"/>
      <c r="D1" s="38"/>
      <c r="E1" s="38"/>
      <c r="F1" s="160"/>
      <c r="G1" s="160"/>
      <c r="H1" s="161"/>
      <c r="I1" s="160"/>
      <c r="J1" s="160"/>
      <c r="K1" s="160"/>
      <c r="L1" s="38"/>
    </row>
    <row r="2" spans="1:12" s="40" customFormat="1" ht="24" customHeight="1" x14ac:dyDescent="0.2">
      <c r="A2" s="164"/>
      <c r="B2" s="437" t="str">
        <f>IF(OpenAccounts!E2&gt;0,OpenAccounts!E2," ")</f>
        <v xml:space="preserve"> </v>
      </c>
      <c r="C2" s="438"/>
      <c r="D2" s="438"/>
      <c r="E2" s="430" t="s">
        <v>174</v>
      </c>
      <c r="F2" s="431"/>
      <c r="G2" s="431"/>
      <c r="H2" s="431"/>
      <c r="I2" s="431"/>
      <c r="J2" s="171"/>
      <c r="K2" s="172" t="s">
        <v>284</v>
      </c>
      <c r="L2" s="39"/>
    </row>
    <row r="3" spans="1:12" x14ac:dyDescent="0.2">
      <c r="A3" s="157"/>
      <c r="B3" s="38"/>
      <c r="C3" s="38"/>
      <c r="D3" s="38"/>
      <c r="E3" s="38"/>
      <c r="F3" s="160"/>
      <c r="G3" s="161"/>
      <c r="H3" s="161"/>
      <c r="I3" s="163" t="s">
        <v>150</v>
      </c>
      <c r="J3" s="163"/>
      <c r="K3" s="163" t="s">
        <v>150</v>
      </c>
      <c r="L3" s="38"/>
    </row>
    <row r="4" spans="1:12" x14ac:dyDescent="0.2">
      <c r="A4" s="157"/>
      <c r="B4" s="38"/>
      <c r="C4" s="38"/>
      <c r="D4" s="38"/>
      <c r="E4" s="38"/>
      <c r="F4" s="160"/>
      <c r="G4" s="161"/>
      <c r="H4" s="161"/>
      <c r="I4" s="163"/>
      <c r="J4" s="163"/>
      <c r="K4" s="163"/>
      <c r="L4" s="38"/>
    </row>
    <row r="5" spans="1:12" s="40" customFormat="1" ht="12.75" x14ac:dyDescent="0.2">
      <c r="A5" s="158"/>
      <c r="B5" s="434" t="s">
        <v>550</v>
      </c>
      <c r="C5" s="435"/>
      <c r="D5" s="435"/>
      <c r="E5" s="419">
        <f>Admin!L6</f>
        <v>44958</v>
      </c>
      <c r="F5" s="396"/>
      <c r="G5" s="176" t="s">
        <v>551</v>
      </c>
      <c r="H5" s="419">
        <f>Admin!N7</f>
        <v>45322</v>
      </c>
      <c r="I5" s="420"/>
      <c r="J5" s="160"/>
      <c r="K5" s="249">
        <f>'PubP&amp;L'!F46</f>
        <v>0</v>
      </c>
      <c r="L5" s="39"/>
    </row>
    <row r="6" spans="1:12" s="40" customFormat="1" x14ac:dyDescent="0.2">
      <c r="A6" s="158"/>
      <c r="B6" s="39"/>
      <c r="C6" s="39"/>
      <c r="D6" s="39"/>
      <c r="E6" s="39"/>
      <c r="F6" s="39"/>
      <c r="G6" s="160"/>
      <c r="H6" s="161"/>
      <c r="I6" s="160"/>
      <c r="J6" s="160"/>
      <c r="K6" s="250"/>
      <c r="L6" s="39"/>
    </row>
    <row r="7" spans="1:12" ht="12.75" x14ac:dyDescent="0.2">
      <c r="A7" s="157"/>
      <c r="B7" s="38"/>
      <c r="C7" s="424" t="s">
        <v>175</v>
      </c>
      <c r="D7" s="348"/>
      <c r="E7" s="348"/>
      <c r="F7" s="348"/>
      <c r="G7" s="160"/>
      <c r="H7" s="161"/>
      <c r="I7" s="162" t="str">
        <f>IF(TrialBalance!EJ85&gt;0,TrialBalance!EJ85," ")</f>
        <v xml:space="preserve"> </v>
      </c>
      <c r="J7" s="160"/>
      <c r="K7" s="250"/>
      <c r="L7" s="38"/>
    </row>
    <row r="8" spans="1:12" ht="12.75" x14ac:dyDescent="0.2">
      <c r="A8" s="157"/>
      <c r="B8" s="38"/>
      <c r="C8" s="424" t="s">
        <v>176</v>
      </c>
      <c r="D8" s="348"/>
      <c r="E8" s="348"/>
      <c r="F8" s="348"/>
      <c r="G8" s="160"/>
      <c r="H8" s="161"/>
      <c r="I8" s="162" t="str">
        <f>IF(TrialBalance!EJ87&gt;0,TrialBalance!EJ87," ")</f>
        <v xml:space="preserve"> </v>
      </c>
      <c r="J8" s="160"/>
      <c r="K8" s="250"/>
      <c r="L8" s="38"/>
    </row>
    <row r="9" spans="1:12" ht="6" customHeight="1" x14ac:dyDescent="0.2">
      <c r="A9" s="157"/>
      <c r="B9" s="38"/>
      <c r="C9" s="38"/>
      <c r="D9" s="38"/>
      <c r="E9" s="38"/>
      <c r="F9" s="160"/>
      <c r="G9" s="160"/>
      <c r="H9" s="161"/>
      <c r="I9" s="160"/>
      <c r="J9" s="160"/>
      <c r="K9" s="250"/>
      <c r="L9" s="38"/>
    </row>
    <row r="10" spans="1:12" ht="12.75" x14ac:dyDescent="0.2">
      <c r="A10" s="157"/>
      <c r="B10" s="270"/>
      <c r="C10" s="416" t="s">
        <v>285</v>
      </c>
      <c r="D10" s="441"/>
      <c r="E10" s="441"/>
      <c r="F10" s="441"/>
      <c r="G10" s="160"/>
      <c r="H10" s="161"/>
      <c r="I10" s="160"/>
      <c r="J10" s="160"/>
      <c r="K10" s="249">
        <f>SUM(I6:I9)</f>
        <v>0</v>
      </c>
      <c r="L10" s="38"/>
    </row>
    <row r="11" spans="1:12" ht="12" customHeight="1" x14ac:dyDescent="0.2">
      <c r="A11" s="157"/>
      <c r="B11" s="38"/>
      <c r="C11" s="38"/>
      <c r="D11" s="38"/>
      <c r="E11" s="38"/>
      <c r="F11" s="160"/>
      <c r="G11" s="160"/>
      <c r="H11" s="161"/>
      <c r="I11" s="160"/>
      <c r="J11" s="160"/>
      <c r="K11" s="250"/>
      <c r="L11" s="38"/>
    </row>
    <row r="12" spans="1:12" s="40" customFormat="1" x14ac:dyDescent="0.2">
      <c r="A12" s="158"/>
      <c r="B12" s="39" t="s">
        <v>177</v>
      </c>
      <c r="C12" s="39"/>
      <c r="D12" s="39"/>
      <c r="E12" s="39"/>
      <c r="F12" s="160"/>
      <c r="G12" s="160"/>
      <c r="H12" s="161"/>
      <c r="I12" s="160"/>
      <c r="J12" s="160"/>
      <c r="K12" s="249">
        <f>K5+K10</f>
        <v>0</v>
      </c>
      <c r="L12" s="39"/>
    </row>
    <row r="13" spans="1:12" s="40" customFormat="1" ht="12" customHeight="1" x14ac:dyDescent="0.2">
      <c r="A13" s="158"/>
      <c r="B13" s="39"/>
      <c r="C13" s="39"/>
      <c r="D13" s="39"/>
      <c r="E13" s="39"/>
      <c r="F13" s="160"/>
      <c r="G13" s="160"/>
      <c r="H13" s="161"/>
      <c r="I13" s="160"/>
      <c r="J13" s="160"/>
      <c r="K13" s="250"/>
      <c r="L13" s="39"/>
    </row>
    <row r="14" spans="1:12" s="40" customFormat="1" x14ac:dyDescent="0.2">
      <c r="A14" s="158"/>
      <c r="B14" s="39" t="s">
        <v>286</v>
      </c>
      <c r="C14" s="39"/>
      <c r="D14" s="39"/>
      <c r="E14" s="39"/>
      <c r="F14" s="160"/>
      <c r="G14" s="160"/>
      <c r="H14" s="161"/>
      <c r="I14" s="160"/>
      <c r="J14" s="160"/>
      <c r="K14" s="250"/>
      <c r="L14" s="39"/>
    </row>
    <row r="15" spans="1:12" s="40" customFormat="1" ht="12.75" x14ac:dyDescent="0.2">
      <c r="A15" s="158"/>
      <c r="B15" s="432" t="s">
        <v>522</v>
      </c>
      <c r="C15" s="433"/>
      <c r="D15" s="433"/>
      <c r="E15" s="289">
        <f>E5</f>
        <v>44958</v>
      </c>
      <c r="F15" s="289">
        <f>H5</f>
        <v>45322</v>
      </c>
      <c r="G15" s="421">
        <f>Admin!G5</f>
        <v>100</v>
      </c>
      <c r="H15" s="422"/>
      <c r="I15" s="173">
        <f>IF(K79&gt;0,K79,0)</f>
        <v>0</v>
      </c>
      <c r="J15" s="160"/>
      <c r="K15" s="293" t="s">
        <v>518</v>
      </c>
      <c r="L15" s="291"/>
    </row>
    <row r="16" spans="1:12" s="40" customFormat="1" ht="12.75" x14ac:dyDescent="0.2">
      <c r="A16" s="158"/>
      <c r="B16" s="424" t="s">
        <v>525</v>
      </c>
      <c r="C16" s="348"/>
      <c r="D16" s="348"/>
      <c r="E16" s="289">
        <f>E5</f>
        <v>44958</v>
      </c>
      <c r="F16" s="289">
        <f>H5</f>
        <v>45322</v>
      </c>
      <c r="G16" s="421">
        <f>Admin!G6</f>
        <v>18</v>
      </c>
      <c r="H16" s="422"/>
      <c r="I16" s="173">
        <f>IF(K91&gt;0,K91,0)</f>
        <v>0</v>
      </c>
      <c r="J16" s="160"/>
      <c r="K16" s="293" t="s">
        <v>519</v>
      </c>
      <c r="L16" s="291"/>
    </row>
    <row r="17" spans="1:12" s="40" customFormat="1" ht="12.75" x14ac:dyDescent="0.2">
      <c r="A17" s="158"/>
      <c r="B17" s="424" t="s">
        <v>523</v>
      </c>
      <c r="C17" s="348"/>
      <c r="D17" s="348"/>
      <c r="E17" s="425">
        <f>E5</f>
        <v>44958</v>
      </c>
      <c r="F17" s="396"/>
      <c r="G17" s="421">
        <f>Admin!G6</f>
        <v>18</v>
      </c>
      <c r="H17" s="422"/>
      <c r="I17" s="173">
        <f>IF(K99&gt;0,K99,0)</f>
        <v>0</v>
      </c>
      <c r="J17" s="160"/>
      <c r="K17" s="293" t="s">
        <v>520</v>
      </c>
      <c r="L17" s="291"/>
    </row>
    <row r="18" spans="1:12" s="40" customFormat="1" ht="12.75" x14ac:dyDescent="0.2">
      <c r="A18" s="158"/>
      <c r="B18" s="424" t="s">
        <v>524</v>
      </c>
      <c r="C18" s="348"/>
      <c r="D18" s="348"/>
      <c r="E18" s="289">
        <f>E5</f>
        <v>44958</v>
      </c>
      <c r="F18" s="289">
        <f>H5</f>
        <v>45322</v>
      </c>
      <c r="G18" s="181"/>
      <c r="H18" s="290"/>
      <c r="I18" s="174">
        <f>IF(K102&lt;&gt;0,-K102,0)</f>
        <v>0</v>
      </c>
      <c r="J18" s="160"/>
      <c r="K18" s="293" t="s">
        <v>521</v>
      </c>
      <c r="L18" s="291"/>
    </row>
    <row r="19" spans="1:12" ht="6" customHeight="1" x14ac:dyDescent="0.2">
      <c r="A19" s="157"/>
      <c r="B19" s="38"/>
      <c r="C19" s="38"/>
      <c r="D19" s="38"/>
      <c r="E19" s="38"/>
      <c r="F19" s="160"/>
      <c r="G19" s="160"/>
      <c r="H19" s="161"/>
      <c r="I19" s="160"/>
      <c r="J19" s="160"/>
      <c r="K19" s="250"/>
      <c r="L19" s="38"/>
    </row>
    <row r="20" spans="1:12" s="40" customFormat="1" ht="12.75" x14ac:dyDescent="0.2">
      <c r="A20" s="158"/>
      <c r="B20" s="270"/>
      <c r="C20" s="416" t="s">
        <v>286</v>
      </c>
      <c r="D20" s="348"/>
      <c r="E20" s="348"/>
      <c r="F20" s="160"/>
      <c r="G20" s="160"/>
      <c r="H20" s="161"/>
      <c r="I20" s="160"/>
      <c r="J20" s="160"/>
      <c r="K20" s="249">
        <f>SUM(I14:I19)</f>
        <v>0</v>
      </c>
      <c r="L20" s="39"/>
    </row>
    <row r="21" spans="1:12" ht="12" customHeight="1" x14ac:dyDescent="0.2">
      <c r="A21" s="157"/>
      <c r="B21" s="38"/>
      <c r="C21" s="38"/>
      <c r="D21" s="38"/>
      <c r="E21" s="38"/>
      <c r="F21" s="160"/>
      <c r="G21" s="160"/>
      <c r="H21" s="161"/>
      <c r="I21" s="160"/>
      <c r="J21" s="160"/>
      <c r="K21" s="250"/>
      <c r="L21" s="38"/>
    </row>
    <row r="22" spans="1:12" s="40" customFormat="1" ht="12.75" x14ac:dyDescent="0.2">
      <c r="A22" s="158"/>
      <c r="B22" s="423" t="s">
        <v>291</v>
      </c>
      <c r="C22" s="415"/>
      <c r="D22" s="415"/>
      <c r="E22" s="415"/>
      <c r="F22" s="182"/>
      <c r="G22" s="182"/>
      <c r="H22" s="182"/>
      <c r="I22" s="160"/>
      <c r="J22" s="160"/>
      <c r="K22" s="251">
        <f>K12-K20</f>
        <v>0</v>
      </c>
      <c r="L22" s="39"/>
    </row>
    <row r="23" spans="1:12" s="40" customFormat="1" ht="12" customHeight="1" x14ac:dyDescent="0.2">
      <c r="A23" s="158"/>
      <c r="B23" s="48"/>
      <c r="C23" s="39"/>
      <c r="D23" s="39"/>
      <c r="E23" s="48"/>
      <c r="F23" s="160"/>
      <c r="G23" s="160"/>
      <c r="H23" s="161"/>
      <c r="I23" s="160"/>
      <c r="J23" s="160"/>
      <c r="K23" s="250"/>
      <c r="L23" s="39"/>
    </row>
    <row r="24" spans="1:12" x14ac:dyDescent="0.2">
      <c r="A24" s="157"/>
      <c r="B24" s="312" t="s">
        <v>292</v>
      </c>
      <c r="C24" s="38"/>
      <c r="D24" s="38"/>
      <c r="E24" s="38"/>
      <c r="F24" s="38"/>
      <c r="G24" s="160"/>
      <c r="H24" s="161"/>
      <c r="I24" s="160"/>
      <c r="J24" s="160"/>
      <c r="K24" s="252">
        <f>-TrialBalance!EJ58</f>
        <v>0</v>
      </c>
      <c r="L24" s="38"/>
    </row>
    <row r="25" spans="1:12" ht="12" customHeight="1" x14ac:dyDescent="0.2">
      <c r="A25" s="157"/>
      <c r="B25" s="38"/>
      <c r="C25" s="38"/>
      <c r="D25" s="38"/>
      <c r="E25" s="38"/>
      <c r="F25" s="38"/>
      <c r="G25" s="160"/>
      <c r="H25" s="161"/>
      <c r="I25" s="160"/>
      <c r="J25" s="160"/>
      <c r="K25" s="250"/>
      <c r="L25" s="38"/>
    </row>
    <row r="26" spans="1:12" x14ac:dyDescent="0.2">
      <c r="A26" s="157"/>
      <c r="B26" s="312" t="s">
        <v>293</v>
      </c>
      <c r="C26" s="38"/>
      <c r="D26" s="38"/>
      <c r="E26" s="38"/>
      <c r="F26" s="38"/>
      <c r="G26" s="160"/>
      <c r="H26" s="161"/>
      <c r="I26" s="160"/>
      <c r="J26" s="160"/>
      <c r="K26" s="252">
        <f>OpenAccounts!Q5</f>
        <v>0</v>
      </c>
      <c r="L26" s="38"/>
    </row>
    <row r="27" spans="1:12" ht="12" customHeight="1" x14ac:dyDescent="0.2">
      <c r="A27" s="157"/>
      <c r="B27" s="38"/>
      <c r="C27" s="38"/>
      <c r="D27" s="38"/>
      <c r="E27" s="38"/>
      <c r="F27" s="160"/>
      <c r="G27" s="160"/>
      <c r="H27" s="161"/>
      <c r="I27" s="160"/>
      <c r="J27" s="160"/>
      <c r="K27" s="250"/>
      <c r="L27" s="38"/>
    </row>
    <row r="28" spans="1:12" s="40" customFormat="1" ht="12.75" x14ac:dyDescent="0.2">
      <c r="A28" s="158"/>
      <c r="B28" s="434" t="s">
        <v>517</v>
      </c>
      <c r="C28" s="435"/>
      <c r="D28" s="435"/>
      <c r="E28" s="436">
        <f>H5</f>
        <v>45322</v>
      </c>
      <c r="F28" s="436"/>
      <c r="G28" s="160"/>
      <c r="H28" s="161"/>
      <c r="I28" s="160"/>
      <c r="J28" s="160"/>
      <c r="K28" s="251">
        <f>K22+K24-K26</f>
        <v>0</v>
      </c>
      <c r="L28" s="39"/>
    </row>
    <row r="29" spans="1:12" s="40" customFormat="1" x14ac:dyDescent="0.2">
      <c r="A29" s="158"/>
      <c r="B29" s="39"/>
      <c r="C29" s="39"/>
      <c r="D29" s="39"/>
      <c r="E29" s="156"/>
      <c r="F29" s="165"/>
      <c r="G29" s="160"/>
      <c r="H29" s="161"/>
      <c r="I29" s="160"/>
      <c r="J29" s="160"/>
      <c r="K29" s="176"/>
      <c r="L29" s="39"/>
    </row>
    <row r="30" spans="1:12" s="40" customFormat="1" x14ac:dyDescent="0.2">
      <c r="A30" s="157"/>
      <c r="B30" s="39"/>
      <c r="C30" s="39"/>
      <c r="D30" s="39"/>
      <c r="E30" s="166"/>
      <c r="F30" s="160"/>
      <c r="G30" s="160"/>
      <c r="H30" s="161"/>
      <c r="I30" s="160"/>
      <c r="J30" s="160"/>
      <c r="K30" s="160"/>
      <c r="L30" s="39"/>
    </row>
    <row r="31" spans="1:12" ht="14.25" customHeight="1" x14ac:dyDescent="0.2">
      <c r="A31" s="164" t="s">
        <v>528</v>
      </c>
      <c r="B31" s="177" t="s">
        <v>284</v>
      </c>
      <c r="C31" s="178" t="s">
        <v>526</v>
      </c>
      <c r="D31" s="178" t="s">
        <v>527</v>
      </c>
      <c r="E31" s="178" t="s">
        <v>294</v>
      </c>
      <c r="F31" s="179" t="s">
        <v>270</v>
      </c>
      <c r="G31" s="426" t="s">
        <v>269</v>
      </c>
      <c r="H31" s="427"/>
      <c r="I31" s="179" t="s">
        <v>271</v>
      </c>
      <c r="J31" s="161"/>
      <c r="K31" s="160"/>
      <c r="L31" s="38"/>
    </row>
    <row r="32" spans="1:12" ht="14.25" customHeight="1" x14ac:dyDescent="0.2">
      <c r="A32" s="164"/>
      <c r="B32" s="180"/>
      <c r="C32" s="38"/>
      <c r="D32" s="38"/>
      <c r="E32" s="181"/>
      <c r="F32" s="161"/>
      <c r="G32" s="161"/>
      <c r="H32" s="182"/>
      <c r="I32" s="161"/>
      <c r="J32" s="161"/>
      <c r="K32" s="160"/>
      <c r="L32" s="38"/>
    </row>
    <row r="33" spans="1:12" ht="15" customHeight="1" x14ac:dyDescent="0.2">
      <c r="A33" s="183">
        <f>D33-C33+1</f>
        <v>59</v>
      </c>
      <c r="B33" s="181" t="s">
        <v>14</v>
      </c>
      <c r="C33" s="195">
        <f>E5</f>
        <v>44958</v>
      </c>
      <c r="D33" s="195">
        <f>Admin!B8</f>
        <v>45016</v>
      </c>
      <c r="E33" s="185">
        <f>Admin!K6</f>
        <v>2023</v>
      </c>
      <c r="F33" s="163">
        <f>IF(K28&gt;0,K28*A33/A35,0)</f>
        <v>0</v>
      </c>
      <c r="G33" s="417">
        <f>Admin!P6</f>
        <v>19</v>
      </c>
      <c r="H33" s="418"/>
      <c r="I33" s="186">
        <f>F33*G33/100</f>
        <v>0</v>
      </c>
      <c r="J33" s="167"/>
      <c r="K33" s="160"/>
      <c r="L33" s="38"/>
    </row>
    <row r="34" spans="1:12" ht="15" customHeight="1" thickBot="1" x14ac:dyDescent="0.25">
      <c r="A34" s="183">
        <f>D34-C34+1</f>
        <v>306</v>
      </c>
      <c r="B34" s="181" t="s">
        <v>14</v>
      </c>
      <c r="C34" s="195">
        <f>Admin!B9</f>
        <v>45017</v>
      </c>
      <c r="D34" s="195">
        <f>H5</f>
        <v>45322</v>
      </c>
      <c r="E34" s="185">
        <f>Admin!K7</f>
        <v>2024</v>
      </c>
      <c r="F34" s="163">
        <f>IF(K28&gt;0,K28*A34/A35,0)</f>
        <v>0</v>
      </c>
      <c r="G34" s="417">
        <f>Admin!P7</f>
        <v>19</v>
      </c>
      <c r="H34" s="418"/>
      <c r="I34" s="186">
        <f>F34*G34/100</f>
        <v>0</v>
      </c>
      <c r="J34" s="167"/>
      <c r="K34" s="160"/>
      <c r="L34" s="38"/>
    </row>
    <row r="35" spans="1:12" s="40" customFormat="1" ht="15" customHeight="1" thickBot="1" x14ac:dyDescent="0.25">
      <c r="A35" s="183">
        <f>D34-C33+1</f>
        <v>365</v>
      </c>
      <c r="B35" s="156" t="s">
        <v>295</v>
      </c>
      <c r="C35" s="39"/>
      <c r="D35" s="39"/>
      <c r="E35" s="48"/>
      <c r="F35" s="187"/>
      <c r="G35" s="160"/>
      <c r="H35" s="161"/>
      <c r="I35" s="188"/>
      <c r="J35" s="188"/>
      <c r="K35" s="189">
        <f>SUM(I33:I34)</f>
        <v>0</v>
      </c>
      <c r="L35" s="39"/>
    </row>
    <row r="36" spans="1:12" ht="12" customHeight="1" x14ac:dyDescent="0.2">
      <c r="A36" s="157"/>
      <c r="B36" s="38"/>
      <c r="C36" s="38"/>
      <c r="D36" s="38"/>
      <c r="E36" s="38"/>
      <c r="F36" s="160"/>
      <c r="G36" s="160"/>
      <c r="H36" s="161"/>
      <c r="I36" s="160"/>
      <c r="J36" s="160"/>
      <c r="K36" s="160"/>
      <c r="L36" s="38"/>
    </row>
    <row r="37" spans="1:12" s="40" customFormat="1" ht="12.75" x14ac:dyDescent="0.2">
      <c r="A37" s="158"/>
      <c r="B37" s="39"/>
      <c r="C37" s="416" t="s">
        <v>296</v>
      </c>
      <c r="D37" s="433"/>
      <c r="E37" s="433"/>
      <c r="F37" s="433"/>
      <c r="G37" s="433"/>
      <c r="H37" s="433"/>
      <c r="I37" s="160"/>
      <c r="J37" s="160"/>
      <c r="K37" s="190">
        <f>TrialBalance!EH35</f>
        <v>0</v>
      </c>
      <c r="L37" s="39"/>
    </row>
    <row r="38" spans="1:12" s="40" customFormat="1" ht="12" customHeight="1" thickBot="1" x14ac:dyDescent="0.25">
      <c r="A38" s="158"/>
      <c r="B38" s="39"/>
      <c r="C38" s="39"/>
      <c r="D38" s="39"/>
      <c r="E38" s="39"/>
      <c r="F38" s="160"/>
      <c r="G38" s="160"/>
      <c r="H38" s="161"/>
      <c r="I38" s="160"/>
      <c r="J38" s="160"/>
      <c r="K38" s="160"/>
      <c r="L38" s="39"/>
    </row>
    <row r="39" spans="1:12" s="40" customFormat="1" ht="15" customHeight="1" thickBot="1" x14ac:dyDescent="0.25">
      <c r="A39" s="158"/>
      <c r="B39" s="271" t="s">
        <v>297</v>
      </c>
      <c r="C39" s="39"/>
      <c r="D39" s="39"/>
      <c r="E39" s="292"/>
      <c r="F39" s="292"/>
      <c r="G39" s="292"/>
      <c r="H39" s="292"/>
      <c r="I39" s="292"/>
      <c r="J39" s="160"/>
      <c r="K39" s="248">
        <f>K35-K37</f>
        <v>0</v>
      </c>
      <c r="L39" s="39"/>
    </row>
    <row r="40" spans="1:12" s="40" customFormat="1" ht="6" customHeight="1" x14ac:dyDescent="0.2">
      <c r="A40" s="158"/>
      <c r="B40" s="39"/>
      <c r="C40" s="39"/>
      <c r="D40" s="39"/>
      <c r="E40" s="39"/>
      <c r="F40" s="160"/>
      <c r="G40" s="160"/>
      <c r="H40" s="161"/>
      <c r="I40" s="160"/>
      <c r="J40" s="160"/>
      <c r="K40" s="160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8"/>
      <c r="B43" s="39"/>
      <c r="C43" s="39"/>
      <c r="D43" s="39"/>
      <c r="E43" s="39"/>
      <c r="F43" s="160"/>
      <c r="G43" s="160"/>
      <c r="H43" s="161"/>
      <c r="I43" s="160"/>
      <c r="J43" s="160"/>
      <c r="K43" s="160"/>
      <c r="L43" s="39"/>
    </row>
    <row r="44" spans="1:12" s="40" customFormat="1" ht="12.75" customHeight="1" x14ac:dyDescent="0.2">
      <c r="A44" s="158"/>
      <c r="B44" s="416" t="s">
        <v>298</v>
      </c>
      <c r="C44" s="416"/>
      <c r="D44" s="39"/>
      <c r="E44" s="39"/>
      <c r="F44" s="160"/>
      <c r="G44" s="160"/>
      <c r="H44" s="161"/>
      <c r="I44" s="160"/>
      <c r="J44" s="160"/>
      <c r="K44" s="160"/>
      <c r="L44" s="39"/>
    </row>
    <row r="45" spans="1:12" ht="12" customHeight="1" thickBot="1" x14ac:dyDescent="0.25">
      <c r="A45" s="157"/>
      <c r="B45" s="38"/>
      <c r="C45" s="38"/>
      <c r="D45" s="38"/>
      <c r="E45" s="38"/>
      <c r="F45" s="428" t="s">
        <v>299</v>
      </c>
      <c r="G45" s="160"/>
      <c r="H45" s="161"/>
      <c r="I45" s="428" t="s">
        <v>495</v>
      </c>
      <c r="J45" s="160"/>
      <c r="K45" s="160"/>
      <c r="L45" s="38"/>
    </row>
    <row r="46" spans="1:12" ht="24" customHeight="1" thickBot="1" x14ac:dyDescent="0.25">
      <c r="A46" s="302" t="s">
        <v>287</v>
      </c>
      <c r="B46" s="439" t="s">
        <v>495</v>
      </c>
      <c r="C46" s="440"/>
      <c r="D46" s="38"/>
      <c r="E46" s="185"/>
      <c r="F46" s="429"/>
      <c r="G46" s="160"/>
      <c r="H46" s="161"/>
      <c r="I46" s="429"/>
      <c r="J46" s="160"/>
      <c r="K46" s="160"/>
      <c r="L46" s="38"/>
    </row>
    <row r="47" spans="1:12" ht="12" customHeight="1" x14ac:dyDescent="0.2">
      <c r="A47" s="157"/>
      <c r="B47" s="191"/>
      <c r="C47" s="38"/>
      <c r="D47" s="38"/>
      <c r="E47" s="185"/>
      <c r="F47" s="192" t="s">
        <v>150</v>
      </c>
      <c r="G47" s="160"/>
      <c r="H47" s="161"/>
      <c r="I47" s="193" t="s">
        <v>150</v>
      </c>
      <c r="J47" s="160"/>
      <c r="K47" s="160"/>
      <c r="L47" s="38"/>
    </row>
    <row r="48" spans="1:12" s="40" customFormat="1" ht="12.75" x14ac:dyDescent="0.2">
      <c r="A48" s="158"/>
      <c r="B48" s="451" t="s">
        <v>531</v>
      </c>
      <c r="C48" s="452"/>
      <c r="D48" s="294">
        <f>E5</f>
        <v>44958</v>
      </c>
      <c r="E48" s="294">
        <f>H5</f>
        <v>45322</v>
      </c>
      <c r="F48" s="160"/>
      <c r="G48" s="160"/>
      <c r="H48" s="161"/>
      <c r="I48" s="160"/>
      <c r="J48" s="160"/>
      <c r="K48" s="160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72"/>
      <c r="F49" s="162" t="str">
        <f>IF([1]Schedule!$E$67&gt;0,[1]Schedule!$E$67," ")</f>
        <v xml:space="preserve"> </v>
      </c>
      <c r="G49" s="160"/>
      <c r="H49" s="161"/>
      <c r="I49" s="69" t="str">
        <f>IF([1]Schedule!$E$67&gt;0,[1]Schedule!$Q$67," ")</f>
        <v xml:space="preserve"> </v>
      </c>
      <c r="J49" s="160"/>
      <c r="K49" s="160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72"/>
      <c r="F50" s="162" t="str">
        <f>IF([1]Schedule!$E$68&gt;0,[1]Schedule!$E$68," ")</f>
        <v xml:space="preserve"> </v>
      </c>
      <c r="G50" s="160"/>
      <c r="H50" s="161"/>
      <c r="I50" s="69" t="str">
        <f>IF([1]Schedule!$E$68&gt;0,[1]Schedule!$Q$68," ")</f>
        <v xml:space="preserve"> </v>
      </c>
      <c r="J50" s="160"/>
      <c r="K50" s="160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72"/>
      <c r="F51" s="162" t="str">
        <f>IF([1]Schedule!$E$69&gt;0,[1]Schedule!$E$69," ")</f>
        <v xml:space="preserve"> </v>
      </c>
      <c r="G51" s="160"/>
      <c r="H51" s="161"/>
      <c r="I51" s="69" t="str">
        <f>IF([1]Schedule!$E$69&gt;0,[1]Schedule!$Q$69," ")</f>
        <v xml:space="preserve"> </v>
      </c>
      <c r="J51" s="160"/>
      <c r="K51" s="160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72"/>
      <c r="F52" s="162" t="str">
        <f>IF([1]Schedule!$E$70&gt;0,[1]Schedule!$E$70," ")</f>
        <v xml:space="preserve"> </v>
      </c>
      <c r="G52" s="160"/>
      <c r="H52" s="161"/>
      <c r="I52" s="69" t="str">
        <f>IF([1]Schedule!$E$70&gt;0,[1]Schedule!$Q$70," ")</f>
        <v xml:space="preserve"> </v>
      </c>
      <c r="J52" s="160"/>
      <c r="K52" s="160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72"/>
      <c r="F53" s="162" t="str">
        <f>IF([1]Schedule!$E$71&gt;0,[1]Schedule!$E$71," ")</f>
        <v xml:space="preserve"> </v>
      </c>
      <c r="G53" s="160"/>
      <c r="H53" s="161"/>
      <c r="I53" s="69" t="str">
        <f>IF([1]Schedule!$E$71&gt;0,[1]Schedule!$Q$71," ")</f>
        <v xml:space="preserve"> </v>
      </c>
      <c r="J53" s="160"/>
      <c r="K53" s="160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72"/>
      <c r="F54" s="162" t="str">
        <f>IF([1]Schedule!$E$72&gt;0,[1]Schedule!$E$72," ")</f>
        <v xml:space="preserve"> </v>
      </c>
      <c r="G54" s="160"/>
      <c r="H54" s="161"/>
      <c r="I54" s="69" t="str">
        <f>IF([1]Schedule!$E$72&gt;0,[1]Schedule!$Q$72," ")</f>
        <v xml:space="preserve"> </v>
      </c>
      <c r="J54" s="160"/>
      <c r="K54" s="160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72"/>
      <c r="F55" s="162" t="str">
        <f>IF([1]Schedule!$E$73&gt;0,[1]Schedule!$E$73," ")</f>
        <v xml:space="preserve"> </v>
      </c>
      <c r="G55" s="160"/>
      <c r="H55" s="161"/>
      <c r="I55" s="69" t="str">
        <f>IF([1]Schedule!$E$73&gt;0,[1]Schedule!$Q$73," ")</f>
        <v xml:space="preserve"> </v>
      </c>
      <c r="J55" s="160"/>
      <c r="K55" s="160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72"/>
      <c r="F56" s="162" t="str">
        <f>IF([1]Schedule!$E$74&gt;0,[1]Schedule!$E$74," ")</f>
        <v xml:space="preserve"> </v>
      </c>
      <c r="G56" s="160"/>
      <c r="H56" s="161"/>
      <c r="I56" s="69" t="str">
        <f>IF([1]Schedule!$E$74&gt;0,[1]Schedule!$Q$74," ")</f>
        <v xml:space="preserve"> </v>
      </c>
      <c r="J56" s="160"/>
      <c r="K56" s="160"/>
      <c r="L56" s="39"/>
    </row>
    <row r="57" spans="1:12" s="40" customFormat="1" ht="12.75" x14ac:dyDescent="0.2">
      <c r="A57" s="195"/>
      <c r="B57" s="451" t="s">
        <v>532</v>
      </c>
      <c r="C57" s="452"/>
      <c r="D57" s="294">
        <f>E5</f>
        <v>44958</v>
      </c>
      <c r="E57" s="294">
        <f>H5</f>
        <v>45322</v>
      </c>
      <c r="F57" s="160"/>
      <c r="G57" s="160"/>
      <c r="H57" s="161"/>
      <c r="I57" s="160"/>
      <c r="J57" s="160"/>
      <c r="K57" s="160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72"/>
      <c r="F58" s="162" t="str">
        <f>IF([1]Schedule!$E$78&gt;0,[1]Schedule!$E$78," ")</f>
        <v xml:space="preserve"> </v>
      </c>
      <c r="G58" s="160"/>
      <c r="H58" s="161"/>
      <c r="I58" s="69" t="str">
        <f>IF([1]Schedule!$E$78&gt;0,[1]Schedule!$Q$78," ")</f>
        <v xml:space="preserve"> </v>
      </c>
      <c r="J58" s="160"/>
      <c r="K58" s="160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72"/>
      <c r="F59" s="162" t="str">
        <f>IF([1]Schedule!$E$79&gt;0,[1]Schedule!$E$79," ")</f>
        <v xml:space="preserve"> </v>
      </c>
      <c r="G59" s="160"/>
      <c r="H59" s="161"/>
      <c r="I59" s="69" t="str">
        <f>IF([1]Schedule!$E$79&gt;0,[1]Schedule!$Q$79," ")</f>
        <v xml:space="preserve"> </v>
      </c>
      <c r="J59" s="160"/>
      <c r="K59" s="160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72"/>
      <c r="F60" s="162" t="str">
        <f>IF([1]Schedule!$E$80&gt;0,[1]Schedule!$E$80," ")</f>
        <v xml:space="preserve"> </v>
      </c>
      <c r="G60" s="160"/>
      <c r="H60" s="161"/>
      <c r="I60" s="69" t="str">
        <f>IF([1]Schedule!$E$80&gt;0,[1]Schedule!$Q$80," ")</f>
        <v xml:space="preserve"> </v>
      </c>
      <c r="J60" s="160"/>
      <c r="K60" s="160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72"/>
      <c r="F61" s="162" t="str">
        <f>IF([1]Schedule!$E$81&gt;0,[1]Schedule!$E$81," ")</f>
        <v xml:space="preserve"> </v>
      </c>
      <c r="G61" s="160"/>
      <c r="H61" s="161"/>
      <c r="I61" s="69" t="str">
        <f>IF([1]Schedule!$E$81&gt;0,[1]Schedule!$Q$81," ")</f>
        <v xml:space="preserve"> </v>
      </c>
      <c r="J61" s="160"/>
      <c r="K61" s="160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72"/>
      <c r="F62" s="162" t="str">
        <f>IF([1]Schedule!$E$82&gt;0,[1]Schedule!$E$82," ")</f>
        <v xml:space="preserve"> </v>
      </c>
      <c r="G62" s="160"/>
      <c r="H62" s="161"/>
      <c r="I62" s="69" t="str">
        <f>IF([1]Schedule!$E$82&gt;0,[1]Schedule!$Q$82," ")</f>
        <v xml:space="preserve"> </v>
      </c>
      <c r="J62" s="160"/>
      <c r="K62" s="160"/>
      <c r="L62" s="39"/>
    </row>
    <row r="63" spans="1:12" s="40" customFormat="1" ht="12.75" x14ac:dyDescent="0.2">
      <c r="A63" s="448" t="s">
        <v>529</v>
      </c>
      <c r="B63" s="453"/>
      <c r="C63" s="453"/>
      <c r="D63" s="294">
        <f>E5</f>
        <v>44958</v>
      </c>
      <c r="E63" s="294">
        <f>H5</f>
        <v>45322</v>
      </c>
      <c r="F63" s="160"/>
      <c r="G63" s="160"/>
      <c r="H63" s="161"/>
      <c r="I63" s="160"/>
      <c r="J63" s="160"/>
      <c r="K63" s="160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72"/>
      <c r="F64" s="162" t="str">
        <f>IF([1]Schedule!$E$86&gt;0,[1]Schedule!$E$86," ")</f>
        <v xml:space="preserve"> </v>
      </c>
      <c r="G64" s="160"/>
      <c r="H64" s="161"/>
      <c r="I64" s="69" t="str">
        <f>IF([1]Schedule!$E$86&gt;0,[1]Schedule!$Q$86," ")</f>
        <v xml:space="preserve"> </v>
      </c>
      <c r="J64" s="160"/>
      <c r="K64" s="160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72"/>
      <c r="F65" s="162" t="str">
        <f>IF([1]Schedule!$E$87&gt;0,[1]Schedule!$E$87," ")</f>
        <v xml:space="preserve"> </v>
      </c>
      <c r="G65" s="160"/>
      <c r="H65" s="161"/>
      <c r="I65" s="69" t="str">
        <f>IF([1]Schedule!$E$87&gt;0,[1]Schedule!$Q$87," ")</f>
        <v xml:space="preserve"> </v>
      </c>
      <c r="J65" s="160"/>
      <c r="K65" s="160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72"/>
      <c r="F66" s="162" t="str">
        <f>IF([1]Schedule!$E$88&gt;0,[1]Schedule!$E$88," ")</f>
        <v xml:space="preserve"> </v>
      </c>
      <c r="G66" s="160"/>
      <c r="H66" s="161"/>
      <c r="I66" s="69" t="str">
        <f>IF([1]Schedule!$E$88&gt;0,[1]Schedule!$Q$88," ")</f>
        <v xml:space="preserve"> </v>
      </c>
      <c r="J66" s="160"/>
      <c r="K66" s="160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72"/>
      <c r="F67" s="162" t="str">
        <f>IF([1]Schedule!$E$89&gt;0,[1]Schedule!$E$89," ")</f>
        <v xml:space="preserve"> </v>
      </c>
      <c r="G67" s="160"/>
      <c r="H67" s="161"/>
      <c r="I67" s="69" t="str">
        <f>IF([1]Schedule!$E$89&gt;0,[1]Schedule!$Q$89," ")</f>
        <v xml:space="preserve"> </v>
      </c>
      <c r="J67" s="160"/>
      <c r="K67" s="160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72"/>
      <c r="F68" s="162" t="str">
        <f>IF([1]Schedule!$E$90&gt;0,[1]Schedule!$E$90," ")</f>
        <v xml:space="preserve"> </v>
      </c>
      <c r="G68" s="160"/>
      <c r="H68" s="161"/>
      <c r="I68" s="69" t="str">
        <f>IF([1]Schedule!$E$90&gt;0,[1]Schedule!$Q$90," ")</f>
        <v xml:space="preserve"> </v>
      </c>
      <c r="J68" s="160"/>
      <c r="K68" s="160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72"/>
      <c r="F69" s="162" t="str">
        <f>IF([1]Schedule!$E$91&gt;0,[1]Schedule!$E$91," ")</f>
        <v xml:space="preserve"> </v>
      </c>
      <c r="G69" s="160"/>
      <c r="H69" s="161"/>
      <c r="I69" s="69" t="str">
        <f>IF([1]Schedule!$E$91&gt;0,[1]Schedule!$Q$91," ")</f>
        <v xml:space="preserve"> </v>
      </c>
      <c r="J69" s="160"/>
      <c r="K69" s="160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72"/>
      <c r="F70" s="162" t="str">
        <f>IF([1]Schedule!$E$92&gt;0,[1]Schedule!$E$92," ")</f>
        <v xml:space="preserve"> </v>
      </c>
      <c r="G70" s="160"/>
      <c r="H70" s="161"/>
      <c r="I70" s="69" t="str">
        <f>IF([1]Schedule!$E$92&gt;0,[1]Schedule!$Q$92," ")</f>
        <v xml:space="preserve"> </v>
      </c>
      <c r="J70" s="160"/>
      <c r="K70" s="160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72"/>
      <c r="F71" s="162" t="str">
        <f>IF([1]Schedule!$E$93&gt;0,[1]Schedule!$E$93," ")</f>
        <v xml:space="preserve"> </v>
      </c>
      <c r="G71" s="160"/>
      <c r="H71" s="161"/>
      <c r="I71" s="69" t="str">
        <f>IF([1]Schedule!$E$93&gt;0,[1]Schedule!$Q$93," ")</f>
        <v xml:space="preserve"> </v>
      </c>
      <c r="J71" s="160"/>
      <c r="K71" s="160"/>
      <c r="L71" s="39"/>
    </row>
    <row r="72" spans="1:12" s="40" customFormat="1" ht="12.75" x14ac:dyDescent="0.2">
      <c r="A72" s="158"/>
      <c r="B72" s="424" t="s">
        <v>530</v>
      </c>
      <c r="C72" s="433"/>
      <c r="D72" s="294">
        <f>E5</f>
        <v>44958</v>
      </c>
      <c r="E72" s="294">
        <f>H5</f>
        <v>45322</v>
      </c>
      <c r="F72" s="160"/>
      <c r="G72" s="160"/>
      <c r="H72" s="161"/>
      <c r="I72" s="160"/>
      <c r="J72" s="160"/>
      <c r="K72" s="160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72"/>
      <c r="F73" s="162" t="str">
        <f>IF([1]Schedule!$E$103&gt;0,[1]Schedule!$E$103," ")</f>
        <v xml:space="preserve"> </v>
      </c>
      <c r="G73" s="160"/>
      <c r="H73" s="161"/>
      <c r="I73" s="69" t="str">
        <f>IF([1]Schedule!$E$103&gt;0,[1]Schedule!$Q$103," ")</f>
        <v xml:space="preserve"> </v>
      </c>
      <c r="J73" s="160"/>
      <c r="K73" s="160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72"/>
      <c r="F74" s="162" t="str">
        <f>IF([1]Schedule!$E$104&gt;0,[1]Schedule!$E$104," ")</f>
        <v xml:space="preserve"> </v>
      </c>
      <c r="G74" s="160"/>
      <c r="H74" s="161"/>
      <c r="I74" s="69" t="str">
        <f>IF([1]Schedule!$E$104&gt;0,[1]Schedule!$Q$104," ")</f>
        <v xml:space="preserve"> </v>
      </c>
      <c r="J74" s="160"/>
      <c r="K74" s="160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72"/>
      <c r="F75" s="162" t="str">
        <f>IF([1]Schedule!$E$105&gt;0,[1]Schedule!$E$105," ")</f>
        <v xml:space="preserve"> </v>
      </c>
      <c r="G75" s="160"/>
      <c r="H75" s="161"/>
      <c r="I75" s="69" t="str">
        <f>IF([1]Schedule!$E$105&gt;0,[1]Schedule!$Q$105," ")</f>
        <v xml:space="preserve"> </v>
      </c>
      <c r="J75" s="160"/>
      <c r="K75" s="160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72"/>
      <c r="F76" s="162" t="str">
        <f>IF([1]Schedule!$E$106&gt;0,[1]Schedule!$E$106," ")</f>
        <v xml:space="preserve"> </v>
      </c>
      <c r="G76" s="160"/>
      <c r="H76" s="161"/>
      <c r="I76" s="69" t="str">
        <f>IF([1]Schedule!$E$106&gt;0,[1]Schedule!$Q$106," ")</f>
        <v xml:space="preserve"> </v>
      </c>
      <c r="J76" s="160"/>
      <c r="K76" s="160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72"/>
      <c r="F77" s="162" t="str">
        <f>IF([1]Schedule!$E$107&gt;0,[1]Schedule!$E$107," ")</f>
        <v xml:space="preserve"> </v>
      </c>
      <c r="G77" s="160"/>
      <c r="H77" s="161"/>
      <c r="I77" s="69" t="str">
        <f>IF([1]Schedule!$E$107&gt;0,[1]Schedule!$Q$107," ")</f>
        <v xml:space="preserve"> </v>
      </c>
      <c r="J77" s="160"/>
      <c r="K77" s="160"/>
      <c r="L77" s="39"/>
    </row>
    <row r="78" spans="1:12" ht="6" customHeight="1" x14ac:dyDescent="0.2">
      <c r="A78" s="157"/>
      <c r="B78" s="38"/>
      <c r="C78" s="38"/>
      <c r="D78" s="38"/>
      <c r="E78" s="38"/>
      <c r="F78" s="160"/>
      <c r="G78" s="160"/>
      <c r="H78" s="161"/>
      <c r="I78" s="160"/>
      <c r="J78" s="160"/>
      <c r="K78" s="160"/>
      <c r="L78" s="38"/>
    </row>
    <row r="79" spans="1:12" s="40" customFormat="1" ht="12.75" x14ac:dyDescent="0.2">
      <c r="A79" s="158"/>
      <c r="B79" s="443" t="s">
        <v>533</v>
      </c>
      <c r="C79" s="396"/>
      <c r="D79" s="195">
        <f>E5</f>
        <v>44958</v>
      </c>
      <c r="E79" s="295">
        <f>H5</f>
        <v>45322</v>
      </c>
      <c r="F79" s="175">
        <f>SUM(F48:F78)</f>
        <v>0</v>
      </c>
      <c r="G79" s="160"/>
      <c r="H79" s="161"/>
      <c r="I79" s="162">
        <f>SUM(I48:I78)</f>
        <v>0</v>
      </c>
      <c r="J79" s="160"/>
      <c r="K79" s="162">
        <f>I79</f>
        <v>0</v>
      </c>
      <c r="L79" s="39"/>
    </row>
    <row r="80" spans="1:12" s="40" customFormat="1" x14ac:dyDescent="0.2">
      <c r="A80" s="158"/>
      <c r="B80" s="39"/>
      <c r="C80" s="39"/>
      <c r="D80" s="39"/>
      <c r="E80" s="39"/>
      <c r="F80" s="160"/>
      <c r="G80" s="160"/>
      <c r="H80" s="161"/>
      <c r="I80" s="39"/>
      <c r="J80" s="160"/>
      <c r="K80" s="160"/>
      <c r="L80" s="39"/>
    </row>
    <row r="81" spans="1:12" s="40" customFormat="1" ht="22.5" customHeight="1" thickBot="1" x14ac:dyDescent="0.25">
      <c r="A81" s="158"/>
      <c r="B81" s="443"/>
      <c r="C81" s="396"/>
      <c r="D81" s="39"/>
      <c r="E81" s="39"/>
      <c r="F81" s="428" t="s">
        <v>299</v>
      </c>
      <c r="G81" s="160"/>
      <c r="H81" s="161"/>
      <c r="I81" s="446" t="s">
        <v>542</v>
      </c>
      <c r="J81" s="160"/>
      <c r="K81" s="160"/>
      <c r="L81" s="39"/>
    </row>
    <row r="82" spans="1:12" s="40" customFormat="1" ht="12" customHeight="1" thickBot="1" x14ac:dyDescent="0.25">
      <c r="A82" s="39"/>
      <c r="B82" s="439" t="s">
        <v>268</v>
      </c>
      <c r="C82" s="440"/>
      <c r="D82" s="39"/>
      <c r="E82" s="185"/>
      <c r="F82" s="429"/>
      <c r="G82" s="160"/>
      <c r="H82" s="161"/>
      <c r="I82" s="447"/>
      <c r="J82" s="160"/>
      <c r="K82" s="160"/>
      <c r="L82" s="39"/>
    </row>
    <row r="83" spans="1:12" s="40" customFormat="1" ht="12.75" x14ac:dyDescent="0.2">
      <c r="A83" s="39"/>
      <c r="B83" s="191"/>
      <c r="C83" s="39"/>
      <c r="D83" s="39"/>
      <c r="E83" s="185"/>
      <c r="F83" s="192" t="s">
        <v>150</v>
      </c>
      <c r="G83" s="160"/>
      <c r="H83" s="161"/>
      <c r="I83" s="193" t="s">
        <v>150</v>
      </c>
      <c r="J83" s="160"/>
      <c r="K83" s="160"/>
      <c r="L83" s="39"/>
    </row>
    <row r="84" spans="1:12" ht="12" customHeight="1" x14ac:dyDescent="0.2">
      <c r="A84" s="301" t="s">
        <v>288</v>
      </c>
      <c r="B84" s="448" t="s">
        <v>534</v>
      </c>
      <c r="C84" s="449"/>
      <c r="D84" s="313">
        <f>E5</f>
        <v>44958</v>
      </c>
      <c r="E84" s="313">
        <f>H5</f>
        <v>45322</v>
      </c>
      <c r="F84" s="160"/>
      <c r="G84" s="160"/>
      <c r="H84" s="161"/>
      <c r="I84" s="160"/>
      <c r="J84" s="160"/>
      <c r="K84" s="160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72"/>
      <c r="F85" s="162" t="str">
        <f>IF([1]Schedule!$E$97&gt;0,[1]Schedule!$E$97," ")</f>
        <v xml:space="preserve"> </v>
      </c>
      <c r="G85" s="160"/>
      <c r="H85" s="161"/>
      <c r="I85" s="69" t="str">
        <f>IF([1]Schedule!$E$97&gt;0,[1]Schedule!$R$97," ")</f>
        <v xml:space="preserve"> </v>
      </c>
      <c r="J85" s="160"/>
      <c r="K85" s="160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72"/>
      <c r="F86" s="162" t="str">
        <f>IF([1]Schedule!$E$98&gt;0,[1]Schedule!$E$98," ")</f>
        <v xml:space="preserve"> </v>
      </c>
      <c r="G86" s="160"/>
      <c r="H86" s="161"/>
      <c r="I86" s="69" t="str">
        <f>IF([1]Schedule!$E$98&gt;0,[1]Schedule!$R$98," ")</f>
        <v xml:space="preserve"> </v>
      </c>
      <c r="J86" s="160"/>
      <c r="K86" s="160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72"/>
      <c r="F87" s="162" t="str">
        <f>IF([1]Schedule!$E$99&gt;0,[1]Schedule!$E$99," ")</f>
        <v xml:space="preserve"> </v>
      </c>
      <c r="G87" s="160"/>
      <c r="H87" s="161"/>
      <c r="I87" s="69" t="str">
        <f>IF([1]Schedule!$E$99&gt;0,[1]Schedule!$R$99," ")</f>
        <v xml:space="preserve"> </v>
      </c>
      <c r="J87" s="160"/>
      <c r="K87" s="160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72"/>
      <c r="F88" s="162" t="str">
        <f>IF([1]Schedule!$E$100&gt;0,[1]Schedule!$E$100," ")</f>
        <v xml:space="preserve"> </v>
      </c>
      <c r="G88" s="160"/>
      <c r="H88" s="161"/>
      <c r="I88" s="69" t="str">
        <f>IF([1]Schedule!$E$100&gt;0,[1]Schedule!$R$100," ")</f>
        <v xml:space="preserve"> </v>
      </c>
      <c r="J88" s="160"/>
      <c r="K88" s="160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72"/>
      <c r="F89" s="162" t="str">
        <f>IF([1]Schedule!$E$101&gt;0,[1]Schedule!$E$101," ")</f>
        <v xml:space="preserve"> </v>
      </c>
      <c r="G89" s="160"/>
      <c r="H89" s="161"/>
      <c r="I89" s="69" t="str">
        <f>IF([1]Schedule!$E$101&gt;0,[1]Schedule!$R$101," ")</f>
        <v xml:space="preserve"> </v>
      </c>
      <c r="J89" s="160"/>
      <c r="K89" s="160"/>
      <c r="L89" s="38"/>
    </row>
    <row r="90" spans="1:12" ht="6" customHeight="1" x14ac:dyDescent="0.2">
      <c r="A90" s="157"/>
      <c r="B90" s="38"/>
      <c r="C90" s="38"/>
      <c r="D90" s="38"/>
      <c r="E90" s="38"/>
      <c r="F90" s="160"/>
      <c r="G90" s="160"/>
      <c r="H90" s="161"/>
      <c r="I90" s="160"/>
      <c r="J90" s="160"/>
      <c r="K90" s="160"/>
      <c r="L90" s="38"/>
    </row>
    <row r="91" spans="1:12" ht="12" customHeight="1" x14ac:dyDescent="0.2">
      <c r="A91" s="157"/>
      <c r="B91" s="450" t="s">
        <v>536</v>
      </c>
      <c r="C91" s="435"/>
      <c r="D91" s="297">
        <f>E5</f>
        <v>44958</v>
      </c>
      <c r="E91" s="297">
        <f>H5</f>
        <v>45322</v>
      </c>
      <c r="F91" s="445" t="s">
        <v>535</v>
      </c>
      <c r="G91" s="445"/>
      <c r="H91" s="445"/>
      <c r="I91" s="445"/>
      <c r="J91" s="160"/>
      <c r="K91" s="162">
        <f>SUM(I84:I90)</f>
        <v>0</v>
      </c>
      <c r="L91" s="38"/>
    </row>
    <row r="92" spans="1:12" ht="12" customHeight="1" x14ac:dyDescent="0.2">
      <c r="A92" s="157"/>
      <c r="B92" s="39"/>
      <c r="C92" s="38"/>
      <c r="D92" s="38"/>
      <c r="E92" s="156"/>
      <c r="F92" s="163"/>
      <c r="G92" s="160"/>
      <c r="H92" s="161"/>
      <c r="I92" s="160"/>
      <c r="J92" s="160"/>
      <c r="K92" s="160"/>
      <c r="L92" s="38"/>
    </row>
    <row r="93" spans="1:12" s="40" customFormat="1" x14ac:dyDescent="0.2">
      <c r="A93" s="300" t="s">
        <v>289</v>
      </c>
      <c r="B93" s="416" t="s">
        <v>537</v>
      </c>
      <c r="C93" s="416"/>
      <c r="D93" s="416"/>
      <c r="E93" s="296">
        <f>E5</f>
        <v>44958</v>
      </c>
      <c r="F93" s="315">
        <f>Admin!G6/100</f>
        <v>0.18</v>
      </c>
      <c r="G93" s="160"/>
      <c r="H93" s="161"/>
      <c r="I93" s="160"/>
      <c r="J93" s="160"/>
      <c r="K93" s="160"/>
      <c r="L93" s="39"/>
    </row>
    <row r="94" spans="1:12" x14ac:dyDescent="0.2">
      <c r="A94" s="157"/>
      <c r="B94" s="444" t="s">
        <v>538</v>
      </c>
      <c r="C94" s="444"/>
      <c r="D94" s="299">
        <f>E5</f>
        <v>44958</v>
      </c>
      <c r="E94" s="38"/>
      <c r="F94" s="38"/>
      <c r="G94" s="160"/>
      <c r="H94" s="161"/>
      <c r="I94" s="69" t="str">
        <f>IF([1]Schedule!$R$22&gt;0,[1]Schedule!$R$22," ")</f>
        <v xml:space="preserve"> </v>
      </c>
      <c r="J94" s="160"/>
      <c r="K94" s="160"/>
      <c r="L94" s="38"/>
    </row>
    <row r="95" spans="1:12" x14ac:dyDescent="0.2">
      <c r="A95" s="157"/>
      <c r="B95" s="444" t="s">
        <v>539</v>
      </c>
      <c r="C95" s="444"/>
      <c r="D95" s="299">
        <f>E5</f>
        <v>44958</v>
      </c>
      <c r="E95" s="38"/>
      <c r="F95" s="38"/>
      <c r="G95" s="160"/>
      <c r="H95" s="161"/>
      <c r="I95" s="69" t="str">
        <f>IF([1]Schedule!$R$30&gt;0,[1]Schedule!$R$30," ")</f>
        <v xml:space="preserve"> </v>
      </c>
      <c r="J95" s="160"/>
      <c r="K95" s="160"/>
      <c r="L95" s="38"/>
    </row>
    <row r="96" spans="1:12" x14ac:dyDescent="0.2">
      <c r="A96" s="157"/>
      <c r="B96" s="444" t="s">
        <v>540</v>
      </c>
      <c r="C96" s="444"/>
      <c r="D96" s="299">
        <f>E5</f>
        <v>44958</v>
      </c>
      <c r="E96" s="38"/>
      <c r="F96" s="38"/>
      <c r="G96" s="160"/>
      <c r="H96" s="161"/>
      <c r="I96" s="69" t="str">
        <f>IF([1]Schedule!$R$41&gt;0,[1]Schedule!$R$41," ")</f>
        <v xml:space="preserve"> </v>
      </c>
      <c r="J96" s="160"/>
      <c r="K96" s="160"/>
      <c r="L96" s="38"/>
    </row>
    <row r="97" spans="1:12" x14ac:dyDescent="0.2">
      <c r="A97" s="164"/>
      <c r="B97" s="444" t="s">
        <v>541</v>
      </c>
      <c r="C97" s="444"/>
      <c r="D97" s="299">
        <f>E5</f>
        <v>44958</v>
      </c>
      <c r="E97" s="38"/>
      <c r="F97" s="38"/>
      <c r="G97" s="160"/>
      <c r="H97" s="161"/>
      <c r="I97" s="69" t="str">
        <f>IF([1]Schedule!$R$55&gt;0,[1]Schedule!$R$55," ")</f>
        <v xml:space="preserve"> </v>
      </c>
      <c r="J97" s="160"/>
      <c r="K97" s="38"/>
      <c r="L97" s="38"/>
    </row>
    <row r="98" spans="1:12" ht="6" customHeight="1" x14ac:dyDescent="0.2">
      <c r="A98" s="157"/>
      <c r="B98" s="38"/>
      <c r="C98" s="38"/>
      <c r="D98" s="38"/>
      <c r="E98" s="38"/>
      <c r="F98" s="160"/>
      <c r="G98" s="160"/>
      <c r="H98" s="161"/>
      <c r="I98" s="160"/>
      <c r="J98" s="160"/>
      <c r="K98" s="160"/>
      <c r="L98" s="38"/>
    </row>
    <row r="99" spans="1:12" ht="12" customHeight="1" x14ac:dyDescent="0.2">
      <c r="A99" s="182"/>
      <c r="B99" s="416" t="s">
        <v>537</v>
      </c>
      <c r="C99" s="416"/>
      <c r="D99" s="416"/>
      <c r="E99" s="296">
        <f>E5</f>
        <v>44958</v>
      </c>
      <c r="F99" s="315">
        <f>F93</f>
        <v>0.18</v>
      </c>
      <c r="G99" s="160"/>
      <c r="H99" s="161"/>
      <c r="I99" s="298"/>
      <c r="J99" s="160"/>
      <c r="K99" s="162">
        <f>SUM(I93:I98)</f>
        <v>0</v>
      </c>
      <c r="L99" s="38"/>
    </row>
    <row r="100" spans="1:12" ht="12" customHeight="1" x14ac:dyDescent="0.2">
      <c r="A100" s="157"/>
      <c r="B100" s="38"/>
      <c r="C100" s="38"/>
      <c r="D100" s="38"/>
      <c r="E100" s="38"/>
      <c r="F100" s="160"/>
      <c r="G100" s="160"/>
      <c r="H100" s="161"/>
      <c r="I100" s="160"/>
      <c r="J100" s="160"/>
      <c r="K100" s="160"/>
      <c r="L100" s="38"/>
    </row>
    <row r="101" spans="1:12" ht="12" customHeight="1" x14ac:dyDescent="0.2">
      <c r="A101" s="157"/>
      <c r="B101" s="416"/>
      <c r="C101" s="433"/>
      <c r="D101" s="433"/>
      <c r="E101" s="195"/>
      <c r="F101" s="195"/>
      <c r="G101" s="160"/>
      <c r="H101" s="161"/>
      <c r="I101" s="160" t="str">
        <f>IF([1]Schedule!$W$1&gt;0,[1]Schedule!$Z$1-[1]Schedule!$Y$1," ")</f>
        <v xml:space="preserve"> </v>
      </c>
      <c r="J101" s="160"/>
      <c r="K101" s="160"/>
      <c r="L101" s="38"/>
    </row>
    <row r="102" spans="1:12" ht="12" customHeight="1" x14ac:dyDescent="0.2">
      <c r="A102" s="301" t="s">
        <v>290</v>
      </c>
      <c r="B102" s="416" t="s">
        <v>524</v>
      </c>
      <c r="C102" s="348"/>
      <c r="D102" s="348"/>
      <c r="E102" s="296">
        <f>E5</f>
        <v>44958</v>
      </c>
      <c r="F102" s="296">
        <f>H5</f>
        <v>45322</v>
      </c>
      <c r="G102" s="298"/>
      <c r="H102" s="298"/>
      <c r="I102" s="298"/>
      <c r="J102" s="160"/>
      <c r="K102" s="162">
        <f>SUM(I100:I101)</f>
        <v>0</v>
      </c>
      <c r="L102" s="38"/>
    </row>
    <row r="103" spans="1:12" ht="12" customHeight="1" thickBot="1" x14ac:dyDescent="0.25">
      <c r="A103" s="182"/>
      <c r="B103" s="38"/>
      <c r="C103" s="38"/>
      <c r="D103" s="38"/>
      <c r="E103" s="38"/>
      <c r="F103" s="160"/>
      <c r="G103" s="160"/>
      <c r="H103" s="161"/>
      <c r="I103" s="160"/>
      <c r="J103" s="160"/>
      <c r="K103" s="160"/>
      <c r="L103" s="38"/>
    </row>
    <row r="104" spans="1:12" ht="15" customHeight="1" thickBot="1" x14ac:dyDescent="0.25">
      <c r="A104" s="182"/>
      <c r="B104" s="442" t="s">
        <v>300</v>
      </c>
      <c r="C104" s="348"/>
      <c r="D104" s="348"/>
      <c r="E104" s="348"/>
      <c r="F104" s="348"/>
      <c r="G104" s="271"/>
      <c r="H104" s="271"/>
      <c r="I104" s="271"/>
      <c r="J104" s="160"/>
      <c r="K104" s="196">
        <f>K79+K99+K91-K102</f>
        <v>0</v>
      </c>
      <c r="L104" s="38"/>
    </row>
    <row r="105" spans="1:12" ht="12" customHeight="1" x14ac:dyDescent="0.2">
      <c r="A105" s="182"/>
      <c r="B105" s="38"/>
      <c r="C105" s="38"/>
      <c r="D105" s="38"/>
      <c r="E105" s="38"/>
      <c r="F105" s="160"/>
      <c r="G105" s="160"/>
      <c r="H105" s="161"/>
      <c r="I105" s="160"/>
      <c r="J105" s="160"/>
      <c r="K105" s="160"/>
      <c r="L105" s="38"/>
    </row>
  </sheetData>
  <mergeCells count="49">
    <mergeCell ref="B79:C79"/>
    <mergeCell ref="B84:C84"/>
    <mergeCell ref="B91:C91"/>
    <mergeCell ref="B48:C48"/>
    <mergeCell ref="B57:C57"/>
    <mergeCell ref="A63:C63"/>
    <mergeCell ref="B72:C72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3" width="2.710937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48"/>
      <c r="B1" s="348"/>
      <c r="C1" s="348"/>
      <c r="D1" s="348"/>
      <c r="E1" s="348"/>
      <c r="F1" s="603" t="s">
        <v>301</v>
      </c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604"/>
      <c r="Z1" s="604"/>
      <c r="AA1" s="604"/>
      <c r="AB1" s="604"/>
      <c r="AC1" s="604"/>
      <c r="AD1" s="604"/>
      <c r="AE1" s="604"/>
      <c r="AF1" s="604"/>
      <c r="AG1" s="604"/>
      <c r="AH1" s="604"/>
      <c r="AI1" s="604"/>
      <c r="AJ1" s="604"/>
      <c r="AK1" s="604"/>
      <c r="AL1" s="604"/>
      <c r="AM1" s="604"/>
      <c r="AN1" s="605"/>
      <c r="AO1" s="348"/>
      <c r="AP1" s="348"/>
      <c r="AQ1" s="348"/>
      <c r="AR1" s="348"/>
    </row>
    <row r="2" spans="1:44" ht="16.5" customHeight="1" x14ac:dyDescent="0.2">
      <c r="A2" s="348"/>
      <c r="B2" s="348"/>
      <c r="C2" s="348"/>
      <c r="D2" s="348"/>
      <c r="E2" s="348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  <c r="AC2" s="606"/>
      <c r="AD2" s="606"/>
      <c r="AE2" s="606"/>
      <c r="AF2" s="606"/>
      <c r="AG2" s="606"/>
      <c r="AH2" s="606"/>
      <c r="AI2" s="606"/>
      <c r="AJ2" s="606"/>
      <c r="AK2" s="606"/>
      <c r="AL2" s="606"/>
      <c r="AM2" s="606"/>
      <c r="AN2" s="606"/>
      <c r="AO2" s="348"/>
      <c r="AP2" s="348"/>
      <c r="AQ2" s="348"/>
      <c r="AR2" s="348"/>
    </row>
    <row r="3" spans="1:44" x14ac:dyDescent="0.2">
      <c r="A3" s="573"/>
      <c r="B3" s="573"/>
      <c r="C3" s="607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/>
      <c r="AN3" s="608"/>
      <c r="AO3" s="541" t="s">
        <v>302</v>
      </c>
      <c r="AP3" s="348"/>
      <c r="AQ3" s="348"/>
      <c r="AR3" s="348"/>
    </row>
    <row r="4" spans="1:44" ht="12.75" customHeight="1" x14ac:dyDescent="0.2">
      <c r="A4" s="573"/>
      <c r="B4" s="573"/>
      <c r="C4" s="609" t="s">
        <v>303</v>
      </c>
      <c r="D4" s="609"/>
      <c r="E4" s="609"/>
      <c r="F4" s="609"/>
      <c r="G4" s="609"/>
      <c r="H4" s="609"/>
      <c r="I4" s="609"/>
      <c r="J4" s="609"/>
      <c r="K4" s="609"/>
      <c r="L4" s="573"/>
      <c r="M4" s="573"/>
      <c r="N4" s="573"/>
      <c r="O4" s="573"/>
      <c r="P4" s="573"/>
      <c r="Q4" s="573"/>
      <c r="R4" s="573"/>
      <c r="S4" s="573"/>
      <c r="T4" s="573"/>
      <c r="U4" s="573"/>
      <c r="V4" s="573"/>
      <c r="W4" s="573"/>
      <c r="X4" s="611" t="s">
        <v>304</v>
      </c>
      <c r="Y4" s="611"/>
      <c r="Z4" s="611"/>
      <c r="AA4" s="611"/>
      <c r="AB4" s="611"/>
      <c r="AC4" s="611"/>
      <c r="AD4" s="611"/>
      <c r="AE4" s="611"/>
      <c r="AF4" s="611"/>
      <c r="AG4" s="611"/>
      <c r="AH4" s="611"/>
      <c r="AI4" s="611"/>
      <c r="AJ4" s="611"/>
      <c r="AK4" s="611"/>
      <c r="AL4" s="611"/>
      <c r="AM4" s="611"/>
      <c r="AN4" s="611"/>
      <c r="AO4" s="611"/>
      <c r="AP4" s="611"/>
      <c r="AQ4" s="611"/>
      <c r="AR4" s="611"/>
    </row>
    <row r="5" spans="1:44" ht="12.75" customHeight="1" x14ac:dyDescent="0.2">
      <c r="A5" s="573"/>
      <c r="B5" s="573"/>
      <c r="C5" s="609"/>
      <c r="D5" s="609"/>
      <c r="E5" s="609"/>
      <c r="F5" s="609"/>
      <c r="G5" s="609"/>
      <c r="H5" s="609"/>
      <c r="I5" s="609"/>
      <c r="J5" s="609"/>
      <c r="K5" s="609"/>
      <c r="L5" s="573"/>
      <c r="M5" s="573"/>
      <c r="N5" s="573"/>
      <c r="O5" s="573"/>
      <c r="P5" s="573"/>
      <c r="Q5" s="573"/>
      <c r="R5" s="573"/>
      <c r="S5" s="573"/>
      <c r="T5" s="573"/>
      <c r="U5" s="573"/>
      <c r="V5" s="573"/>
      <c r="W5" s="573"/>
      <c r="X5" s="611"/>
      <c r="Y5" s="611"/>
      <c r="Z5" s="611"/>
      <c r="AA5" s="611"/>
      <c r="AB5" s="611"/>
      <c r="AC5" s="611"/>
      <c r="AD5" s="611"/>
      <c r="AE5" s="611"/>
      <c r="AF5" s="611"/>
      <c r="AG5" s="611"/>
      <c r="AH5" s="611"/>
      <c r="AI5" s="611"/>
      <c r="AJ5" s="611"/>
      <c r="AK5" s="611"/>
      <c r="AL5" s="611"/>
      <c r="AM5" s="611"/>
      <c r="AN5" s="611"/>
      <c r="AO5" s="611"/>
      <c r="AP5" s="611"/>
      <c r="AQ5" s="611"/>
      <c r="AR5" s="611"/>
    </row>
    <row r="6" spans="1:44" ht="15" customHeight="1" x14ac:dyDescent="0.2">
      <c r="A6" s="573"/>
      <c r="B6" s="573"/>
      <c r="C6" s="610"/>
      <c r="D6" s="610"/>
      <c r="E6" s="610"/>
      <c r="F6" s="610"/>
      <c r="G6" s="610"/>
      <c r="H6" s="610"/>
      <c r="I6" s="610"/>
      <c r="J6" s="610"/>
      <c r="K6" s="610"/>
      <c r="L6" s="573"/>
      <c r="M6" s="573"/>
      <c r="N6" s="573"/>
      <c r="O6" s="573"/>
      <c r="P6" s="573"/>
      <c r="Q6" s="573"/>
      <c r="R6" s="573"/>
      <c r="S6" s="573"/>
      <c r="T6" s="573"/>
      <c r="U6" s="573"/>
      <c r="V6" s="573"/>
      <c r="W6" s="573"/>
      <c r="X6" s="599" t="s">
        <v>611</v>
      </c>
      <c r="Y6" s="599"/>
      <c r="Z6" s="599"/>
      <c r="AA6" s="599"/>
      <c r="AB6" s="599"/>
      <c r="AC6" s="599"/>
      <c r="AD6" s="599"/>
      <c r="AE6" s="599"/>
      <c r="AF6" s="599"/>
      <c r="AG6" s="599"/>
      <c r="AH6" s="599"/>
      <c r="AI6" s="599"/>
      <c r="AJ6" s="599"/>
      <c r="AK6" s="599"/>
      <c r="AL6" s="599"/>
      <c r="AM6" s="599"/>
      <c r="AN6" s="599"/>
      <c r="AO6" s="599"/>
      <c r="AP6" s="599"/>
      <c r="AQ6" s="599"/>
      <c r="AR6" s="599"/>
    </row>
    <row r="7" spans="1:44" ht="12.75" customHeight="1" x14ac:dyDescent="0.2">
      <c r="A7" s="573"/>
      <c r="B7" s="573"/>
      <c r="C7" s="610"/>
      <c r="D7" s="610"/>
      <c r="E7" s="610"/>
      <c r="F7" s="610"/>
      <c r="G7" s="610"/>
      <c r="H7" s="610"/>
      <c r="I7" s="610"/>
      <c r="J7" s="610"/>
      <c r="K7" s="610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600" t="s">
        <v>305</v>
      </c>
      <c r="Y7" s="600"/>
      <c r="Z7" s="600"/>
      <c r="AA7" s="600"/>
      <c r="AB7" s="600"/>
      <c r="AC7" s="600"/>
      <c r="AD7" s="600"/>
      <c r="AE7" s="600"/>
      <c r="AF7" s="600"/>
      <c r="AG7" s="600"/>
      <c r="AH7" s="600"/>
      <c r="AI7" s="600"/>
      <c r="AJ7" s="600"/>
      <c r="AK7" s="600"/>
      <c r="AL7" s="600"/>
      <c r="AM7" s="600"/>
      <c r="AN7" s="600"/>
      <c r="AO7" s="600"/>
      <c r="AP7" s="600"/>
      <c r="AQ7" s="600"/>
      <c r="AR7" s="600"/>
    </row>
    <row r="8" spans="1:44" ht="16.5" customHeight="1" x14ac:dyDescent="0.2">
      <c r="A8" s="573"/>
      <c r="B8" s="573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</row>
    <row r="9" spans="1:44" ht="18" customHeight="1" x14ac:dyDescent="0.2">
      <c r="A9" s="601" t="s">
        <v>306</v>
      </c>
      <c r="B9" s="601"/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392"/>
      <c r="N9" s="573"/>
      <c r="O9" s="573"/>
      <c r="P9" s="573"/>
      <c r="Q9" s="573"/>
      <c r="R9" s="573"/>
      <c r="S9" s="573"/>
      <c r="T9" s="573"/>
      <c r="U9" s="573"/>
      <c r="V9" s="573"/>
      <c r="W9" s="573"/>
      <c r="X9" s="573"/>
      <c r="Y9" s="573"/>
      <c r="Z9" s="573"/>
      <c r="AA9" s="573"/>
      <c r="AB9" s="573"/>
      <c r="AC9" s="573"/>
      <c r="AD9" s="573"/>
      <c r="AE9" s="573"/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3"/>
      <c r="AR9" s="573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573"/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  <c r="X16" s="573"/>
      <c r="Y16" s="573"/>
      <c r="Z16" s="573"/>
      <c r="AA16" s="573"/>
      <c r="AB16" s="573"/>
      <c r="AC16" s="573"/>
      <c r="AD16" s="573"/>
      <c r="AE16" s="573"/>
      <c r="AF16" s="573"/>
      <c r="AG16" s="573"/>
      <c r="AH16" s="573"/>
      <c r="AI16" s="573"/>
      <c r="AJ16" s="573"/>
      <c r="AK16" s="573"/>
      <c r="AL16" s="573"/>
      <c r="AM16" s="573"/>
      <c r="AN16" s="573"/>
      <c r="AO16" s="573"/>
      <c r="AP16" s="573"/>
      <c r="AQ16" s="573"/>
      <c r="AR16" s="348"/>
    </row>
    <row r="17" spans="1:44" ht="18" customHeight="1" x14ac:dyDescent="0.2">
      <c r="A17" s="574" t="s">
        <v>313</v>
      </c>
      <c r="B17" s="602"/>
      <c r="C17" s="602"/>
      <c r="D17" s="602"/>
      <c r="E17" s="602"/>
      <c r="F17" s="602"/>
      <c r="G17" s="602"/>
      <c r="H17" s="602"/>
      <c r="I17" s="602"/>
      <c r="J17" s="602"/>
      <c r="K17" s="602"/>
      <c r="L17" s="573"/>
      <c r="M17" s="573"/>
      <c r="N17" s="573"/>
      <c r="O17" s="573"/>
      <c r="P17" s="573"/>
      <c r="Q17" s="573"/>
      <c r="R17" s="573"/>
      <c r="S17" s="573"/>
      <c r="T17" s="573"/>
      <c r="U17" s="573"/>
      <c r="V17" s="573"/>
      <c r="W17" s="573"/>
      <c r="X17" s="573"/>
      <c r="Y17" s="573"/>
      <c r="Z17" s="573"/>
      <c r="AA17" s="573"/>
      <c r="AB17" s="573"/>
      <c r="AC17" s="573"/>
      <c r="AD17" s="573"/>
      <c r="AE17" s="573"/>
      <c r="AF17" s="573"/>
      <c r="AG17" s="573"/>
      <c r="AH17" s="573"/>
      <c r="AI17" s="573"/>
      <c r="AJ17" s="573"/>
      <c r="AK17" s="573"/>
      <c r="AL17" s="573"/>
      <c r="AM17" s="573"/>
      <c r="AN17" s="573"/>
      <c r="AO17" s="573"/>
      <c r="AP17" s="573"/>
      <c r="AQ17" s="573"/>
      <c r="AR17" s="348"/>
    </row>
    <row r="18" spans="1:44" s="37" customFormat="1" ht="12" x14ac:dyDescent="0.2">
      <c r="A18" s="198"/>
      <c r="B18" s="530" t="s">
        <v>314</v>
      </c>
      <c r="C18" s="482"/>
      <c r="D18" s="482"/>
      <c r="E18" s="482"/>
      <c r="F18" s="482"/>
      <c r="G18" s="482"/>
      <c r="H18" s="482"/>
      <c r="I18" s="482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593" t="str">
        <f>IF(OpenAccounts!$E$2&gt;0,OpenAccounts!E2," ")</f>
        <v xml:space="preserve"> </v>
      </c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594"/>
      <c r="AB19" s="594"/>
      <c r="AC19" s="594"/>
      <c r="AD19" s="594"/>
      <c r="AE19" s="594"/>
      <c r="AF19" s="594"/>
      <c r="AG19" s="594"/>
      <c r="AH19" s="594"/>
      <c r="AI19" s="594"/>
      <c r="AJ19" s="594"/>
      <c r="AK19" s="594"/>
      <c r="AL19" s="594"/>
      <c r="AM19" s="594"/>
      <c r="AN19" s="594"/>
      <c r="AO19" s="594"/>
      <c r="AP19" s="594"/>
      <c r="AQ19" s="595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596" t="str">
        <f>IF(OpenAccounts!$E$3&gt;0,OpenAccounts!E3," ")</f>
        <v xml:space="preserve"> </v>
      </c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8"/>
      <c r="N21" s="198"/>
      <c r="O21" s="198"/>
      <c r="P21" s="198"/>
      <c r="Q21" s="198"/>
      <c r="R21" s="198"/>
      <c r="S21" s="198"/>
      <c r="T21" s="198"/>
      <c r="U21" s="544" t="str">
        <f>IF(OpenAccounts!$O$3&gt;0,OpenAccounts!O3," ")</f>
        <v xml:space="preserve"> </v>
      </c>
      <c r="V21" s="554"/>
      <c r="W21" s="555"/>
      <c r="X21" s="201"/>
      <c r="Y21" s="544" t="str">
        <f>IF(OpenAccounts!$P$3&gt;0,OpenAccounts!P3," ")</f>
        <v xml:space="preserve"> </v>
      </c>
      <c r="Z21" s="554"/>
      <c r="AA21" s="554"/>
      <c r="AB21" s="554"/>
      <c r="AC21" s="555"/>
      <c r="AD21" s="201"/>
      <c r="AE21" s="544" t="str">
        <f>IF(OpenAccounts!$Q$3&gt;0,OpenAccounts!Q3," ")</f>
        <v xml:space="preserve"> </v>
      </c>
      <c r="AF21" s="554"/>
      <c r="AG21" s="554"/>
      <c r="AH21" s="554"/>
      <c r="AI21" s="554"/>
      <c r="AJ21" s="555"/>
      <c r="AK21" s="198"/>
      <c r="AL21" s="556"/>
      <c r="AM21" s="558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586" t="str">
        <f>IF(OpenAccounts!$J$3&gt;0,OpenAccounts!J3," ")</f>
        <v xml:space="preserve"> </v>
      </c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7"/>
      <c r="X23" s="587"/>
      <c r="Y23" s="587"/>
      <c r="Z23" s="587"/>
      <c r="AA23" s="587"/>
      <c r="AB23" s="587"/>
      <c r="AC23" s="587"/>
      <c r="AD23" s="587"/>
      <c r="AE23" s="587"/>
      <c r="AF23" s="587"/>
      <c r="AG23" s="587"/>
      <c r="AH23" s="587"/>
      <c r="AI23" s="587"/>
      <c r="AJ23" s="587"/>
      <c r="AK23" s="587"/>
      <c r="AL23" s="587"/>
      <c r="AM23" s="587"/>
      <c r="AN23" s="587"/>
      <c r="AO23" s="587"/>
      <c r="AP23" s="587"/>
      <c r="AQ23" s="588"/>
      <c r="AR23" s="198"/>
    </row>
    <row r="24" spans="1:44" s="37" customFormat="1" ht="14.1" customHeight="1" x14ac:dyDescent="0.2">
      <c r="A24" s="198"/>
      <c r="B24" s="586" t="str">
        <f>IF(OpenAccounts!$J$4&gt;0,OpenAccounts!J4," ")</f>
        <v xml:space="preserve"> </v>
      </c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7"/>
      <c r="AB24" s="587"/>
      <c r="AC24" s="587"/>
      <c r="AD24" s="587"/>
      <c r="AE24" s="587"/>
      <c r="AF24" s="587"/>
      <c r="AG24" s="587"/>
      <c r="AH24" s="587"/>
      <c r="AI24" s="587"/>
      <c r="AJ24" s="587"/>
      <c r="AK24" s="587"/>
      <c r="AL24" s="587"/>
      <c r="AM24" s="587"/>
      <c r="AN24" s="587"/>
      <c r="AO24" s="587"/>
      <c r="AP24" s="587"/>
      <c r="AQ24" s="588"/>
      <c r="AR24" s="198"/>
    </row>
    <row r="25" spans="1:44" s="37" customFormat="1" ht="14.1" customHeight="1" x14ac:dyDescent="0.2">
      <c r="A25" s="198"/>
      <c r="B25" s="586" t="str">
        <f>IF(OpenAccounts!$J$5&gt;0,OpenAccounts!J5," ")</f>
        <v xml:space="preserve"> </v>
      </c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87"/>
      <c r="AB25" s="587"/>
      <c r="AC25" s="587"/>
      <c r="AD25" s="587"/>
      <c r="AE25" s="587"/>
      <c r="AF25" s="587"/>
      <c r="AG25" s="587"/>
      <c r="AH25" s="587"/>
      <c r="AI25" s="587"/>
      <c r="AJ25" s="587"/>
      <c r="AK25" s="587"/>
      <c r="AL25" s="587"/>
      <c r="AM25" s="587"/>
      <c r="AN25" s="587"/>
      <c r="AO25" s="587"/>
      <c r="AP25" s="587"/>
      <c r="AQ25" s="588"/>
      <c r="AR25" s="198"/>
    </row>
    <row r="26" spans="1:44" s="37" customFormat="1" ht="14.1" customHeight="1" x14ac:dyDescent="0.2">
      <c r="A26" s="198"/>
      <c r="B26" s="589" t="str">
        <f>IF(OpenAccounts!$J$6&gt;0,OpenAccounts!J6," ")</f>
        <v xml:space="preserve"> </v>
      </c>
      <c r="C26" s="590"/>
      <c r="D26" s="590"/>
      <c r="E26" s="590"/>
      <c r="F26" s="590"/>
      <c r="G26" s="590"/>
      <c r="H26" s="590"/>
      <c r="I26" s="590"/>
      <c r="J26" s="590"/>
      <c r="K26" s="590"/>
      <c r="L26" s="590"/>
      <c r="M26" s="590"/>
      <c r="N26" s="590"/>
      <c r="O26" s="590"/>
      <c r="P26" s="590"/>
      <c r="Q26" s="590"/>
      <c r="R26" s="590"/>
      <c r="S26" s="590"/>
      <c r="T26" s="590"/>
      <c r="U26" s="590"/>
      <c r="V26" s="590"/>
      <c r="W26" s="590"/>
      <c r="X26" s="590"/>
      <c r="Y26" s="590"/>
      <c r="Z26" s="590"/>
      <c r="AA26" s="590"/>
      <c r="AB26" s="590"/>
      <c r="AC26" s="590"/>
      <c r="AD26" s="590"/>
      <c r="AE26" s="591" t="s">
        <v>283</v>
      </c>
      <c r="AF26" s="591"/>
      <c r="AG26" s="591"/>
      <c r="AH26" s="591"/>
      <c r="AI26" s="591"/>
      <c r="AJ26" s="591"/>
      <c r="AK26" s="590" t="str">
        <f>IF(OpenAccounts!$N$6&gt;0,OpenAccounts!N6," ")</f>
        <v xml:space="preserve"> </v>
      </c>
      <c r="AL26" s="590"/>
      <c r="AM26" s="590"/>
      <c r="AN26" s="590"/>
      <c r="AO26" s="590"/>
      <c r="AP26" s="590"/>
      <c r="AQ26" s="592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83"/>
      <c r="B28" s="583"/>
      <c r="C28" s="583"/>
      <c r="D28" s="583"/>
      <c r="E28" s="583"/>
      <c r="F28" s="583"/>
      <c r="G28" s="583"/>
      <c r="H28" s="583"/>
      <c r="I28" s="583"/>
      <c r="J28" s="459"/>
      <c r="K28" s="573"/>
      <c r="L28" s="573"/>
      <c r="M28" s="573"/>
      <c r="N28" s="573"/>
      <c r="O28" s="573"/>
      <c r="P28" s="573"/>
      <c r="Q28" s="573"/>
      <c r="R28" s="573"/>
      <c r="S28" s="573"/>
      <c r="T28" s="573"/>
      <c r="U28" s="573"/>
      <c r="V28" s="573"/>
      <c r="W28" s="573"/>
      <c r="X28" s="573"/>
      <c r="Y28" s="573"/>
      <c r="Z28" s="573"/>
      <c r="AA28" s="573"/>
      <c r="AB28" s="573"/>
      <c r="AC28" s="573"/>
      <c r="AD28" s="573"/>
      <c r="AE28" s="573"/>
      <c r="AF28" s="573"/>
      <c r="AG28" s="573"/>
      <c r="AH28" s="573"/>
      <c r="AI28" s="573"/>
      <c r="AJ28" s="573"/>
      <c r="AK28" s="573"/>
      <c r="AL28" s="573"/>
      <c r="AM28" s="573"/>
      <c r="AN28" s="573"/>
      <c r="AO28" s="573"/>
      <c r="AP28" s="573"/>
      <c r="AQ28" s="573"/>
      <c r="AR28" s="573"/>
    </row>
    <row r="29" spans="1:44" s="169" customFormat="1" ht="18" customHeight="1" x14ac:dyDescent="0.2">
      <c r="A29" s="574" t="s">
        <v>318</v>
      </c>
      <c r="B29" s="574"/>
      <c r="C29" s="574"/>
      <c r="D29" s="574"/>
      <c r="E29" s="574"/>
      <c r="F29" s="574"/>
      <c r="G29" s="574"/>
      <c r="H29" s="574"/>
      <c r="I29" s="574"/>
      <c r="J29" s="529"/>
      <c r="K29" s="573"/>
      <c r="L29" s="573"/>
      <c r="M29" s="573"/>
      <c r="N29" s="573"/>
      <c r="O29" s="573"/>
      <c r="P29" s="573"/>
      <c r="Q29" s="573"/>
      <c r="R29" s="573"/>
      <c r="S29" s="573"/>
      <c r="T29" s="573"/>
      <c r="U29" s="573"/>
      <c r="V29" s="573"/>
      <c r="W29" s="573"/>
      <c r="X29" s="573"/>
      <c r="Y29" s="573"/>
      <c r="Z29" s="573"/>
      <c r="AA29" s="573"/>
      <c r="AB29" s="573"/>
      <c r="AC29" s="573"/>
      <c r="AD29" s="573"/>
      <c r="AE29" s="573"/>
      <c r="AF29" s="573"/>
      <c r="AG29" s="573"/>
      <c r="AH29" s="573"/>
      <c r="AI29" s="573"/>
      <c r="AJ29" s="573"/>
      <c r="AK29" s="573"/>
      <c r="AL29" s="573"/>
      <c r="AM29" s="573"/>
      <c r="AN29" s="573"/>
      <c r="AO29" s="573"/>
      <c r="AP29" s="573"/>
      <c r="AQ29" s="573"/>
      <c r="AR29" s="573"/>
    </row>
    <row r="30" spans="1:44" s="169" customFormat="1" ht="3.95" customHeight="1" x14ac:dyDescent="0.2">
      <c r="A30" s="584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459"/>
      <c r="Y30" s="585"/>
      <c r="Z30" s="585"/>
      <c r="AA30" s="585"/>
      <c r="AB30" s="585"/>
      <c r="AC30" s="585"/>
      <c r="AD30" s="585"/>
      <c r="AE30" s="585"/>
      <c r="AF30" s="585"/>
      <c r="AG30" s="585"/>
      <c r="AH30" s="585"/>
      <c r="AI30" s="585"/>
      <c r="AJ30" s="585"/>
      <c r="AK30" s="585"/>
      <c r="AL30" s="585"/>
      <c r="AM30" s="585"/>
      <c r="AN30" s="585"/>
      <c r="AO30" s="585"/>
      <c r="AP30" s="585"/>
      <c r="AQ30" s="585"/>
      <c r="AR30" s="585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459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459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575">
        <f>Admin!L6</f>
        <v>44958</v>
      </c>
      <c r="C33" s="576"/>
      <c r="D33" s="577"/>
      <c r="E33" s="577"/>
      <c r="F33" s="577"/>
      <c r="G33" s="577"/>
      <c r="H33" s="577"/>
      <c r="I33" s="577"/>
      <c r="J33" s="577"/>
      <c r="K33" s="578"/>
      <c r="L33" s="198"/>
      <c r="M33" s="575">
        <f>Admin!N7</f>
        <v>45322</v>
      </c>
      <c r="N33" s="576"/>
      <c r="O33" s="577"/>
      <c r="P33" s="577"/>
      <c r="Q33" s="577"/>
      <c r="R33" s="577"/>
      <c r="S33" s="577"/>
      <c r="T33" s="577"/>
      <c r="U33" s="577"/>
      <c r="V33" s="578"/>
      <c r="W33" s="198"/>
      <c r="X33" s="459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459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459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459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459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459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459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459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459"/>
      <c r="Y41" s="198"/>
      <c r="Z41" s="540"/>
      <c r="AA41" s="456"/>
      <c r="AB41" s="456"/>
      <c r="AC41" s="456"/>
      <c r="AD41" s="456"/>
      <c r="AE41" s="456"/>
      <c r="AF41" s="456"/>
      <c r="AG41" s="456"/>
      <c r="AH41" s="456"/>
      <c r="AI41" s="456"/>
      <c r="AJ41" s="456"/>
      <c r="AK41" s="456"/>
      <c r="AL41" s="456"/>
      <c r="AM41" s="456"/>
      <c r="AN41" s="456"/>
      <c r="AO41" s="456"/>
      <c r="AP41" s="456"/>
      <c r="AQ41" s="457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459"/>
      <c r="Y42" s="198"/>
      <c r="Z42" s="481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  <c r="AP42" s="482"/>
      <c r="AQ42" s="483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459"/>
      <c r="Y43" s="198"/>
      <c r="Z43" s="481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3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459"/>
      <c r="Y44" s="198"/>
      <c r="Z44" s="481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3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459"/>
      <c r="Y45" s="198"/>
      <c r="Z45" s="481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  <c r="AP45" s="482"/>
      <c r="AQ45" s="483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459"/>
      <c r="Y46" s="198"/>
      <c r="Z46" s="564"/>
      <c r="AA46" s="568"/>
      <c r="AB46" s="568"/>
      <c r="AC46" s="568"/>
      <c r="AD46" s="568"/>
      <c r="AE46" s="568"/>
      <c r="AF46" s="568"/>
      <c r="AG46" s="568"/>
      <c r="AH46" s="568"/>
      <c r="AI46" s="568"/>
      <c r="AJ46" s="568"/>
      <c r="AK46" s="568"/>
      <c r="AL46" s="568"/>
      <c r="AM46" s="568"/>
      <c r="AN46" s="568"/>
      <c r="AO46" s="568"/>
      <c r="AP46" s="568"/>
      <c r="AQ46" s="565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459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459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459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459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459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459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459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459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459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459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459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459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459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459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573"/>
      <c r="B61" s="573"/>
      <c r="C61" s="573"/>
      <c r="D61" s="573"/>
      <c r="E61" s="573"/>
      <c r="F61" s="573"/>
      <c r="G61" s="573"/>
      <c r="H61" s="573"/>
      <c r="I61" s="573"/>
      <c r="J61" s="573"/>
      <c r="K61" s="573"/>
      <c r="L61" s="573"/>
      <c r="M61" s="573"/>
      <c r="N61" s="573"/>
      <c r="O61" s="573"/>
      <c r="P61" s="573"/>
      <c r="Q61" s="573"/>
      <c r="R61" s="573"/>
      <c r="S61" s="573"/>
      <c r="T61" s="573"/>
      <c r="U61" s="573"/>
      <c r="V61" s="573"/>
      <c r="W61" s="573"/>
      <c r="X61" s="573"/>
      <c r="Y61" s="573"/>
      <c r="Z61" s="573"/>
      <c r="AA61" s="573"/>
      <c r="AB61" s="573"/>
      <c r="AC61" s="573"/>
      <c r="AD61" s="573"/>
      <c r="AE61" s="573"/>
      <c r="AF61" s="573"/>
      <c r="AG61" s="573"/>
      <c r="AH61" s="573"/>
      <c r="AI61" s="573"/>
      <c r="AJ61" s="573"/>
      <c r="AK61" s="573"/>
      <c r="AL61" s="573"/>
      <c r="AM61" s="573"/>
      <c r="AN61" s="573"/>
      <c r="AO61" s="573"/>
      <c r="AP61" s="573"/>
      <c r="AQ61" s="573"/>
      <c r="AR61" s="573"/>
    </row>
    <row r="62" spans="1:44" x14ac:dyDescent="0.2">
      <c r="A62" s="579" t="s">
        <v>349</v>
      </c>
      <c r="B62" s="580"/>
      <c r="C62" s="580"/>
      <c r="D62" s="580"/>
      <c r="E62" s="580"/>
      <c r="F62" s="573"/>
      <c r="G62" s="573"/>
      <c r="H62" s="573"/>
      <c r="I62" s="573"/>
      <c r="J62" s="573"/>
      <c r="K62" s="573"/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</row>
    <row r="63" spans="1:44" ht="18" customHeight="1" x14ac:dyDescent="0.2">
      <c r="A63" s="507" t="s">
        <v>350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48"/>
      <c r="AB63" s="348"/>
      <c r="AC63" s="348"/>
      <c r="AD63" s="348"/>
      <c r="AE63" s="348"/>
      <c r="AF63" s="348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</row>
    <row r="64" spans="1:44" ht="18" customHeight="1" x14ac:dyDescent="0.2">
      <c r="A64" s="572" t="s">
        <v>351</v>
      </c>
      <c r="B64" s="572"/>
      <c r="C64" s="572"/>
      <c r="D64" s="572"/>
      <c r="E64" s="572"/>
      <c r="F64" s="572"/>
      <c r="G64" s="20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R64" s="573"/>
      <c r="S64" s="573"/>
      <c r="T64" s="573"/>
      <c r="U64" s="573"/>
      <c r="V64" s="573"/>
      <c r="W64" s="573"/>
      <c r="X64" s="573"/>
      <c r="Y64" s="573"/>
      <c r="Z64" s="573"/>
      <c r="AA64" s="573"/>
      <c r="AB64" s="573"/>
      <c r="AC64" s="573"/>
      <c r="AD64" s="573"/>
      <c r="AE64" s="573"/>
      <c r="AF64" s="573"/>
      <c r="AG64" s="573"/>
      <c r="AH64" s="573"/>
      <c r="AI64" s="573"/>
      <c r="AJ64" s="573"/>
      <c r="AK64" s="573"/>
      <c r="AL64" s="573"/>
      <c r="AM64" s="573"/>
      <c r="AN64" s="573"/>
      <c r="AO64" s="573"/>
      <c r="AP64" s="573"/>
      <c r="AQ64" s="573"/>
      <c r="AR64" s="573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59">
        <f>'PubP&amp;L'!F9</f>
        <v>0</v>
      </c>
      <c r="AL66" s="559"/>
      <c r="AM66" s="559"/>
      <c r="AN66" s="559"/>
      <c r="AO66" s="559"/>
      <c r="AP66" s="559"/>
      <c r="AQ66" s="559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574" t="s">
        <v>353</v>
      </c>
      <c r="B68" s="574"/>
      <c r="C68" s="574"/>
      <c r="D68" s="574"/>
      <c r="E68" s="574"/>
      <c r="F68" s="574"/>
      <c r="G68" s="573"/>
      <c r="H68" s="573"/>
      <c r="I68" s="573"/>
      <c r="J68" s="573"/>
      <c r="K68" s="573"/>
      <c r="L68" s="573"/>
      <c r="M68" s="573"/>
      <c r="N68" s="573"/>
      <c r="O68" s="573"/>
      <c r="P68" s="573"/>
      <c r="Q68" s="573"/>
      <c r="R68" s="573"/>
      <c r="S68" s="573"/>
      <c r="T68" s="573"/>
      <c r="U68" s="573"/>
      <c r="V68" s="573"/>
      <c r="W68" s="573"/>
      <c r="X68" s="573"/>
      <c r="Y68" s="573"/>
      <c r="Z68" s="573"/>
      <c r="AA68" s="573"/>
      <c r="AB68" s="573"/>
      <c r="AC68" s="573"/>
      <c r="AD68" s="573"/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38">
        <v>3</v>
      </c>
      <c r="X70" s="552"/>
      <c r="Y70" s="210" t="s">
        <v>150</v>
      </c>
      <c r="Z70" s="559" t="str">
        <f>IF(CorporationTax!K22&gt;0,CorporationTax!K22," ")</f>
        <v xml:space="preserve"> </v>
      </c>
      <c r="AA70" s="559"/>
      <c r="AB70" s="559"/>
      <c r="AC70" s="559"/>
      <c r="AD70" s="559"/>
      <c r="AE70" s="559"/>
      <c r="AF70" s="571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38">
        <v>4</v>
      </c>
      <c r="X72" s="552"/>
      <c r="Y72" s="210" t="s">
        <v>150</v>
      </c>
      <c r="Z72" s="559" t="str">
        <f>IF(OpenAccounts!Q5&gt;0,OpenAccounts!Q5," ")</f>
        <v xml:space="preserve"> </v>
      </c>
      <c r="AA72" s="559"/>
      <c r="AB72" s="559"/>
      <c r="AC72" s="559"/>
      <c r="AD72" s="559"/>
      <c r="AE72" s="559"/>
      <c r="AF72" s="571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37" t="s">
        <v>356</v>
      </c>
      <c r="AI73" s="537"/>
      <c r="AJ73" s="537"/>
      <c r="AK73" s="537"/>
      <c r="AL73" s="537"/>
      <c r="AM73" s="537"/>
      <c r="AN73" s="537"/>
      <c r="AO73" s="537"/>
      <c r="AP73" s="537"/>
      <c r="AQ73" s="537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59">
        <f>SUM(Z69:AF70)-SUM(Z72:AF73)</f>
        <v>0</v>
      </c>
      <c r="AK74" s="560"/>
      <c r="AL74" s="560"/>
      <c r="AM74" s="560"/>
      <c r="AN74" s="560"/>
      <c r="AO74" s="560"/>
      <c r="AP74" s="560"/>
      <c r="AQ74" s="561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59" t="str">
        <f>IF(-TrialBalance!EJ58&gt;0,-TrialBalance!EJ58," ")</f>
        <v xml:space="preserve"> </v>
      </c>
      <c r="AK76" s="560"/>
      <c r="AL76" s="560"/>
      <c r="AM76" s="560"/>
      <c r="AN76" s="560"/>
      <c r="AO76" s="560"/>
      <c r="AP76" s="560"/>
      <c r="AQ76" s="561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59"/>
      <c r="AK78" s="560"/>
      <c r="AL78" s="560"/>
      <c r="AM78" s="560"/>
      <c r="AN78" s="560"/>
      <c r="AO78" s="560"/>
      <c r="AP78" s="560"/>
      <c r="AQ78" s="561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59"/>
      <c r="AK80" s="560"/>
      <c r="AL80" s="560"/>
      <c r="AM80" s="560"/>
      <c r="AN80" s="560"/>
      <c r="AO80" s="560"/>
      <c r="AP80" s="560"/>
      <c r="AQ80" s="561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498" t="s">
        <v>362</v>
      </c>
      <c r="B82" s="498"/>
      <c r="C82" s="498"/>
      <c r="D82" s="498"/>
      <c r="E82" s="498"/>
      <c r="F82" s="498"/>
      <c r="G82" s="498"/>
      <c r="H82" s="498"/>
      <c r="I82" s="498"/>
      <c r="J82" s="498"/>
      <c r="K82" s="570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48"/>
      <c r="AD82" s="348"/>
      <c r="AE82" s="348"/>
      <c r="AF82" s="348"/>
      <c r="AG82" s="348"/>
      <c r="AH82" s="348"/>
      <c r="AI82" s="348"/>
      <c r="AJ82" s="348"/>
      <c r="AK82" s="348"/>
      <c r="AL82" s="348"/>
      <c r="AM82" s="348"/>
      <c r="AN82" s="348"/>
      <c r="AO82" s="348"/>
      <c r="AP82" s="348"/>
      <c r="AQ82" s="348"/>
      <c r="AR82" s="348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38">
        <v>16</v>
      </c>
      <c r="X84" s="552"/>
      <c r="Y84" s="210" t="s">
        <v>150</v>
      </c>
      <c r="Z84" s="513"/>
      <c r="AA84" s="513"/>
      <c r="AB84" s="513"/>
      <c r="AC84" s="513"/>
      <c r="AD84" s="513"/>
      <c r="AE84" s="513"/>
      <c r="AF84" s="523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38">
        <v>17</v>
      </c>
      <c r="X86" s="552"/>
      <c r="Y86" s="210" t="s">
        <v>150</v>
      </c>
      <c r="Z86" s="513"/>
      <c r="AA86" s="513"/>
      <c r="AB86" s="513"/>
      <c r="AC86" s="513"/>
      <c r="AD86" s="513"/>
      <c r="AE86" s="513"/>
      <c r="AF86" s="523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37" t="s">
        <v>365</v>
      </c>
      <c r="AI87" s="537"/>
      <c r="AJ87" s="537"/>
      <c r="AK87" s="537"/>
      <c r="AL87" s="537"/>
      <c r="AM87" s="537"/>
      <c r="AN87" s="537"/>
      <c r="AO87" s="537"/>
      <c r="AP87" s="537"/>
      <c r="AQ87" s="537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13"/>
      <c r="AK88" s="493"/>
      <c r="AL88" s="493"/>
      <c r="AM88" s="493"/>
      <c r="AN88" s="493"/>
      <c r="AO88" s="493"/>
      <c r="AP88" s="493"/>
      <c r="AQ88" s="494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82"/>
      <c r="B90" s="482"/>
      <c r="C90" s="482"/>
      <c r="D90" s="482"/>
      <c r="E90" s="482"/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82"/>
      <c r="V90" s="482"/>
      <c r="W90" s="482"/>
      <c r="X90" s="482"/>
      <c r="Y90" s="482"/>
      <c r="Z90" s="482"/>
      <c r="AA90" s="482"/>
      <c r="AB90" s="482"/>
      <c r="AC90" s="482"/>
      <c r="AD90" s="482"/>
      <c r="AE90" s="482"/>
      <c r="AF90" s="482"/>
      <c r="AG90" s="482"/>
      <c r="AH90" s="482"/>
      <c r="AI90" s="482"/>
      <c r="AJ90" s="482"/>
      <c r="AK90" s="482"/>
      <c r="AL90" s="482"/>
      <c r="AM90" s="482"/>
      <c r="AN90" s="482"/>
      <c r="AO90" s="482"/>
      <c r="AP90" s="482"/>
      <c r="AQ90" s="482"/>
      <c r="AR90" s="482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37" t="s">
        <v>367</v>
      </c>
      <c r="AI91" s="537"/>
      <c r="AJ91" s="537"/>
      <c r="AK91" s="537"/>
      <c r="AL91" s="537"/>
      <c r="AM91" s="537"/>
      <c r="AN91" s="537"/>
      <c r="AO91" s="537"/>
      <c r="AP91" s="537"/>
      <c r="AQ91" s="537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59">
        <f>IF(AJ74&gt;0,AJ74+SUM(AJ76:AJ80)+AJ88,0)</f>
        <v>0</v>
      </c>
      <c r="AK92" s="560"/>
      <c r="AL92" s="560"/>
      <c r="AM92" s="560"/>
      <c r="AN92" s="560"/>
      <c r="AO92" s="560"/>
      <c r="AP92" s="560"/>
      <c r="AQ92" s="561"/>
      <c r="AR92" s="198"/>
    </row>
    <row r="93" spans="1:44" s="37" customFormat="1" ht="2.1" customHeight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69"/>
      <c r="P93" s="569"/>
      <c r="Q93" s="569"/>
      <c r="R93" s="569"/>
      <c r="S93" s="569"/>
      <c r="T93" s="569"/>
      <c r="U93" s="569"/>
      <c r="V93" s="569"/>
      <c r="W93" s="569"/>
      <c r="X93" s="569"/>
      <c r="Y93" s="569"/>
      <c r="Z93" s="569"/>
      <c r="AA93" s="569"/>
      <c r="AB93" s="569"/>
      <c r="AC93" s="569"/>
      <c r="AD93" s="569"/>
      <c r="AE93" s="569"/>
      <c r="AF93" s="569"/>
      <c r="AG93" s="569"/>
      <c r="AH93" s="569"/>
      <c r="AI93" s="569"/>
      <c r="AJ93" s="569"/>
      <c r="AK93" s="569"/>
      <c r="AL93" s="569"/>
      <c r="AM93" s="569"/>
      <c r="AN93" s="569"/>
      <c r="AO93" s="569"/>
      <c r="AP93" s="569"/>
      <c r="AQ93" s="569"/>
      <c r="AR93" s="569"/>
    </row>
    <row r="94" spans="1:44" s="37" customFormat="1" ht="18" customHeight="1" x14ac:dyDescent="0.2">
      <c r="A94" s="498" t="s">
        <v>369</v>
      </c>
      <c r="B94" s="498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503"/>
      <c r="N94" s="503"/>
      <c r="O94" s="503"/>
      <c r="P94" s="503"/>
      <c r="Q94" s="503"/>
      <c r="R94" s="503"/>
      <c r="S94" s="503"/>
      <c r="T94" s="503"/>
      <c r="U94" s="503"/>
      <c r="V94" s="503"/>
      <c r="W94" s="503"/>
      <c r="X94" s="503"/>
      <c r="Y94" s="503"/>
      <c r="Z94" s="503"/>
      <c r="AA94" s="503"/>
      <c r="AB94" s="503"/>
      <c r="AC94" s="503"/>
      <c r="AD94" s="503"/>
      <c r="AE94" s="503"/>
      <c r="AF94" s="503"/>
      <c r="AG94" s="503"/>
      <c r="AH94" s="503"/>
      <c r="AI94" s="503"/>
      <c r="AJ94" s="503"/>
      <c r="AK94" s="503"/>
      <c r="AL94" s="503"/>
      <c r="AM94" s="503"/>
      <c r="AN94" s="503"/>
      <c r="AO94" s="503"/>
      <c r="AP94" s="503"/>
      <c r="AQ94" s="503"/>
      <c r="AR94" s="503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38">
        <v>24</v>
      </c>
      <c r="X96" s="552"/>
      <c r="Y96" s="210" t="s">
        <v>150</v>
      </c>
      <c r="Z96" s="513"/>
      <c r="AA96" s="513"/>
      <c r="AB96" s="513"/>
      <c r="AC96" s="513"/>
      <c r="AD96" s="513"/>
      <c r="AE96" s="513"/>
      <c r="AF96" s="523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38">
        <v>30</v>
      </c>
      <c r="X98" s="562"/>
      <c r="Y98" s="566" t="s">
        <v>150</v>
      </c>
      <c r="Z98" s="567"/>
      <c r="AA98" s="567"/>
      <c r="AB98" s="567"/>
      <c r="AC98" s="567"/>
      <c r="AD98" s="567"/>
      <c r="AE98" s="567"/>
      <c r="AF98" s="526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19"/>
      <c r="X99" s="519"/>
      <c r="Y99" s="564"/>
      <c r="Z99" s="568"/>
      <c r="AA99" s="568"/>
      <c r="AB99" s="568"/>
      <c r="AC99" s="568"/>
      <c r="AD99" s="568"/>
      <c r="AE99" s="568"/>
      <c r="AF99" s="565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38">
        <v>31</v>
      </c>
      <c r="X101" s="562"/>
      <c r="Y101" s="525"/>
      <c r="Z101" s="563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19"/>
      <c r="X102" s="519"/>
      <c r="Y102" s="564"/>
      <c r="Z102" s="565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38">
        <v>32</v>
      </c>
      <c r="X104" s="552"/>
      <c r="Y104" s="210" t="s">
        <v>150</v>
      </c>
      <c r="Z104" s="513"/>
      <c r="AA104" s="513"/>
      <c r="AB104" s="513"/>
      <c r="AC104" s="513"/>
      <c r="AD104" s="513"/>
      <c r="AE104" s="513"/>
      <c r="AF104" s="523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38">
        <v>35</v>
      </c>
      <c r="X106" s="562"/>
      <c r="Y106" s="566" t="s">
        <v>150</v>
      </c>
      <c r="Z106" s="567"/>
      <c r="AA106" s="567"/>
      <c r="AB106" s="567"/>
      <c r="AC106" s="567"/>
      <c r="AD106" s="567"/>
      <c r="AE106" s="567"/>
      <c r="AF106" s="526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19"/>
      <c r="X107" s="519"/>
      <c r="Y107" s="564"/>
      <c r="Z107" s="568"/>
      <c r="AA107" s="568"/>
      <c r="AB107" s="568"/>
      <c r="AC107" s="568"/>
      <c r="AD107" s="568"/>
      <c r="AE107" s="568"/>
      <c r="AF107" s="565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82"/>
      <c r="B108" s="482"/>
      <c r="C108" s="482"/>
      <c r="D108" s="482"/>
      <c r="E108" s="482"/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82"/>
      <c r="V108" s="482"/>
      <c r="W108" s="482"/>
      <c r="X108" s="482"/>
      <c r="Y108" s="482"/>
      <c r="Z108" s="482"/>
      <c r="AA108" s="482"/>
      <c r="AB108" s="482"/>
      <c r="AC108" s="482"/>
      <c r="AD108" s="482"/>
      <c r="AE108" s="482"/>
      <c r="AF108" s="482"/>
      <c r="AG108" s="482"/>
      <c r="AH108" s="482"/>
      <c r="AI108" s="482"/>
      <c r="AJ108" s="482"/>
      <c r="AK108" s="482"/>
      <c r="AL108" s="482"/>
      <c r="AM108" s="482"/>
      <c r="AN108" s="482"/>
      <c r="AO108" s="482"/>
      <c r="AP108" s="482"/>
      <c r="AQ108" s="482"/>
      <c r="AR108" s="482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37" t="s">
        <v>377</v>
      </c>
      <c r="AI109" s="537"/>
      <c r="AJ109" s="537"/>
      <c r="AK109" s="537"/>
      <c r="AL109" s="537"/>
      <c r="AM109" s="537"/>
      <c r="AN109" s="537"/>
      <c r="AO109" s="537"/>
      <c r="AP109" s="537"/>
      <c r="AQ109" s="537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59">
        <f>AJ92-Z96-Z98-Z104-Z106</f>
        <v>0</v>
      </c>
      <c r="AK110" s="560"/>
      <c r="AL110" s="560"/>
      <c r="AM110" s="560"/>
      <c r="AN110" s="560"/>
      <c r="AO110" s="560"/>
      <c r="AP110" s="560"/>
      <c r="AQ110" s="561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498" t="s">
        <v>379</v>
      </c>
      <c r="B112" s="498"/>
      <c r="C112" s="498"/>
      <c r="D112" s="498"/>
      <c r="E112" s="498"/>
      <c r="F112" s="498"/>
      <c r="G112" s="498"/>
      <c r="H112" s="498"/>
      <c r="I112" s="498"/>
      <c r="J112" s="499"/>
      <c r="K112" s="459"/>
      <c r="L112" s="459"/>
      <c r="M112" s="459"/>
      <c r="N112" s="459"/>
      <c r="O112" s="459"/>
      <c r="P112" s="459"/>
      <c r="Q112" s="459"/>
      <c r="R112" s="459"/>
      <c r="S112" s="459"/>
      <c r="T112" s="459"/>
      <c r="U112" s="459"/>
      <c r="V112" s="459"/>
      <c r="W112" s="459"/>
      <c r="X112" s="459"/>
      <c r="Y112" s="459"/>
      <c r="Z112" s="459"/>
      <c r="AA112" s="459"/>
      <c r="AB112" s="459"/>
      <c r="AC112" s="459"/>
      <c r="AD112" s="459"/>
      <c r="AE112" s="459"/>
      <c r="AF112" s="459"/>
      <c r="AG112" s="459"/>
      <c r="AH112" s="459"/>
      <c r="AI112" s="459"/>
      <c r="AJ112" s="459"/>
      <c r="AK112" s="459"/>
      <c r="AL112" s="459"/>
      <c r="AM112" s="459"/>
      <c r="AN112" s="459"/>
      <c r="AO112" s="459"/>
      <c r="AP112" s="459"/>
      <c r="AQ112" s="459"/>
      <c r="AR112" s="459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38">
        <v>38</v>
      </c>
      <c r="X114" s="552"/>
      <c r="Y114" s="210" t="s">
        <v>150</v>
      </c>
      <c r="Z114" s="513"/>
      <c r="AA114" s="513"/>
      <c r="AB114" s="513"/>
      <c r="AC114" s="513"/>
      <c r="AD114" s="513"/>
      <c r="AE114" s="513"/>
      <c r="AF114" s="523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38">
        <v>39</v>
      </c>
      <c r="X116" s="552"/>
      <c r="Y116" s="553">
        <v>0</v>
      </c>
      <c r="Z116" s="554"/>
      <c r="AA116" s="555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38">
        <v>40</v>
      </c>
      <c r="X118" s="552"/>
      <c r="Y118" s="556"/>
      <c r="Z118" s="557"/>
      <c r="AA118" s="55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38">
        <v>41</v>
      </c>
      <c r="X120" s="552"/>
      <c r="Y120" s="556"/>
      <c r="Z120" s="557"/>
      <c r="AA120" s="55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06">
        <v>42</v>
      </c>
      <c r="AI122" s="548" t="s">
        <v>119</v>
      </c>
      <c r="AJ122" s="549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06"/>
      <c r="AI123" s="550"/>
      <c r="AJ123" s="551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544">
        <f>CorporationTax!E33</f>
        <v>2023</v>
      </c>
      <c r="D126" s="545"/>
      <c r="E126" s="545"/>
      <c r="F126" s="545"/>
      <c r="G126" s="545"/>
      <c r="H126" s="546"/>
      <c r="I126" s="198"/>
      <c r="J126" s="198"/>
      <c r="K126" s="198"/>
      <c r="L126" s="209">
        <v>44</v>
      </c>
      <c r="M126" s="210" t="s">
        <v>150</v>
      </c>
      <c r="N126" s="521">
        <f>CorporationTax!F33</f>
        <v>0</v>
      </c>
      <c r="O126" s="467"/>
      <c r="P126" s="467"/>
      <c r="Q126" s="467"/>
      <c r="R126" s="467"/>
      <c r="S126" s="467"/>
      <c r="T126" s="533"/>
      <c r="U126" s="198"/>
      <c r="V126" s="198"/>
      <c r="W126" s="198"/>
      <c r="X126" s="198"/>
      <c r="Y126" s="538">
        <v>45</v>
      </c>
      <c r="Z126" s="348"/>
      <c r="AA126" s="547">
        <f>CorporationTax!G33</f>
        <v>19</v>
      </c>
      <c r="AB126" s="546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34">
        <f>CorporationTax!I33</f>
        <v>0</v>
      </c>
      <c r="AK126" s="467"/>
      <c r="AL126" s="467"/>
      <c r="AM126" s="467"/>
      <c r="AN126" s="467"/>
      <c r="AO126" s="467"/>
      <c r="AP126" s="467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247"/>
      <c r="AB127" s="247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544">
        <f>CorporationTax!E34</f>
        <v>2024</v>
      </c>
      <c r="D128" s="545"/>
      <c r="E128" s="545"/>
      <c r="F128" s="545"/>
      <c r="G128" s="545"/>
      <c r="H128" s="546"/>
      <c r="I128" s="198"/>
      <c r="J128" s="198"/>
      <c r="K128" s="198"/>
      <c r="L128" s="209">
        <v>54</v>
      </c>
      <c r="M128" s="210" t="s">
        <v>150</v>
      </c>
      <c r="N128" s="521">
        <f>CorporationTax!F34</f>
        <v>0</v>
      </c>
      <c r="O128" s="467"/>
      <c r="P128" s="467"/>
      <c r="Q128" s="467"/>
      <c r="R128" s="467"/>
      <c r="S128" s="467"/>
      <c r="T128" s="533"/>
      <c r="U128" s="198"/>
      <c r="V128" s="198"/>
      <c r="W128" s="198"/>
      <c r="X128" s="198"/>
      <c r="Y128" s="538">
        <v>55</v>
      </c>
      <c r="Z128" s="348"/>
      <c r="AA128" s="547">
        <f>CorporationTax!G34</f>
        <v>19</v>
      </c>
      <c r="AB128" s="546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34">
        <f>CorporationTax!I34</f>
        <v>0</v>
      </c>
      <c r="AK128" s="467"/>
      <c r="AL128" s="467"/>
      <c r="AM128" s="467"/>
      <c r="AN128" s="467"/>
      <c r="AO128" s="467"/>
      <c r="AP128" s="467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37" t="s">
        <v>393</v>
      </c>
      <c r="AI130" s="537"/>
      <c r="AJ130" s="537"/>
      <c r="AK130" s="537"/>
      <c r="AL130" s="537"/>
      <c r="AM130" s="537"/>
      <c r="AN130" s="537"/>
      <c r="AO130" s="537"/>
      <c r="AP130" s="537"/>
      <c r="AQ130" s="537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34">
        <f>AJ126+AJ128</f>
        <v>0</v>
      </c>
      <c r="AK131" s="534"/>
      <c r="AL131" s="534"/>
      <c r="AM131" s="534"/>
      <c r="AN131" s="534"/>
      <c r="AO131" s="534"/>
      <c r="AP131" s="534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13"/>
      <c r="Z133" s="513"/>
      <c r="AA133" s="513"/>
      <c r="AB133" s="513"/>
      <c r="AC133" s="513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13"/>
      <c r="Z135" s="513"/>
      <c r="AA135" s="513"/>
      <c r="AB135" s="513"/>
      <c r="AC135" s="513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42" t="str">
        <f>IF(AJ131&gt;0,AJ131*100/AJ110," ")</f>
        <v xml:space="preserve"> </v>
      </c>
      <c r="X137" s="543"/>
      <c r="Y137" s="543"/>
      <c r="Z137" s="543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491"/>
      <c r="X139" s="493"/>
      <c r="Y139" s="493"/>
      <c r="Z139" s="493"/>
      <c r="AA139" s="493"/>
      <c r="AB139" s="493"/>
      <c r="AC139" s="494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13"/>
      <c r="Z141" s="513"/>
      <c r="AA141" s="513"/>
      <c r="AB141" s="513"/>
      <c r="AC141" s="513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13"/>
      <c r="Z143" s="513"/>
      <c r="AA143" s="513"/>
      <c r="AB143" s="513"/>
      <c r="AC143" s="513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37" t="s">
        <v>400</v>
      </c>
      <c r="AI144" s="537"/>
      <c r="AJ144" s="537"/>
      <c r="AK144" s="537"/>
      <c r="AL144" s="537"/>
      <c r="AM144" s="537"/>
      <c r="AN144" s="537"/>
      <c r="AO144" s="537"/>
      <c r="AP144" s="537"/>
      <c r="AQ144" s="537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34">
        <f>AJ131</f>
        <v>0</v>
      </c>
      <c r="AK145" s="467"/>
      <c r="AL145" s="467"/>
      <c r="AM145" s="467"/>
      <c r="AN145" s="467"/>
      <c r="AO145" s="467"/>
      <c r="AP145" s="467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82"/>
      <c r="B147" s="482"/>
      <c r="C147" s="482"/>
      <c r="D147" s="482"/>
      <c r="E147" s="482"/>
      <c r="F147" s="482"/>
      <c r="G147" s="482"/>
      <c r="H147" s="482"/>
      <c r="I147" s="482"/>
      <c r="J147" s="482"/>
      <c r="K147" s="482"/>
      <c r="L147" s="482"/>
      <c r="M147" s="482"/>
      <c r="N147" s="482"/>
      <c r="O147" s="482"/>
      <c r="P147" s="482"/>
      <c r="Q147" s="482"/>
      <c r="R147" s="482"/>
      <c r="S147" s="482"/>
      <c r="T147" s="482"/>
      <c r="U147" s="482"/>
      <c r="V147" s="482"/>
      <c r="W147" s="482"/>
      <c r="X147" s="482"/>
      <c r="Y147" s="482"/>
      <c r="Z147" s="482"/>
      <c r="AA147" s="482"/>
      <c r="AB147" s="482"/>
      <c r="AC147" s="482"/>
      <c r="AD147" s="482"/>
      <c r="AE147" s="482"/>
      <c r="AF147" s="482"/>
      <c r="AG147" s="482"/>
      <c r="AH147" s="482"/>
      <c r="AI147" s="482"/>
      <c r="AJ147" s="482"/>
      <c r="AK147" s="482"/>
      <c r="AL147" s="482"/>
      <c r="AM147" s="482"/>
      <c r="AN147" s="482"/>
      <c r="AO147" s="541" t="s">
        <v>402</v>
      </c>
      <c r="AP147" s="348"/>
      <c r="AQ147" s="348"/>
      <c r="AR147" s="348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38">
        <v>79</v>
      </c>
      <c r="AH149" s="519"/>
      <c r="AI149" s="212" t="s">
        <v>150</v>
      </c>
      <c r="AJ149" s="513"/>
      <c r="AK149" s="513"/>
      <c r="AL149" s="513"/>
      <c r="AM149" s="513"/>
      <c r="AN149" s="513"/>
      <c r="AO149" s="513"/>
      <c r="AP149" s="513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38">
        <v>80</v>
      </c>
      <c r="X151" s="540"/>
      <c r="Y151" s="456"/>
      <c r="Z151" s="457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39"/>
      <c r="X152" s="484"/>
      <c r="Y152" s="485"/>
      <c r="Z152" s="48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34">
        <f>IF(TrialBalance!EH35&gt;0,TrialBalance!EH35,0)</f>
        <v>0</v>
      </c>
      <c r="AK154" s="534"/>
      <c r="AL154" s="534"/>
      <c r="AM154" s="534"/>
      <c r="AN154" s="534"/>
      <c r="AO154" s="534"/>
      <c r="AP154" s="534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13"/>
      <c r="AK156" s="513"/>
      <c r="AL156" s="513"/>
      <c r="AM156" s="513"/>
      <c r="AN156" s="513"/>
      <c r="AO156" s="513"/>
      <c r="AP156" s="513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37" t="s">
        <v>408</v>
      </c>
      <c r="AI158" s="537"/>
      <c r="AJ158" s="537"/>
      <c r="AK158" s="537"/>
      <c r="AL158" s="537"/>
      <c r="AM158" s="537"/>
      <c r="AN158" s="537"/>
      <c r="AO158" s="537"/>
      <c r="AP158" s="537"/>
      <c r="AQ158" s="537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34">
        <f>IF(AJ145&gt;0,AJ145+AJ149-AJ154,0)</f>
        <v>0</v>
      </c>
      <c r="AK159" s="534"/>
      <c r="AL159" s="534"/>
      <c r="AM159" s="534"/>
      <c r="AN159" s="534"/>
      <c r="AO159" s="534"/>
      <c r="AP159" s="534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498" t="s">
        <v>410</v>
      </c>
      <c r="B161" s="498"/>
      <c r="C161" s="498"/>
      <c r="D161" s="498"/>
      <c r="E161" s="498"/>
      <c r="F161" s="498"/>
      <c r="G161" s="498"/>
      <c r="H161" s="498"/>
      <c r="I161" s="498"/>
      <c r="J161" s="498"/>
      <c r="K161" s="482"/>
      <c r="L161" s="482"/>
      <c r="M161" s="482"/>
      <c r="N161" s="482"/>
      <c r="O161" s="482"/>
      <c r="P161" s="482"/>
      <c r="Q161" s="482"/>
      <c r="R161" s="482"/>
      <c r="S161" s="482"/>
      <c r="T161" s="482"/>
      <c r="U161" s="482"/>
      <c r="V161" s="482"/>
      <c r="W161" s="482"/>
      <c r="X161" s="482"/>
      <c r="Y161" s="482"/>
      <c r="Z161" s="482"/>
      <c r="AA161" s="482"/>
      <c r="AB161" s="482"/>
      <c r="AC161" s="482"/>
      <c r="AD161" s="482"/>
      <c r="AE161" s="482"/>
      <c r="AF161" s="482"/>
      <c r="AG161" s="482"/>
      <c r="AH161" s="482"/>
      <c r="AI161" s="482"/>
      <c r="AJ161" s="482"/>
      <c r="AK161" s="482"/>
      <c r="AL161" s="482"/>
      <c r="AM161" s="482"/>
      <c r="AN161" s="482"/>
      <c r="AO161" s="482"/>
      <c r="AP161" s="482"/>
      <c r="AQ161" s="482"/>
      <c r="AR161" s="482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34"/>
      <c r="AK163" s="534"/>
      <c r="AL163" s="534"/>
      <c r="AM163" s="534"/>
      <c r="AN163" s="534"/>
      <c r="AO163" s="534"/>
      <c r="AP163" s="534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35">
        <v>92</v>
      </c>
      <c r="C165" s="535" t="s">
        <v>412</v>
      </c>
      <c r="D165" s="536"/>
      <c r="E165" s="536"/>
      <c r="F165" s="536"/>
      <c r="G165" s="536"/>
      <c r="H165" s="536"/>
      <c r="I165" s="536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37" t="s">
        <v>413</v>
      </c>
      <c r="AI165" s="537"/>
      <c r="AJ165" s="537"/>
      <c r="AK165" s="537"/>
      <c r="AL165" s="537"/>
      <c r="AM165" s="537"/>
      <c r="AN165" s="537"/>
      <c r="AO165" s="537"/>
      <c r="AP165" s="537"/>
      <c r="AQ165" s="537"/>
      <c r="AR165" s="198"/>
    </row>
    <row r="166" spans="1:44" s="37" customFormat="1" ht="15" customHeight="1" x14ac:dyDescent="0.25">
      <c r="A166" s="198"/>
      <c r="B166" s="536"/>
      <c r="C166" s="536"/>
      <c r="D166" s="536"/>
      <c r="E166" s="536"/>
      <c r="F166" s="536"/>
      <c r="G166" s="536"/>
      <c r="H166" s="536"/>
      <c r="I166" s="536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34">
        <f>IF(AJ159&gt;0,AJ159-AJ163,0)</f>
        <v>0</v>
      </c>
      <c r="AK166" s="534"/>
      <c r="AL166" s="534"/>
      <c r="AM166" s="534"/>
      <c r="AN166" s="534"/>
      <c r="AO166" s="534"/>
      <c r="AP166" s="534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37" t="s">
        <v>415</v>
      </c>
      <c r="AI168" s="537"/>
      <c r="AJ168" s="537"/>
      <c r="AK168" s="537"/>
      <c r="AL168" s="537"/>
      <c r="AM168" s="537"/>
      <c r="AN168" s="537"/>
      <c r="AO168" s="537"/>
      <c r="AP168" s="537"/>
      <c r="AQ168" s="537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34" t="str">
        <f>IF(AJ163&gt;0,AJ163-AJ159," ")</f>
        <v xml:space="preserve"> </v>
      </c>
      <c r="AK169" s="534"/>
      <c r="AL169" s="534"/>
      <c r="AM169" s="534"/>
      <c r="AN169" s="534"/>
      <c r="AO169" s="534"/>
      <c r="AP169" s="534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473" t="s">
        <v>416</v>
      </c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3"/>
      <c r="P171" s="473"/>
      <c r="Q171" s="473"/>
      <c r="R171" s="473"/>
      <c r="S171" s="473"/>
      <c r="T171" s="473"/>
      <c r="U171" s="473"/>
      <c r="V171" s="473"/>
      <c r="W171" s="473"/>
      <c r="X171" s="473"/>
      <c r="Y171" s="473"/>
      <c r="Z171" s="473"/>
      <c r="AA171" s="473"/>
      <c r="AB171" s="473"/>
      <c r="AC171" s="473"/>
      <c r="AD171" s="473"/>
      <c r="AE171" s="473"/>
      <c r="AF171" s="473"/>
      <c r="AG171" s="473"/>
      <c r="AH171" s="473"/>
      <c r="AI171" s="473"/>
      <c r="AJ171" s="473"/>
      <c r="AK171" s="473"/>
      <c r="AL171" s="473"/>
      <c r="AM171" s="473"/>
      <c r="AN171" s="473"/>
      <c r="AO171" s="473"/>
      <c r="AP171" s="473"/>
      <c r="AQ171" s="473"/>
      <c r="AR171" s="473"/>
    </row>
    <row r="172" spans="1:44" s="37" customFormat="1" ht="18" customHeight="1" x14ac:dyDescent="0.2">
      <c r="A172" s="498" t="s">
        <v>417</v>
      </c>
      <c r="B172" s="498"/>
      <c r="C172" s="498"/>
      <c r="D172" s="498"/>
      <c r="E172" s="498"/>
      <c r="F172" s="498"/>
      <c r="G172" s="498"/>
      <c r="H172" s="498"/>
      <c r="I172" s="498"/>
      <c r="J172" s="498"/>
      <c r="K172" s="498"/>
      <c r="L172" s="498"/>
      <c r="M172" s="498"/>
      <c r="N172" s="498"/>
      <c r="O172" s="498"/>
      <c r="P172" s="498"/>
      <c r="Q172" s="498"/>
      <c r="R172" s="498"/>
      <c r="S172" s="498"/>
      <c r="T172" s="498"/>
      <c r="U172" s="498"/>
      <c r="V172" s="498"/>
      <c r="W172" s="498"/>
      <c r="X172" s="498"/>
      <c r="Y172" s="498"/>
      <c r="Z172" s="498"/>
      <c r="AA172" s="498"/>
      <c r="AB172" s="498"/>
      <c r="AC172" s="498"/>
      <c r="AD172" s="498"/>
      <c r="AE172" s="498"/>
      <c r="AF172" s="498"/>
      <c r="AG172" s="503"/>
      <c r="AH172" s="503"/>
      <c r="AI172" s="503"/>
      <c r="AJ172" s="503"/>
      <c r="AK172" s="503"/>
      <c r="AL172" s="503"/>
      <c r="AM172" s="503"/>
      <c r="AN172" s="503"/>
      <c r="AO172" s="503"/>
      <c r="AP172" s="503"/>
      <c r="AQ172" s="503"/>
      <c r="AR172" s="503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530" t="s">
        <v>420</v>
      </c>
      <c r="C175" s="530"/>
      <c r="D175" s="530"/>
      <c r="E175" s="530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06">
        <v>105</v>
      </c>
      <c r="X175" s="506"/>
      <c r="Y175" s="506"/>
      <c r="Z175" s="228" t="s">
        <v>150</v>
      </c>
      <c r="AA175" s="467"/>
      <c r="AB175" s="467"/>
      <c r="AC175" s="467"/>
      <c r="AD175" s="467"/>
      <c r="AE175" s="467"/>
      <c r="AF175" s="533"/>
      <c r="AG175" s="198"/>
      <c r="AH175" s="198"/>
      <c r="AI175" s="506">
        <v>106</v>
      </c>
      <c r="AJ175" s="506"/>
      <c r="AK175" s="228" t="s">
        <v>150</v>
      </c>
      <c r="AL175" s="531"/>
      <c r="AM175" s="531"/>
      <c r="AN175" s="531"/>
      <c r="AO175" s="531"/>
      <c r="AP175" s="531"/>
      <c r="AQ175" s="532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530" t="s">
        <v>422</v>
      </c>
      <c r="C177" s="530"/>
      <c r="D177" s="530"/>
      <c r="E177" s="530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06">
        <v>107</v>
      </c>
      <c r="X177" s="506"/>
      <c r="Y177" s="506"/>
      <c r="Z177" s="228" t="s">
        <v>150</v>
      </c>
      <c r="AA177" s="521" t="str">
        <f>IF((CorporationTax!I15+CorporationTax!I17)&gt;0,CorporationTax!I15+CorporationTax!I17," ")</f>
        <v xml:space="preserve"> </v>
      </c>
      <c r="AB177" s="521"/>
      <c r="AC177" s="521"/>
      <c r="AD177" s="521"/>
      <c r="AE177" s="521"/>
      <c r="AF177" s="522"/>
      <c r="AG177" s="198"/>
      <c r="AH177" s="198"/>
      <c r="AI177" s="506">
        <v>108</v>
      </c>
      <c r="AJ177" s="506"/>
      <c r="AK177" s="228" t="s">
        <v>150</v>
      </c>
      <c r="AL177" s="521" t="str">
        <f>IF(CorporationTax!I18&lt;&gt;0,CorporationTax!I18," ")</f>
        <v xml:space="preserve"> </v>
      </c>
      <c r="AM177" s="521"/>
      <c r="AN177" s="521"/>
      <c r="AO177" s="521"/>
      <c r="AP177" s="521"/>
      <c r="AQ177" s="522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530" t="s">
        <v>424</v>
      </c>
      <c r="C179" s="530"/>
      <c r="D179" s="530"/>
      <c r="E179" s="530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06">
        <v>109</v>
      </c>
      <c r="X179" s="506"/>
      <c r="Y179" s="506"/>
      <c r="Z179" s="228" t="s">
        <v>150</v>
      </c>
      <c r="AA179" s="521" t="str">
        <f>IF(CorporationTax!I16&gt;0,CorporationTax!I16," ")</f>
        <v xml:space="preserve"> </v>
      </c>
      <c r="AB179" s="521"/>
      <c r="AC179" s="521"/>
      <c r="AD179" s="521"/>
      <c r="AE179" s="521"/>
      <c r="AF179" s="522"/>
      <c r="AG179" s="198"/>
      <c r="AH179" s="198"/>
      <c r="AI179" s="506">
        <v>110</v>
      </c>
      <c r="AJ179" s="506"/>
      <c r="AK179" s="228" t="s">
        <v>150</v>
      </c>
      <c r="AL179" s="531"/>
      <c r="AM179" s="531"/>
      <c r="AN179" s="531"/>
      <c r="AO179" s="531"/>
      <c r="AP179" s="531"/>
      <c r="AQ179" s="532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530" t="s">
        <v>426</v>
      </c>
      <c r="C181" s="530"/>
      <c r="D181" s="530"/>
      <c r="E181" s="530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06">
        <v>111</v>
      </c>
      <c r="X181" s="506"/>
      <c r="Y181" s="506"/>
      <c r="Z181" s="228" t="s">
        <v>150</v>
      </c>
      <c r="AA181" s="467"/>
      <c r="AB181" s="467"/>
      <c r="AC181" s="467"/>
      <c r="AD181" s="467"/>
      <c r="AE181" s="467"/>
      <c r="AF181" s="533"/>
      <c r="AG181" s="198"/>
      <c r="AH181" s="198"/>
      <c r="AI181" s="506">
        <v>112</v>
      </c>
      <c r="AJ181" s="506"/>
      <c r="AK181" s="228" t="s">
        <v>150</v>
      </c>
      <c r="AL181" s="531"/>
      <c r="AM181" s="531"/>
      <c r="AN181" s="531"/>
      <c r="AO181" s="531"/>
      <c r="AP181" s="531"/>
      <c r="AQ181" s="532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530" t="s">
        <v>428</v>
      </c>
      <c r="C183" s="530"/>
      <c r="D183" s="530"/>
      <c r="E183" s="530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06">
        <v>113</v>
      </c>
      <c r="X183" s="506"/>
      <c r="Y183" s="506"/>
      <c r="Z183" s="228" t="s">
        <v>150</v>
      </c>
      <c r="AA183" s="467"/>
      <c r="AB183" s="467"/>
      <c r="AC183" s="467"/>
      <c r="AD183" s="467"/>
      <c r="AE183" s="467"/>
      <c r="AF183" s="533"/>
      <c r="AG183" s="198"/>
      <c r="AH183" s="198"/>
      <c r="AI183" s="506">
        <v>114</v>
      </c>
      <c r="AJ183" s="506"/>
      <c r="AK183" s="228" t="s">
        <v>150</v>
      </c>
      <c r="AL183" s="531"/>
      <c r="AM183" s="531"/>
      <c r="AN183" s="531"/>
      <c r="AO183" s="531"/>
      <c r="AP183" s="531"/>
      <c r="AQ183" s="532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498" t="s">
        <v>430</v>
      </c>
      <c r="B185" s="498"/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  <c r="V185" s="498"/>
      <c r="W185" s="498"/>
      <c r="X185" s="498"/>
      <c r="Y185" s="498"/>
      <c r="Z185" s="498"/>
      <c r="AA185" s="498"/>
      <c r="AB185" s="498"/>
      <c r="AC185" s="498"/>
      <c r="AD185" s="498"/>
      <c r="AE185" s="498"/>
      <c r="AF185" s="498"/>
      <c r="AG185" s="529"/>
      <c r="AH185" s="529"/>
      <c r="AI185" s="529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530" t="s">
        <v>431</v>
      </c>
      <c r="C187" s="530"/>
      <c r="D187" s="530"/>
      <c r="E187" s="530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06">
        <v>115</v>
      </c>
      <c r="X187" s="506"/>
      <c r="Y187" s="506"/>
      <c r="Z187" s="228" t="s">
        <v>150</v>
      </c>
      <c r="AA187" s="513"/>
      <c r="AB187" s="513"/>
      <c r="AC187" s="513"/>
      <c r="AD187" s="513"/>
      <c r="AE187" s="513"/>
      <c r="AF187" s="523"/>
      <c r="AG187" s="198"/>
      <c r="AH187" s="198"/>
      <c r="AI187" s="506">
        <v>116</v>
      </c>
      <c r="AJ187" s="506"/>
      <c r="AK187" s="228" t="s">
        <v>150</v>
      </c>
      <c r="AL187" s="513"/>
      <c r="AM187" s="513"/>
      <c r="AN187" s="513"/>
      <c r="AO187" s="513"/>
      <c r="AP187" s="513"/>
      <c r="AQ187" s="523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16">
        <v>117</v>
      </c>
      <c r="C189" s="516"/>
      <c r="D189" s="516"/>
      <c r="E189" s="516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06">
        <v>117</v>
      </c>
      <c r="X189" s="506"/>
      <c r="Y189" s="506"/>
      <c r="Z189" s="525"/>
      <c r="AA189" s="526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06"/>
      <c r="X190" s="506"/>
      <c r="Y190" s="506"/>
      <c r="Z190" s="527"/>
      <c r="AA190" s="52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498" t="s">
        <v>435</v>
      </c>
      <c r="B192" s="498"/>
      <c r="C192" s="498"/>
      <c r="D192" s="498"/>
      <c r="E192" s="498"/>
      <c r="F192" s="498"/>
      <c r="G192" s="498"/>
      <c r="H192" s="498"/>
      <c r="I192" s="499"/>
      <c r="J192" s="459"/>
      <c r="K192" s="459"/>
      <c r="L192" s="459"/>
      <c r="M192" s="459"/>
      <c r="N192" s="459"/>
      <c r="O192" s="459"/>
      <c r="P192" s="459"/>
      <c r="Q192" s="459"/>
      <c r="R192" s="459"/>
      <c r="S192" s="459"/>
      <c r="T192" s="459"/>
      <c r="U192" s="459"/>
      <c r="V192" s="459"/>
      <c r="W192" s="459"/>
      <c r="X192" s="459"/>
      <c r="Y192" s="459"/>
      <c r="Z192" s="459"/>
      <c r="AA192" s="459"/>
      <c r="AB192" s="459"/>
      <c r="AC192" s="459"/>
      <c r="AD192" s="459"/>
      <c r="AE192" s="459"/>
      <c r="AF192" s="459"/>
      <c r="AG192" s="459"/>
      <c r="AH192" s="459"/>
      <c r="AI192" s="459"/>
      <c r="AJ192" s="459"/>
      <c r="AK192" s="459"/>
      <c r="AL192" s="459"/>
      <c r="AM192" s="459"/>
      <c r="AN192" s="459"/>
      <c r="AO192" s="459"/>
      <c r="AP192" s="459"/>
      <c r="AQ192" s="459"/>
      <c r="AR192" s="459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16">
        <v>118</v>
      </c>
      <c r="C194" s="516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06">
        <v>118</v>
      </c>
      <c r="AJ194" s="506"/>
      <c r="AK194" s="228" t="s">
        <v>150</v>
      </c>
      <c r="AL194" s="521" t="str">
        <f>IF(CorporationTax!F79&gt;0,CorporationTax!F79," ")</f>
        <v xml:space="preserve"> </v>
      </c>
      <c r="AM194" s="521"/>
      <c r="AN194" s="521"/>
      <c r="AO194" s="521"/>
      <c r="AP194" s="521"/>
      <c r="AQ194" s="522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24">
        <v>119</v>
      </c>
      <c r="C196" s="524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06">
        <v>119</v>
      </c>
      <c r="X196" s="506"/>
      <c r="Y196" s="506"/>
      <c r="Z196" s="525"/>
      <c r="AA196" s="526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24"/>
      <c r="C197" s="524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06"/>
      <c r="X197" s="506"/>
      <c r="Y197" s="506"/>
      <c r="Z197" s="527"/>
      <c r="AA197" s="528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16">
        <v>120</v>
      </c>
      <c r="C199" s="516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06">
        <v>120</v>
      </c>
      <c r="AJ199" s="506"/>
      <c r="AK199" s="228" t="s">
        <v>150</v>
      </c>
      <c r="AL199" s="513"/>
      <c r="AM199" s="513"/>
      <c r="AN199" s="513"/>
      <c r="AO199" s="513"/>
      <c r="AP199" s="513"/>
      <c r="AQ199" s="523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16">
        <v>121</v>
      </c>
      <c r="C201" s="516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06">
        <v>121</v>
      </c>
      <c r="AJ201" s="506"/>
      <c r="AK201" s="228" t="s">
        <v>150</v>
      </c>
      <c r="AL201" s="513"/>
      <c r="AM201" s="513"/>
      <c r="AN201" s="513"/>
      <c r="AO201" s="513"/>
      <c r="AP201" s="513"/>
      <c r="AQ201" s="523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473" t="s">
        <v>441</v>
      </c>
      <c r="B203" s="473"/>
      <c r="C203" s="473"/>
      <c r="D203" s="473"/>
      <c r="E203" s="473"/>
      <c r="F203" s="473"/>
      <c r="G203" s="473"/>
      <c r="H203" s="473"/>
      <c r="I203" s="473"/>
      <c r="J203" s="473"/>
      <c r="K203" s="473"/>
      <c r="L203" s="473"/>
      <c r="M203" s="473"/>
      <c r="N203" s="473"/>
      <c r="O203" s="473"/>
      <c r="P203" s="473"/>
      <c r="Q203" s="473"/>
      <c r="R203" s="473"/>
      <c r="S203" s="473"/>
      <c r="T203" s="473"/>
      <c r="U203" s="473"/>
      <c r="V203" s="473"/>
      <c r="W203" s="473"/>
      <c r="X203" s="473"/>
      <c r="Y203" s="473"/>
      <c r="Z203" s="473"/>
      <c r="AA203" s="473"/>
      <c r="AB203" s="473"/>
      <c r="AC203" s="473"/>
      <c r="AD203" s="473"/>
      <c r="AE203" s="473"/>
      <c r="AF203" s="473"/>
      <c r="AG203" s="473"/>
      <c r="AH203" s="473"/>
      <c r="AI203" s="473"/>
      <c r="AJ203" s="473"/>
      <c r="AK203" s="473"/>
      <c r="AL203" s="473"/>
      <c r="AM203" s="473"/>
      <c r="AN203" s="473"/>
      <c r="AO203" s="473"/>
      <c r="AP203" s="473"/>
      <c r="AQ203" s="473"/>
      <c r="AR203" s="473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16">
        <v>122</v>
      </c>
      <c r="C205" s="516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17" t="s">
        <v>443</v>
      </c>
      <c r="N205" s="518"/>
      <c r="O205" s="518"/>
      <c r="P205" s="518"/>
      <c r="Q205" s="518"/>
      <c r="R205" s="518"/>
      <c r="S205" s="518"/>
      <c r="T205" s="518"/>
      <c r="U205" s="518"/>
      <c r="V205" s="518"/>
      <c r="W205" s="519"/>
      <c r="X205" s="519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20" t="s">
        <v>445</v>
      </c>
      <c r="AJ205" s="520"/>
      <c r="AK205" s="520"/>
      <c r="AL205" s="520"/>
      <c r="AM205" s="520"/>
      <c r="AN205" s="520"/>
      <c r="AO205" s="520"/>
      <c r="AP205" s="518"/>
      <c r="AQ205" s="518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06">
        <v>122</v>
      </c>
      <c r="N206" s="506"/>
      <c r="O206" s="506"/>
      <c r="P206" s="228" t="s">
        <v>150</v>
      </c>
      <c r="Q206" s="521" t="str">
        <f>IF(Z72&gt;0,Z72," ")</f>
        <v xml:space="preserve"> </v>
      </c>
      <c r="R206" s="521"/>
      <c r="S206" s="521"/>
      <c r="T206" s="521"/>
      <c r="U206" s="521"/>
      <c r="V206" s="521"/>
      <c r="W206" s="521"/>
      <c r="X206" s="522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06">
        <v>124</v>
      </c>
      <c r="AJ206" s="506"/>
      <c r="AK206" s="228" t="s">
        <v>150</v>
      </c>
      <c r="AL206" s="513"/>
      <c r="AM206" s="513"/>
      <c r="AN206" s="513"/>
      <c r="AO206" s="513"/>
      <c r="AP206" s="493"/>
      <c r="AQ206" s="494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16">
        <v>125</v>
      </c>
      <c r="C208" s="516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17" t="s">
        <v>448</v>
      </c>
      <c r="N208" s="518"/>
      <c r="O208" s="518"/>
      <c r="P208" s="518"/>
      <c r="Q208" s="518"/>
      <c r="R208" s="518"/>
      <c r="S208" s="518"/>
      <c r="T208" s="518"/>
      <c r="U208" s="518"/>
      <c r="V208" s="518"/>
      <c r="W208" s="519"/>
      <c r="X208" s="519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20" t="s">
        <v>450</v>
      </c>
      <c r="AJ208" s="520"/>
      <c r="AK208" s="520"/>
      <c r="AL208" s="520"/>
      <c r="AM208" s="520"/>
      <c r="AN208" s="520"/>
      <c r="AO208" s="520"/>
      <c r="AP208" s="518"/>
      <c r="AQ208" s="518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06">
        <v>125</v>
      </c>
      <c r="N209" s="506"/>
      <c r="O209" s="506"/>
      <c r="P209" s="228" t="s">
        <v>150</v>
      </c>
      <c r="Q209" s="513"/>
      <c r="R209" s="492"/>
      <c r="S209" s="492"/>
      <c r="T209" s="492"/>
      <c r="U209" s="492"/>
      <c r="V209" s="492"/>
      <c r="W209" s="492"/>
      <c r="X209" s="514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06">
        <v>127</v>
      </c>
      <c r="AJ209" s="506"/>
      <c r="AK209" s="228" t="s">
        <v>150</v>
      </c>
      <c r="AL209" s="513"/>
      <c r="AM209" s="513"/>
      <c r="AN209" s="513"/>
      <c r="AO209" s="513"/>
      <c r="AP209" s="493"/>
      <c r="AQ209" s="494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16">
        <v>129</v>
      </c>
      <c r="C212" s="516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17" t="s">
        <v>454</v>
      </c>
      <c r="N212" s="518"/>
      <c r="O212" s="518"/>
      <c r="P212" s="518"/>
      <c r="Q212" s="518"/>
      <c r="R212" s="518"/>
      <c r="S212" s="518"/>
      <c r="T212" s="518"/>
      <c r="U212" s="518"/>
      <c r="V212" s="518"/>
      <c r="W212" s="519"/>
      <c r="X212" s="519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20" t="s">
        <v>456</v>
      </c>
      <c r="AJ212" s="520"/>
      <c r="AK212" s="520"/>
      <c r="AL212" s="520"/>
      <c r="AM212" s="520"/>
      <c r="AN212" s="520"/>
      <c r="AO212" s="520"/>
      <c r="AP212" s="518"/>
      <c r="AQ212" s="518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06">
        <v>129</v>
      </c>
      <c r="N213" s="506"/>
      <c r="O213" s="506"/>
      <c r="P213" s="228" t="s">
        <v>150</v>
      </c>
      <c r="Q213" s="513"/>
      <c r="R213" s="492"/>
      <c r="S213" s="492"/>
      <c r="T213" s="492"/>
      <c r="U213" s="492"/>
      <c r="V213" s="492"/>
      <c r="W213" s="492"/>
      <c r="X213" s="514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06">
        <v>130</v>
      </c>
      <c r="AJ213" s="506"/>
      <c r="AK213" s="228" t="s">
        <v>150</v>
      </c>
      <c r="AL213" s="513"/>
      <c r="AM213" s="513"/>
      <c r="AN213" s="513"/>
      <c r="AO213" s="513"/>
      <c r="AP213" s="493"/>
      <c r="AQ213" s="494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16">
        <v>131</v>
      </c>
      <c r="C215" s="516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17" t="s">
        <v>459</v>
      </c>
      <c r="N215" s="518"/>
      <c r="O215" s="518"/>
      <c r="P215" s="518"/>
      <c r="Q215" s="518"/>
      <c r="R215" s="518"/>
      <c r="S215" s="518"/>
      <c r="T215" s="518"/>
      <c r="U215" s="518"/>
      <c r="V215" s="518"/>
      <c r="W215" s="519"/>
      <c r="X215" s="519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20" t="s">
        <v>461</v>
      </c>
      <c r="AJ215" s="520"/>
      <c r="AK215" s="520"/>
      <c r="AL215" s="520"/>
      <c r="AM215" s="520"/>
      <c r="AN215" s="520"/>
      <c r="AO215" s="520"/>
      <c r="AP215" s="518"/>
      <c r="AQ215" s="518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06">
        <v>131</v>
      </c>
      <c r="N216" s="506"/>
      <c r="O216" s="506"/>
      <c r="P216" s="228" t="s">
        <v>150</v>
      </c>
      <c r="Q216" s="513"/>
      <c r="R216" s="492"/>
      <c r="S216" s="492"/>
      <c r="T216" s="492"/>
      <c r="U216" s="492"/>
      <c r="V216" s="492"/>
      <c r="W216" s="492"/>
      <c r="X216" s="514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06">
        <v>136</v>
      </c>
      <c r="AJ216" s="506"/>
      <c r="AK216" s="228" t="s">
        <v>150</v>
      </c>
      <c r="AL216" s="513"/>
      <c r="AM216" s="513"/>
      <c r="AN216" s="513"/>
      <c r="AO216" s="513"/>
      <c r="AP216" s="493"/>
      <c r="AQ216" s="494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15" t="s">
        <v>463</v>
      </c>
      <c r="B218" s="515"/>
      <c r="C218" s="515"/>
      <c r="D218" s="482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48"/>
      <c r="Z218" s="348"/>
      <c r="AA218" s="348"/>
      <c r="AB218" s="348"/>
      <c r="AC218" s="348"/>
      <c r="AD218" s="348"/>
      <c r="AE218" s="348"/>
      <c r="AF218" s="348"/>
      <c r="AG218" s="348"/>
      <c r="AH218" s="348"/>
      <c r="AI218" s="348"/>
      <c r="AJ218" s="348"/>
      <c r="AK218" s="348"/>
      <c r="AL218" s="348"/>
      <c r="AM218" s="348"/>
      <c r="AN218" s="348"/>
      <c r="AO218" s="348"/>
      <c r="AP218" s="348"/>
      <c r="AQ218" s="348"/>
      <c r="AR218" s="348"/>
    </row>
    <row r="219" spans="1:44" s="37" customFormat="1" ht="20.100000000000001" customHeight="1" x14ac:dyDescent="0.2">
      <c r="A219" s="507" t="s">
        <v>464</v>
      </c>
      <c r="B219" s="507"/>
      <c r="C219" s="507"/>
      <c r="D219" s="507"/>
      <c r="E219" s="507"/>
      <c r="F219" s="507"/>
      <c r="G219" s="507"/>
      <c r="H219" s="507"/>
      <c r="I219" s="507"/>
      <c r="J219" s="507"/>
      <c r="K219" s="507"/>
      <c r="L219" s="507"/>
      <c r="M219" s="507"/>
      <c r="N219" s="507"/>
      <c r="O219" s="507"/>
      <c r="P219" s="507"/>
      <c r="Q219" s="507"/>
      <c r="R219" s="507"/>
      <c r="S219" s="507"/>
      <c r="T219" s="507"/>
      <c r="U219" s="507"/>
      <c r="V219" s="507"/>
      <c r="W219" s="507"/>
      <c r="X219" s="507"/>
      <c r="Y219" s="507"/>
      <c r="Z219" s="507"/>
      <c r="AA219" s="507"/>
      <c r="AB219" s="507"/>
      <c r="AC219" s="507"/>
      <c r="AD219" s="507"/>
      <c r="AE219" s="507"/>
      <c r="AF219" s="507"/>
      <c r="AG219" s="507"/>
      <c r="AH219" s="507"/>
      <c r="AI219" s="507"/>
      <c r="AJ219" s="507"/>
      <c r="AK219" s="507"/>
      <c r="AL219" s="507"/>
      <c r="AM219" s="507"/>
      <c r="AN219" s="507"/>
      <c r="AO219" s="507"/>
      <c r="AP219" s="507"/>
      <c r="AQ219" s="507"/>
      <c r="AR219" s="507"/>
    </row>
    <row r="220" spans="1:44" s="37" customFormat="1" ht="18" customHeight="1" x14ac:dyDescent="0.2">
      <c r="A220" s="508" t="s">
        <v>465</v>
      </c>
      <c r="B220" s="508"/>
      <c r="C220" s="508"/>
      <c r="D220" s="508"/>
      <c r="E220" s="508"/>
      <c r="F220" s="508"/>
      <c r="G220" s="508"/>
      <c r="H220" s="508"/>
      <c r="I220" s="508"/>
      <c r="J220" s="509"/>
      <c r="K220" s="459"/>
      <c r="L220" s="459"/>
      <c r="M220" s="459"/>
      <c r="N220" s="459"/>
      <c r="O220" s="459"/>
      <c r="P220" s="459"/>
      <c r="Q220" s="459"/>
      <c r="R220" s="459"/>
      <c r="S220" s="459"/>
      <c r="T220" s="459"/>
      <c r="U220" s="459"/>
      <c r="V220" s="459"/>
      <c r="W220" s="459"/>
      <c r="X220" s="459"/>
      <c r="Y220" s="459"/>
      <c r="Z220" s="459"/>
      <c r="AA220" s="459"/>
      <c r="AB220" s="459"/>
      <c r="AC220" s="459"/>
      <c r="AD220" s="459"/>
      <c r="AE220" s="459"/>
      <c r="AF220" s="459"/>
      <c r="AG220" s="459"/>
      <c r="AH220" s="459"/>
      <c r="AI220" s="459"/>
      <c r="AJ220" s="459"/>
      <c r="AK220" s="459"/>
      <c r="AL220" s="459"/>
      <c r="AM220" s="459"/>
      <c r="AN220" s="459"/>
      <c r="AO220" s="459"/>
      <c r="AP220" s="459"/>
      <c r="AQ220" s="459"/>
      <c r="AR220" s="459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06">
        <v>139</v>
      </c>
      <c r="M224" s="506"/>
      <c r="N224" s="510"/>
      <c r="O224" s="511"/>
      <c r="P224" s="512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06">
        <v>140</v>
      </c>
      <c r="AB224" s="506"/>
      <c r="AC224" s="228" t="s">
        <v>150</v>
      </c>
      <c r="AD224" s="513"/>
      <c r="AE224" s="492"/>
      <c r="AF224" s="492"/>
      <c r="AG224" s="492"/>
      <c r="AH224" s="514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498" t="s">
        <v>471</v>
      </c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8"/>
      <c r="P226" s="498"/>
      <c r="Q226" s="498"/>
      <c r="R226" s="498"/>
      <c r="S226" s="498"/>
      <c r="T226" s="498"/>
      <c r="U226" s="498"/>
      <c r="V226" s="498"/>
      <c r="W226" s="498"/>
      <c r="X226" s="498"/>
      <c r="Y226" s="498"/>
      <c r="Z226" s="498"/>
      <c r="AA226" s="498"/>
      <c r="AB226" s="503"/>
      <c r="AC226" s="503"/>
      <c r="AD226" s="503"/>
      <c r="AE226" s="503"/>
      <c r="AF226" s="503"/>
      <c r="AG226" s="503"/>
      <c r="AH226" s="503"/>
      <c r="AI226" s="503"/>
      <c r="AJ226" s="503"/>
      <c r="AK226" s="503"/>
      <c r="AL226" s="503"/>
      <c r="AM226" s="503"/>
      <c r="AN226" s="503"/>
      <c r="AO226" s="503"/>
      <c r="AP226" s="503"/>
      <c r="AQ226" s="503"/>
      <c r="AR226" s="503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464">
        <v>149</v>
      </c>
      <c r="C230" s="504"/>
      <c r="D230" s="505"/>
      <c r="E230" s="492"/>
      <c r="F230" s="492"/>
      <c r="G230" s="492"/>
      <c r="H230" s="492"/>
      <c r="I230" s="492"/>
      <c r="J230" s="492"/>
      <c r="K230" s="492"/>
      <c r="L230" s="492"/>
      <c r="M230" s="492"/>
      <c r="N230" s="492"/>
      <c r="O230" s="492"/>
      <c r="P230" s="492"/>
      <c r="Q230" s="492"/>
      <c r="R230" s="492"/>
      <c r="S230" s="492"/>
      <c r="T230" s="492"/>
      <c r="U230" s="492"/>
      <c r="V230" s="492"/>
      <c r="W230" s="492"/>
      <c r="X230" s="492"/>
      <c r="Y230" s="492"/>
      <c r="Z230" s="492"/>
      <c r="AA230" s="492"/>
      <c r="AB230" s="492"/>
      <c r="AC230" s="492"/>
      <c r="AD230" s="492"/>
      <c r="AE230" s="493"/>
      <c r="AF230" s="494"/>
      <c r="AG230" s="198"/>
      <c r="AH230" s="198"/>
      <c r="AI230" s="198"/>
      <c r="AJ230" s="489">
        <v>150</v>
      </c>
      <c r="AK230" s="490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489">
        <v>151</v>
      </c>
      <c r="C233" s="490"/>
      <c r="D233" s="500"/>
      <c r="E233" s="236"/>
      <c r="F233" s="236"/>
      <c r="G233" s="501"/>
      <c r="H233" s="502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06">
        <v>152</v>
      </c>
      <c r="V233" s="506"/>
      <c r="W233" s="491"/>
      <c r="X233" s="493"/>
      <c r="Y233" s="493"/>
      <c r="Z233" s="493"/>
      <c r="AA233" s="493"/>
      <c r="AB233" s="493"/>
      <c r="AC233" s="493"/>
      <c r="AD233" s="493"/>
      <c r="AE233" s="493"/>
      <c r="AF233" s="493"/>
      <c r="AG233" s="493"/>
      <c r="AH233" s="493"/>
      <c r="AI233" s="493"/>
      <c r="AJ233" s="493"/>
      <c r="AK233" s="493"/>
      <c r="AL233" s="493"/>
      <c r="AM233" s="493"/>
      <c r="AN233" s="493"/>
      <c r="AO233" s="493"/>
      <c r="AP233" s="493"/>
      <c r="AQ233" s="493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489">
        <v>153</v>
      </c>
      <c r="C236" s="490"/>
      <c r="D236" s="500"/>
      <c r="E236" s="236"/>
      <c r="F236" s="236"/>
      <c r="G236" s="501"/>
      <c r="H236" s="502"/>
      <c r="I236" s="236"/>
      <c r="J236" s="236"/>
      <c r="K236" s="236"/>
      <c r="L236" s="236"/>
      <c r="M236" s="236"/>
      <c r="N236" s="497"/>
      <c r="O236" s="497"/>
      <c r="P236" s="236"/>
      <c r="Q236" s="497"/>
      <c r="R236" s="497"/>
      <c r="S236" s="236"/>
      <c r="T236" s="236"/>
      <c r="U236" s="236"/>
      <c r="V236" s="236"/>
      <c r="W236" s="236"/>
      <c r="X236" s="497"/>
      <c r="Y236" s="497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498" t="s">
        <v>479</v>
      </c>
      <c r="B238" s="498"/>
      <c r="C238" s="498"/>
      <c r="D238" s="498"/>
      <c r="E238" s="498"/>
      <c r="F238" s="498"/>
      <c r="G238" s="498"/>
      <c r="H238" s="498"/>
      <c r="I238" s="498"/>
      <c r="J238" s="498"/>
      <c r="K238" s="498"/>
      <c r="L238" s="498"/>
      <c r="M238" s="498"/>
      <c r="N238" s="498"/>
      <c r="O238" s="498"/>
      <c r="P238" s="498"/>
      <c r="Q238" s="498"/>
      <c r="R238" s="498"/>
      <c r="S238" s="498"/>
      <c r="T238" s="498"/>
      <c r="U238" s="498"/>
      <c r="V238" s="499"/>
      <c r="W238" s="459"/>
      <c r="X238" s="459"/>
      <c r="Y238" s="459"/>
      <c r="Z238" s="459"/>
      <c r="AA238" s="459"/>
      <c r="AB238" s="459"/>
      <c r="AC238" s="459"/>
      <c r="AD238" s="459"/>
      <c r="AE238" s="459"/>
      <c r="AF238" s="459"/>
      <c r="AG238" s="459"/>
      <c r="AH238" s="459"/>
      <c r="AI238" s="459"/>
      <c r="AJ238" s="459"/>
      <c r="AK238" s="459"/>
      <c r="AL238" s="459"/>
      <c r="AM238" s="459"/>
      <c r="AN238" s="459"/>
      <c r="AO238" s="459"/>
      <c r="AP238" s="459"/>
      <c r="AQ238" s="459"/>
      <c r="AR238" s="459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464">
        <v>154</v>
      </c>
      <c r="C241" s="465"/>
      <c r="D241" s="491"/>
      <c r="E241" s="492"/>
      <c r="F241" s="492"/>
      <c r="G241" s="492"/>
      <c r="H241" s="492"/>
      <c r="I241" s="492"/>
      <c r="J241" s="492"/>
      <c r="K241" s="492"/>
      <c r="L241" s="492"/>
      <c r="M241" s="492"/>
      <c r="N241" s="492"/>
      <c r="O241" s="492"/>
      <c r="P241" s="492"/>
      <c r="Q241" s="492"/>
      <c r="R241" s="492"/>
      <c r="S241" s="492"/>
      <c r="T241" s="492"/>
      <c r="U241" s="492"/>
      <c r="V241" s="492"/>
      <c r="W241" s="492"/>
      <c r="X241" s="492"/>
      <c r="Y241" s="492"/>
      <c r="Z241" s="492"/>
      <c r="AA241" s="492"/>
      <c r="AB241" s="492"/>
      <c r="AC241" s="492"/>
      <c r="AD241" s="492"/>
      <c r="AE241" s="493"/>
      <c r="AF241" s="494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464">
        <v>155</v>
      </c>
      <c r="C244" s="465"/>
      <c r="D244" s="491"/>
      <c r="E244" s="492"/>
      <c r="F244" s="492"/>
      <c r="G244" s="492"/>
      <c r="H244" s="492"/>
      <c r="I244" s="492"/>
      <c r="J244" s="492"/>
      <c r="K244" s="492"/>
      <c r="L244" s="492"/>
      <c r="M244" s="492"/>
      <c r="N244" s="492"/>
      <c r="O244" s="492"/>
      <c r="P244" s="492"/>
      <c r="Q244" s="492"/>
      <c r="R244" s="492"/>
      <c r="S244" s="492"/>
      <c r="T244" s="492"/>
      <c r="U244" s="492"/>
      <c r="V244" s="492"/>
      <c r="W244" s="492"/>
      <c r="X244" s="492"/>
      <c r="Y244" s="492"/>
      <c r="Z244" s="492"/>
      <c r="AA244" s="492"/>
      <c r="AB244" s="492"/>
      <c r="AC244" s="492"/>
      <c r="AD244" s="492"/>
      <c r="AE244" s="493"/>
      <c r="AF244" s="494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489">
        <v>156</v>
      </c>
      <c r="C246" s="490"/>
      <c r="D246" s="491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/>
      <c r="O246" s="492"/>
      <c r="P246" s="492"/>
      <c r="Q246" s="492"/>
      <c r="R246" s="492"/>
      <c r="S246" s="492"/>
      <c r="T246" s="492"/>
      <c r="U246" s="492"/>
      <c r="V246" s="492"/>
      <c r="W246" s="492"/>
      <c r="X246" s="492"/>
      <c r="Y246" s="492"/>
      <c r="Z246" s="492"/>
      <c r="AA246" s="492"/>
      <c r="AB246" s="492"/>
      <c r="AC246" s="492"/>
      <c r="AD246" s="492"/>
      <c r="AE246" s="493"/>
      <c r="AF246" s="494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495">
        <v>157</v>
      </c>
      <c r="C248" s="496"/>
      <c r="D248" s="456"/>
      <c r="E248" s="456"/>
      <c r="F248" s="456"/>
      <c r="G248" s="456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  <c r="U248" s="456"/>
      <c r="V248" s="456"/>
      <c r="W248" s="456"/>
      <c r="X248" s="456"/>
      <c r="Y248" s="456"/>
      <c r="Z248" s="456"/>
      <c r="AA248" s="456"/>
      <c r="AB248" s="456"/>
      <c r="AC248" s="456"/>
      <c r="AD248" s="456"/>
      <c r="AE248" s="456"/>
      <c r="AF248" s="457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481"/>
      <c r="C249" s="482"/>
      <c r="D249" s="482"/>
      <c r="E249" s="482"/>
      <c r="F249" s="482"/>
      <c r="G249" s="482"/>
      <c r="H249" s="482"/>
      <c r="I249" s="482"/>
      <c r="J249" s="482"/>
      <c r="K249" s="482"/>
      <c r="L249" s="482"/>
      <c r="M249" s="482"/>
      <c r="N249" s="482"/>
      <c r="O249" s="482"/>
      <c r="P249" s="482"/>
      <c r="Q249" s="482"/>
      <c r="R249" s="482"/>
      <c r="S249" s="482"/>
      <c r="T249" s="482"/>
      <c r="U249" s="482"/>
      <c r="V249" s="482"/>
      <c r="W249" s="482"/>
      <c r="X249" s="482"/>
      <c r="Y249" s="482"/>
      <c r="Z249" s="482"/>
      <c r="AA249" s="482"/>
      <c r="AB249" s="482"/>
      <c r="AC249" s="482"/>
      <c r="AD249" s="482"/>
      <c r="AE249" s="482"/>
      <c r="AF249" s="483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481"/>
      <c r="C250" s="482"/>
      <c r="D250" s="482"/>
      <c r="E250" s="482"/>
      <c r="F250" s="482"/>
      <c r="G250" s="482"/>
      <c r="H250" s="482"/>
      <c r="I250" s="482"/>
      <c r="J250" s="482"/>
      <c r="K250" s="482"/>
      <c r="L250" s="482"/>
      <c r="M250" s="482"/>
      <c r="N250" s="482"/>
      <c r="O250" s="482"/>
      <c r="P250" s="482"/>
      <c r="Q250" s="482"/>
      <c r="R250" s="482"/>
      <c r="S250" s="482"/>
      <c r="T250" s="482"/>
      <c r="U250" s="482"/>
      <c r="V250" s="482"/>
      <c r="W250" s="482"/>
      <c r="X250" s="482"/>
      <c r="Y250" s="482"/>
      <c r="Z250" s="482"/>
      <c r="AA250" s="482"/>
      <c r="AB250" s="482"/>
      <c r="AC250" s="482"/>
      <c r="AD250" s="482"/>
      <c r="AE250" s="482"/>
      <c r="AF250" s="483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484"/>
      <c r="C251" s="485"/>
      <c r="D251" s="485"/>
      <c r="E251" s="485"/>
      <c r="F251" s="485"/>
      <c r="G251" s="485"/>
      <c r="H251" s="485"/>
      <c r="I251" s="485"/>
      <c r="J251" s="485"/>
      <c r="K251" s="485"/>
      <c r="L251" s="485"/>
      <c r="M251" s="485"/>
      <c r="N251" s="485"/>
      <c r="O251" s="485"/>
      <c r="P251" s="485"/>
      <c r="Q251" s="485"/>
      <c r="R251" s="486" t="s">
        <v>283</v>
      </c>
      <c r="S251" s="487"/>
      <c r="T251" s="487"/>
      <c r="U251" s="487"/>
      <c r="V251" s="487"/>
      <c r="W251" s="487"/>
      <c r="X251" s="485"/>
      <c r="Y251" s="485"/>
      <c r="Z251" s="485"/>
      <c r="AA251" s="485"/>
      <c r="AB251" s="485"/>
      <c r="AC251" s="485"/>
      <c r="AD251" s="485"/>
      <c r="AE251" s="485"/>
      <c r="AF251" s="488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489">
        <v>158</v>
      </c>
      <c r="C253" s="490"/>
      <c r="D253" s="491"/>
      <c r="E253" s="492"/>
      <c r="F253" s="492"/>
      <c r="G253" s="492"/>
      <c r="H253" s="492"/>
      <c r="I253" s="492"/>
      <c r="J253" s="492"/>
      <c r="K253" s="492"/>
      <c r="L253" s="492"/>
      <c r="M253" s="492"/>
      <c r="N253" s="492"/>
      <c r="O253" s="492"/>
      <c r="P253" s="492"/>
      <c r="Q253" s="492"/>
      <c r="R253" s="492"/>
      <c r="S253" s="492"/>
      <c r="T253" s="492"/>
      <c r="U253" s="492"/>
      <c r="V253" s="492"/>
      <c r="W253" s="492"/>
      <c r="X253" s="492"/>
      <c r="Y253" s="492"/>
      <c r="Z253" s="492"/>
      <c r="AA253" s="492"/>
      <c r="AB253" s="492"/>
      <c r="AC253" s="492"/>
      <c r="AD253" s="492"/>
      <c r="AE253" s="493"/>
      <c r="AF253" s="494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279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454">
        <v>159</v>
      </c>
      <c r="C257" s="455"/>
      <c r="D257" s="456"/>
      <c r="E257" s="456"/>
      <c r="F257" s="456"/>
      <c r="G257" s="456"/>
      <c r="H257" s="456"/>
      <c r="I257" s="456"/>
      <c r="J257" s="456"/>
      <c r="K257" s="456"/>
      <c r="L257" s="456"/>
      <c r="M257" s="456"/>
      <c r="N257" s="456"/>
      <c r="O257" s="456"/>
      <c r="P257" s="456"/>
      <c r="Q257" s="456"/>
      <c r="R257" s="456"/>
      <c r="S257" s="456"/>
      <c r="T257" s="456"/>
      <c r="U257" s="456"/>
      <c r="V257" s="456"/>
      <c r="W257" s="456"/>
      <c r="X257" s="456"/>
      <c r="Y257" s="456"/>
      <c r="Z257" s="456"/>
      <c r="AA257" s="456"/>
      <c r="AB257" s="456"/>
      <c r="AC257" s="456"/>
      <c r="AD257" s="456"/>
      <c r="AE257" s="456"/>
      <c r="AF257" s="457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458"/>
      <c r="C258" s="459"/>
      <c r="D258" s="459"/>
      <c r="E258" s="459"/>
      <c r="F258" s="459"/>
      <c r="G258" s="459"/>
      <c r="H258" s="459"/>
      <c r="I258" s="459"/>
      <c r="J258" s="459"/>
      <c r="K258" s="459"/>
      <c r="L258" s="459"/>
      <c r="M258" s="459"/>
      <c r="N258" s="459"/>
      <c r="O258" s="459"/>
      <c r="P258" s="459"/>
      <c r="Q258" s="459"/>
      <c r="R258" s="459"/>
      <c r="S258" s="459"/>
      <c r="T258" s="459"/>
      <c r="U258" s="459"/>
      <c r="V258" s="459"/>
      <c r="W258" s="459"/>
      <c r="X258" s="459"/>
      <c r="Y258" s="459"/>
      <c r="Z258" s="459"/>
      <c r="AA258" s="459"/>
      <c r="AB258" s="459"/>
      <c r="AC258" s="459"/>
      <c r="AD258" s="459"/>
      <c r="AE258" s="459"/>
      <c r="AF258" s="460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461"/>
      <c r="C259" s="462"/>
      <c r="D259" s="462"/>
      <c r="E259" s="462"/>
      <c r="F259" s="462"/>
      <c r="G259" s="462"/>
      <c r="H259" s="462"/>
      <c r="I259" s="462"/>
      <c r="J259" s="462"/>
      <c r="K259" s="462"/>
      <c r="L259" s="462"/>
      <c r="M259" s="462"/>
      <c r="N259" s="462"/>
      <c r="O259" s="462"/>
      <c r="P259" s="462"/>
      <c r="Q259" s="462"/>
      <c r="R259" s="462"/>
      <c r="S259" s="462"/>
      <c r="T259" s="462"/>
      <c r="U259" s="462"/>
      <c r="V259" s="462"/>
      <c r="W259" s="462"/>
      <c r="X259" s="462"/>
      <c r="Y259" s="462"/>
      <c r="Z259" s="462"/>
      <c r="AA259" s="462"/>
      <c r="AB259" s="462"/>
      <c r="AC259" s="462"/>
      <c r="AD259" s="462"/>
      <c r="AE259" s="462"/>
      <c r="AF259" s="463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464">
        <v>160</v>
      </c>
      <c r="C261" s="465"/>
      <c r="D261" s="466"/>
      <c r="E261" s="467"/>
      <c r="F261" s="467"/>
      <c r="G261" s="467"/>
      <c r="H261" s="467"/>
      <c r="I261" s="467"/>
      <c r="J261" s="467"/>
      <c r="K261" s="467"/>
      <c r="L261" s="467"/>
      <c r="M261" s="467"/>
      <c r="N261" s="467"/>
      <c r="O261" s="467"/>
      <c r="P261" s="467"/>
      <c r="Q261" s="467"/>
      <c r="R261" s="467"/>
      <c r="S261" s="467"/>
      <c r="T261" s="467"/>
      <c r="U261" s="467"/>
      <c r="V261" s="467"/>
      <c r="W261" s="467"/>
      <c r="X261" s="467"/>
      <c r="Y261" s="467"/>
      <c r="Z261" s="467"/>
      <c r="AA261" s="467"/>
      <c r="AB261" s="467"/>
      <c r="AC261" s="467"/>
      <c r="AD261" s="467"/>
      <c r="AE261" s="468"/>
      <c r="AF261" s="469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473" t="s">
        <v>488</v>
      </c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4"/>
      <c r="P263" s="474"/>
      <c r="Q263" s="474"/>
      <c r="R263" s="474"/>
      <c r="S263" s="474"/>
      <c r="T263" s="474"/>
      <c r="U263" s="474"/>
      <c r="V263" s="474"/>
      <c r="W263" s="474"/>
      <c r="X263" s="474"/>
      <c r="Y263" s="474"/>
      <c r="Z263" s="474"/>
      <c r="AA263" s="474"/>
      <c r="AB263" s="474"/>
      <c r="AC263" s="474"/>
      <c r="AD263" s="474"/>
      <c r="AE263" s="474"/>
      <c r="AF263" s="474"/>
      <c r="AG263" s="474"/>
      <c r="AH263" s="474"/>
      <c r="AI263" s="474"/>
      <c r="AJ263" s="474"/>
      <c r="AK263" s="474"/>
      <c r="AL263" s="474"/>
      <c r="AM263" s="474"/>
      <c r="AN263" s="474"/>
      <c r="AO263" s="474"/>
      <c r="AP263" s="474"/>
      <c r="AQ263" s="474"/>
      <c r="AR263" s="474"/>
    </row>
    <row r="264" spans="1:44" s="169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9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9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279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475"/>
      <c r="C270" s="476"/>
      <c r="D270" s="476"/>
      <c r="E270" s="476"/>
      <c r="F270" s="476"/>
      <c r="G270" s="476"/>
      <c r="H270" s="476"/>
      <c r="I270" s="476"/>
      <c r="J270" s="476"/>
      <c r="K270" s="476"/>
      <c r="L270" s="476"/>
      <c r="M270" s="476"/>
      <c r="N270" s="476"/>
      <c r="O270" s="476"/>
      <c r="P270" s="476"/>
      <c r="Q270" s="476"/>
      <c r="R270" s="476"/>
      <c r="S270" s="476"/>
      <c r="T270" s="476"/>
      <c r="U270" s="476"/>
      <c r="V270" s="476"/>
      <c r="W270" s="476"/>
      <c r="X270" s="476"/>
      <c r="Y270" s="476"/>
      <c r="Z270" s="476"/>
      <c r="AA270" s="476"/>
      <c r="AB270" s="476"/>
      <c r="AC270" s="476"/>
      <c r="AD270" s="476"/>
      <c r="AE270" s="476"/>
      <c r="AF270" s="476"/>
      <c r="AG270" s="477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478"/>
      <c r="C271" s="459"/>
      <c r="D271" s="459"/>
      <c r="E271" s="459"/>
      <c r="F271" s="459"/>
      <c r="G271" s="459"/>
      <c r="H271" s="459"/>
      <c r="I271" s="459"/>
      <c r="J271" s="459"/>
      <c r="K271" s="459"/>
      <c r="L271" s="459"/>
      <c r="M271" s="459"/>
      <c r="N271" s="459"/>
      <c r="O271" s="459"/>
      <c r="P271" s="459"/>
      <c r="Q271" s="459"/>
      <c r="R271" s="459"/>
      <c r="S271" s="459"/>
      <c r="T271" s="459"/>
      <c r="U271" s="459"/>
      <c r="V271" s="459"/>
      <c r="W271" s="459"/>
      <c r="X271" s="459"/>
      <c r="Y271" s="459"/>
      <c r="Z271" s="459"/>
      <c r="AA271" s="459"/>
      <c r="AB271" s="459"/>
      <c r="AC271" s="459"/>
      <c r="AD271" s="459"/>
      <c r="AE271" s="459"/>
      <c r="AF271" s="459"/>
      <c r="AG271" s="460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461"/>
      <c r="C272" s="462"/>
      <c r="D272" s="462"/>
      <c r="E272" s="462"/>
      <c r="F272" s="462"/>
      <c r="G272" s="462"/>
      <c r="H272" s="462"/>
      <c r="I272" s="462"/>
      <c r="J272" s="462"/>
      <c r="K272" s="462"/>
      <c r="L272" s="462"/>
      <c r="M272" s="462"/>
      <c r="N272" s="462"/>
      <c r="O272" s="462"/>
      <c r="P272" s="462"/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462"/>
      <c r="AC272" s="462"/>
      <c r="AD272" s="462"/>
      <c r="AE272" s="462"/>
      <c r="AF272" s="462"/>
      <c r="AG272" s="463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470">
        <f>OpenAccounts!E5</f>
        <v>0</v>
      </c>
      <c r="C274" s="471"/>
      <c r="D274" s="471"/>
      <c r="E274" s="471"/>
      <c r="F274" s="471"/>
      <c r="G274" s="471"/>
      <c r="H274" s="471"/>
      <c r="I274" s="471"/>
      <c r="J274" s="471"/>
      <c r="K274" s="471"/>
      <c r="L274" s="471"/>
      <c r="M274" s="471"/>
      <c r="N274" s="471"/>
      <c r="O274" s="471"/>
      <c r="P274" s="471"/>
      <c r="Q274" s="471"/>
      <c r="R274" s="471"/>
      <c r="S274" s="471"/>
      <c r="T274" s="471"/>
      <c r="U274" s="471"/>
      <c r="V274" s="471"/>
      <c r="W274" s="471"/>
      <c r="X274" s="471"/>
      <c r="Y274" s="471"/>
      <c r="Z274" s="472"/>
      <c r="AA274" s="198"/>
      <c r="AB274" s="198"/>
      <c r="AC274" s="198"/>
      <c r="AD274" s="198"/>
      <c r="AE274" s="244"/>
      <c r="AF274" s="479"/>
      <c r="AG274" s="480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470" t="s">
        <v>280</v>
      </c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472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2022-12-15T22:24:42Z</dcterms:modified>
</cp:coreProperties>
</file>