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8534C159-67B7-E14F-9DFF-7C525D425C5E}" xr6:coauthVersionLast="47" xr6:coauthVersionMax="47" xr10:uidLastSave="{00000000-0000-0000-0000-000000000000}"/>
  <bookViews>
    <workbookView xWindow="3160" yWindow="1820" windowWidth="34060" windowHeight="1810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VitalTax" sheetId="19" r:id="rId5"/>
    <sheet name="Income Tax" sheetId="8" r:id="rId6"/>
    <sheet name="Wagesinterface" sheetId="12" r:id="rId7"/>
    <sheet name="StockControl" sheetId="13" r:id="rId8"/>
    <sheet name="Profit Forecast" sheetId="14" r:id="rId9"/>
    <sheet name="Admin" sheetId="1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nnual_ConsolidatedExpenses">VitalTax!$G$29</definedName>
    <definedName name="Annual_ExpenseAdminCosts">VitalTax!$G$15</definedName>
    <definedName name="Annual_ExpenseAdminCostsDisallowable">VitalTax!$G$42</definedName>
    <definedName name="Annual_ExpenseAdvertisingCosts">VitalTax!$G$18</definedName>
    <definedName name="Annual_ExpenseAdvertisingCostsDisallowable">VitalTax!$G$43</definedName>
    <definedName name="Annual_ExpenseBadDebt">VitalTax!$G$20</definedName>
    <definedName name="Annual_ExpenseBadDebtDisallowable">VitalTax!$G$47</definedName>
    <definedName name="Annual_ExpenseBusinessEntertainmentCosts">VitalTax!$G$25</definedName>
    <definedName name="Annual_ExpenseBusinessEntertainmentCostsDisallowable">VitalTax!$G$44</definedName>
    <definedName name="Annual_ExpenseCisPaymentsToSubcontractors">VitalTax!$G$24</definedName>
    <definedName name="Annual_ExpenseCisPaymentsToSubcontractorsDisallowable">VitalTax!$G$37</definedName>
    <definedName name="Annual_ExpenseCostOfGoodsBought">VitalTax!$G$7</definedName>
    <definedName name="Annual_ExpenseCostOfGoodsBoughtDisallowable">VitalTax!$G$36</definedName>
    <definedName name="Annual_ExpenseDepreciation">VitalTax!$G$26</definedName>
    <definedName name="Annual_ExpenseDepreciationDisallowable">VitalTax!$G$49</definedName>
    <definedName name="Annual_ExpenseFinancialCharges">VitalTax!$G$16</definedName>
    <definedName name="Annual_ExpenseFinancialChargesDisallowable">VitalTax!$G$46</definedName>
    <definedName name="Annual_ExpenseInterest">VitalTax!$G$21</definedName>
    <definedName name="Annual_ExpenseInterestDisallowable">VitalTax!$G$45</definedName>
    <definedName name="Annual_ExpenseMaintenanceCosts">VitalTax!$G$14</definedName>
    <definedName name="Annual_ExpenseMaintenanceCostsDisallowable">VitalTax!$G$41</definedName>
    <definedName name="Annual_ExpenseOther">VitalTax!$G$22</definedName>
    <definedName name="Annual_ExpenseOtherDisallowable">VitalTax!$G$50</definedName>
    <definedName name="Annual_ExpensePremisesRunningCosts">VitalTax!$G$13</definedName>
    <definedName name="Annual_ExpensePremisesRunningCostsDisallowable">VitalTax!$G$40</definedName>
    <definedName name="Annual_ExpenseProfessionalFees">VitalTax!$G$19</definedName>
    <definedName name="Annual_ExpenseProfessionalFeesDisallowable">VitalTax!$G$48</definedName>
    <definedName name="Annual_ExpenseStaffCosts">VitalTax!$G$12</definedName>
    <definedName name="Annual_ExpenseStaffCostsDisallowable">VitalTax!$G$38</definedName>
    <definedName name="Annual_ExpenseTravelCosts">VitalTax!$G$17</definedName>
    <definedName name="Annual_ExpenseTravelCostsDisallowable">VitalTax!$G$39</definedName>
    <definedName name="Annual_IncomeOther">VitalTax!$G$6</definedName>
    <definedName name="Annual_IncomeTurnover">VitalTax!$G$5</definedName>
    <definedName name="_xlnm.Print_Titles" localSheetId="3">'Profit &amp; Loss Account'!$2:$4</definedName>
    <definedName name="_xlnm.Print_Titles" localSheetId="4">VitalTax!$2:$4</definedName>
    <definedName name="Q1_ConsolidatedExpenses">VitalTax!$C$29</definedName>
    <definedName name="Q1_ExpenseAdminCosts">VitalTax!$C$15</definedName>
    <definedName name="Q1_ExpenseAdminCostsDisallowable">VitalTax!$C$42</definedName>
    <definedName name="Q1_ExpenseAdvertisingCosts">VitalTax!$C$18</definedName>
    <definedName name="Q1_ExpenseAdvertisingCostsDisallowable">VitalTax!$C$43</definedName>
    <definedName name="Q1_ExpenseBadDebt">VitalTax!$C$20</definedName>
    <definedName name="Q1_ExpenseBadDebtDisallowable">VitalTax!$C$47</definedName>
    <definedName name="Q1_ExpenseBusinessEntertainmentCosts">VitalTax!$C$25</definedName>
    <definedName name="Q1_ExpenseBusinessEntertainmentCostsDisallowable">VitalTax!$C$44</definedName>
    <definedName name="Q1_ExpenseCisPaymentsToSubcontractors">VitalTax!$C$24</definedName>
    <definedName name="Q1_ExpenseCisPaymentsToSubcontractorsDisallowable">VitalTax!$C$37</definedName>
    <definedName name="Q1_ExpenseCostOfGoodsBought">VitalTax!$C$7</definedName>
    <definedName name="Q1_ExpenseCostOfGoodsBoughtDisallowable">VitalTax!$C$36</definedName>
    <definedName name="Q1_ExpenseDepreciation">VitalTax!$C$26</definedName>
    <definedName name="Q1_ExpenseDepreciationDisallowable">VitalTax!$C$49</definedName>
    <definedName name="Q1_ExpenseFinancialCharges">VitalTax!$C$16</definedName>
    <definedName name="Q1_ExpenseFinancialChargesDisallowable">VitalTax!$C$46</definedName>
    <definedName name="Q1_ExpenseInterest">VitalTax!$C$21</definedName>
    <definedName name="Q1_ExpenseInterestDisallowable">VitalTax!$C$45</definedName>
    <definedName name="Q1_ExpenseMaintenanceCosts">VitalTax!$C$14</definedName>
    <definedName name="Q1_ExpenseMaintenanceCostsDisallowable">VitalTax!$C$41</definedName>
    <definedName name="Q1_ExpenseOther">VitalTax!$C$22</definedName>
    <definedName name="Q1_ExpenseOtherDisallowable">VitalTax!$C$50</definedName>
    <definedName name="Q1_ExpensePremisesRunningCosts">VitalTax!$C$13</definedName>
    <definedName name="Q1_ExpensePremisesRunningCostsDisallowable">VitalTax!$C$40</definedName>
    <definedName name="Q1_ExpenseProfessionalFees">VitalTax!$C$19</definedName>
    <definedName name="Q1_ExpenseProfessionalFeesDisallowable">VitalTax!$C$48</definedName>
    <definedName name="Q1_ExpenseStaffCosts">VitalTax!$C$12</definedName>
    <definedName name="Q1_ExpenseStaffCostsDisallowable">VitalTax!$C$38</definedName>
    <definedName name="Q1_ExpenseTravelCosts">VitalTax!$C$17</definedName>
    <definedName name="Q1_ExpenseTravelCostsDisallowable">VitalTax!$C$39</definedName>
    <definedName name="Q1_IncomeOther">VitalTax!$C$6</definedName>
    <definedName name="Q1_IncomeTurnover">VitalTax!$C$5</definedName>
    <definedName name="Q2_ConsolidatedExpenses">VitalTax!$D$29</definedName>
    <definedName name="Q2_ExpenseAdminCosts">VitalTax!$D$15</definedName>
    <definedName name="Q2_ExpenseAdminCostsDisallowable">VitalTax!$D$42</definedName>
    <definedName name="Q2_ExpenseAdvertisingCosts">VitalTax!$D$18</definedName>
    <definedName name="Q2_ExpenseAdvertisingCostsDisallowable">VitalTax!$D$43</definedName>
    <definedName name="Q2_ExpenseBadDebt">VitalTax!$D$20</definedName>
    <definedName name="Q2_ExpenseBadDebtDisallowable">VitalTax!$D$47</definedName>
    <definedName name="Q2_ExpenseBusinessEntertainmentCosts">VitalTax!$D$25</definedName>
    <definedName name="Q2_ExpenseBusinessEntertainmentCostsDisallowable">VitalTax!$D$44</definedName>
    <definedName name="Q2_ExpenseCisPaymentsToSubcontractors">VitalTax!$D$24</definedName>
    <definedName name="Q2_ExpenseCisPaymentsToSubcontractorsDisallowable">VitalTax!$D$37</definedName>
    <definedName name="Q2_ExpenseCostOfGoodsBought">VitalTax!$D$7</definedName>
    <definedName name="Q2_ExpenseCostOfGoodsBoughtDisallowable">VitalTax!$D$36</definedName>
    <definedName name="Q2_ExpenseDepreciation">VitalTax!$D$26</definedName>
    <definedName name="Q2_ExpenseDepreciationDisallowable">VitalTax!$D$49</definedName>
    <definedName name="Q2_ExpenseFinancialCharges">VitalTax!$D$16</definedName>
    <definedName name="Q2_ExpenseFinancialChargesDisallowable">VitalTax!$D$46</definedName>
    <definedName name="Q2_ExpenseInterest">VitalTax!$D$21</definedName>
    <definedName name="Q2_ExpenseInterestDisallowable">VitalTax!$D$45</definedName>
    <definedName name="Q2_ExpenseMaintenanceCosts">VitalTax!$D$14</definedName>
    <definedName name="Q2_ExpenseMaintenanceCostsDisallowable">VitalTax!$D$41</definedName>
    <definedName name="Q2_ExpenseOther">VitalTax!$D$22</definedName>
    <definedName name="Q2_ExpenseOtherDisallowable">VitalTax!$D$50</definedName>
    <definedName name="Q2_ExpensePremisesRunningCosts">VitalTax!$D$13</definedName>
    <definedName name="Q2_ExpensePremisesRunningCostsDisallowable">VitalTax!$D$40</definedName>
    <definedName name="Q2_ExpenseProfessionalFees">VitalTax!$D$19</definedName>
    <definedName name="Q2_ExpenseProfessionalFeesDisallowable">VitalTax!$D$48</definedName>
    <definedName name="Q2_ExpenseStaffCosts">VitalTax!$D$12</definedName>
    <definedName name="Q2_ExpenseStaffCostsDisallowable">VitalTax!$D$38</definedName>
    <definedName name="Q2_ExpenseTravelCosts">VitalTax!$D$17</definedName>
    <definedName name="Q2_ExpenseTravelCostsDisallowable">VitalTax!$D$39</definedName>
    <definedName name="Q2_IncomeOther">VitalTax!$D$6</definedName>
    <definedName name="Q2_IncomeTurnover">VitalTax!$D$5</definedName>
    <definedName name="Q3_ConsolidatedExpenses">VitalTax!$E$29</definedName>
    <definedName name="Q3_ExpenseAdminCosts">VitalTax!$E$15</definedName>
    <definedName name="Q3_ExpenseAdminCostsDisallowable">VitalTax!$E$42</definedName>
    <definedName name="Q3_ExpenseAdvertisingCosts">VitalTax!$E$18</definedName>
    <definedName name="Q3_ExpenseAdvertisingCostsDisallowable">VitalTax!$E$43</definedName>
    <definedName name="Q3_ExpenseBadDebt">VitalTax!$E$20</definedName>
    <definedName name="Q3_ExpenseBadDebtDisallowable">VitalTax!$E$47</definedName>
    <definedName name="Q3_ExpenseBusinessEntertainmentCosts">VitalTax!$E$25</definedName>
    <definedName name="Q3_ExpenseBusinessEntertainmentCostsDisallowable">VitalTax!$E$44</definedName>
    <definedName name="Q3_ExpenseCisPaymentsToSubcontractors">VitalTax!$E$24</definedName>
    <definedName name="Q3_ExpenseCisPaymentsToSubcontractorsDisallowable">VitalTax!$E$37</definedName>
    <definedName name="Q3_ExpenseCostOfGoodsBought">VitalTax!$E$7</definedName>
    <definedName name="Q3_ExpenseCostOfGoodsBoughtDisallowable">VitalTax!$E$36</definedName>
    <definedName name="Q3_ExpenseDepreciation">VitalTax!$E$26</definedName>
    <definedName name="Q3_ExpenseDepreciationDisallowable">VitalTax!$E$49</definedName>
    <definedName name="Q3_ExpenseFinancialCharges">VitalTax!$E$16</definedName>
    <definedName name="Q3_ExpenseFinancialChargesDisallowable">VitalTax!$E$46</definedName>
    <definedName name="Q3_ExpenseInterest">VitalTax!$E$21</definedName>
    <definedName name="Q3_ExpenseInterestDisallowable">VitalTax!$E$45</definedName>
    <definedName name="Q3_ExpenseMaintenanceCosts">VitalTax!$E$14</definedName>
    <definedName name="Q3_ExpenseMaintenanceCostsDisallowable">VitalTax!$E$41</definedName>
    <definedName name="Q3_ExpenseOther">VitalTax!$E$22</definedName>
    <definedName name="Q3_ExpenseOtherDisallowable">VitalTax!$E$50</definedName>
    <definedName name="Q3_ExpensePremisesRunningCosts">VitalTax!$E$13</definedName>
    <definedName name="Q3_ExpensePremisesRunningCostsDisallowable">VitalTax!$E$40</definedName>
    <definedName name="Q3_ExpenseProfessionalFees">VitalTax!$E$19</definedName>
    <definedName name="Q3_ExpenseProfessionalFeesDisallowable">VitalTax!$E$48</definedName>
    <definedName name="Q3_ExpenseStaffCosts">VitalTax!$E$12</definedName>
    <definedName name="Q3_ExpenseStaffCostsDisallowable">VitalTax!$E$38</definedName>
    <definedName name="Q3_ExpenseTravelCosts">VitalTax!$E$17</definedName>
    <definedName name="Q3_ExpenseTravelCostsDisallowable">VitalTax!$E$39</definedName>
    <definedName name="Q3_IncomeOther">VitalTax!$E$6</definedName>
    <definedName name="Q3_IncomeTurnover">VitalTax!$E$5</definedName>
    <definedName name="Q4_ConsolidatedExpenses">VitalTax!$F$29</definedName>
    <definedName name="Q4_ExpenseAdminCosts">VitalTax!$F$15</definedName>
    <definedName name="Q4_ExpenseAdminCostsDisallowable">VitalTax!$F$42</definedName>
    <definedName name="Q4_ExpenseAdvertisingCosts">VitalTax!$F$18</definedName>
    <definedName name="Q4_ExpenseAdvertisingCostsDisallowable">VitalTax!$F$43</definedName>
    <definedName name="Q4_ExpenseBadDebt">VitalTax!$F$20</definedName>
    <definedName name="Q4_ExpenseBadDebtDisallowable">VitalTax!$F$47</definedName>
    <definedName name="Q4_ExpenseBusinessEntertainmentCosts">VitalTax!$F$25</definedName>
    <definedName name="Q4_ExpenseBusinessEntertainmentCostsDisallowable">VitalTax!$F$44</definedName>
    <definedName name="Q4_ExpenseCisPaymentsToSubcontractors">VitalTax!$F$24</definedName>
    <definedName name="Q4_ExpenseCisPaymentsToSubcontractorsDisallowable">VitalTax!$F$37</definedName>
    <definedName name="Q4_ExpenseCostOfGoodsBought">VitalTax!$F$7</definedName>
    <definedName name="Q4_ExpenseCostOfGoodsBoughtDisallowable">VitalTax!$F$36</definedName>
    <definedName name="Q4_ExpenseDepreciation">VitalTax!$F$26</definedName>
    <definedName name="Q4_ExpenseDepreciationDisallowable">VitalTax!$F$49</definedName>
    <definedName name="Q4_ExpenseFinancialCharges">VitalTax!$F$16</definedName>
    <definedName name="Q4_ExpenseFinancialChargesDisallowable">VitalTax!$F$46</definedName>
    <definedName name="Q4_ExpenseInterest">VitalTax!$F$21</definedName>
    <definedName name="Q4_ExpenseInterestDisallowable">VitalTax!$F$45</definedName>
    <definedName name="Q4_ExpenseMaintenanceCosts">VitalTax!$F$14</definedName>
    <definedName name="Q4_ExpenseMaintenanceCostsDisallowable">VitalTax!$F$41</definedName>
    <definedName name="Q4_ExpenseOther">VitalTax!$F$22</definedName>
    <definedName name="Q4_ExpenseOtherDisallowable">VitalTax!$F$50</definedName>
    <definedName name="Q4_ExpensePremisesRunningCosts">VitalTax!$F$13</definedName>
    <definedName name="Q4_ExpensePremisesRunningCostsDisallowable">VitalTax!$F$40</definedName>
    <definedName name="Q4_ExpenseProfessionalFees">VitalTax!$F$19</definedName>
    <definedName name="Q4_ExpenseProfessionalFeesDisallowable">VitalTax!$F$48</definedName>
    <definedName name="Q4_ExpenseStaffCosts">VitalTax!$F$12</definedName>
    <definedName name="Q4_ExpenseStaffCostsDisallowable">VitalTax!$F$38</definedName>
    <definedName name="Q4_ExpenseTravelCosts">VitalTax!$F$17</definedName>
    <definedName name="Q4_ExpenseTravelCostsDisallowable">VitalTax!$F$39</definedName>
    <definedName name="Q4_IncomeOther">VitalTax!$F$6</definedName>
    <definedName name="Q4_IncomeTurnover">VitalTax!$F$5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9" l="1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M32" i="6" l="1"/>
  <c r="M28" i="6"/>
  <c r="M27" i="6"/>
  <c r="M26" i="6"/>
  <c r="M25" i="6"/>
  <c r="M24" i="6"/>
  <c r="M23" i="6"/>
  <c r="M22" i="6"/>
  <c r="M16" i="6"/>
  <c r="M15" i="6"/>
  <c r="I15" i="12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C8" i="12"/>
  <c r="C7" i="12"/>
  <c r="C6" i="12"/>
  <c r="C5" i="12"/>
  <c r="C4" i="12"/>
  <c r="M21" i="6" l="1"/>
  <c r="F30" i="13"/>
  <c r="N32" i="6"/>
  <c r="N28" i="6"/>
  <c r="N27" i="6"/>
  <c r="N26" i="6"/>
  <c r="N25" i="6"/>
  <c r="N24" i="6"/>
  <c r="N23" i="6"/>
  <c r="N22" i="6"/>
  <c r="N16" i="6"/>
  <c r="N15" i="6"/>
  <c r="F28" i="13"/>
  <c r="F26" i="13"/>
  <c r="L32" i="6"/>
  <c r="F22" i="19" s="1"/>
  <c r="L28" i="6"/>
  <c r="F19" i="19" s="1"/>
  <c r="L27" i="6"/>
  <c r="L26" i="6"/>
  <c r="L25" i="6"/>
  <c r="L24" i="6"/>
  <c r="L23" i="6"/>
  <c r="L22" i="6"/>
  <c r="F13" i="19" s="1"/>
  <c r="L21" i="6"/>
  <c r="L16" i="6"/>
  <c r="L15" i="6"/>
  <c r="F24" i="13"/>
  <c r="K32" i="6"/>
  <c r="K28" i="6"/>
  <c r="K27" i="6"/>
  <c r="K26" i="6"/>
  <c r="K25" i="6"/>
  <c r="K24" i="6"/>
  <c r="K23" i="6"/>
  <c r="K22" i="6"/>
  <c r="K21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21" i="6"/>
  <c r="I16" i="6"/>
  <c r="I15" i="6"/>
  <c r="F18" i="13"/>
  <c r="H32" i="6"/>
  <c r="H28" i="6"/>
  <c r="H27" i="6"/>
  <c r="H26" i="6"/>
  <c r="H25" i="6"/>
  <c r="H24" i="6"/>
  <c r="H23" i="6"/>
  <c r="H22" i="6"/>
  <c r="H21" i="6"/>
  <c r="H16" i="6"/>
  <c r="H15" i="6"/>
  <c r="F16" i="13"/>
  <c r="G32" i="6"/>
  <c r="G28" i="6"/>
  <c r="G27" i="6"/>
  <c r="G26" i="6"/>
  <c r="G25" i="6"/>
  <c r="G24" i="6"/>
  <c r="G23" i="6"/>
  <c r="G22" i="6"/>
  <c r="G21" i="6"/>
  <c r="G16" i="6"/>
  <c r="G15" i="6"/>
  <c r="F14" i="13"/>
  <c r="F32" i="6"/>
  <c r="F28" i="6"/>
  <c r="F27" i="6"/>
  <c r="F26" i="6"/>
  <c r="F25" i="6"/>
  <c r="F24" i="6"/>
  <c r="F23" i="6"/>
  <c r="F22" i="6"/>
  <c r="D13" i="19" s="1"/>
  <c r="F16" i="6"/>
  <c r="F15" i="6"/>
  <c r="D24" i="19" s="1"/>
  <c r="F12" i="13"/>
  <c r="E32" i="6"/>
  <c r="E28" i="6"/>
  <c r="E27" i="6"/>
  <c r="E26" i="6"/>
  <c r="E25" i="6"/>
  <c r="E24" i="6"/>
  <c r="E23" i="6"/>
  <c r="E22" i="6"/>
  <c r="E21" i="6"/>
  <c r="E16" i="6"/>
  <c r="E15" i="6"/>
  <c r="F10" i="13"/>
  <c r="D32" i="6"/>
  <c r="D28" i="6"/>
  <c r="D27" i="6"/>
  <c r="D26" i="6"/>
  <c r="D25" i="6"/>
  <c r="D24" i="6"/>
  <c r="D23" i="6"/>
  <c r="D22" i="6"/>
  <c r="D21" i="6"/>
  <c r="D16" i="6"/>
  <c r="D15" i="6"/>
  <c r="F8" i="13"/>
  <c r="C32" i="6"/>
  <c r="C28" i="6"/>
  <c r="C27" i="6"/>
  <c r="C26" i="6"/>
  <c r="C25" i="6"/>
  <c r="C17" i="19" s="1"/>
  <c r="C24" i="6"/>
  <c r="C15" i="19" s="1"/>
  <c r="C23" i="6"/>
  <c r="C14" i="19" s="1"/>
  <c r="C22" i="6"/>
  <c r="C13" i="19" s="1"/>
  <c r="C21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E20" i="19" s="1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D20" i="19" s="1"/>
  <c r="F11" i="6"/>
  <c r="F8" i="6"/>
  <c r="D6" i="19" s="1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20" i="19" s="1"/>
  <c r="C11" i="6"/>
  <c r="C8" i="6"/>
  <c r="C6" i="19" s="1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F16" i="19" s="1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D16" i="19" s="1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F21" i="19" s="1"/>
  <c r="K38" i="6"/>
  <c r="K30" i="6"/>
  <c r="J38" i="6"/>
  <c r="J30" i="6"/>
  <c r="I38" i="6"/>
  <c r="I30" i="6"/>
  <c r="E21" i="19" s="1"/>
  <c r="H38" i="6"/>
  <c r="H30" i="6"/>
  <c r="G38" i="6"/>
  <c r="G30" i="6"/>
  <c r="F38" i="6"/>
  <c r="F30" i="6"/>
  <c r="D21" i="19" s="1"/>
  <c r="E38" i="6"/>
  <c r="E30" i="6"/>
  <c r="D38" i="6"/>
  <c r="D30" i="6"/>
  <c r="C38" i="6"/>
  <c r="C30" i="6"/>
  <c r="C21" i="19" s="1"/>
  <c r="N21" i="6"/>
  <c r="J21" i="6"/>
  <c r="F21" i="6"/>
  <c r="D12" i="19" s="1"/>
  <c r="G21" i="19" l="1"/>
  <c r="D14" i="19"/>
  <c r="G14" i="19" s="1"/>
  <c r="E24" i="19"/>
  <c r="F26" i="19"/>
  <c r="C18" i="19"/>
  <c r="D15" i="19"/>
  <c r="G15" i="19" s="1"/>
  <c r="C19" i="19"/>
  <c r="D17" i="19"/>
  <c r="G17" i="19" s="1"/>
  <c r="C22" i="19"/>
  <c r="G22" i="19" s="1"/>
  <c r="E13" i="19"/>
  <c r="G13" i="19" s="1"/>
  <c r="F24" i="19"/>
  <c r="D18" i="19"/>
  <c r="E14" i="19"/>
  <c r="F5" i="19"/>
  <c r="D19" i="19"/>
  <c r="E15" i="19"/>
  <c r="E17" i="19"/>
  <c r="G20" i="19"/>
  <c r="F14" i="19"/>
  <c r="D26" i="19"/>
  <c r="F6" i="19"/>
  <c r="E18" i="19"/>
  <c r="F15" i="19"/>
  <c r="D5" i="19"/>
  <c r="C24" i="19"/>
  <c r="E19" i="19"/>
  <c r="F17" i="19"/>
  <c r="G6" i="19"/>
  <c r="E16" i="19"/>
  <c r="E6" i="19"/>
  <c r="F20" i="19"/>
  <c r="E22" i="19"/>
  <c r="C26" i="19"/>
  <c r="D22" i="19"/>
  <c r="E5" i="19"/>
  <c r="C16" i="19"/>
  <c r="G16" i="19" s="1"/>
  <c r="E26" i="19"/>
  <c r="C5" i="19"/>
  <c r="F18" i="19"/>
  <c r="F12" i="19"/>
  <c r="E12" i="19"/>
  <c r="C12" i="19"/>
  <c r="C8" i="8"/>
  <c r="G24" i="19" l="1"/>
  <c r="G5" i="19"/>
  <c r="G18" i="19"/>
  <c r="G19" i="19"/>
  <c r="G26" i="19"/>
  <c r="G12" i="19"/>
  <c r="S21" i="17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K9" i="6"/>
  <c r="T24" i="13"/>
  <c r="X22" i="13"/>
  <c r="N20" i="13"/>
  <c r="R18" i="13"/>
  <c r="E21" i="14"/>
  <c r="H18" i="13"/>
  <c r="L16" i="13"/>
  <c r="F5" i="14" l="1"/>
  <c r="F21" i="14" s="1"/>
  <c r="M5" i="14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D14" i="6" s="1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C7" i="19" s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C29" i="19" l="1"/>
  <c r="F14" i="6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7" i="19" s="1"/>
  <c r="D34" i="14"/>
  <c r="C34" i="14" s="1"/>
  <c r="C32" i="14"/>
  <c r="AB20" i="13"/>
  <c r="Z18" i="13"/>
  <c r="D20" i="13" s="1"/>
  <c r="D29" i="19" l="1"/>
  <c r="I14" i="6"/>
  <c r="Z20" i="13"/>
  <c r="D22" i="13" s="1"/>
  <c r="AB22" i="13"/>
  <c r="J14" i="6" l="1"/>
  <c r="AB24" i="13"/>
  <c r="Z22" i="13"/>
  <c r="D24" i="13" s="1"/>
  <c r="K14" i="6" l="1"/>
  <c r="E7" i="19" s="1"/>
  <c r="AB26" i="13"/>
  <c r="Z24" i="13"/>
  <c r="D26" i="13" s="1"/>
  <c r="E29" i="19" l="1"/>
  <c r="L14" i="6"/>
  <c r="Z26" i="13"/>
  <c r="D28" i="13" s="1"/>
  <c r="AB28" i="13"/>
  <c r="M14" i="6" s="1"/>
  <c r="Z28" i="13" l="1"/>
  <c r="D30" i="13" s="1"/>
  <c r="AB30" i="13"/>
  <c r="N14" i="6" s="1"/>
  <c r="F7" i="19" s="1"/>
  <c r="F29" i="19" l="1"/>
  <c r="G7" i="19"/>
  <c r="G29" i="19" s="1"/>
  <c r="Z30" i="13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<sst xmlns="http://schemas.openxmlformats.org/spreadsheetml/2006/main" count="818" uniqueCount="438">
  <si>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</si>
  <si>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</si>
  <si>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</si>
  <si>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</si>
  <si>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</si>
  <si>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</si>
  <si>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</si>
  <si>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</si>
  <si>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</si>
  <si>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</si>
  <si>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</si>
  <si>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</si>
  <si>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</si>
  <si>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</si>
  <si>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</si>
  <si>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</si>
  <si>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</si>
  <si>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</si>
  <si>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</si>
  <si>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</si>
  <si>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</si>
  <si>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</si>
  <si>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</si>
  <si>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</si>
  <si>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</si>
  <si>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</si>
  <si>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</si>
  <si>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</si>
  <si>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</si>
  <si>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</si>
  <si>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</si>
  <si>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</si>
  <si>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</si>
  <si>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</si>
  <si>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</si>
  <si>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</si>
  <si>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</si>
  <si>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</si>
  <si>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</si>
  <si>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</si>
  <si>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</si>
  <si>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</si>
  <si>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</si>
  <si>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</si>
  <si>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</si>
  <si>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</si>
  <si>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</si>
  <si>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</si>
  <si>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</si>
  <si>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</si>
  <si>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</si>
  <si>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</si>
  <si>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</si>
  <si>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</si>
  <si>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</si>
  <si>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</si>
  <si>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</si>
  <si>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</si>
  <si>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</si>
  <si>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</si>
  <si>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</si>
  <si>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</si>
  <si>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</si>
  <si>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</si>
  <si>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</si>
  <si>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</si>
  <si>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</si>
  <si>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</si>
  <si>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</si>
  <si>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</si>
  <si>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</si>
  <si>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</si>
  <si>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</si>
  <si>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</si>
  <si>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</si>
  <si>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</si>
  <si>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</si>
  <si>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</si>
  <si>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</si>
  <si>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</si>
  <si>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</si>
  <si>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</si>
  <si>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</si>
  <si>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</si>
  <si>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</si>
  <si>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</si>
  <si>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</si>
  <si>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</si>
  <si>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</si>
  <si>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</si>
  <si>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</si>
  <si>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</si>
  <si>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</si>
  <si>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</si>
  <si>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</si>
  <si>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</si>
  <si>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</si>
  <si>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</si>
  <si>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</si>
  <si>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</si>
  <si>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</si>
  <si>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</si>
  <si>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</si>
  <si>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</si>
  <si>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</si>
  <si>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</si>
  <si>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</si>
  <si>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</si>
  <si>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</si>
  <si>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</si>
  <si>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</si>
  <si>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</si>
  <si>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</si>
  <si>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</si>
  <si>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</si>
  <si>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</si>
  <si>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</si>
  <si>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</si>
  <si>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</si>
  <si>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</si>
  <si>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</si>
  <si>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</si>
  <si>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</si>
  <si>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</si>
  <si>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</si>
  <si>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</si>
  <si>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</si>
  <si>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</si>
  <si>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</si>
  <si>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</si>
  <si>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</si>
  <si>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</si>
  <si>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</si>
  <si>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</si>
  <si>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</si>
  <si>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</si>
  <si>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</si>
  <si>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</si>
  <si>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</si>
  <si>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</si>
  <si>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</si>
  <si>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</si>
  <si>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</si>
  <si>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</si>
  <si>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</si>
  <si>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</si>
  <si>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</si>
  <si>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</si>
  <si>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</si>
  <si>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</si>
  <si>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</si>
  <si>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</si>
  <si>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</si>
  <si>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</si>
  <si>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</si>
  <si>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</si>
  <si>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</si>
  <si>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</si>
  <si>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</si>
  <si>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</si>
  <si>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</si>
  <si>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</si>
  <si>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</si>
  <si>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</si>
  <si>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</si>
  <si>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</si>
  <si>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</si>
  <si>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</si>
  <si>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</si>
  <si>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</si>
  <si>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</si>
  <si>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</si>
  <si>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</si>
  <si>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</si>
  <si>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</si>
  <si>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</si>
  <si>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</si>
  <si>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</si>
  <si>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</si>
  <si>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</si>
  <si>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</si>
  <si>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</si>
  <si>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</si>
  <si>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</si>
  <si>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</si>
  <si>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</si>
  <si>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</si>
  <si>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</si>
  <si>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</si>
  <si>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</si>
  <si>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</si>
  <si>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</si>
  <si>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</si>
  <si>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</si>
  <si>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</si>
  <si>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</si>
  <si>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</si>
  <si>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</si>
  <si>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</si>
  <si>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</si>
  <si>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</si>
  <si>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</si>
  <si>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</si>
  <si>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</si>
  <si>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</si>
  <si>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</si>
  <si>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</si>
  <si>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</si>
  <si>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</si>
  <si>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</si>
  <si>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</si>
  <si>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</si>
  <si>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</si>
  <si>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</si>
  <si>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</si>
  <si>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</si>
  <si>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</si>
  <si>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</si>
  <si>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</si>
  <si>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</si>
  <si>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</si>
  <si>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</si>
  <si>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</si>
  <si>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</si>
  <si>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</si>
  <si>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</si>
  <si>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</si>
  <si>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</si>
  <si>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</si>
  <si>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</si>
  <si>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</si>
  <si>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</si>
  <si>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</si>
  <si>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</si>
  <si>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</si>
  <si>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</si>
  <si>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</si>
  <si>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</si>
  <si>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</si>
  <si>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</si>
  <si>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</si>
  <si>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</si>
  <si>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</si>
  <si>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</si>
  <si>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</si>
  <si>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</si>
  <si>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</si>
  <si>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</si>
  <si>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</si>
  <si>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</si>
  <si>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</si>
  <si>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</si>
  <si>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</si>
  <si>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</si>
  <si>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</si>
  <si>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</si>
  <si>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</si>
  <si>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</si>
  <si>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</si>
  <si>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</si>
  <si>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</si>
  <si>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</si>
  <si>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</si>
  <si>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</si>
  <si>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</si>
  <si>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</si>
  <si>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</si>
  <si>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</si>
  <si>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</si>
  <si>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</si>
  <si>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</si>
  <si>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</si>
  <si>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</si>
  <si>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</si>
  <si>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</si>
  <si>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</si>
  <si>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</si>
  <si>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</si>
  <si>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</si>
  <si>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</si>
  <si>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</si>
  <si>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</si>
  <si>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</si>
  <si>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</si>
  <si>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</si>
  <si>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</si>
  <si>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</si>
  <si>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</si>
  <si>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</si>
  <si>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</si>
  <si>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</si>
  <si>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</si>
  <si>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</si>
  <si>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</si>
  <si>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</si>
  <si>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</si>
  <si>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</si>
  <si>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</si>
  <si>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</si>
  <si>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</si>
  <si>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</si>
  <si>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</si>
  <si>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</si>
  <si>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</si>
  <si>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</si>
  <si>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</si>
  <si>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</si>
  <si>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</si>
  <si>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</si>
  <si>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</si>
  <si>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</si>
  <si>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</si>
  <si>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</si>
  <si>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</si>
  <si>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</si>
  <si>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</si>
  <si>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</si>
  <si>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</si>
  <si>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</si>
  <si>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</si>
  <si>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</si>
  <si>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</si>
  <si>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</si>
  <si>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</si>
  <si>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</si>
  <si>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</si>
  <si>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</si>
  <si>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</si>
  <si>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</si>
  <si>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</si>
  <si>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</si>
  <si>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</si>
  <si>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</si>
  <si>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</si>
  <si>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</si>
  <si>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</si>
  <si>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</si>
  <si>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</si>
  <si>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</si>
  <si>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</si>
  <si>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</si>
  <si>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</si>
  <si>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</si>
  <si>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</si>
  <si>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</si>
  <si>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</si>
  <si>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</si>
  <si>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</si>
  <si>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</si>
  <si>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</si>
  <si>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</si>
  <si>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</si>
  <si>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</si>
  <si>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</si>
  <si>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</si>
  <si>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</si>
  <si>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</si>
  <si>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</si>
  <si>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</si>
  <si>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</si>
  <si>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</si>
  <si>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</si>
  <si>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</si>
  <si>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</si>
  <si>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</si>
  <si>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</si>
  <si>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</si>
  <si>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</si>
  <si>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</si>
  <si>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</si>
  <si>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</si>
  <si>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</si>
  <si>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</si>
  <si>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</si>
  <si>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</si>
  <si>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</si>
  <si>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</si>
  <si>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</si>
  <si>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</si>
  <si>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</si>
  <si>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</si>
  <si>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</si>
  <si>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</si>
  <si>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</si>
  <si>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</si>
  <si>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</si>
  <si>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</si>
  <si>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</si>
  <si>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</si>
  <si>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</si>
  <si>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</si>
  <si>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</si>
  <si>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</si>
  <si>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</si>
  <si>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</si>
  <si>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</si>
  <si>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</si>
  <si>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</si>
  <si>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</si>
  <si>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</si>
  <si>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</si>
  <si>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</si>
  <si>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</si>
  <si>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</si>
  <si>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</si>
  <si>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</si>
  <si>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2023-24</t>
  </si>
  <si>
    <t>2024-25</t>
  </si>
  <si>
    <t>COPY DETAILS TO HMRC FORM          Submit HMRC RETURN ONLINE                   by 31st January 2025</t>
  </si>
  <si>
    <t>Not captured in DIY Accounting</t>
  </si>
  <si>
    <t>Other</t>
  </si>
  <si>
    <t>Professional</t>
  </si>
  <si>
    <t>Bad debt </t>
  </si>
  <si>
    <t>Financial charges </t>
  </si>
  <si>
    <t>Interest</t>
  </si>
  <si>
    <t>Business entertainment</t>
  </si>
  <si>
    <t>Advertising</t>
  </si>
  <si>
    <t>Admin</t>
  </si>
  <si>
    <t>Maintenance</t>
  </si>
  <si>
    <t>Premises running costs</t>
  </si>
  <si>
    <t xml:space="preserve">Travel </t>
  </si>
  <si>
    <t>Staff costs</t>
  </si>
  <si>
    <t>CIS payment to subcontractors</t>
  </si>
  <si>
    <t>Cost of goods bought</t>
  </si>
  <si>
    <t xml:space="preserve">Total allowable expenses </t>
  </si>
  <si>
    <t>Bad debt</t>
  </si>
  <si>
    <t>Travel</t>
  </si>
  <si>
    <t>Financial charges</t>
  </si>
  <si>
    <t>Allowable expenses</t>
  </si>
  <si>
    <t>Other income</t>
  </si>
  <si>
    <t>Turnover</t>
  </si>
  <si>
    <t>Notes</t>
  </si>
  <si>
    <t>Annual</t>
  </si>
  <si>
    <t>Q4</t>
  </si>
  <si>
    <t>Q3</t>
  </si>
  <si>
    <t>Q2</t>
  </si>
  <si>
    <t>Q1</t>
  </si>
  <si>
    <t>VitalTax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</si>
</sst>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7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  <font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/>
  </cellStyleXfs>
  <cellXfs count="457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1" fillId="0" borderId="0" xfId="1" applyFont="1" applyProtection="1">
      <protection hidden="1"/>
    </xf>
    <xf numFmtId="166" fontId="1" fillId="0" borderId="0" xfId="1" applyNumberFormat="1" applyFont="1" applyAlignment="1" applyProtection="1">
      <alignment horizontal="center"/>
      <protection hidden="1"/>
    </xf>
    <xf numFmtId="0" fontId="1" fillId="2" borderId="0" xfId="1" applyFont="1" applyFill="1" applyProtection="1">
      <protection hidden="1"/>
    </xf>
    <xf numFmtId="4" fontId="1" fillId="0" borderId="0" xfId="1" applyNumberFormat="1" applyFont="1" applyProtection="1">
      <protection hidden="1"/>
    </xf>
    <xf numFmtId="0" fontId="3" fillId="2" borderId="0" xfId="1" applyFont="1" applyFill="1" applyProtection="1">
      <protection hidden="1"/>
    </xf>
    <xf numFmtId="0" fontId="1" fillId="2" borderId="24" xfId="1" applyFont="1" applyFill="1" applyBorder="1" applyProtection="1">
      <protection hidden="1"/>
    </xf>
    <xf numFmtId="166" fontId="3" fillId="0" borderId="24" xfId="1" applyNumberFormat="1" applyFont="1" applyBorder="1" applyProtection="1">
      <protection hidden="1"/>
    </xf>
    <xf numFmtId="2" fontId="1" fillId="0" borderId="0" xfId="1" applyNumberFormat="1" applyFont="1" applyProtection="1">
      <protection hidden="1"/>
    </xf>
    <xf numFmtId="166" fontId="1" fillId="0" borderId="0" xfId="1" applyNumberFormat="1" applyFont="1" applyProtection="1">
      <protection hidden="1"/>
    </xf>
    <xf numFmtId="0" fontId="46" fillId="0" borderId="0" xfId="1" applyFont="1" applyAlignment="1" applyProtection="1">
      <alignment horizontal="center"/>
      <protection hidden="1"/>
    </xf>
    <xf numFmtId="17" fontId="1" fillId="0" borderId="0" xfId="1" applyNumberFormat="1" applyFont="1" applyAlignment="1" applyProtection="1">
      <alignment horizontal="center"/>
      <protection hidden="1"/>
    </xf>
    <xf numFmtId="166" fontId="6" fillId="0" borderId="16" xfId="0" applyNumberFormat="1" applyFont="1" applyBorder="1"/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" fillId="2" borderId="5" xfId="1" applyFont="1" applyFill="1" applyBorder="1" applyAlignment="1" applyProtection="1">
      <alignment horizontal="center" vertical="center"/>
      <protection hidden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 xr:uid="{0E712A2E-0F7B-504F-8ED7-0420D371F9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310" t="s">
        <v>146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2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13"/>
      <c r="D5" s="314"/>
      <c r="E5" s="314"/>
      <c r="F5" s="314"/>
      <c r="G5" s="314"/>
      <c r="H5" s="314"/>
      <c r="I5" s="314"/>
      <c r="J5" s="315"/>
      <c r="K5" s="181"/>
      <c r="L5" s="181"/>
      <c r="M5" s="181"/>
      <c r="N5" s="181"/>
      <c r="O5" s="313"/>
      <c r="P5" s="315"/>
      <c r="Q5" s="181"/>
      <c r="R5" s="313"/>
      <c r="S5" s="314"/>
      <c r="T5" s="314"/>
      <c r="U5" s="315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13"/>
      <c r="D7" s="314"/>
      <c r="E7" s="314"/>
      <c r="F7" s="314"/>
      <c r="G7" s="314"/>
      <c r="H7" s="314"/>
      <c r="I7" s="314"/>
      <c r="J7" s="315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308" t="s">
        <v>18</v>
      </c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308"/>
      <c r="V9" s="308"/>
      <c r="W9" s="309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13"/>
      <c r="D12" s="314"/>
      <c r="E12" s="314"/>
      <c r="F12" s="314"/>
      <c r="G12" s="314"/>
      <c r="H12" s="314"/>
      <c r="I12" s="314"/>
      <c r="J12" s="315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13"/>
      <c r="D14" s="314"/>
      <c r="E14" s="314"/>
      <c r="F14" s="314"/>
      <c r="G14" s="314"/>
      <c r="H14" s="314"/>
      <c r="I14" s="314"/>
      <c r="J14" s="315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19">
        <f>Admin!B4</f>
        <v>45022</v>
      </c>
      <c r="T16" s="320"/>
      <c r="U16" s="320"/>
      <c r="V16" s="320"/>
      <c r="W16" s="187"/>
    </row>
    <row r="17" spans="1:23" ht="15" customHeight="1" x14ac:dyDescent="0.15">
      <c r="A17" s="185"/>
      <c r="B17" s="181"/>
      <c r="C17" s="313"/>
      <c r="D17" s="314"/>
      <c r="E17" s="314"/>
      <c r="F17" s="314"/>
      <c r="G17" s="314"/>
      <c r="H17" s="314"/>
      <c r="I17" s="314"/>
      <c r="J17" s="315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13"/>
      <c r="D19" s="314"/>
      <c r="E19" s="314"/>
      <c r="F19" s="314"/>
      <c r="G19" s="314"/>
      <c r="H19" s="314"/>
      <c r="I19" s="314"/>
      <c r="J19" s="315"/>
      <c r="K19" s="181"/>
      <c r="L19" s="181"/>
      <c r="M19" s="181"/>
      <c r="N19" s="316"/>
      <c r="O19" s="317"/>
      <c r="P19" s="317"/>
      <c r="Q19" s="318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13"/>
      <c r="D21" s="314"/>
      <c r="E21" s="314"/>
      <c r="F21" s="314"/>
      <c r="G21" s="314"/>
      <c r="H21" s="314"/>
      <c r="I21" s="314"/>
      <c r="J21" s="315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19">
        <f>Admin!B17</f>
        <v>45387</v>
      </c>
      <c r="T21" s="320"/>
      <c r="U21" s="320"/>
      <c r="V21" s="320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21" t="s">
        <v>157</v>
      </c>
      <c r="O22" s="321"/>
      <c r="P22" s="321"/>
      <c r="Q22" s="321"/>
      <c r="R22" s="321"/>
      <c r="S22" s="321"/>
      <c r="T22" s="321"/>
      <c r="U22" s="321"/>
      <c r="V22" s="321"/>
      <c r="W22" s="199"/>
    </row>
    <row r="23" spans="1:23" x14ac:dyDescent="0.15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21"/>
      <c r="O23" s="321"/>
      <c r="P23" s="321"/>
      <c r="Q23" s="321"/>
      <c r="R23" s="321"/>
      <c r="S23" s="321"/>
      <c r="T23" s="321"/>
      <c r="U23" s="321"/>
      <c r="V23" s="321"/>
      <c r="W23" s="199"/>
    </row>
    <row r="24" spans="1:23" ht="14" x14ac:dyDescent="0.15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16"/>
      <c r="O24" s="317"/>
      <c r="P24" s="317"/>
      <c r="Q24" s="318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13"/>
      <c r="D25" s="314"/>
      <c r="E25" s="314"/>
      <c r="F25" s="314"/>
      <c r="G25" s="314"/>
      <c r="H25" s="314"/>
      <c r="I25" s="314"/>
      <c r="J25" s="315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13"/>
      <c r="D27" s="314"/>
      <c r="E27" s="314"/>
      <c r="F27" s="314"/>
      <c r="G27" s="314"/>
      <c r="H27" s="314"/>
      <c r="I27" s="314"/>
      <c r="J27" s="315"/>
      <c r="K27" s="181"/>
      <c r="L27" s="181"/>
      <c r="M27" s="181"/>
      <c r="N27" s="316"/>
      <c r="O27" s="317"/>
      <c r="P27" s="317"/>
      <c r="Q27" s="318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322"/>
      <c r="D30" s="323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16">
        <f>Admin!B17</f>
        <v>45387</v>
      </c>
      <c r="O32" s="317"/>
      <c r="P32" s="317"/>
      <c r="Q32" s="318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27" t="s">
        <v>166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2023-24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28">
        <v>0</v>
      </c>
      <c r="E50" s="329"/>
      <c r="F50" s="330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28"/>
      <c r="P50" s="331"/>
      <c r="Q50" s="332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324">
        <f>'SE Short'!O94</f>
        <v>0</v>
      </c>
      <c r="E55" s="325"/>
      <c r="F55" s="326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24">
        <f>D50-D55+'SE Short'!O106</f>
        <v>0</v>
      </c>
      <c r="P55" s="325"/>
      <c r="Q55" s="326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102</v>
      </c>
      <c r="C1" s="147"/>
      <c r="D1" s="453"/>
      <c r="E1" s="453"/>
      <c r="F1" s="453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44985</v>
      </c>
      <c r="C2" s="147"/>
      <c r="D2" s="449" t="s">
        <v>103</v>
      </c>
      <c r="E2" s="449"/>
      <c r="F2" s="449"/>
      <c r="G2" s="287" t="str">
        <f>B23</f>
        <v>2023-24</v>
      </c>
      <c r="H2" s="147"/>
      <c r="I2" s="147"/>
      <c r="J2" s="454" t="s">
        <v>120</v>
      </c>
      <c r="K2" s="454"/>
      <c r="L2" s="165" t="str">
        <f>G2</f>
        <v>2023-24</v>
      </c>
      <c r="M2" s="147"/>
      <c r="N2" s="147"/>
      <c r="O2" s="147"/>
    </row>
    <row r="3" spans="1:15" ht="12" customHeight="1" thickBot="1" x14ac:dyDescent="0.2">
      <c r="A3" s="147"/>
      <c r="B3" s="164">
        <v>45016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45022</v>
      </c>
      <c r="C4" s="147"/>
      <c r="D4" s="450" t="s">
        <v>350</v>
      </c>
      <c r="E4" s="450"/>
      <c r="F4" s="450"/>
      <c r="G4" s="148">
        <v>1</v>
      </c>
      <c r="H4" s="147"/>
      <c r="I4" s="450" t="s">
        <v>121</v>
      </c>
      <c r="J4" s="450"/>
      <c r="K4" s="450"/>
      <c r="L4" s="450"/>
      <c r="M4" s="450"/>
      <c r="N4" s="145">
        <v>12570</v>
      </c>
      <c r="O4" s="146" t="s">
        <v>51</v>
      </c>
    </row>
    <row r="5" spans="1:15" ht="12" customHeight="1" x14ac:dyDescent="0.15">
      <c r="A5" s="147"/>
      <c r="B5" s="164">
        <v>45046</v>
      </c>
      <c r="C5" s="147"/>
      <c r="D5" s="450" t="s">
        <v>104</v>
      </c>
      <c r="E5" s="450"/>
      <c r="F5" s="450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45077</v>
      </c>
      <c r="C6" s="147"/>
      <c r="D6" s="147"/>
      <c r="E6" s="147"/>
      <c r="F6" s="147"/>
      <c r="G6" s="146"/>
      <c r="H6" s="147"/>
      <c r="I6" s="450" t="s">
        <v>141</v>
      </c>
      <c r="J6" s="450"/>
      <c r="K6" s="450"/>
      <c r="L6" s="450"/>
      <c r="M6" s="450"/>
      <c r="N6" s="148">
        <v>0.2</v>
      </c>
      <c r="O6" s="146" t="s">
        <v>116</v>
      </c>
    </row>
    <row r="7" spans="1:15" ht="12" customHeight="1" x14ac:dyDescent="0.15">
      <c r="A7" s="147"/>
      <c r="B7" s="164">
        <v>45107</v>
      </c>
      <c r="C7" s="147"/>
      <c r="D7" s="450" t="s">
        <v>111</v>
      </c>
      <c r="E7" s="450"/>
      <c r="F7" s="450"/>
      <c r="G7" s="146"/>
      <c r="H7" s="147"/>
      <c r="I7" s="450" t="s">
        <v>142</v>
      </c>
      <c r="J7" s="450"/>
      <c r="K7" s="450"/>
      <c r="L7" s="450"/>
      <c r="M7" s="450"/>
      <c r="N7" s="148">
        <v>0.4</v>
      </c>
      <c r="O7" s="146" t="s">
        <v>116</v>
      </c>
    </row>
    <row r="8" spans="1:15" ht="12" customHeight="1" x14ac:dyDescent="0.15">
      <c r="A8" s="147"/>
      <c r="B8" s="164">
        <v>45138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45169</v>
      </c>
      <c r="C9" s="147"/>
      <c r="D9" s="147"/>
      <c r="E9" s="146"/>
      <c r="F9" s="147"/>
      <c r="G9" s="146"/>
      <c r="H9" s="147"/>
      <c r="I9" s="450" t="s">
        <v>122</v>
      </c>
      <c r="J9" s="455"/>
      <c r="K9" s="455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15">
      <c r="A10" s="147"/>
      <c r="B10" s="294">
        <v>45199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45230</v>
      </c>
      <c r="C11" s="147"/>
      <c r="D11" s="449" t="s">
        <v>105</v>
      </c>
      <c r="E11" s="449"/>
      <c r="F11" s="449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45260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45291</v>
      </c>
      <c r="C13" s="147"/>
      <c r="D13" s="450" t="s">
        <v>106</v>
      </c>
      <c r="E13" s="450"/>
      <c r="F13" s="450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45322</v>
      </c>
      <c r="C14" s="147"/>
      <c r="D14" s="450" t="s">
        <v>107</v>
      </c>
      <c r="E14" s="450"/>
      <c r="F14" s="450"/>
      <c r="G14" s="148">
        <v>0.1</v>
      </c>
      <c r="H14" s="147"/>
      <c r="I14" s="456" t="s">
        <v>132</v>
      </c>
      <c r="J14" s="456"/>
      <c r="K14" s="456"/>
      <c r="L14" s="167" t="str">
        <f>G2</f>
        <v>2023-24</v>
      </c>
      <c r="M14" s="147"/>
      <c r="N14" s="147"/>
      <c r="O14" s="147"/>
    </row>
    <row r="15" spans="1:15" ht="12" customHeight="1" x14ac:dyDescent="0.15">
      <c r="A15" s="147"/>
      <c r="B15" s="164">
        <v>45350</v>
      </c>
      <c r="C15" s="147"/>
      <c r="D15" s="450" t="s">
        <v>108</v>
      </c>
      <c r="E15" s="450"/>
      <c r="F15" s="450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45382</v>
      </c>
      <c r="C16" s="147"/>
      <c r="D16" s="450" t="s">
        <v>109</v>
      </c>
      <c r="E16" s="450"/>
      <c r="F16" s="450"/>
      <c r="G16" s="148">
        <v>0.33</v>
      </c>
      <c r="H16" s="147"/>
      <c r="I16" s="450" t="s">
        <v>133</v>
      </c>
      <c r="J16" s="450"/>
      <c r="K16" s="450"/>
      <c r="L16" s="168">
        <v>3.45</v>
      </c>
      <c r="M16" s="147"/>
      <c r="N16" s="147"/>
      <c r="O16" s="147"/>
    </row>
    <row r="17" spans="1:15" ht="12" customHeight="1" thickBot="1" x14ac:dyDescent="0.2">
      <c r="A17" s="147"/>
      <c r="B17" s="175">
        <v>45387</v>
      </c>
      <c r="C17" s="147"/>
      <c r="D17" s="450" t="s">
        <v>110</v>
      </c>
      <c r="E17" s="450"/>
      <c r="F17" s="450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45412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45443</v>
      </c>
      <c r="C19" s="147"/>
      <c r="D19" s="449" t="s">
        <v>114</v>
      </c>
      <c r="E19" s="449"/>
      <c r="F19" s="146" t="s">
        <v>119</v>
      </c>
      <c r="G19" s="146" t="s">
        <v>115</v>
      </c>
      <c r="H19" s="147"/>
      <c r="I19" s="452" t="s">
        <v>134</v>
      </c>
      <c r="J19" s="452"/>
      <c r="K19" s="452"/>
      <c r="L19" s="147"/>
      <c r="M19" s="451" t="s">
        <v>400</v>
      </c>
      <c r="N19" s="147"/>
      <c r="O19" s="147"/>
    </row>
    <row r="20" spans="1:15" ht="12" customHeight="1" x14ac:dyDescent="0.15">
      <c r="A20" s="147"/>
      <c r="B20" s="164">
        <v>45473</v>
      </c>
      <c r="C20" s="147"/>
      <c r="D20" s="162"/>
      <c r="E20" s="162"/>
      <c r="F20" s="146"/>
      <c r="G20" s="146"/>
      <c r="H20" s="147"/>
      <c r="I20" s="452"/>
      <c r="J20" s="452"/>
      <c r="K20" s="452"/>
      <c r="L20" s="295">
        <v>0.09</v>
      </c>
      <c r="M20" s="451"/>
      <c r="N20" s="152">
        <v>12570</v>
      </c>
      <c r="O20" s="146" t="s">
        <v>51</v>
      </c>
    </row>
    <row r="21" spans="1:15" ht="12" customHeight="1" x14ac:dyDescent="0.15">
      <c r="A21" s="147"/>
      <c r="B21" s="164">
        <v>45688</v>
      </c>
      <c r="C21" s="147"/>
      <c r="D21" s="450" t="s">
        <v>117</v>
      </c>
      <c r="E21" s="450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45869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52" t="s">
        <v>135</v>
      </c>
      <c r="J22" s="452"/>
      <c r="K22" s="452"/>
      <c r="L22" s="147"/>
      <c r="M22" s="451" t="s">
        <v>401</v>
      </c>
      <c r="N22" s="147"/>
      <c r="O22" s="147"/>
    </row>
    <row r="23" spans="1:15" ht="12" customHeight="1" thickBot="1" x14ac:dyDescent="0.2">
      <c r="A23" s="147"/>
      <c r="B23" s="175" t="s">
        <v>406</v>
      </c>
      <c r="C23" s="147"/>
      <c r="D23" s="147"/>
      <c r="E23" s="147"/>
      <c r="F23" s="146"/>
      <c r="G23" s="170"/>
      <c r="H23" s="147"/>
      <c r="I23" s="452"/>
      <c r="J23" s="452"/>
      <c r="K23" s="452"/>
      <c r="L23" s="295">
        <v>0.02</v>
      </c>
      <c r="M23" s="451"/>
      <c r="N23" s="152">
        <v>50270</v>
      </c>
      <c r="O23" s="146" t="s">
        <v>51</v>
      </c>
    </row>
    <row r="24" spans="1:15" ht="12" customHeight="1" thickBot="1" x14ac:dyDescent="0.2">
      <c r="A24" s="147"/>
      <c r="B24" s="175" t="s">
        <v>407</v>
      </c>
      <c r="C24" s="147"/>
      <c r="D24" s="449" t="s">
        <v>114</v>
      </c>
      <c r="E24" s="449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50" t="s">
        <v>402</v>
      </c>
      <c r="E26" s="450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O1" sqref="O1:W1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2.1640625" style="221" customWidth="1"/>
    <col min="21" max="21" width="2.6640625" style="221" customWidth="1"/>
    <col min="22" max="22" width="7.6640625" style="221" customWidth="1"/>
    <col min="23" max="23" width="12.33203125" style="221" customWidth="1"/>
    <col min="24" max="16384" width="9.1640625" style="221"/>
  </cols>
  <sheetData>
    <row r="1" spans="1:23" ht="30" customHeight="1" x14ac:dyDescent="0.15">
      <c r="A1" s="333" t="s">
        <v>306</v>
      </c>
      <c r="B1" s="334"/>
      <c r="C1" s="334"/>
      <c r="D1" s="334"/>
      <c r="E1" s="334"/>
      <c r="F1" s="334"/>
      <c r="G1" s="335" t="s">
        <v>408</v>
      </c>
      <c r="H1" s="336"/>
      <c r="I1" s="336"/>
      <c r="J1" s="336"/>
      <c r="K1" s="336"/>
      <c r="L1" s="336"/>
      <c r="M1" s="336"/>
      <c r="N1" s="337"/>
      <c r="O1" s="338" t="s">
        <v>307</v>
      </c>
      <c r="P1" s="338"/>
      <c r="Q1" s="338"/>
      <c r="R1" s="338"/>
      <c r="S1" s="338"/>
      <c r="T1" s="338"/>
      <c r="U1" s="338"/>
      <c r="V1" s="338"/>
      <c r="W1" s="338"/>
    </row>
    <row r="2" spans="1:23" ht="30" customHeight="1" x14ac:dyDescent="0.15">
      <c r="A2" s="334"/>
      <c r="B2" s="334"/>
      <c r="C2" s="334"/>
      <c r="D2" s="334"/>
      <c r="E2" s="334"/>
      <c r="F2" s="334"/>
      <c r="G2" s="336"/>
      <c r="H2" s="336"/>
      <c r="I2" s="336"/>
      <c r="J2" s="336"/>
      <c r="K2" s="336"/>
      <c r="L2" s="336"/>
      <c r="M2" s="336"/>
      <c r="N2" s="337"/>
      <c r="O2" s="339" t="s">
        <v>184</v>
      </c>
      <c r="P2" s="339"/>
      <c r="Q2" s="340">
        <f>Admin!B4</f>
        <v>45022</v>
      </c>
      <c r="R2" s="341"/>
      <c r="S2" s="341"/>
      <c r="T2" s="341"/>
      <c r="U2" s="222" t="s">
        <v>185</v>
      </c>
      <c r="V2" s="340">
        <f>Admin!B17</f>
        <v>45387</v>
      </c>
      <c r="W2" s="340"/>
    </row>
    <row r="3" spans="1:23" ht="8.25" customHeight="1" x14ac:dyDescent="0.1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</row>
    <row r="4" spans="1:23" ht="10" customHeight="1" x14ac:dyDescent="0.15">
      <c r="A4" s="347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8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49" t="str">
        <f>IF('Business Details'!C5&gt;0,'Business Details'!C5:J5," ")</f>
        <v xml:space="preserve"> </v>
      </c>
      <c r="D8" s="350"/>
      <c r="E8" s="350"/>
      <c r="F8" s="350"/>
      <c r="G8" s="350"/>
      <c r="H8" s="350"/>
      <c r="I8" s="350"/>
      <c r="J8" s="351"/>
      <c r="K8" s="220"/>
      <c r="L8" s="220"/>
      <c r="M8" s="220"/>
      <c r="N8" s="220"/>
      <c r="O8" s="313" t="str">
        <f>IF('Business Details'!O5&gt;0,'Business Details'!O5," ")</f>
        <v xml:space="preserve"> </v>
      </c>
      <c r="P8" s="315"/>
      <c r="Q8" s="181"/>
      <c r="R8" s="313" t="str">
        <f>IF('Business Details'!R5&gt;0,'Business Details'!R5," ")</f>
        <v xml:space="preserve"> </v>
      </c>
      <c r="S8" s="314"/>
      <c r="T8" s="314"/>
      <c r="U8" s="315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52" t="s">
        <v>18</v>
      </c>
      <c r="B10" s="352"/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49" t="str">
        <f>IF('Business Details'!C17&gt;0,'Business Details'!C17," ")</f>
        <v xml:space="preserve"> </v>
      </c>
      <c r="D13" s="350"/>
      <c r="E13" s="350"/>
      <c r="F13" s="350"/>
      <c r="G13" s="350"/>
      <c r="H13" s="350"/>
      <c r="I13" s="350"/>
      <c r="J13" s="351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49" t="str">
        <f>IF('Business Details'!C19&gt;0,'Business Details'!C19," ")</f>
        <v xml:space="preserve"> </v>
      </c>
      <c r="D15" s="350"/>
      <c r="E15" s="350"/>
      <c r="F15" s="350"/>
      <c r="G15" s="350"/>
      <c r="H15" s="350"/>
      <c r="I15" s="350"/>
      <c r="J15" s="351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49" t="str">
        <f>IF('Business Details'!C21&gt;0,'Business Details'!C21," ")</f>
        <v xml:space="preserve"> </v>
      </c>
      <c r="D17" s="350"/>
      <c r="E17" s="350"/>
      <c r="F17" s="350"/>
      <c r="G17" s="350"/>
      <c r="H17" s="350"/>
      <c r="I17" s="350"/>
      <c r="J17" s="351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53">
        <f>Q2</f>
        <v>45022</v>
      </c>
      <c r="T17" s="354"/>
      <c r="U17" s="354"/>
      <c r="V17" s="354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55" t="s">
        <v>310</v>
      </c>
      <c r="O18" s="355"/>
      <c r="P18" s="355"/>
      <c r="Q18" s="355"/>
      <c r="R18" s="355"/>
      <c r="S18" s="355"/>
      <c r="T18" s="355"/>
      <c r="U18" s="355"/>
      <c r="V18" s="355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42" t="str">
        <f>IF('Business Details'!N19&gt;0,'Business Details'!N19," ")</f>
        <v xml:space="preserve"> </v>
      </c>
      <c r="O20" s="343"/>
      <c r="P20" s="343"/>
      <c r="Q20" s="344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59" t="str">
        <f>IF('Business Details'!C30&gt;0,'Business Details'!C30," ")</f>
        <v xml:space="preserve"> </v>
      </c>
      <c r="D22" s="360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53">
        <f>V2</f>
        <v>45387</v>
      </c>
      <c r="T23" s="361"/>
      <c r="U23" s="362"/>
      <c r="V23" s="362"/>
      <c r="W23" s="239"/>
    </row>
    <row r="24" spans="1:23" x14ac:dyDescent="0.15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42" t="str">
        <f>IF('Business Details'!N24&gt;0,'Business Details'!N24," ")</f>
        <v xml:space="preserve"> </v>
      </c>
      <c r="O26" s="343"/>
      <c r="P26" s="343"/>
      <c r="Q26" s="363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42">
        <f>Admin!B17</f>
        <v>45387</v>
      </c>
      <c r="O31" s="343"/>
      <c r="P31" s="343"/>
      <c r="Q31" s="363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64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56">
        <f>'Profit &amp; Loss Account'!B9</f>
        <v>0</v>
      </c>
      <c r="E38" s="357"/>
      <c r="F38" s="358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56">
        <f>'Profit &amp; Loss Account'!B38</f>
        <v>0</v>
      </c>
      <c r="P38" s="357"/>
      <c r="Q38" s="358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65" t="s">
        <v>319</v>
      </c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</row>
    <row r="41" spans="1:23" s="254" customFormat="1" ht="14" customHeight="1" x14ac:dyDescent="0.15">
      <c r="A41" s="366" t="s">
        <v>320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</row>
    <row r="42" spans="1:23" s="254" customFormat="1" ht="14" customHeight="1" x14ac:dyDescent="0.15">
      <c r="A42" s="366" t="s">
        <v>321</v>
      </c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56" t="str">
        <f>IF('Profit &amp; Loss Account'!B9&gt;30000,'Profit &amp; Loss Account'!B17," ")</f>
        <v xml:space="preserve"> </v>
      </c>
      <c r="E46" s="357"/>
      <c r="F46" s="358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56" t="str">
        <f>IF('Profit &amp; Loss Account'!B9&gt;30000,'Profit &amp; Loss Account'!B28," ")</f>
        <v xml:space="preserve"> </v>
      </c>
      <c r="P46" s="357"/>
      <c r="Q46" s="358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56" t="str">
        <f>IF('Profit &amp; Loss Account'!B9&gt;30000,'Profit &amp; Loss Account'!B25+'Profit &amp; Loss Account'!B26," ")</f>
        <v xml:space="preserve"> </v>
      </c>
      <c r="E51" s="357"/>
      <c r="F51" s="358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56" t="str">
        <f>IF('Profit &amp; Loss Account'!B9&gt;30000,'Profit &amp; Loss Account'!B30+'Profit &amp; Loss Account'!B31," ")</f>
        <v xml:space="preserve"> </v>
      </c>
      <c r="P51" s="357"/>
      <c r="Q51" s="358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56" t="str">
        <f>IF('Profit &amp; Loss Account'!B9&gt;30000,'Profit &amp; Loss Account'!B21," ")</f>
        <v xml:space="preserve"> </v>
      </c>
      <c r="E55" s="357"/>
      <c r="F55" s="358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56" t="str">
        <f>IF('Profit &amp; Loss Account'!B9&gt;30000,'Profit &amp; Loss Account'!B24," ")</f>
        <v xml:space="preserve"> </v>
      </c>
      <c r="P55" s="357"/>
      <c r="Q55" s="358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56" t="str">
        <f>IF('Profit &amp; Loss Account'!B9&gt;30000,'Profit &amp; Loss Account'!B22," ")</f>
        <v xml:space="preserve"> </v>
      </c>
      <c r="E60" s="357"/>
      <c r="F60" s="358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56" t="str">
        <f>IF('Profit &amp; Loss Account'!B9&gt;30000,'Profit &amp; Loss Account'!B27+'Profit &amp; Loss Account'!B29+'Profit &amp; Loss Account'!B32+'Profit &amp; Loss Account'!B33," ")</f>
        <v xml:space="preserve"> </v>
      </c>
      <c r="P60" s="357"/>
      <c r="Q60" s="358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56" t="str">
        <f>IF('Profit &amp; Loss Account'!B9&gt;30000,'Profit &amp; Loss Account'!B23," ")</f>
        <v xml:space="preserve"> </v>
      </c>
      <c r="E64" s="357"/>
      <c r="F64" s="358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56">
        <f>'Profit &amp; Loss Account'!B17+'Profit &amp; Loss Account'!B35-'Profit &amp; Loss Account'!B34</f>
        <v>0</v>
      </c>
      <c r="P64" s="357"/>
      <c r="Q64" s="358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67" t="s">
        <v>213</v>
      </c>
      <c r="B66" s="367"/>
      <c r="C66" s="367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7"/>
      <c r="V66" s="367"/>
      <c r="W66" s="367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56">
        <f>IF((D38+O38-O64)&gt;=0,D38+O38-O64,0)</f>
        <v>0</v>
      </c>
      <c r="E71" s="357"/>
      <c r="F71" s="358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56">
        <f>IF((D38+O38-O64)&lt;0,O64-D38-O38,0)</f>
        <v>0</v>
      </c>
      <c r="P71" s="357"/>
      <c r="Q71" s="358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65" t="s">
        <v>218</v>
      </c>
      <c r="B73" s="365"/>
      <c r="C73" s="365"/>
      <c r="D73" s="365"/>
      <c r="E73" s="365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Y73" s="257"/>
      <c r="Z73" s="257"/>
    </row>
    <row r="74" spans="1:26" ht="14" customHeight="1" x14ac:dyDescent="0.15">
      <c r="A74" s="366" t="s">
        <v>331</v>
      </c>
      <c r="B74" s="366"/>
      <c r="C74" s="366"/>
      <c r="D74" s="366"/>
      <c r="E74" s="366"/>
      <c r="F74" s="366"/>
      <c r="G74" s="366"/>
      <c r="H74" s="366"/>
      <c r="I74" s="366"/>
      <c r="J74" s="366"/>
      <c r="K74" s="366"/>
      <c r="L74" s="366"/>
      <c r="M74" s="366"/>
      <c r="N74" s="366"/>
      <c r="O74" s="366"/>
      <c r="P74" s="366"/>
      <c r="Q74" s="366"/>
      <c r="R74" s="366"/>
      <c r="S74" s="366"/>
      <c r="T74" s="366"/>
      <c r="U74" s="366"/>
      <c r="V74" s="366"/>
      <c r="W74" s="366"/>
    </row>
    <row r="75" spans="1:26" ht="14" customHeight="1" x14ac:dyDescent="0.15">
      <c r="A75" s="366" t="s">
        <v>332</v>
      </c>
      <c r="B75" s="366"/>
      <c r="C75" s="366"/>
      <c r="D75" s="366"/>
      <c r="E75" s="366"/>
      <c r="F75" s="366"/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366"/>
      <c r="S75" s="366"/>
      <c r="T75" s="366"/>
      <c r="U75" s="366"/>
      <c r="V75" s="366"/>
      <c r="W75" s="366"/>
      <c r="Y75" s="257"/>
      <c r="Z75" s="257"/>
    </row>
    <row r="76" spans="1:26" ht="13.5" customHeight="1" x14ac:dyDescent="0.15">
      <c r="A76" s="366" t="s">
        <v>333</v>
      </c>
      <c r="B76" s="366"/>
      <c r="C76" s="366"/>
      <c r="D76" s="366"/>
      <c r="E76" s="366"/>
      <c r="F76" s="366"/>
      <c r="G76" s="366"/>
      <c r="H76" s="366"/>
      <c r="I76" s="366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T76" s="366"/>
      <c r="U76" s="366"/>
      <c r="V76" s="366"/>
      <c r="W76" s="366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56">
        <f>IF(([1]Schedule!$Q$1)&gt;0,[1]Schedule!$Q$1,0)</f>
        <v>0</v>
      </c>
      <c r="E80" s="357"/>
      <c r="F80" s="358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56">
        <f>IF(([1]Schedule!$R$1+[1]Schedule!$Y$1)&gt;0,[1]Schedule!$R$1+[1]Schedule!$Y$1,0)</f>
        <v>0</v>
      </c>
      <c r="P80" s="357"/>
      <c r="Q80" s="358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56">
        <f>IF(([1]Schedule!$R$1+[1]Schedule!$S$1)&lt;1000,[1]Schedule!$S$1,0)</f>
        <v>0</v>
      </c>
      <c r="E85" s="357"/>
      <c r="F85" s="358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56">
        <f>IF([1]Schedule!$Z$1&gt;0,[1]Schedule!$Z$1,0)</f>
        <v>0</v>
      </c>
      <c r="P85" s="357"/>
      <c r="Q85" s="358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68" t="s">
        <v>335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</row>
    <row r="88" spans="1:23" ht="16" customHeight="1" x14ac:dyDescent="0.15">
      <c r="A88" s="366" t="s">
        <v>336</v>
      </c>
      <c r="B88" s="366"/>
      <c r="C88" s="366"/>
      <c r="D88" s="366"/>
      <c r="E88" s="366"/>
      <c r="F88" s="366"/>
      <c r="G88" s="366"/>
      <c r="H88" s="366"/>
      <c r="I88" s="366"/>
      <c r="J88" s="366"/>
      <c r="K88" s="366"/>
      <c r="L88" s="366"/>
      <c r="M88" s="366"/>
      <c r="N88" s="366"/>
      <c r="O88" s="366"/>
      <c r="P88" s="366"/>
      <c r="Q88" s="366"/>
      <c r="R88" s="366"/>
      <c r="S88" s="366"/>
      <c r="T88" s="366"/>
      <c r="U88" s="366"/>
      <c r="V88" s="366"/>
      <c r="W88" s="366"/>
    </row>
    <row r="89" spans="1:23" ht="15.75" customHeight="1" x14ac:dyDescent="0.15">
      <c r="A89" s="366" t="s">
        <v>337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56">
        <f>'Business Details'!O50</f>
        <v>0</v>
      </c>
      <c r="E94" s="357"/>
      <c r="F94" s="358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56">
        <f>IF(O106&gt;0,0,IF('Business Details'!D50=0,0,IF(D99&gt;'Business Details'!D50,'Business Details'!D50,D99)))</f>
        <v>0</v>
      </c>
      <c r="P94" s="357"/>
      <c r="Q94" s="358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56">
        <f>IF((D71+O85+D94-O71-D80-D85-O80)&gt;0,D71+O85+D94-O71-D80-D85-O80,0)</f>
        <v>0</v>
      </c>
      <c r="E99" s="357"/>
      <c r="F99" s="358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56">
        <f>'Profit &amp; Loss Account'!B11</f>
        <v>0</v>
      </c>
      <c r="P99" s="357"/>
      <c r="Q99" s="358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65" t="s">
        <v>341</v>
      </c>
      <c r="B101" s="365"/>
      <c r="C101" s="365"/>
      <c r="D101" s="365"/>
      <c r="E101" s="365"/>
      <c r="F101" s="365"/>
      <c r="G101" s="365"/>
      <c r="H101" s="365"/>
      <c r="I101" s="365"/>
      <c r="J101" s="365"/>
      <c r="K101" s="365"/>
      <c r="L101" s="365"/>
      <c r="M101" s="365"/>
      <c r="N101" s="365"/>
      <c r="O101" s="365"/>
      <c r="P101" s="365"/>
      <c r="Q101" s="365"/>
      <c r="R101" s="365"/>
      <c r="S101" s="365"/>
      <c r="T101" s="365"/>
      <c r="U101" s="365"/>
      <c r="V101" s="365"/>
      <c r="W101" s="365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56">
        <f>IF((D99+O99-O94)&gt;0,D99+O99-O94,0)</f>
        <v>0</v>
      </c>
      <c r="E106" s="357"/>
      <c r="F106" s="358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56">
        <f>IF((O71+D80+D85+O80-D71-O85-D94)&gt;=0,O71+D80+D85+O80-D71-O85-D94,0)</f>
        <v>0</v>
      </c>
      <c r="P106" s="357"/>
      <c r="Q106" s="358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68" t="s">
        <v>342</v>
      </c>
      <c r="B108" s="368"/>
      <c r="C108" s="368"/>
      <c r="D108" s="368"/>
      <c r="E108" s="368"/>
      <c r="F108" s="368"/>
      <c r="G108" s="368"/>
      <c r="H108" s="368"/>
      <c r="I108" s="368"/>
      <c r="J108" s="368"/>
      <c r="K108" s="368"/>
      <c r="L108" s="368"/>
      <c r="M108" s="368"/>
      <c r="N108" s="368"/>
      <c r="O108" s="368"/>
      <c r="P108" s="368"/>
      <c r="Q108" s="368"/>
      <c r="R108" s="368"/>
      <c r="S108" s="368"/>
      <c r="T108" s="368"/>
      <c r="U108" s="368"/>
      <c r="V108" s="368"/>
      <c r="W108" s="368"/>
    </row>
    <row r="109" spans="1:26" ht="16" customHeight="1" x14ac:dyDescent="0.15">
      <c r="A109" s="366" t="s">
        <v>343</v>
      </c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  <c r="U109" s="366"/>
      <c r="V109" s="366"/>
      <c r="W109" s="366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268</v>
      </c>
      <c r="D112" s="369" t="str">
        <f>Admin!G2</f>
        <v>2023-24</v>
      </c>
      <c r="E112" s="361"/>
      <c r="F112" s="361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56"/>
      <c r="E114" s="357"/>
      <c r="F114" s="358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70" t="str">
        <f>Admin!G2</f>
        <v>2023-24</v>
      </c>
      <c r="S116" s="371"/>
      <c r="T116" s="371"/>
      <c r="U116" s="227" t="s">
        <v>347</v>
      </c>
      <c r="V116" s="220"/>
      <c r="W116" s="243"/>
    </row>
    <row r="117" spans="1:23" ht="12" customHeight="1" x14ac:dyDescent="0.15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56"/>
      <c r="E119" s="357"/>
      <c r="F119" s="358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56">
        <f>'Business Details'!O55</f>
        <v>0</v>
      </c>
      <c r="E124" s="357"/>
      <c r="F124" s="358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56">
        <f>[2]Mar24!$X$1</f>
        <v>0</v>
      </c>
      <c r="P124" s="357"/>
      <c r="Q124" s="358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N1" sqref="N1:W1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1.33203125" style="221" customWidth="1"/>
    <col min="21" max="21" width="2.6640625" style="221" customWidth="1"/>
    <col min="22" max="22" width="5.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33" t="s">
        <v>182</v>
      </c>
      <c r="B1" s="334"/>
      <c r="C1" s="334"/>
      <c r="D1" s="334"/>
      <c r="E1" s="334"/>
      <c r="F1" s="334"/>
      <c r="G1" s="335" t="s">
        <v>408</v>
      </c>
      <c r="H1" s="336"/>
      <c r="I1" s="336"/>
      <c r="J1" s="336"/>
      <c r="K1" s="336"/>
      <c r="L1" s="336"/>
      <c r="M1" s="336"/>
      <c r="N1" s="372" t="s">
        <v>183</v>
      </c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x14ac:dyDescent="0.15">
      <c r="A2" s="334"/>
      <c r="B2" s="334"/>
      <c r="C2" s="334"/>
      <c r="D2" s="334"/>
      <c r="E2" s="334"/>
      <c r="F2" s="334"/>
      <c r="G2" s="336"/>
      <c r="H2" s="336"/>
      <c r="I2" s="336"/>
      <c r="J2" s="336"/>
      <c r="K2" s="336"/>
      <c r="L2" s="336"/>
      <c r="M2" s="336"/>
      <c r="N2" s="339" t="s">
        <v>184</v>
      </c>
      <c r="O2" s="339"/>
      <c r="P2" s="339"/>
      <c r="Q2" s="340">
        <f>Admin!B4</f>
        <v>45022</v>
      </c>
      <c r="R2" s="341"/>
      <c r="S2" s="341"/>
      <c r="T2" s="341"/>
      <c r="U2" s="222" t="s">
        <v>185</v>
      </c>
      <c r="V2" s="340">
        <f>Admin!B17</f>
        <v>45387</v>
      </c>
      <c r="W2" s="340"/>
    </row>
    <row r="3" spans="1:23" ht="8.25" customHeight="1" x14ac:dyDescent="0.1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</row>
    <row r="4" spans="1:23" ht="10" customHeight="1" x14ac:dyDescent="0.15">
      <c r="A4" s="347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8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74" t="str">
        <f>IF('Business Details'!C5&gt;0,'Business Details'!C5," ")</f>
        <v xml:space="preserve"> </v>
      </c>
      <c r="D8" s="375"/>
      <c r="E8" s="375"/>
      <c r="F8" s="375"/>
      <c r="G8" s="375"/>
      <c r="H8" s="375"/>
      <c r="I8" s="375"/>
      <c r="J8" s="376"/>
      <c r="K8" s="220"/>
      <c r="L8" s="220"/>
      <c r="M8" s="220"/>
      <c r="N8" s="220"/>
      <c r="O8" s="374" t="str">
        <f>IF('Business Details'!O5&gt;0,'Business Details'!O5," ")</f>
        <v xml:space="preserve"> </v>
      </c>
      <c r="P8" s="376"/>
      <c r="Q8" s="220"/>
      <c r="R8" s="374" t="str">
        <f>IF('Business Details'!R5&gt;0,'Business Details'!R5," ")</f>
        <v xml:space="preserve"> </v>
      </c>
      <c r="S8" s="375"/>
      <c r="T8" s="375"/>
      <c r="U8" s="376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74" t="str">
        <f>IF('Business Details'!C7&gt;0,'Business Details'!C7," ")</f>
        <v xml:space="preserve"> </v>
      </c>
      <c r="D10" s="375"/>
      <c r="E10" s="375"/>
      <c r="F10" s="375"/>
      <c r="G10" s="375"/>
      <c r="H10" s="375"/>
      <c r="I10" s="375"/>
      <c r="J10" s="376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73" t="s">
        <v>18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52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74" t="str">
        <f>IF('Business Details'!C12&gt;0,'Business Details'!C12," ")</f>
        <v xml:space="preserve"> </v>
      </c>
      <c r="D15" s="375"/>
      <c r="E15" s="375"/>
      <c r="F15" s="375"/>
      <c r="G15" s="375"/>
      <c r="H15" s="375"/>
      <c r="I15" s="375"/>
      <c r="J15" s="376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74" t="str">
        <f>IF('Business Details'!C14&gt;0,'Business Details'!C14," ")</f>
        <v xml:space="preserve"> </v>
      </c>
      <c r="D17" s="375"/>
      <c r="E17" s="375"/>
      <c r="F17" s="375"/>
      <c r="G17" s="375"/>
      <c r="H17" s="375"/>
      <c r="I17" s="375"/>
      <c r="J17" s="376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53">
        <f>Admin!B4</f>
        <v>45022</v>
      </c>
      <c r="T19" s="362"/>
      <c r="U19" s="362"/>
      <c r="V19" s="362"/>
      <c r="W19" s="239"/>
    </row>
    <row r="20" spans="1:23" ht="15" customHeight="1" x14ac:dyDescent="0.15">
      <c r="A20" s="240"/>
      <c r="B20" s="220"/>
      <c r="C20" s="374" t="str">
        <f>IF('Business Details'!C17&gt;0,'Business Details'!C17," ")</f>
        <v xml:space="preserve"> </v>
      </c>
      <c r="D20" s="375"/>
      <c r="E20" s="375"/>
      <c r="F20" s="375"/>
      <c r="G20" s="375"/>
      <c r="H20" s="375"/>
      <c r="I20" s="375"/>
      <c r="J20" s="376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74" t="str">
        <f>IF('Business Details'!C19&gt;0,'Business Details'!C19," ")</f>
        <v xml:space="preserve"> </v>
      </c>
      <c r="D22" s="375"/>
      <c r="E22" s="375"/>
      <c r="F22" s="375"/>
      <c r="G22" s="375"/>
      <c r="H22" s="375"/>
      <c r="I22" s="375"/>
      <c r="J22" s="376"/>
      <c r="K22" s="220"/>
      <c r="L22" s="220"/>
      <c r="M22" s="220"/>
      <c r="N22" s="342" t="str">
        <f>IF('Business Details'!N10&gt;0,'Business Details'!N19," ")</f>
        <v xml:space="preserve"> </v>
      </c>
      <c r="O22" s="343"/>
      <c r="P22" s="343"/>
      <c r="Q22" s="344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74" t="str">
        <f>IF('Business Details'!C21&gt;0,'Business Details'!C21," ")</f>
        <v xml:space="preserve"> </v>
      </c>
      <c r="D24" s="375"/>
      <c r="E24" s="375"/>
      <c r="F24" s="375"/>
      <c r="G24" s="375"/>
      <c r="H24" s="375"/>
      <c r="I24" s="375"/>
      <c r="J24" s="376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53">
        <f>Admin!B17</f>
        <v>45387</v>
      </c>
      <c r="T24" s="362"/>
      <c r="U24" s="362"/>
      <c r="V24" s="362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55" t="s">
        <v>157</v>
      </c>
      <c r="O25" s="355"/>
      <c r="P25" s="355"/>
      <c r="Q25" s="355"/>
      <c r="R25" s="355"/>
      <c r="S25" s="355"/>
      <c r="T25" s="355"/>
      <c r="U25" s="355"/>
      <c r="V25" s="355"/>
      <c r="W25" s="245"/>
    </row>
    <row r="26" spans="1:23" x14ac:dyDescent="0.15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55"/>
      <c r="O26" s="355"/>
      <c r="P26" s="355"/>
      <c r="Q26" s="355"/>
      <c r="R26" s="355"/>
      <c r="S26" s="355"/>
      <c r="T26" s="355"/>
      <c r="U26" s="355"/>
      <c r="V26" s="355"/>
      <c r="W26" s="245"/>
    </row>
    <row r="27" spans="1:23" ht="15" customHeight="1" x14ac:dyDescent="0.15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42" t="str">
        <f>IF('Business Details'!N24&gt;0,'Business Details'!N24," ")</f>
        <v xml:space="preserve"> </v>
      </c>
      <c r="O27" s="343"/>
      <c r="P27" s="343"/>
      <c r="Q27" s="344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74" t="str">
        <f>IF('Business Details'!C25&gt;0,'Business Details'!C25," ")</f>
        <v xml:space="preserve"> </v>
      </c>
      <c r="D28" s="375"/>
      <c r="E28" s="375"/>
      <c r="F28" s="375"/>
      <c r="G28" s="375"/>
      <c r="H28" s="375"/>
      <c r="I28" s="375"/>
      <c r="J28" s="376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74" t="str">
        <f>IF('Business Details'!C27&gt;0,'Business Details'!C27," ")</f>
        <v xml:space="preserve"> </v>
      </c>
      <c r="D30" s="375"/>
      <c r="E30" s="375"/>
      <c r="F30" s="375"/>
      <c r="G30" s="375"/>
      <c r="H30" s="375"/>
      <c r="I30" s="375"/>
      <c r="J30" s="376"/>
      <c r="K30" s="220"/>
      <c r="L30" s="220"/>
      <c r="M30" s="220"/>
      <c r="N30" s="342" t="str">
        <f>IF('Business Details'!N27&gt;0,'Business Details'!N27," ")</f>
        <v xml:space="preserve"> </v>
      </c>
      <c r="O30" s="343"/>
      <c r="P30" s="343"/>
      <c r="Q30" s="344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77" t="str">
        <f>IF('Business Details'!C30&gt;0,'Business Details'!C30," ")</f>
        <v xml:space="preserve"> </v>
      </c>
      <c r="D33" s="378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42">
        <f>Admin!B17</f>
        <v>45387</v>
      </c>
      <c r="O35" s="343"/>
      <c r="P35" s="343"/>
      <c r="Q35" s="344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68" t="s">
        <v>166</v>
      </c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8"/>
      <c r="S37" s="368"/>
      <c r="T37" s="368"/>
      <c r="U37" s="368"/>
      <c r="V37" s="368"/>
      <c r="W37" s="368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65" t="s">
        <v>186</v>
      </c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56">
        <f>'Profit &amp; Loss Account'!B9</f>
        <v>0</v>
      </c>
      <c r="E55" s="357"/>
      <c r="F55" s="358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56">
        <f>'Profit &amp; Loss Account'!B38</f>
        <v>0</v>
      </c>
      <c r="P55" s="357"/>
      <c r="Q55" s="358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65" t="s">
        <v>191</v>
      </c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spans="1:23" s="254" customFormat="1" ht="16" customHeight="1" x14ac:dyDescent="0.15">
      <c r="A58" s="366" t="s">
        <v>192</v>
      </c>
      <c r="B58" s="366"/>
      <c r="C58" s="366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56">
        <f>'Profit &amp; Loss Account'!B14+'Profit &amp; Loss Account'!B16</f>
        <v>0</v>
      </c>
      <c r="E66" s="357"/>
      <c r="F66" s="358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56"/>
      <c r="P66" s="357"/>
      <c r="Q66" s="358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56">
        <f>'Profit &amp; Loss Account'!B15</f>
        <v>0</v>
      </c>
      <c r="E70" s="357"/>
      <c r="F70" s="358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56"/>
      <c r="P70" s="357"/>
      <c r="Q70" s="358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56">
        <f>'Profit &amp; Loss Account'!B21</f>
        <v>0</v>
      </c>
      <c r="E74" s="357"/>
      <c r="F74" s="358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56"/>
      <c r="P74" s="357"/>
      <c r="Q74" s="358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56">
        <f>'Profit &amp; Loss Account'!B25+'Profit &amp; Loss Account'!B26</f>
        <v>0</v>
      </c>
      <c r="E78" s="357"/>
      <c r="F78" s="358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56"/>
      <c r="P78" s="357"/>
      <c r="Q78" s="358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56">
        <f>'Profit &amp; Loss Account'!B22</f>
        <v>0</v>
      </c>
      <c r="E82" s="357"/>
      <c r="F82" s="358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56"/>
      <c r="P82" s="357"/>
      <c r="Q82" s="358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56">
        <f>'Profit &amp; Loss Account'!B23</f>
        <v>0</v>
      </c>
      <c r="E86" s="357"/>
      <c r="F86" s="358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56"/>
      <c r="P86" s="357"/>
      <c r="Q86" s="358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56">
        <f>'Profit &amp; Loss Account'!B24</f>
        <v>0</v>
      </c>
      <c r="E90" s="357"/>
      <c r="F90" s="358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56"/>
      <c r="P90" s="357"/>
      <c r="Q90" s="358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56">
        <f>'Profit &amp; Loss Account'!B27</f>
        <v>0</v>
      </c>
      <c r="E94" s="357"/>
      <c r="F94" s="358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56"/>
      <c r="P94" s="357"/>
      <c r="Q94" s="358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56">
        <f>'Profit &amp; Loss Account'!B30</f>
        <v>0</v>
      </c>
      <c r="E98" s="357"/>
      <c r="F98" s="358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56"/>
      <c r="P98" s="357"/>
      <c r="Q98" s="358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56">
        <f>'Profit &amp; Loss Account'!B31</f>
        <v>0</v>
      </c>
      <c r="E102" s="357"/>
      <c r="F102" s="358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56"/>
      <c r="P102" s="357"/>
      <c r="Q102" s="358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56">
        <f>'Profit &amp; Loss Account'!B29</f>
        <v>0</v>
      </c>
      <c r="E106" s="357"/>
      <c r="F106" s="358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56"/>
      <c r="P106" s="357"/>
      <c r="Q106" s="358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56">
        <f>'Profit &amp; Loss Account'!B28</f>
        <v>0</v>
      </c>
      <c r="E110" s="357"/>
      <c r="F110" s="358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56"/>
      <c r="P110" s="357"/>
      <c r="Q110" s="358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56">
        <f>'Profit &amp; Loss Account'!B33+'Profit &amp; Loss Account'!B34</f>
        <v>0</v>
      </c>
      <c r="E114" s="357"/>
      <c r="F114" s="358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56">
        <f>'Profit &amp; Loss Account'!B34</f>
        <v>0</v>
      </c>
      <c r="P114" s="357"/>
      <c r="Q114" s="358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56">
        <f>'Profit &amp; Loss Account'!B32</f>
        <v>0</v>
      </c>
      <c r="E118" s="357"/>
      <c r="F118" s="358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56"/>
      <c r="P118" s="357"/>
      <c r="Q118" s="358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56">
        <f>'Profit &amp; Loss Account'!B17+'Profit &amp; Loss Account'!B35</f>
        <v>0</v>
      </c>
      <c r="E122" s="357"/>
      <c r="F122" s="358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56">
        <f>'Profit &amp; Loss Account'!B34</f>
        <v>0</v>
      </c>
      <c r="P122" s="357"/>
      <c r="Q122" s="358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67" t="s">
        <v>213</v>
      </c>
      <c r="B124" s="367"/>
      <c r="C124" s="367"/>
      <c r="D124" s="367"/>
      <c r="E124" s="367"/>
      <c r="F124" s="367"/>
      <c r="G124" s="367"/>
      <c r="H124" s="367"/>
      <c r="I124" s="367"/>
      <c r="J124" s="367"/>
      <c r="K124" s="367"/>
      <c r="L124" s="367"/>
      <c r="M124" s="367"/>
      <c r="N124" s="367"/>
      <c r="O124" s="367"/>
      <c r="P124" s="367"/>
      <c r="Q124" s="367"/>
      <c r="R124" s="367"/>
      <c r="S124" s="367"/>
      <c r="T124" s="367"/>
      <c r="U124" s="367"/>
      <c r="V124" s="367"/>
      <c r="W124" s="367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56">
        <f>IF((D55+O55-D122)&gt;=0,D55+O55-D122,0)</f>
        <v>0</v>
      </c>
      <c r="E129" s="357"/>
      <c r="F129" s="358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56">
        <f>IF((D55+O55-D122)&lt;0,D122-D55-O55,0)</f>
        <v>0</v>
      </c>
      <c r="P129" s="357"/>
      <c r="Q129" s="358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65" t="s">
        <v>218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</row>
    <row r="132" spans="1:23" ht="16" customHeight="1" x14ac:dyDescent="0.15">
      <c r="A132" s="366" t="s">
        <v>219</v>
      </c>
      <c r="B132" s="366"/>
      <c r="C132" s="366"/>
      <c r="D132" s="366"/>
      <c r="E132" s="366"/>
      <c r="F132" s="366"/>
      <c r="G132" s="366"/>
      <c r="H132" s="366"/>
      <c r="I132" s="366"/>
      <c r="J132" s="366"/>
      <c r="K132" s="366"/>
      <c r="L132" s="366"/>
      <c r="M132" s="366"/>
      <c r="N132" s="366"/>
      <c r="O132" s="366"/>
      <c r="P132" s="366"/>
      <c r="Q132" s="366"/>
      <c r="R132" s="366"/>
      <c r="S132" s="366"/>
      <c r="T132" s="366"/>
      <c r="U132" s="366"/>
      <c r="V132" s="366"/>
      <c r="W132" s="366"/>
    </row>
    <row r="133" spans="1:23" ht="16" customHeight="1" x14ac:dyDescent="0.15">
      <c r="A133" s="366" t="s">
        <v>352</v>
      </c>
      <c r="B133" s="366"/>
      <c r="C133" s="36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  <c r="U133" s="366"/>
      <c r="V133" s="366"/>
      <c r="W133" s="366"/>
    </row>
    <row r="134" spans="1:23" ht="16" customHeight="1" x14ac:dyDescent="0.15">
      <c r="A134" s="366" t="s">
        <v>220</v>
      </c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  <c r="U134" s="366"/>
      <c r="V134" s="366"/>
      <c r="W134" s="366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79">
        <f>Admin!G4</f>
        <v>1</v>
      </c>
      <c r="I136" s="380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56">
        <f>IF([1]Schedule!$Q$1&gt;0,[1]Schedule!$Q$1,0)</f>
        <v>0</v>
      </c>
      <c r="E139" s="357"/>
      <c r="F139" s="358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56">
        <f>IF(([1]Schedule!$R$1+[1]Schedule!$S$1)&lt;1000,[1]Schedule!$S$1,0)</f>
        <v>0</v>
      </c>
      <c r="P139" s="357"/>
      <c r="Q139" s="358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221</v>
      </c>
      <c r="D141" s="227"/>
      <c r="E141" s="227"/>
      <c r="F141" s="227"/>
      <c r="G141" s="379">
        <f>Admin!G5</f>
        <v>0.18</v>
      </c>
      <c r="H141" s="381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56">
        <f>[1]Schedule!$R$1-D152</f>
        <v>0</v>
      </c>
      <c r="E144" s="357"/>
      <c r="F144" s="358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56">
        <f>[1]Schedule!$Y$1</f>
        <v>0</v>
      </c>
      <c r="P144" s="357"/>
      <c r="Q144" s="358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79">
        <v>0.1</v>
      </c>
      <c r="I146" s="38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56"/>
      <c r="E147" s="357"/>
      <c r="F147" s="358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56">
        <f>D139+D144+D147+D152+D156+D160+O139+O144</f>
        <v>0</v>
      </c>
      <c r="P149" s="357"/>
      <c r="Q149" s="358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56">
        <f>SUM([1]Schedule!$R$38:$R$42)+SUM([1]Schedule!$R$91:$R$95)</f>
        <v>0</v>
      </c>
      <c r="E152" s="331"/>
      <c r="F152" s="332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56"/>
      <c r="P154" s="357"/>
      <c r="Q154" s="358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56"/>
      <c r="E156" s="331"/>
      <c r="F156" s="332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56"/>
      <c r="E160" s="357"/>
      <c r="F160" s="358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56">
        <f>[1]Schedule!$Z$1</f>
        <v>0</v>
      </c>
      <c r="P160" s="357"/>
      <c r="Q160" s="358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65" t="s">
        <v>233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</row>
    <row r="163" spans="1:23" ht="16" customHeight="1" x14ac:dyDescent="0.15">
      <c r="A163" s="366" t="s">
        <v>234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</row>
    <row r="164" spans="1:23" ht="16" customHeight="1" x14ac:dyDescent="0.15">
      <c r="A164" s="366" t="s">
        <v>360</v>
      </c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66"/>
      <c r="N164" s="366"/>
      <c r="O164" s="366"/>
      <c r="P164" s="366"/>
      <c r="Q164" s="366"/>
      <c r="R164" s="366"/>
      <c r="S164" s="366"/>
      <c r="T164" s="366"/>
      <c r="U164" s="366"/>
      <c r="V164" s="366"/>
      <c r="W164" s="366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56">
        <f>'Business Details'!O50</f>
        <v>0</v>
      </c>
      <c r="E169" s="357"/>
      <c r="F169" s="358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56">
        <f>O149+D179</f>
        <v>0</v>
      </c>
      <c r="P169" s="357"/>
      <c r="Q169" s="358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56">
        <f>O122+O154+O160+D169</f>
        <v>0</v>
      </c>
      <c r="E174" s="357"/>
      <c r="F174" s="358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56">
        <f>IF((D129+D174-O169)&gt;0,(D129+D174-O169),IF((-O129+D174-O169)&gt;0,(-O129+D174-O169),0))</f>
        <v>0</v>
      </c>
      <c r="P174" s="357"/>
      <c r="Q174" s="358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56"/>
      <c r="E179" s="357"/>
      <c r="F179" s="358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56">
        <f>IF(O174&gt;0,0,IF((D129+D174-O169)&lt;0,-(D129+D174-O169),IF((-O129+D174-O169)&lt;0,-(-O129+D174-O169),0)))</f>
        <v>0</v>
      </c>
      <c r="P179" s="357"/>
      <c r="Q179" s="358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65" t="s">
        <v>240</v>
      </c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</row>
    <row r="182" spans="1:23" ht="16" customHeight="1" x14ac:dyDescent="0.15">
      <c r="A182" s="366" t="s">
        <v>241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</row>
    <row r="183" spans="1:23" ht="16" customHeight="1" x14ac:dyDescent="0.15">
      <c r="A183" s="366" t="s">
        <v>242</v>
      </c>
      <c r="B183" s="366"/>
      <c r="C183" s="366"/>
      <c r="D183" s="366"/>
      <c r="E183" s="366"/>
      <c r="F183" s="366"/>
      <c r="G183" s="366"/>
      <c r="H183" s="366"/>
      <c r="I183" s="366"/>
      <c r="J183" s="366"/>
      <c r="K183" s="366"/>
      <c r="L183" s="366"/>
      <c r="M183" s="366"/>
      <c r="N183" s="366"/>
      <c r="O183" s="366"/>
      <c r="P183" s="366"/>
      <c r="Q183" s="366"/>
      <c r="R183" s="366"/>
      <c r="S183" s="366"/>
      <c r="T183" s="366"/>
      <c r="U183" s="366"/>
      <c r="V183" s="366"/>
      <c r="W183" s="366"/>
    </row>
    <row r="184" spans="1:23" ht="15.75" customHeight="1" x14ac:dyDescent="0.15">
      <c r="A184" s="387" t="s">
        <v>243</v>
      </c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87"/>
      <c r="P184" s="387"/>
      <c r="Q184" s="387"/>
      <c r="R184" s="387"/>
      <c r="S184" s="387"/>
      <c r="T184" s="387"/>
      <c r="U184" s="387"/>
      <c r="V184" s="387"/>
      <c r="W184" s="387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82"/>
      <c r="D187" s="383"/>
      <c r="E187" s="383"/>
      <c r="F187" s="384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85"/>
      <c r="E188" s="385"/>
      <c r="F188" s="385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82"/>
      <c r="D190" s="383"/>
      <c r="E190" s="383"/>
      <c r="F190" s="384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75"/>
      <c r="Q190" s="386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2023-24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56">
        <f>O174</f>
        <v>0</v>
      </c>
      <c r="P194" s="357"/>
      <c r="Q194" s="358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250</v>
      </c>
      <c r="E197" s="375"/>
      <c r="F197" s="386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56">
        <f>IF(D179&gt;0,0,IF((O194+O204)&gt;'Business Details'!D50,'Business Details'!D50,(O194+O204)))</f>
        <v>0</v>
      </c>
      <c r="P199" s="357"/>
      <c r="Q199" s="358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56"/>
      <c r="E201" s="357"/>
      <c r="F201" s="358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56">
        <f>'Profit &amp; Loss Account'!B11</f>
        <v>0</v>
      </c>
      <c r="P204" s="357"/>
      <c r="Q204" s="358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56"/>
      <c r="E206" s="357"/>
      <c r="F206" s="358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56"/>
      <c r="E210" s="357"/>
      <c r="F210" s="358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56">
        <f>O194-O199+O204</f>
        <v>0</v>
      </c>
      <c r="P210" s="357"/>
      <c r="Q210" s="358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68" t="s">
        <v>260</v>
      </c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8"/>
      <c r="N212" s="368"/>
      <c r="O212" s="368"/>
      <c r="P212" s="368"/>
      <c r="Q212" s="368"/>
      <c r="R212" s="368"/>
      <c r="S212" s="368"/>
      <c r="T212" s="368"/>
      <c r="U212" s="368"/>
      <c r="V212" s="368"/>
      <c r="W212" s="368"/>
    </row>
    <row r="213" spans="1:23" ht="16" customHeight="1" x14ac:dyDescent="0.15">
      <c r="A213" s="366" t="s">
        <v>261</v>
      </c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6"/>
      <c r="N213" s="366"/>
      <c r="O213" s="366"/>
      <c r="P213" s="366"/>
      <c r="Q213" s="366"/>
      <c r="R213" s="366"/>
      <c r="S213" s="366"/>
      <c r="T213" s="366"/>
      <c r="U213" s="366"/>
      <c r="V213" s="366"/>
      <c r="W213" s="366"/>
    </row>
    <row r="214" spans="1:23" ht="16" customHeight="1" x14ac:dyDescent="0.15">
      <c r="A214" s="366" t="s">
        <v>262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263</v>
      </c>
      <c r="D216" s="227"/>
      <c r="E216" s="227"/>
      <c r="F216" s="289" t="str">
        <f>Admin!G2</f>
        <v>2023-24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56">
        <f>O179+E197-D201+D210+P190</f>
        <v>0</v>
      </c>
      <c r="E219" s="357"/>
      <c r="F219" s="358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56"/>
      <c r="P219" s="357"/>
      <c r="Q219" s="358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268</v>
      </c>
      <c r="D222" s="369" t="str">
        <f>Admin!G2</f>
        <v>2023-24</v>
      </c>
      <c r="E222" s="361"/>
      <c r="F222" s="362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56"/>
      <c r="E224" s="357"/>
      <c r="F224" s="358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56">
        <f>D219</f>
        <v>0</v>
      </c>
      <c r="P224" s="357"/>
      <c r="Q224" s="358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88" t="s">
        <v>270</v>
      </c>
      <c r="B226" s="388"/>
      <c r="C226" s="388"/>
      <c r="D226" s="388"/>
      <c r="E226" s="388"/>
      <c r="F226" s="388"/>
      <c r="G226" s="388"/>
      <c r="H226" s="388"/>
      <c r="I226" s="388"/>
      <c r="J226" s="388"/>
      <c r="K226" s="388"/>
      <c r="L226" s="388"/>
      <c r="M226" s="388"/>
      <c r="N226" s="388"/>
      <c r="O226" s="388"/>
      <c r="P226" s="388"/>
      <c r="Q226" s="388"/>
      <c r="R226" s="388"/>
      <c r="S226" s="388"/>
      <c r="T226" s="388"/>
      <c r="U226" s="388"/>
      <c r="V226" s="388"/>
      <c r="W226" s="388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56">
        <f>[2]Mar24!$X$1</f>
        <v>0</v>
      </c>
      <c r="E231" s="357"/>
      <c r="F231" s="358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56"/>
      <c r="P231" s="357"/>
      <c r="Q231" s="358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65" t="s">
        <v>381</v>
      </c>
      <c r="B233" s="365"/>
      <c r="C233" s="365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</row>
    <row r="234" spans="1:23" ht="16" customHeight="1" x14ac:dyDescent="0.15">
      <c r="A234" s="366" t="s">
        <v>274</v>
      </c>
      <c r="B234" s="366"/>
      <c r="C234" s="366"/>
      <c r="D234" s="366"/>
      <c r="E234" s="366"/>
      <c r="F234" s="366"/>
      <c r="G234" s="366"/>
      <c r="H234" s="366"/>
      <c r="I234" s="366"/>
      <c r="J234" s="366"/>
      <c r="K234" s="366"/>
      <c r="L234" s="366"/>
      <c r="M234" s="366"/>
      <c r="N234" s="366"/>
      <c r="O234" s="366"/>
      <c r="P234" s="366"/>
      <c r="Q234" s="366"/>
      <c r="R234" s="366"/>
      <c r="S234" s="366"/>
      <c r="T234" s="366"/>
      <c r="U234" s="366"/>
      <c r="V234" s="366"/>
      <c r="W234" s="366"/>
    </row>
    <row r="235" spans="1:23" ht="16" customHeight="1" x14ac:dyDescent="0.15">
      <c r="A235" s="366" t="s">
        <v>382</v>
      </c>
      <c r="B235" s="366"/>
      <c r="C235" s="366"/>
      <c r="D235" s="366"/>
      <c r="E235" s="366"/>
      <c r="F235" s="366"/>
      <c r="G235" s="366"/>
      <c r="H235" s="366"/>
      <c r="I235" s="366"/>
      <c r="J235" s="366"/>
      <c r="K235" s="366"/>
      <c r="L235" s="366"/>
      <c r="M235" s="366"/>
      <c r="N235" s="366"/>
      <c r="O235" s="366"/>
      <c r="P235" s="366"/>
      <c r="Q235" s="366"/>
      <c r="R235" s="366"/>
      <c r="S235" s="366"/>
      <c r="T235" s="366"/>
      <c r="U235" s="366"/>
      <c r="V235" s="366"/>
      <c r="W235" s="366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56"/>
      <c r="E241" s="357"/>
      <c r="F241" s="358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56"/>
      <c r="P241" s="357"/>
      <c r="Q241" s="358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56"/>
      <c r="E245" s="357"/>
      <c r="F245" s="358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56"/>
      <c r="P245" s="357"/>
      <c r="Q245" s="358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56"/>
      <c r="E249" s="357"/>
      <c r="F249" s="358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56"/>
      <c r="P249" s="357"/>
      <c r="Q249" s="358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56"/>
      <c r="E253" s="357"/>
      <c r="F253" s="358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56"/>
      <c r="Q255" s="357"/>
      <c r="R255" s="358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56"/>
      <c r="E257" s="357"/>
      <c r="F257" s="358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56"/>
      <c r="E261" s="357"/>
      <c r="F261" s="358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56"/>
      <c r="Q261" s="357"/>
      <c r="R261" s="358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56"/>
      <c r="E265" s="357"/>
      <c r="F265" s="358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56"/>
      <c r="Q265" s="357"/>
      <c r="R265" s="358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56"/>
      <c r="E269" s="357"/>
      <c r="F269" s="358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56"/>
      <c r="P269" s="357"/>
      <c r="Q269" s="358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56"/>
      <c r="P273" s="357"/>
      <c r="Q273" s="358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56"/>
      <c r="Q277" s="357"/>
      <c r="R277" s="358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68" t="s">
        <v>295</v>
      </c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68"/>
      <c r="N279" s="368"/>
      <c r="O279" s="368"/>
      <c r="P279" s="368"/>
      <c r="Q279" s="368"/>
      <c r="R279" s="368"/>
      <c r="S279" s="368"/>
      <c r="T279" s="368"/>
      <c r="U279" s="368"/>
      <c r="V279" s="368"/>
      <c r="W279" s="368"/>
    </row>
    <row r="280" spans="1:23" ht="16" customHeight="1" x14ac:dyDescent="0.15">
      <c r="A280" s="366" t="s">
        <v>296</v>
      </c>
      <c r="B280" s="399"/>
      <c r="C280" s="399"/>
      <c r="D280" s="399"/>
      <c r="E280" s="399"/>
      <c r="F280" s="399"/>
      <c r="G280" s="399"/>
      <c r="H280" s="399"/>
      <c r="I280" s="399"/>
      <c r="J280" s="285">
        <f>Admin!N4</f>
        <v>12570</v>
      </c>
      <c r="K280" s="366" t="s">
        <v>297</v>
      </c>
      <c r="L280" s="346"/>
      <c r="M280" s="346"/>
      <c r="N280" s="346"/>
      <c r="O280" s="346"/>
      <c r="P280" s="346"/>
      <c r="Q280" s="346"/>
      <c r="R280" s="346"/>
      <c r="S280" s="346"/>
      <c r="T280" s="346"/>
      <c r="U280" s="346"/>
      <c r="V280" s="346"/>
      <c r="W280" s="346"/>
    </row>
    <row r="281" spans="1:23" ht="16" customHeight="1" x14ac:dyDescent="0.15">
      <c r="A281" s="398" t="s">
        <v>383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56"/>
      <c r="P286" s="357"/>
      <c r="Q286" s="358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301</v>
      </c>
      <c r="D288" s="220"/>
      <c r="E288" s="220"/>
      <c r="F288" s="220"/>
      <c r="G288" s="370" t="str">
        <f>Admin!G2</f>
        <v>2023-24</v>
      </c>
      <c r="H288" s="371"/>
      <c r="I288" s="371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65" t="s">
        <v>304</v>
      </c>
      <c r="B294" s="365"/>
      <c r="C294" s="365"/>
      <c r="D294" s="365"/>
      <c r="E294" s="365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89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1"/>
      <c r="W298" s="243"/>
    </row>
    <row r="299" spans="1:23" x14ac:dyDescent="0.15">
      <c r="A299" s="240"/>
      <c r="B299" s="220"/>
      <c r="C299" s="392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4"/>
      <c r="W299" s="243"/>
    </row>
    <row r="300" spans="1:23" x14ac:dyDescent="0.15">
      <c r="A300" s="240"/>
      <c r="B300" s="220"/>
      <c r="C300" s="392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4"/>
      <c r="W300" s="243"/>
    </row>
    <row r="301" spans="1:23" x14ac:dyDescent="0.15">
      <c r="A301" s="240"/>
      <c r="B301" s="220"/>
      <c r="C301" s="392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4"/>
      <c r="W301" s="243"/>
    </row>
    <row r="302" spans="1:23" x14ac:dyDescent="0.15">
      <c r="A302" s="240"/>
      <c r="B302" s="220"/>
      <c r="C302" s="392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4"/>
      <c r="W302" s="243"/>
    </row>
    <row r="303" spans="1:23" x14ac:dyDescent="0.15">
      <c r="A303" s="240"/>
      <c r="B303" s="220"/>
      <c r="C303" s="392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4"/>
      <c r="W303" s="243"/>
    </row>
    <row r="304" spans="1:23" x14ac:dyDescent="0.15">
      <c r="A304" s="240"/>
      <c r="B304" s="220"/>
      <c r="C304" s="392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4"/>
      <c r="W304" s="243"/>
    </row>
    <row r="305" spans="1:23" x14ac:dyDescent="0.15">
      <c r="A305" s="240"/>
      <c r="B305" s="220"/>
      <c r="C305" s="392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4"/>
      <c r="W305" s="243"/>
    </row>
    <row r="306" spans="1:23" x14ac:dyDescent="0.15">
      <c r="A306" s="240"/>
      <c r="B306" s="220"/>
      <c r="C306" s="392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3"/>
      <c r="P306" s="393"/>
      <c r="Q306" s="393"/>
      <c r="R306" s="393"/>
      <c r="S306" s="393"/>
      <c r="T306" s="393"/>
      <c r="U306" s="393"/>
      <c r="V306" s="394"/>
      <c r="W306" s="243"/>
    </row>
    <row r="307" spans="1:23" x14ac:dyDescent="0.15">
      <c r="A307" s="240"/>
      <c r="B307" s="220"/>
      <c r="C307" s="392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4"/>
      <c r="W307" s="243"/>
    </row>
    <row r="308" spans="1:23" x14ac:dyDescent="0.15">
      <c r="A308" s="240"/>
      <c r="B308" s="220"/>
      <c r="C308" s="392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4"/>
      <c r="W308" s="243"/>
    </row>
    <row r="309" spans="1:23" x14ac:dyDescent="0.15">
      <c r="A309" s="240"/>
      <c r="B309" s="220"/>
      <c r="C309" s="392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4"/>
      <c r="W309" s="243"/>
    </row>
    <row r="310" spans="1:23" x14ac:dyDescent="0.15">
      <c r="A310" s="240"/>
      <c r="B310" s="220"/>
      <c r="C310" s="392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393"/>
      <c r="P310" s="393"/>
      <c r="Q310" s="393"/>
      <c r="R310" s="393"/>
      <c r="S310" s="393"/>
      <c r="T310" s="393"/>
      <c r="U310" s="393"/>
      <c r="V310" s="394"/>
      <c r="W310" s="243"/>
    </row>
    <row r="311" spans="1:23" x14ac:dyDescent="0.15">
      <c r="A311" s="240"/>
      <c r="B311" s="220"/>
      <c r="C311" s="392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4"/>
      <c r="W311" s="243"/>
    </row>
    <row r="312" spans="1:23" x14ac:dyDescent="0.15">
      <c r="A312" s="240"/>
      <c r="B312" s="220"/>
      <c r="C312" s="392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4"/>
      <c r="W312" s="243"/>
    </row>
    <row r="313" spans="1:23" x14ac:dyDescent="0.15">
      <c r="A313" s="240"/>
      <c r="B313" s="220"/>
      <c r="C313" s="392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4"/>
      <c r="W313" s="243"/>
    </row>
    <row r="314" spans="1:23" x14ac:dyDescent="0.15">
      <c r="A314" s="240"/>
      <c r="B314" s="220"/>
      <c r="C314" s="392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3"/>
      <c r="P314" s="393"/>
      <c r="Q314" s="393"/>
      <c r="R314" s="393"/>
      <c r="S314" s="393"/>
      <c r="T314" s="393"/>
      <c r="U314" s="393"/>
      <c r="V314" s="394"/>
      <c r="W314" s="243"/>
    </row>
    <row r="315" spans="1:23" x14ac:dyDescent="0.15">
      <c r="A315" s="240"/>
      <c r="B315" s="220"/>
      <c r="C315" s="392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4"/>
      <c r="W315" s="243"/>
    </row>
    <row r="316" spans="1:23" x14ac:dyDescent="0.15">
      <c r="A316" s="240"/>
      <c r="B316" s="220"/>
      <c r="C316" s="392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4"/>
      <c r="W316" s="243"/>
    </row>
    <row r="317" spans="1:23" x14ac:dyDescent="0.15">
      <c r="A317" s="240"/>
      <c r="B317" s="220"/>
      <c r="C317" s="392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4"/>
      <c r="W317" s="243"/>
    </row>
    <row r="318" spans="1:23" x14ac:dyDescent="0.15">
      <c r="A318" s="240"/>
      <c r="B318" s="220"/>
      <c r="C318" s="392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4"/>
      <c r="W318" s="243"/>
    </row>
    <row r="319" spans="1:23" x14ac:dyDescent="0.15">
      <c r="A319" s="240"/>
      <c r="B319" s="220"/>
      <c r="C319" s="392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4"/>
      <c r="W319" s="243"/>
    </row>
    <row r="320" spans="1:23" x14ac:dyDescent="0.15">
      <c r="A320" s="240"/>
      <c r="B320" s="220"/>
      <c r="C320" s="392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4"/>
      <c r="W320" s="243"/>
    </row>
    <row r="321" spans="1:23" x14ac:dyDescent="0.15">
      <c r="A321" s="240"/>
      <c r="B321" s="220"/>
      <c r="C321" s="392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4"/>
      <c r="W321" s="243"/>
    </row>
    <row r="322" spans="1:23" x14ac:dyDescent="0.15">
      <c r="A322" s="240"/>
      <c r="B322" s="220"/>
      <c r="C322" s="392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3"/>
      <c r="P322" s="393"/>
      <c r="Q322" s="393"/>
      <c r="R322" s="393"/>
      <c r="S322" s="393"/>
      <c r="T322" s="393"/>
      <c r="U322" s="393"/>
      <c r="V322" s="394"/>
      <c r="W322" s="243"/>
    </row>
    <row r="323" spans="1:23" x14ac:dyDescent="0.15">
      <c r="A323" s="240"/>
      <c r="B323" s="220"/>
      <c r="C323" s="395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7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A2" sqref="A2:A4"/>
    </sheetView>
  </sheetViews>
  <sheetFormatPr baseColWidth="10" defaultColWidth="9.1640625" defaultRowHeight="12" x14ac:dyDescent="0.15"/>
  <cols>
    <col min="1" max="1" width="25.8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403" t="s">
        <v>50</v>
      </c>
      <c r="B2" s="157" t="s">
        <v>140</v>
      </c>
      <c r="C2" s="401">
        <f>Admin!B5</f>
        <v>45046</v>
      </c>
      <c r="D2" s="400">
        <f>Admin!B6</f>
        <v>45077</v>
      </c>
      <c r="E2" s="400">
        <f>Admin!B7</f>
        <v>45107</v>
      </c>
      <c r="F2" s="401">
        <f>Admin!B8</f>
        <v>45138</v>
      </c>
      <c r="G2" s="400">
        <f>Admin!B9</f>
        <v>45169</v>
      </c>
      <c r="H2" s="400">
        <f>Admin!B10</f>
        <v>45199</v>
      </c>
      <c r="I2" s="401">
        <f>Admin!B11</f>
        <v>45230</v>
      </c>
      <c r="J2" s="400">
        <f>Admin!B12</f>
        <v>45260</v>
      </c>
      <c r="K2" s="400">
        <f>Admin!B13</f>
        <v>45291</v>
      </c>
      <c r="L2" s="401">
        <f>Admin!B14</f>
        <v>45322</v>
      </c>
      <c r="M2" s="400">
        <f>Admin!B15</f>
        <v>45350</v>
      </c>
      <c r="N2" s="400">
        <f>Admin!B16</f>
        <v>45382</v>
      </c>
      <c r="O2" s="24"/>
    </row>
    <row r="3" spans="1:15" ht="12" customHeight="1" x14ac:dyDescent="0.15">
      <c r="A3" s="404"/>
      <c r="B3" s="158">
        <f>Admin!B$17</f>
        <v>45387</v>
      </c>
      <c r="C3" s="402"/>
      <c r="D3" s="400"/>
      <c r="E3" s="400"/>
      <c r="F3" s="401"/>
      <c r="G3" s="400"/>
      <c r="H3" s="400"/>
      <c r="I3" s="401"/>
      <c r="J3" s="400"/>
      <c r="K3" s="400"/>
      <c r="L3" s="401"/>
      <c r="M3" s="400"/>
      <c r="N3" s="400"/>
      <c r="O3" s="24"/>
    </row>
    <row r="4" spans="1:15" x14ac:dyDescent="0.15">
      <c r="A4" s="404"/>
      <c r="B4" s="80" t="s">
        <v>51</v>
      </c>
      <c r="C4" s="80" t="s">
        <v>51</v>
      </c>
      <c r="D4" s="80" t="s">
        <v>51</v>
      </c>
      <c r="E4" s="80" t="s">
        <v>51</v>
      </c>
      <c r="F4" s="129" t="s">
        <v>51</v>
      </c>
      <c r="G4" s="80" t="s">
        <v>51</v>
      </c>
      <c r="H4" s="80" t="s">
        <v>51</v>
      </c>
      <c r="I4" s="129" t="s">
        <v>51</v>
      </c>
      <c r="J4" s="80" t="s">
        <v>51</v>
      </c>
      <c r="K4" s="80" t="s">
        <v>51</v>
      </c>
      <c r="L4" s="129" t="s">
        <v>51</v>
      </c>
      <c r="M4" s="95" t="s">
        <v>51</v>
      </c>
      <c r="N4" s="80" t="s">
        <v>51</v>
      </c>
      <c r="O4" s="24"/>
    </row>
    <row r="5" spans="1:15" x14ac:dyDescent="0.15">
      <c r="A5" s="81" t="s">
        <v>52</v>
      </c>
      <c r="B5" s="62">
        <f>SUM(C5:N5)</f>
        <v>0</v>
      </c>
      <c r="C5" s="75">
        <f>[2]Apr23!$P$1</f>
        <v>0</v>
      </c>
      <c r="D5" s="75">
        <f>[2]May23!$P$1</f>
        <v>0</v>
      </c>
      <c r="E5" s="78">
        <f>[2]Jun23!$P$1</f>
        <v>0</v>
      </c>
      <c r="F5" s="75">
        <f>[2]Jul23!$P$1</f>
        <v>0</v>
      </c>
      <c r="G5" s="75">
        <f>[2]Aug23!$P$1</f>
        <v>0</v>
      </c>
      <c r="H5" s="78">
        <f>[2]Sep23!$P$1</f>
        <v>0</v>
      </c>
      <c r="I5" s="75">
        <f>[2]Oct23!$P$1</f>
        <v>0</v>
      </c>
      <c r="J5" s="75">
        <f>[2]Nov23!$P$1</f>
        <v>0</v>
      </c>
      <c r="K5" s="78">
        <f>[2]Dec23!$P$1</f>
        <v>0</v>
      </c>
      <c r="L5" s="75">
        <f>[2]Jan24!$P$1</f>
        <v>0</v>
      </c>
      <c r="M5" s="75">
        <f>[2]Feb24!$P$1</f>
        <v>0</v>
      </c>
      <c r="N5" s="75">
        <f>[2]Mar24!$P$1</f>
        <v>0</v>
      </c>
      <c r="O5" s="24"/>
    </row>
    <row r="6" spans="1:15" x14ac:dyDescent="0.15">
      <c r="A6" s="81" t="s">
        <v>53</v>
      </c>
      <c r="B6" s="62">
        <f>SUM(C6:N6)</f>
        <v>0</v>
      </c>
      <c r="C6" s="75">
        <f>[2]Apr23!$Q$1</f>
        <v>0</v>
      </c>
      <c r="D6" s="75">
        <f>[2]May23!$Q$1</f>
        <v>0</v>
      </c>
      <c r="E6" s="78">
        <f>[2]Jun23!$Q$1</f>
        <v>0</v>
      </c>
      <c r="F6" s="75">
        <f>[2]Jul23!$Q$1</f>
        <v>0</v>
      </c>
      <c r="G6" s="75">
        <f>[2]Aug23!$Q$1</f>
        <v>0</v>
      </c>
      <c r="H6" s="78">
        <f>[2]Sep23!$Q$1</f>
        <v>0</v>
      </c>
      <c r="I6" s="75">
        <f>[2]Oct23!$Q$1</f>
        <v>0</v>
      </c>
      <c r="J6" s="75">
        <f>[2]Nov23!$Q$1</f>
        <v>0</v>
      </c>
      <c r="K6" s="78">
        <f>[2]Dec23!$Q$1</f>
        <v>0</v>
      </c>
      <c r="L6" s="75">
        <f>[2]Jan24!$Q$1</f>
        <v>0</v>
      </c>
      <c r="M6" s="75">
        <f>[2]Feb24!$Q$1</f>
        <v>0</v>
      </c>
      <c r="N6" s="75">
        <f>[2]Mar24!$Q$1</f>
        <v>0</v>
      </c>
      <c r="O6" s="24"/>
    </row>
    <row r="7" spans="1:15" x14ac:dyDescent="0.15">
      <c r="A7" s="81" t="s">
        <v>54</v>
      </c>
      <c r="B7" s="62">
        <f>SUM(C7:N7)</f>
        <v>0</v>
      </c>
      <c r="C7" s="75">
        <f>[2]Apr23!$R$1</f>
        <v>0</v>
      </c>
      <c r="D7" s="75">
        <f>[2]May23!$R$1</f>
        <v>0</v>
      </c>
      <c r="E7" s="78">
        <f>[2]Jun23!$R$1</f>
        <v>0</v>
      </c>
      <c r="F7" s="75">
        <f>[2]Jul23!$R$1</f>
        <v>0</v>
      </c>
      <c r="G7" s="75">
        <f>[2]Aug23!$R$1</f>
        <v>0</v>
      </c>
      <c r="H7" s="78">
        <f>[2]Sep23!$R$1</f>
        <v>0</v>
      </c>
      <c r="I7" s="75">
        <f>[2]Oct23!$R$1</f>
        <v>0</v>
      </c>
      <c r="J7" s="75">
        <f>[2]Nov23!$R$1</f>
        <v>0</v>
      </c>
      <c r="K7" s="78">
        <f>[2]Dec23!$R$1</f>
        <v>0</v>
      </c>
      <c r="L7" s="75">
        <f>[2]Jan24!$R$1</f>
        <v>0</v>
      </c>
      <c r="M7" s="75">
        <f>[2]Feb24!$R$1</f>
        <v>0</v>
      </c>
      <c r="N7" s="75">
        <f>[2]Mar24!$R$1</f>
        <v>0</v>
      </c>
      <c r="O7" s="24"/>
    </row>
    <row r="8" spans="1:15" x14ac:dyDescent="0.15">
      <c r="A8" s="81" t="s">
        <v>55</v>
      </c>
      <c r="B8" s="62">
        <f>SUM(C8:N8)</f>
        <v>0</v>
      </c>
      <c r="C8" s="75">
        <f>[2]Apr23!$S$1</f>
        <v>0</v>
      </c>
      <c r="D8" s="75">
        <f>[2]May23!$S$1</f>
        <v>0</v>
      </c>
      <c r="E8" s="78">
        <f>[2]Jun23!$S$1</f>
        <v>0</v>
      </c>
      <c r="F8" s="75">
        <f>[2]Jul23!$S$1</f>
        <v>0</v>
      </c>
      <c r="G8" s="75">
        <f>[2]Aug23!$S$1</f>
        <v>0</v>
      </c>
      <c r="H8" s="78">
        <f>[2]Sep23!$S$1</f>
        <v>0</v>
      </c>
      <c r="I8" s="75">
        <f>[2]Oct23!$S$1</f>
        <v>0</v>
      </c>
      <c r="J8" s="75">
        <f>[2]Nov23!$S$1</f>
        <v>0</v>
      </c>
      <c r="K8" s="78">
        <f>[2]Dec23!$S$1</f>
        <v>0</v>
      </c>
      <c r="L8" s="75">
        <f>[2]Jan24!$S$1</f>
        <v>0</v>
      </c>
      <c r="M8" s="75">
        <f>[2]Feb24!$S$1</f>
        <v>0</v>
      </c>
      <c r="N8" s="75">
        <f>[2]Mar24!$S$1</f>
        <v>0</v>
      </c>
      <c r="O8" s="24"/>
    </row>
    <row r="9" spans="1:15" s="84" customFormat="1" x14ac:dyDescent="0.15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307">
        <f t="shared" si="0"/>
        <v>0</v>
      </c>
      <c r="G9" s="62">
        <f t="shared" si="0"/>
        <v>0</v>
      </c>
      <c r="H9" s="62">
        <f t="shared" si="0"/>
        <v>0</v>
      </c>
      <c r="I9" s="307">
        <f t="shared" si="0"/>
        <v>0</v>
      </c>
      <c r="J9" s="62">
        <f t="shared" si="0"/>
        <v>0</v>
      </c>
      <c r="K9" s="62">
        <f t="shared" si="0"/>
        <v>0</v>
      </c>
      <c r="L9" s="307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15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15">
      <c r="A11" s="81" t="s">
        <v>56</v>
      </c>
      <c r="B11" s="62">
        <f>SUM(C11:N11)</f>
        <v>0</v>
      </c>
      <c r="C11" s="75">
        <f>[2]Apr23!$T$1</f>
        <v>0</v>
      </c>
      <c r="D11" s="75">
        <f>[2]May23!$T$1</f>
        <v>0</v>
      </c>
      <c r="E11" s="78">
        <f>[2]Jun23!$T$1</f>
        <v>0</v>
      </c>
      <c r="F11" s="75">
        <f>[2]Jul23!$T$1</f>
        <v>0</v>
      </c>
      <c r="G11" s="75">
        <f>[2]Aug23!$T$1</f>
        <v>0</v>
      </c>
      <c r="H11" s="78">
        <f>[2]Sep23!$T$1</f>
        <v>0</v>
      </c>
      <c r="I11" s="75">
        <f>[2]Oct23!$T$1</f>
        <v>0</v>
      </c>
      <c r="J11" s="75">
        <f>[2]Nov23!$T$1</f>
        <v>0</v>
      </c>
      <c r="K11" s="78">
        <f>[2]Dec23!$T$1</f>
        <v>0</v>
      </c>
      <c r="L11" s="75">
        <f>[2]Jan24!$T$1</f>
        <v>0</v>
      </c>
      <c r="M11" s="75">
        <f>[2]Feb24!$T$1</f>
        <v>0</v>
      </c>
      <c r="N11" s="75">
        <f>[2]Mar24!$T$1</f>
        <v>0</v>
      </c>
      <c r="O11" s="24"/>
    </row>
    <row r="12" spans="1:15" s="23" customFormat="1" ht="6" customHeight="1" x14ac:dyDescent="0.15">
      <c r="A12" s="81"/>
      <c r="B12" s="54"/>
      <c r="C12" s="54"/>
      <c r="D12" s="54"/>
      <c r="E12" s="56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15">
      <c r="A13" s="85" t="s">
        <v>80</v>
      </c>
      <c r="B13" s="54"/>
      <c r="C13" s="54"/>
      <c r="D13" s="54"/>
      <c r="E13" s="56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15">
      <c r="A14" s="81" t="s">
        <v>79</v>
      </c>
      <c r="B14" s="62">
        <f>SUM(C14:N14)</f>
        <v>0</v>
      </c>
      <c r="C14" s="75">
        <f>[3]Apr23!$P$1+StockControl!AB6-StockControl!AB8</f>
        <v>0</v>
      </c>
      <c r="D14" s="75">
        <f>[3]May23!$P$1+StockControl!AB8-StockControl!AB10</f>
        <v>0</v>
      </c>
      <c r="E14" s="78">
        <f>[3]Jun23!$P$1+StockControl!AB10-StockControl!AB12</f>
        <v>0</v>
      </c>
      <c r="F14" s="75">
        <f>[3]Jul23!$P$1+StockControl!AB12-StockControl!AB14</f>
        <v>0</v>
      </c>
      <c r="G14" s="75">
        <f>[3]Aug23!$P$1+StockControl!AB14-StockControl!AB16</f>
        <v>0</v>
      </c>
      <c r="H14" s="78">
        <f>[3]Sep23!$P$1+StockControl!AB16-StockControl!AB18</f>
        <v>0</v>
      </c>
      <c r="I14" s="75">
        <f>[3]Oct23!$P$1+StockControl!AB18-StockControl!AB20</f>
        <v>0</v>
      </c>
      <c r="J14" s="75">
        <f>[3]Nov23!$P$1+StockControl!AB20-StockControl!AB22</f>
        <v>0</v>
      </c>
      <c r="K14" s="78">
        <f>[3]Dec23!$P$1+StockControl!AB22-StockControl!AB24</f>
        <v>0</v>
      </c>
      <c r="L14" s="75">
        <f>[3]Jan24!$P$1+StockControl!AB24-StockControl!AB26</f>
        <v>0</v>
      </c>
      <c r="M14" s="75">
        <f>[3]Feb24!$P$1+StockControl!AB26-StockControl!AB28</f>
        <v>0</v>
      </c>
      <c r="N14" s="75">
        <f>[3]Mar24!$P$1+StockControl!AB28-StockControl!AB30</f>
        <v>0</v>
      </c>
      <c r="O14" s="24"/>
    </row>
    <row r="15" spans="1:15" x14ac:dyDescent="0.15">
      <c r="A15" s="81" t="s">
        <v>58</v>
      </c>
      <c r="B15" s="62">
        <f>SUM(C15:N15)</f>
        <v>0</v>
      </c>
      <c r="C15" s="75">
        <f>[3]Apr23!$Q$1</f>
        <v>0</v>
      </c>
      <c r="D15" s="75">
        <f>[3]May23!$Q$1</f>
        <v>0</v>
      </c>
      <c r="E15" s="78">
        <f>[3]Jun23!$Q$1</f>
        <v>0</v>
      </c>
      <c r="F15" s="75">
        <f>[3]Jul23!$Q$1</f>
        <v>0</v>
      </c>
      <c r="G15" s="75">
        <f>[3]Aug23!$Q$1</f>
        <v>0</v>
      </c>
      <c r="H15" s="78">
        <f>[3]Sep23!$Q$1</f>
        <v>0</v>
      </c>
      <c r="I15" s="75">
        <f>[3]Oct23!$Q$1</f>
        <v>0</v>
      </c>
      <c r="J15" s="75">
        <f>[3]Nov23!$Q$1</f>
        <v>0</v>
      </c>
      <c r="K15" s="78">
        <f>[3]Dec23!$Q$1</f>
        <v>0</v>
      </c>
      <c r="L15" s="75">
        <f>[3]Jan24!$Q$1</f>
        <v>0</v>
      </c>
      <c r="M15" s="75">
        <f>[3]Feb24!$Q$1</f>
        <v>0</v>
      </c>
      <c r="N15" s="75">
        <f>[3]Mar24!$Q$1</f>
        <v>0</v>
      </c>
      <c r="O15" s="24"/>
    </row>
    <row r="16" spans="1:15" x14ac:dyDescent="0.15">
      <c r="A16" s="81" t="s">
        <v>59</v>
      </c>
      <c r="B16" s="62">
        <f>SUM(C16:N16)</f>
        <v>0</v>
      </c>
      <c r="C16" s="75">
        <f>[3]Apr23!$R$1</f>
        <v>0</v>
      </c>
      <c r="D16" s="75">
        <f>[3]May23!$R$1</f>
        <v>0</v>
      </c>
      <c r="E16" s="78">
        <f>[3]Jun23!$R$1</f>
        <v>0</v>
      </c>
      <c r="F16" s="75">
        <f>[3]Jul23!$R$1</f>
        <v>0</v>
      </c>
      <c r="G16" s="75">
        <f>[3]Aug23!$R$1</f>
        <v>0</v>
      </c>
      <c r="H16" s="78">
        <f>[3]Sep23!$R$1</f>
        <v>0</v>
      </c>
      <c r="I16" s="75">
        <f>[3]Oct23!$R$1</f>
        <v>0</v>
      </c>
      <c r="J16" s="75">
        <f>[3]Nov23!$R$1</f>
        <v>0</v>
      </c>
      <c r="K16" s="78">
        <f>[3]Dec23!$R$1</f>
        <v>0</v>
      </c>
      <c r="L16" s="75">
        <f>[3]Jan24!$R$1</f>
        <v>0</v>
      </c>
      <c r="M16" s="75">
        <f>[3]Feb24!$R$1</f>
        <v>0</v>
      </c>
      <c r="N16" s="75">
        <f>[3]Mar24!$R$1</f>
        <v>0</v>
      </c>
      <c r="O16" s="24"/>
    </row>
    <row r="17" spans="1:15" s="84" customFormat="1" x14ac:dyDescent="0.15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307">
        <f t="shared" si="1"/>
        <v>0</v>
      </c>
      <c r="G17" s="62">
        <f t="shared" si="1"/>
        <v>0</v>
      </c>
      <c r="H17" s="62">
        <f t="shared" si="1"/>
        <v>0</v>
      </c>
      <c r="I17" s="307">
        <f t="shared" si="1"/>
        <v>0</v>
      </c>
      <c r="J17" s="62">
        <f t="shared" si="1"/>
        <v>0</v>
      </c>
      <c r="K17" s="62">
        <f t="shared" si="1"/>
        <v>0</v>
      </c>
      <c r="L17" s="307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15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15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307">
        <f t="shared" si="2"/>
        <v>0</v>
      </c>
      <c r="G19" s="62">
        <f t="shared" si="2"/>
        <v>0</v>
      </c>
      <c r="H19" s="62">
        <f t="shared" si="2"/>
        <v>0</v>
      </c>
      <c r="I19" s="307">
        <f t="shared" si="2"/>
        <v>0</v>
      </c>
      <c r="J19" s="62">
        <f t="shared" si="2"/>
        <v>0</v>
      </c>
      <c r="K19" s="62">
        <f t="shared" si="2"/>
        <v>0</v>
      </c>
      <c r="L19" s="307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15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15">
      <c r="A21" s="81" t="s">
        <v>61</v>
      </c>
      <c r="B21" s="62">
        <f t="shared" ref="B21:B34" si="3">SUM(C21:N21)</f>
        <v>0</v>
      </c>
      <c r="C21" s="75">
        <f>[3]Apr23!$S$1+Wagesinterface!C4+Wagesinterface!H4-Wagesinterface!I4</f>
        <v>0</v>
      </c>
      <c r="D21" s="75">
        <f>[3]May23!$S$1+Wagesinterface!C5+Wagesinterface!H5-Wagesinterface!I5</f>
        <v>0</v>
      </c>
      <c r="E21" s="78">
        <f>[3]Jun23!$S$1+Wagesinterface!C6+Wagesinterface!H6-Wagesinterface!I6</f>
        <v>0</v>
      </c>
      <c r="F21" s="75">
        <f>[3]Jul23!$S$1+Wagesinterface!C7+Wagesinterface!H7-Wagesinterface!I7</f>
        <v>0</v>
      </c>
      <c r="G21" s="75">
        <f>[3]Aug23!$S$1+Wagesinterface!C8+Wagesinterface!H8-Wagesinterface!I8</f>
        <v>0</v>
      </c>
      <c r="H21" s="78">
        <f>[3]Sep23!$S$1+Wagesinterface!C9+Wagesinterface!H9-Wagesinterface!I9</f>
        <v>0</v>
      </c>
      <c r="I21" s="75">
        <f>[3]Oct23!$S$1+Wagesinterface!C10+Wagesinterface!H10-Wagesinterface!I10</f>
        <v>0</v>
      </c>
      <c r="J21" s="75">
        <f>[3]Nov23!$S$1+Wagesinterface!C11+Wagesinterface!H11-Wagesinterface!I11</f>
        <v>0</v>
      </c>
      <c r="K21" s="78">
        <f>[3]Dec23!$S$1+Wagesinterface!C12+Wagesinterface!H12-Wagesinterface!I12</f>
        <v>0</v>
      </c>
      <c r="L21" s="75">
        <f>[3]Jan24!$S$1+Wagesinterface!C13+Wagesinterface!H13-Wagesinterface!I13</f>
        <v>0</v>
      </c>
      <c r="M21" s="75">
        <f>[3]Feb24!$S$1+Wagesinterface!C14+Wagesinterface!H14-Wagesinterface!I14</f>
        <v>0</v>
      </c>
      <c r="N21" s="75">
        <f>[3]Mar24!$S$1+Wagesinterface!C15+Wagesinterface!H15-Wagesinterface!I15</f>
        <v>0</v>
      </c>
      <c r="O21" s="24"/>
    </row>
    <row r="22" spans="1:15" x14ac:dyDescent="0.15">
      <c r="A22" s="87" t="s">
        <v>70</v>
      </c>
      <c r="B22" s="62">
        <f t="shared" si="3"/>
        <v>0</v>
      </c>
      <c r="C22" s="75">
        <f>[3]Apr23!$T$1</f>
        <v>0</v>
      </c>
      <c r="D22" s="75">
        <f>[3]May23!$T$1</f>
        <v>0</v>
      </c>
      <c r="E22" s="78">
        <f>[3]Jun23!$T$1</f>
        <v>0</v>
      </c>
      <c r="F22" s="75">
        <f>[3]Jul23!$T$1</f>
        <v>0</v>
      </c>
      <c r="G22" s="75">
        <f>[3]Aug23!$T$1</f>
        <v>0</v>
      </c>
      <c r="H22" s="78">
        <f>[3]Sep23!$T$1</f>
        <v>0</v>
      </c>
      <c r="I22" s="75">
        <f>[3]Oct23!$T$1</f>
        <v>0</v>
      </c>
      <c r="J22" s="75">
        <f>[3]Nov23!$T$1</f>
        <v>0</v>
      </c>
      <c r="K22" s="78">
        <f>[3]Dec23!$T$1</f>
        <v>0</v>
      </c>
      <c r="L22" s="75">
        <f>[3]Jan24!$T$1</f>
        <v>0</v>
      </c>
      <c r="M22" s="75">
        <f>[3]Feb24!$T$1</f>
        <v>0</v>
      </c>
      <c r="N22" s="75">
        <f>[3]Mar24!$T$1</f>
        <v>0</v>
      </c>
      <c r="O22" s="24"/>
    </row>
    <row r="23" spans="1:15" x14ac:dyDescent="0.15">
      <c r="A23" s="87" t="s">
        <v>62</v>
      </c>
      <c r="B23" s="62">
        <f t="shared" si="3"/>
        <v>0</v>
      </c>
      <c r="C23" s="75">
        <f>[3]Apr23!$U$1</f>
        <v>0</v>
      </c>
      <c r="D23" s="75">
        <f>[3]May23!$U$1</f>
        <v>0</v>
      </c>
      <c r="E23" s="78">
        <f>[3]Jun23!$U$1</f>
        <v>0</v>
      </c>
      <c r="F23" s="75">
        <f>[3]Jul23!$U$1</f>
        <v>0</v>
      </c>
      <c r="G23" s="75">
        <f>[3]Aug23!$U$1</f>
        <v>0</v>
      </c>
      <c r="H23" s="78">
        <f>[3]Sep23!$U$1</f>
        <v>0</v>
      </c>
      <c r="I23" s="75">
        <f>[3]Oct23!$U$1</f>
        <v>0</v>
      </c>
      <c r="J23" s="75">
        <f>[3]Nov23!$U$1</f>
        <v>0</v>
      </c>
      <c r="K23" s="78">
        <f>[3]Dec23!$U$1</f>
        <v>0</v>
      </c>
      <c r="L23" s="75">
        <f>[3]Jan24!$U$1</f>
        <v>0</v>
      </c>
      <c r="M23" s="75">
        <f>[3]Feb24!$U$1</f>
        <v>0</v>
      </c>
      <c r="N23" s="75">
        <f>[3]Mar24!$U$1</f>
        <v>0</v>
      </c>
      <c r="O23" s="24"/>
    </row>
    <row r="24" spans="1:15" x14ac:dyDescent="0.15">
      <c r="A24" s="87" t="s">
        <v>71</v>
      </c>
      <c r="B24" s="62">
        <f t="shared" si="3"/>
        <v>0</v>
      </c>
      <c r="C24" s="75">
        <f>[3]Apr23!$V$1</f>
        <v>0</v>
      </c>
      <c r="D24" s="75">
        <f>[3]May23!$V$1</f>
        <v>0</v>
      </c>
      <c r="E24" s="78">
        <f>[3]Jun23!$V$1</f>
        <v>0</v>
      </c>
      <c r="F24" s="75">
        <f>[3]Jul23!$V$1</f>
        <v>0</v>
      </c>
      <c r="G24" s="75">
        <f>[3]Aug23!$V$1</f>
        <v>0</v>
      </c>
      <c r="H24" s="78">
        <f>[3]Sep23!$V$1</f>
        <v>0</v>
      </c>
      <c r="I24" s="75">
        <f>[3]Oct23!$V$1</f>
        <v>0</v>
      </c>
      <c r="J24" s="75">
        <f>[3]Nov23!$V$1</f>
        <v>0</v>
      </c>
      <c r="K24" s="78">
        <f>[3]Dec23!$V$1</f>
        <v>0</v>
      </c>
      <c r="L24" s="75">
        <f>[3]Jan24!$V$1</f>
        <v>0</v>
      </c>
      <c r="M24" s="75">
        <f>[3]Feb24!$V$1</f>
        <v>0</v>
      </c>
      <c r="N24" s="75">
        <f>[3]Mar24!$V$1</f>
        <v>0</v>
      </c>
      <c r="O24" s="24"/>
    </row>
    <row r="25" spans="1:15" x14ac:dyDescent="0.15">
      <c r="A25" s="87" t="s">
        <v>72</v>
      </c>
      <c r="B25" s="62">
        <f t="shared" si="3"/>
        <v>0</v>
      </c>
      <c r="C25" s="75">
        <f>[3]Apr23!$W$1</f>
        <v>0</v>
      </c>
      <c r="D25" s="75">
        <f>[3]May23!$W$1</f>
        <v>0</v>
      </c>
      <c r="E25" s="78">
        <f>[3]Jun23!$W$1</f>
        <v>0</v>
      </c>
      <c r="F25" s="75">
        <f>[3]Jul23!$W$1</f>
        <v>0</v>
      </c>
      <c r="G25" s="75">
        <f>[3]Aug23!$W$1</f>
        <v>0</v>
      </c>
      <c r="H25" s="78">
        <f>[3]Sep23!$W$1</f>
        <v>0</v>
      </c>
      <c r="I25" s="75">
        <f>[3]Oct23!$W$1</f>
        <v>0</v>
      </c>
      <c r="J25" s="75">
        <f>[3]Nov23!$W$1</f>
        <v>0</v>
      </c>
      <c r="K25" s="78">
        <f>[3]Dec23!$W$1</f>
        <v>0</v>
      </c>
      <c r="L25" s="75">
        <f>[3]Jan24!$W$1</f>
        <v>0</v>
      </c>
      <c r="M25" s="75">
        <f>[3]Feb24!$W$1</f>
        <v>0</v>
      </c>
      <c r="N25" s="75">
        <f>[3]Mar24!$W$1</f>
        <v>0</v>
      </c>
      <c r="O25" s="24"/>
    </row>
    <row r="26" spans="1:15" x14ac:dyDescent="0.15">
      <c r="A26" s="87" t="s">
        <v>73</v>
      </c>
      <c r="B26" s="62">
        <f t="shared" si="3"/>
        <v>0</v>
      </c>
      <c r="C26" s="75">
        <f>[3]Apr23!$X$1</f>
        <v>0</v>
      </c>
      <c r="D26" s="75">
        <f>[3]May23!$X$1</f>
        <v>0</v>
      </c>
      <c r="E26" s="78">
        <f>[3]Jun23!$X$1</f>
        <v>0</v>
      </c>
      <c r="F26" s="75">
        <f>[3]Jul23!$X$1</f>
        <v>0</v>
      </c>
      <c r="G26" s="75">
        <f>[3]Aug23!$X$1</f>
        <v>0</v>
      </c>
      <c r="H26" s="78">
        <f>[3]Sep23!$X$1</f>
        <v>0</v>
      </c>
      <c r="I26" s="75">
        <f>[3]Oct23!$X$1</f>
        <v>0</v>
      </c>
      <c r="J26" s="75">
        <f>[3]Nov23!$X$1</f>
        <v>0</v>
      </c>
      <c r="K26" s="78">
        <f>[3]Dec23!$X$1</f>
        <v>0</v>
      </c>
      <c r="L26" s="75">
        <f>[3]Jan24!$X$1</f>
        <v>0</v>
      </c>
      <c r="M26" s="75">
        <f>[3]Feb24!$X$1</f>
        <v>0</v>
      </c>
      <c r="N26" s="75">
        <f>[3]Mar24!$X$1</f>
        <v>0</v>
      </c>
      <c r="O26" s="24"/>
    </row>
    <row r="27" spans="1:15" x14ac:dyDescent="0.15">
      <c r="A27" s="87" t="s">
        <v>63</v>
      </c>
      <c r="B27" s="62">
        <f t="shared" si="3"/>
        <v>0</v>
      </c>
      <c r="C27" s="75">
        <f>[3]Apr23!$Y$1</f>
        <v>0</v>
      </c>
      <c r="D27" s="75">
        <f>[3]May23!$Y$1</f>
        <v>0</v>
      </c>
      <c r="E27" s="78">
        <f>[3]Jun23!$Y$1</f>
        <v>0</v>
      </c>
      <c r="F27" s="75">
        <f>[3]Jul23!$Y$1</f>
        <v>0</v>
      </c>
      <c r="G27" s="75">
        <f>[3]Aug23!$Y$1</f>
        <v>0</v>
      </c>
      <c r="H27" s="78">
        <f>[3]Sep23!$Y$1</f>
        <v>0</v>
      </c>
      <c r="I27" s="75">
        <f>[3]Oct23!$Y$1</f>
        <v>0</v>
      </c>
      <c r="J27" s="75">
        <f>[3]Nov23!$Y$1</f>
        <v>0</v>
      </c>
      <c r="K27" s="78">
        <f>[3]Dec23!$Y$1</f>
        <v>0</v>
      </c>
      <c r="L27" s="75">
        <f>[3]Jan24!$Y$1</f>
        <v>0</v>
      </c>
      <c r="M27" s="75">
        <f>[3]Feb24!$Y$1</f>
        <v>0</v>
      </c>
      <c r="N27" s="75">
        <f>[3]Mar24!$Y$1</f>
        <v>0</v>
      </c>
      <c r="O27" s="24"/>
    </row>
    <row r="28" spans="1:15" x14ac:dyDescent="0.15">
      <c r="A28" s="87" t="s">
        <v>64</v>
      </c>
      <c r="B28" s="62">
        <f t="shared" si="3"/>
        <v>0</v>
      </c>
      <c r="C28" s="75">
        <f>[3]Apr23!$Z$1</f>
        <v>0</v>
      </c>
      <c r="D28" s="75">
        <f>[3]May23!$Z$1</f>
        <v>0</v>
      </c>
      <c r="E28" s="78">
        <f>[3]Jun23!$Z$1</f>
        <v>0</v>
      </c>
      <c r="F28" s="75">
        <f>[3]Jul23!$Z$1</f>
        <v>0</v>
      </c>
      <c r="G28" s="75">
        <f>[3]Aug23!$Z$1</f>
        <v>0</v>
      </c>
      <c r="H28" s="78">
        <f>[3]Sep23!$Z$1</f>
        <v>0</v>
      </c>
      <c r="I28" s="75">
        <f>[3]Oct23!$Z$1</f>
        <v>0</v>
      </c>
      <c r="J28" s="75">
        <f>[3]Nov23!$Z$1</f>
        <v>0</v>
      </c>
      <c r="K28" s="78">
        <f>[3]Dec23!$Z$1</f>
        <v>0</v>
      </c>
      <c r="L28" s="75">
        <f>[3]Jan24!$Z$1</f>
        <v>0</v>
      </c>
      <c r="M28" s="75">
        <f>[3]Feb24!$Z$1</f>
        <v>0</v>
      </c>
      <c r="N28" s="75">
        <f>[3]Mar24!$Z$1</f>
        <v>0</v>
      </c>
      <c r="O28" s="24"/>
    </row>
    <row r="29" spans="1:15" x14ac:dyDescent="0.15">
      <c r="A29" s="87" t="s">
        <v>65</v>
      </c>
      <c r="B29" s="62">
        <f t="shared" si="3"/>
        <v>0</v>
      </c>
      <c r="C29" s="75">
        <f>-[2]Apr23!$U$1</f>
        <v>0</v>
      </c>
      <c r="D29" s="75">
        <f>-[2]May23!$U$1</f>
        <v>0</v>
      </c>
      <c r="E29" s="78">
        <f>-[2]Jun23!$U$1</f>
        <v>0</v>
      </c>
      <c r="F29" s="75">
        <f>-[2]Jul23!$U$1</f>
        <v>0</v>
      </c>
      <c r="G29" s="75">
        <f>-[2]Aug23!$U$1</f>
        <v>0</v>
      </c>
      <c r="H29" s="78">
        <f>-[2]Sep23!$U$1</f>
        <v>0</v>
      </c>
      <c r="I29" s="75">
        <f>-[2]Oct23!$U$1</f>
        <v>0</v>
      </c>
      <c r="J29" s="75">
        <f>-[2]Nov23!$U$1</f>
        <v>0</v>
      </c>
      <c r="K29" s="78">
        <f>-[2]Dec23!$U$1</f>
        <v>0</v>
      </c>
      <c r="L29" s="75">
        <f>-[2]Jan24!$U$1</f>
        <v>0</v>
      </c>
      <c r="M29" s="75">
        <f>-[2]Feb24!$U$1</f>
        <v>0</v>
      </c>
      <c r="N29" s="75">
        <f>-[2]Mar24!$U$1</f>
        <v>0</v>
      </c>
      <c r="O29" s="24"/>
    </row>
    <row r="30" spans="1:15" x14ac:dyDescent="0.15">
      <c r="A30" s="87" t="s">
        <v>66</v>
      </c>
      <c r="B30" s="62">
        <f t="shared" si="3"/>
        <v>0</v>
      </c>
      <c r="C30" s="75">
        <f>[4]Apr23!$Z$1</f>
        <v>0</v>
      </c>
      <c r="D30" s="75">
        <f>[4]May23!$Z$1</f>
        <v>0</v>
      </c>
      <c r="E30" s="78">
        <f>[4]Jun23!$Z$1</f>
        <v>0</v>
      </c>
      <c r="F30" s="75">
        <f>[4]Jul23!$Z$1</f>
        <v>0</v>
      </c>
      <c r="G30" s="75">
        <f>[4]Aug23!$Z$1</f>
        <v>0</v>
      </c>
      <c r="H30" s="78">
        <f>[4]Sep23!$Z$1</f>
        <v>0</v>
      </c>
      <c r="I30" s="75">
        <f>[4]Oct23!$Z$1</f>
        <v>0</v>
      </c>
      <c r="J30" s="75">
        <f>[4]Nov23!$Z$1</f>
        <v>0</v>
      </c>
      <c r="K30" s="78">
        <f>[4]Dec23!$Z$1</f>
        <v>0</v>
      </c>
      <c r="L30" s="75">
        <f>[4]Jan24!$Z$1</f>
        <v>0</v>
      </c>
      <c r="M30" s="75">
        <f>[4]Feb24!$Z$1</f>
        <v>0</v>
      </c>
      <c r="N30" s="75">
        <f>[4]Mar24!$Z$1</f>
        <v>0</v>
      </c>
      <c r="O30" s="24"/>
    </row>
    <row r="31" spans="1:15" x14ac:dyDescent="0.15">
      <c r="A31" s="87" t="s">
        <v>74</v>
      </c>
      <c r="B31" s="62">
        <f t="shared" si="3"/>
        <v>0</v>
      </c>
      <c r="C31" s="75">
        <f>[5]Apr23!$V$1+[4]Apr23!$Y$1</f>
        <v>0</v>
      </c>
      <c r="D31" s="75">
        <f>[5]May23!$V$1+[4]May23!$Y$1</f>
        <v>0</v>
      </c>
      <c r="E31" s="78">
        <f>[5]Jun23!$V$1+[4]Jun23!$Y$1</f>
        <v>0</v>
      </c>
      <c r="F31" s="75">
        <f>[5]Jul23!$V$1+[4]Jul23!$Y$1</f>
        <v>0</v>
      </c>
      <c r="G31" s="75">
        <f>[5]Aug23!$V$1+[4]Aug23!$Y$1</f>
        <v>0</v>
      </c>
      <c r="H31" s="78">
        <f>[5]Sep23!$V$1+[4]Sep23!$Y$1</f>
        <v>0</v>
      </c>
      <c r="I31" s="75">
        <f>[5]Oct23!$V$1+[4]Oct23!$Y$1</f>
        <v>0</v>
      </c>
      <c r="J31" s="75">
        <f>[5]Nov23!$V$1+[4]Nov23!$Y$1</f>
        <v>0</v>
      </c>
      <c r="K31" s="78">
        <f>[5]Dec23!$V$1+[4]Dec23!$Y$1</f>
        <v>0</v>
      </c>
      <c r="L31" s="75">
        <f>[5]Jan24!$V$1+[4]Jan24!$Y$1</f>
        <v>0</v>
      </c>
      <c r="M31" s="75">
        <f>[5]Feb24!$V$1+[4]Feb24!$Y$1</f>
        <v>0</v>
      </c>
      <c r="N31" s="75">
        <f>[5]Mar24!$V$1+[4]Mar24!$Y$1</f>
        <v>0</v>
      </c>
      <c r="O31" s="24"/>
    </row>
    <row r="32" spans="1:15" x14ac:dyDescent="0.15">
      <c r="A32" s="87" t="s">
        <v>75</v>
      </c>
      <c r="B32" s="62">
        <f t="shared" si="3"/>
        <v>0</v>
      </c>
      <c r="C32" s="75">
        <f>[3]Apr23!$AA$1</f>
        <v>0</v>
      </c>
      <c r="D32" s="75">
        <f>[3]May23!$AA$1</f>
        <v>0</v>
      </c>
      <c r="E32" s="78">
        <f>[3]Jun23!$AA$1</f>
        <v>0</v>
      </c>
      <c r="F32" s="75">
        <f>[3]Jul23!$AA$1</f>
        <v>0</v>
      </c>
      <c r="G32" s="75">
        <f>[3]Aug23!$AA$1</f>
        <v>0</v>
      </c>
      <c r="H32" s="78">
        <f>[3]Sep23!$AA$1</f>
        <v>0</v>
      </c>
      <c r="I32" s="75">
        <f>[3]Oct23!$AA$1</f>
        <v>0</v>
      </c>
      <c r="J32" s="75">
        <f>[3]Nov23!$AA$1</f>
        <v>0</v>
      </c>
      <c r="K32" s="78">
        <f>[3]Dec23!$AA$1</f>
        <v>0</v>
      </c>
      <c r="L32" s="75">
        <f>[3]Jan24!$AA$1</f>
        <v>0</v>
      </c>
      <c r="M32" s="75">
        <f>[3]Feb24!$AA$1</f>
        <v>0</v>
      </c>
      <c r="N32" s="75">
        <f>[3]Mar24!$AA$1</f>
        <v>0</v>
      </c>
      <c r="O32" s="24"/>
    </row>
    <row r="33" spans="1:15" x14ac:dyDescent="0.15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8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8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8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15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8">
        <f>([1]Schedule!$I$1)/12</f>
        <v>0</v>
      </c>
      <c r="F34" s="75">
        <f>([1]Schedule!$I$1)/12</f>
        <v>0</v>
      </c>
      <c r="G34" s="75">
        <f>([1]Schedule!$I$1)/12</f>
        <v>0</v>
      </c>
      <c r="H34" s="78">
        <f>([1]Schedule!$I$1)/12</f>
        <v>0</v>
      </c>
      <c r="I34" s="75">
        <f>([1]Schedule!$I$1)/12</f>
        <v>0</v>
      </c>
      <c r="J34" s="75">
        <f>([1]Schedule!$I$1)/12</f>
        <v>0</v>
      </c>
      <c r="K34" s="78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15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307">
        <f t="shared" si="4"/>
        <v>0</v>
      </c>
      <c r="G35" s="62">
        <f t="shared" si="4"/>
        <v>0</v>
      </c>
      <c r="H35" s="62">
        <f t="shared" si="4"/>
        <v>0</v>
      </c>
      <c r="I35" s="307">
        <f t="shared" si="4"/>
        <v>0</v>
      </c>
      <c r="J35" s="62">
        <f t="shared" si="4"/>
        <v>0</v>
      </c>
      <c r="K35" s="62">
        <f t="shared" si="4"/>
        <v>0</v>
      </c>
      <c r="L35" s="307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15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15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307">
        <f t="shared" si="5"/>
        <v>0</v>
      </c>
      <c r="G37" s="62">
        <f t="shared" si="5"/>
        <v>0</v>
      </c>
      <c r="H37" s="62">
        <f t="shared" si="5"/>
        <v>0</v>
      </c>
      <c r="I37" s="307">
        <f t="shared" si="5"/>
        <v>0</v>
      </c>
      <c r="J37" s="62">
        <f t="shared" si="5"/>
        <v>0</v>
      </c>
      <c r="K37" s="62">
        <f t="shared" si="5"/>
        <v>0</v>
      </c>
      <c r="L37" s="307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15">
      <c r="A38" s="81" t="s">
        <v>68</v>
      </c>
      <c r="B38" s="62">
        <f>SUM(C38:N38)</f>
        <v>0</v>
      </c>
      <c r="C38" s="75">
        <f>[4]Apr23!$J$1</f>
        <v>0</v>
      </c>
      <c r="D38" s="75">
        <f>[4]May23!$J$1</f>
        <v>0</v>
      </c>
      <c r="E38" s="78">
        <f>[4]Jun23!$J$1</f>
        <v>0</v>
      </c>
      <c r="F38" s="75">
        <f>[4]Jul23!$J$1</f>
        <v>0</v>
      </c>
      <c r="G38" s="75">
        <f>[4]Aug23!$J$1</f>
        <v>0</v>
      </c>
      <c r="H38" s="78">
        <f>[4]Sep23!$J$1</f>
        <v>0</v>
      </c>
      <c r="I38" s="75">
        <f>[4]Oct23!$J$1</f>
        <v>0</v>
      </c>
      <c r="J38" s="75">
        <f>[4]Nov23!$J$1</f>
        <v>0</v>
      </c>
      <c r="K38" s="78">
        <f>[4]Dec23!$J$1</f>
        <v>0</v>
      </c>
      <c r="L38" s="75">
        <f>[4]Jan24!$J$1</f>
        <v>0</v>
      </c>
      <c r="M38" s="75">
        <f>[4]Feb24!$J$1</f>
        <v>0</v>
      </c>
      <c r="N38" s="75">
        <f>[4]Mar24!$J$1</f>
        <v>0</v>
      </c>
      <c r="O38" s="24"/>
    </row>
    <row r="39" spans="1:15" x14ac:dyDescent="0.15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307">
        <f t="shared" si="6"/>
        <v>0</v>
      </c>
      <c r="G39" s="62">
        <f t="shared" si="6"/>
        <v>0</v>
      </c>
      <c r="H39" s="62">
        <f t="shared" si="6"/>
        <v>0</v>
      </c>
      <c r="I39" s="307">
        <f t="shared" si="6"/>
        <v>0</v>
      </c>
      <c r="J39" s="62">
        <f t="shared" si="6"/>
        <v>0</v>
      </c>
      <c r="K39" s="62">
        <f t="shared" si="6"/>
        <v>0</v>
      </c>
      <c r="L39" s="307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15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15">
      <c r="A42" s="87" t="s">
        <v>76</v>
      </c>
      <c r="B42" s="54">
        <f>SUM(C42:N42)</f>
        <v>0</v>
      </c>
      <c r="C42" s="54">
        <f>[5]Apr23!$X$1+[4]Apr23!$AB$1</f>
        <v>0</v>
      </c>
      <c r="D42" s="54">
        <f>[5]May23!$X$1+[4]May23!$AB$1</f>
        <v>0</v>
      </c>
      <c r="E42" s="54">
        <f>[5]Jun23!$X$1+[4]Jun23!$AB$1</f>
        <v>0</v>
      </c>
      <c r="F42" s="54">
        <f>[5]Jul23!$X$1+[4]Jul23!$AB$1</f>
        <v>0</v>
      </c>
      <c r="G42" s="54">
        <f>[5]Aug23!$X$1+[4]Aug23!$AB$1</f>
        <v>0</v>
      </c>
      <c r="H42" s="54">
        <f>[5]Sep23!$X$1+[4]Sep23!$AB$1</f>
        <v>0</v>
      </c>
      <c r="I42" s="54">
        <f>[5]Oct23!$X$1+[4]Oct23!$AB$1</f>
        <v>0</v>
      </c>
      <c r="J42" s="54">
        <f>[5]Nov23!$X$1+[4]Nov23!$AB$1</f>
        <v>0</v>
      </c>
      <c r="K42" s="54">
        <f>[5]Dec23!$X$1+[4]Dec23!$AB$1</f>
        <v>0</v>
      </c>
      <c r="L42" s="54">
        <f>[5]Jan24!$X$1+[4]Jan24!$AB$1</f>
        <v>0</v>
      </c>
      <c r="M42" s="54">
        <f>[5]Feb24!$X$1+[4]Feb24!$AB$1</f>
        <v>0</v>
      </c>
      <c r="N42" s="54">
        <f>[5]Mar24!$X$1+[4]Mar24!$AB$1</f>
        <v>0</v>
      </c>
      <c r="O42" s="24"/>
    </row>
    <row r="43" spans="1:15" x14ac:dyDescent="0.15">
      <c r="A43" s="87" t="s">
        <v>97</v>
      </c>
      <c r="B43" s="54">
        <f>SUM(C43:N43)</f>
        <v>0</v>
      </c>
      <c r="C43" s="54">
        <f>-[2]Apr23!$W$1</f>
        <v>0</v>
      </c>
      <c r="D43" s="54">
        <f>-[2]May23!$W$1</f>
        <v>0</v>
      </c>
      <c r="E43" s="54">
        <f>-[2]Jun23!$W$1</f>
        <v>0</v>
      </c>
      <c r="F43" s="54">
        <f>-[2]Jul23!$W$1</f>
        <v>0</v>
      </c>
      <c r="G43" s="54">
        <f>-[2]Aug23!$W$1</f>
        <v>0</v>
      </c>
      <c r="H43" s="54">
        <f>-[2]Sep23!$W$1</f>
        <v>0</v>
      </c>
      <c r="I43" s="54">
        <f>-[2]Oct23!$W$1</f>
        <v>0</v>
      </c>
      <c r="J43" s="54">
        <f>-[2]Nov23!$W$1</f>
        <v>0</v>
      </c>
      <c r="K43" s="54">
        <f>-[2]Dec23!$W$1</f>
        <v>0</v>
      </c>
      <c r="L43" s="54">
        <f>-[2]Jan24!$W$1</f>
        <v>0</v>
      </c>
      <c r="M43" s="54">
        <f>-[2]Feb24!$W$1</f>
        <v>0</v>
      </c>
      <c r="N43" s="54">
        <f>-[2]Mar24!$W$1</f>
        <v>0</v>
      </c>
      <c r="O43" s="24"/>
    </row>
    <row r="44" spans="1:15" ht="13" thickBot="1" x14ac:dyDescent="0.2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3" thickBot="1" x14ac:dyDescent="0.2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15">
      <c r="A46" s="87" t="s">
        <v>77</v>
      </c>
      <c r="B46" s="54">
        <f>SUM(C46:N46)</f>
        <v>0</v>
      </c>
      <c r="C46" s="54">
        <f>[5]Apr23!$J$1+[4]Apr23!$L$1</f>
        <v>0</v>
      </c>
      <c r="D46" s="54">
        <f>[5]May23!$J$1+[4]May23!$L$1</f>
        <v>0</v>
      </c>
      <c r="E46" s="54">
        <f>[5]Jun23!$J$1+[4]Jun23!$L$1</f>
        <v>0</v>
      </c>
      <c r="F46" s="54">
        <f>[5]Jul23!$J$1+[4]Jul23!$L$1</f>
        <v>0</v>
      </c>
      <c r="G46" s="54">
        <f>[5]Aug23!$J$1+[4]Aug23!$L$1</f>
        <v>0</v>
      </c>
      <c r="H46" s="54">
        <f>[5]Sep23!$J$1+[4]Sep23!$L$1</f>
        <v>0</v>
      </c>
      <c r="I46" s="54">
        <f>[5]Oct23!$J$1+[4]Oct23!$L$1</f>
        <v>0</v>
      </c>
      <c r="J46" s="54">
        <f>[5]Nov23!$J$1+[4]Nov23!$L$1</f>
        <v>0</v>
      </c>
      <c r="K46" s="54">
        <f>[5]Dec23!$J$1+[4]Dec23!$L$1</f>
        <v>0</v>
      </c>
      <c r="L46" s="54">
        <f>[5]Jan24!$J$1+[4]Jan24!$L$1</f>
        <v>0</v>
      </c>
      <c r="M46" s="54">
        <f>[5]Feb24!$J$1+[4]Feb24!$L$1</f>
        <v>0</v>
      </c>
      <c r="N46" s="54">
        <f>[5]Mar24!$J$1+[4]Mar24!$L$1</f>
        <v>0</v>
      </c>
      <c r="O46" s="24"/>
    </row>
    <row r="47" spans="1:15" ht="6" customHeight="1" thickBot="1" x14ac:dyDescent="0.2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77D8-8AE0-F142-9EEC-AA9444A46E2B}">
  <dimension ref="A1:J52"/>
  <sheetViews>
    <sheetView zoomScaleNormal="100" workbookViewId="0">
      <selection activeCell="G12" sqref="G12"/>
    </sheetView>
  </sheetViews>
  <sheetFormatPr baseColWidth="10" defaultColWidth="9.1640625" defaultRowHeight="13" x14ac:dyDescent="0.15"/>
  <cols>
    <col min="1" max="1" width="1.6640625" style="296" customWidth="1"/>
    <col min="2" max="2" width="22.33203125" style="296" customWidth="1"/>
    <col min="3" max="3" width="9.1640625" style="296" customWidth="1"/>
    <col min="4" max="4" width="10.1640625" style="296" customWidth="1"/>
    <col min="5" max="7" width="9.1640625" style="296"/>
    <col min="8" max="8" width="23.6640625" style="296" customWidth="1"/>
    <col min="9" max="9" width="1.6640625" style="296" customWidth="1"/>
    <col min="10" max="16384" width="9.1640625" style="296"/>
  </cols>
  <sheetData>
    <row r="1" spans="1:10" ht="6" customHeight="1" x14ac:dyDescent="0.15">
      <c r="A1" s="298"/>
      <c r="B1" s="298"/>
      <c r="C1" s="298"/>
      <c r="D1" s="298"/>
      <c r="E1" s="298"/>
      <c r="F1" s="298"/>
      <c r="G1" s="298"/>
      <c r="H1" s="298"/>
      <c r="I1" s="298"/>
      <c r="J1" s="306"/>
    </row>
    <row r="2" spans="1:10" s="306" customFormat="1" ht="12" customHeight="1" x14ac:dyDescent="0.15">
      <c r="A2" s="298"/>
      <c r="B2" s="405" t="s">
        <v>437</v>
      </c>
      <c r="C2" s="405" t="s">
        <v>436</v>
      </c>
      <c r="D2" s="405" t="s">
        <v>435</v>
      </c>
      <c r="E2" s="405" t="s">
        <v>434</v>
      </c>
      <c r="F2" s="405" t="s">
        <v>433</v>
      </c>
      <c r="G2" s="405" t="s">
        <v>432</v>
      </c>
      <c r="H2" s="405" t="s">
        <v>431</v>
      </c>
      <c r="I2" s="298"/>
    </row>
    <row r="3" spans="1:10" ht="12" customHeight="1" x14ac:dyDescent="0.15">
      <c r="A3" s="298"/>
      <c r="B3" s="405"/>
      <c r="C3" s="405"/>
      <c r="D3" s="405"/>
      <c r="E3" s="405"/>
      <c r="F3" s="405"/>
      <c r="G3" s="405"/>
      <c r="H3" s="405"/>
      <c r="I3" s="298"/>
    </row>
    <row r="4" spans="1:10" s="305" customFormat="1" ht="6" customHeight="1" x14ac:dyDescent="0.15">
      <c r="A4" s="298"/>
      <c r="B4" s="298"/>
      <c r="C4" s="298"/>
      <c r="D4" s="298"/>
      <c r="E4" s="298"/>
      <c r="F4" s="298"/>
      <c r="G4" s="298"/>
      <c r="H4" s="298"/>
      <c r="I4" s="298"/>
    </row>
    <row r="5" spans="1:10" x14ac:dyDescent="0.15">
      <c r="A5" s="298"/>
      <c r="B5" s="298" t="s">
        <v>430</v>
      </c>
      <c r="C5" s="304">
        <f>SUM('Profit &amp; Loss Account'!C5:E7)</f>
        <v>0</v>
      </c>
      <c r="D5" s="304">
        <f>SUM('Profit &amp; Loss Account'!F5:H7)</f>
        <v>0</v>
      </c>
      <c r="E5" s="304">
        <f>SUM('Profit &amp; Loss Account'!I5:K7)</f>
        <v>0</v>
      </c>
      <c r="F5" s="304">
        <f>SUM('Profit &amp; Loss Account'!L5:N7)</f>
        <v>0</v>
      </c>
      <c r="G5" s="299">
        <f>SUM(C5:F5)</f>
        <v>0</v>
      </c>
      <c r="H5" s="298"/>
      <c r="I5" s="298"/>
    </row>
    <row r="6" spans="1:10" ht="14" customHeight="1" x14ac:dyDescent="0.15">
      <c r="A6" s="298"/>
      <c r="B6" s="298" t="s">
        <v>429</v>
      </c>
      <c r="C6" s="304">
        <f>SUM('Profit &amp; Loss Account'!C8:E8)+SUM('Profit &amp; Loss Account'!C11:E11)+SUM('Profit &amp; Loss Account'!C38:E38)</f>
        <v>0</v>
      </c>
      <c r="D6" s="304">
        <f>SUM('Profit &amp; Loss Account'!F8:H8)+SUM('Profit &amp; Loss Account'!F11:H11)+SUM('Profit &amp; Loss Account'!F38:H38)</f>
        <v>0</v>
      </c>
      <c r="E6" s="304">
        <f>SUM('Profit &amp; Loss Account'!I8:K8)+SUM('Profit &amp; Loss Account'!I11:K11)+SUM('Profit &amp; Loss Account'!I38:K38)</f>
        <v>0</v>
      </c>
      <c r="F6" s="304">
        <f>SUM('Profit &amp; Loss Account'!L8:N8)+SUM('Profit &amp; Loss Account'!L11:N11)+SUM('Profit &amp; Loss Account'!L38:N38)</f>
        <v>0</v>
      </c>
      <c r="G6" s="299">
        <f>SUM(C6:F6)</f>
        <v>0</v>
      </c>
      <c r="H6" s="298"/>
      <c r="I6" s="298"/>
    </row>
    <row r="7" spans="1:10" x14ac:dyDescent="0.15">
      <c r="A7" s="298"/>
      <c r="B7" s="298" t="s">
        <v>423</v>
      </c>
      <c r="C7" s="304">
        <f>SUM('Profit &amp; Loss Account'!C14:E14)+SUM('Profit &amp; Loss Account'!C16:E16)</f>
        <v>0</v>
      </c>
      <c r="D7" s="304">
        <f>SUM('Profit &amp; Loss Account'!F14:H14)+SUM('Profit &amp; Loss Account'!F16:H16)</f>
        <v>0</v>
      </c>
      <c r="E7" s="304">
        <f>SUM('Profit &amp; Loss Account'!I14:K14)+SUM('Profit &amp; Loss Account'!I16:K16)</f>
        <v>0</v>
      </c>
      <c r="F7" s="304">
        <f>SUM('Profit &amp; Loss Account'!L14:N14)+SUM('Profit &amp; Loss Account'!L16:N16)</f>
        <v>0</v>
      </c>
      <c r="G7" s="299">
        <f>SUM(C7:F7)</f>
        <v>0</v>
      </c>
      <c r="H7" s="298"/>
      <c r="I7" s="298"/>
    </row>
    <row r="8" spans="1:10" s="303" customFormat="1" x14ac:dyDescent="0.15">
      <c r="A8" s="298"/>
      <c r="B8" s="298"/>
      <c r="C8" s="298"/>
      <c r="D8" s="298"/>
      <c r="E8" s="298"/>
      <c r="F8" s="298"/>
      <c r="G8" s="298"/>
      <c r="H8" s="298"/>
      <c r="I8" s="298"/>
    </row>
    <row r="9" spans="1:10" ht="6" customHeight="1" x14ac:dyDescent="0.15">
      <c r="A9" s="298"/>
      <c r="B9" s="298"/>
      <c r="C9" s="298"/>
      <c r="D9" s="298"/>
      <c r="E9" s="298"/>
      <c r="F9" s="298"/>
      <c r="G9" s="298"/>
      <c r="H9" s="298"/>
      <c r="I9" s="298"/>
    </row>
    <row r="10" spans="1:10" x14ac:dyDescent="0.15">
      <c r="A10" s="298"/>
      <c r="B10" s="300" t="s">
        <v>428</v>
      </c>
      <c r="C10" s="298"/>
      <c r="D10" s="298"/>
      <c r="E10" s="298"/>
      <c r="F10" s="298"/>
      <c r="G10" s="298"/>
      <c r="H10" s="298"/>
      <c r="I10" s="298"/>
    </row>
    <row r="11" spans="1:10" ht="6" customHeight="1" x14ac:dyDescent="0.15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10" x14ac:dyDescent="0.15">
      <c r="A12" s="298"/>
      <c r="B12" s="298" t="s">
        <v>421</v>
      </c>
      <c r="C12" s="299">
        <f>SUM('Profit &amp; Loss Account'!C21:E21)</f>
        <v>0</v>
      </c>
      <c r="D12" s="299">
        <f>SUM('Profit &amp; Loss Account'!F21:H21)</f>
        <v>0</v>
      </c>
      <c r="E12" s="299">
        <f>SUM('Profit &amp; Loss Account'!I21:K21)</f>
        <v>0</v>
      </c>
      <c r="F12" s="299">
        <f>SUM('Profit &amp; Loss Account'!L21:N21)</f>
        <v>0</v>
      </c>
      <c r="G12" s="299">
        <f t="shared" ref="G12:G22" si="0">SUM(C12:F12)</f>
        <v>0</v>
      </c>
      <c r="H12" s="298"/>
      <c r="I12" s="298"/>
    </row>
    <row r="13" spans="1:10" x14ac:dyDescent="0.15">
      <c r="A13" s="298"/>
      <c r="B13" s="298" t="s">
        <v>419</v>
      </c>
      <c r="C13" s="299">
        <f>SUM('Profit &amp; Loss Account'!C22:E22)</f>
        <v>0</v>
      </c>
      <c r="D13" s="299">
        <f>SUM('Profit &amp; Loss Account'!F22:H22)</f>
        <v>0</v>
      </c>
      <c r="E13" s="299">
        <f>SUM('Profit &amp; Loss Account'!I22:K22)</f>
        <v>0</v>
      </c>
      <c r="F13" s="299">
        <f>SUM('Profit &amp; Loss Account'!L22:N22)</f>
        <v>0</v>
      </c>
      <c r="G13" s="299">
        <f t="shared" si="0"/>
        <v>0</v>
      </c>
      <c r="H13" s="298"/>
      <c r="I13" s="298"/>
    </row>
    <row r="14" spans="1:10" x14ac:dyDescent="0.15">
      <c r="A14" s="298"/>
      <c r="B14" s="298" t="s">
        <v>418</v>
      </c>
      <c r="C14" s="299">
        <f>SUM('Profit &amp; Loss Account'!C23:E23)</f>
        <v>0</v>
      </c>
      <c r="D14" s="299">
        <f>SUM('Profit &amp; Loss Account'!F23:H23)</f>
        <v>0</v>
      </c>
      <c r="E14" s="299">
        <f>SUM('Profit &amp; Loss Account'!I23:K23)</f>
        <v>0</v>
      </c>
      <c r="F14" s="299">
        <f>SUM('Profit &amp; Loss Account'!L23:N23)</f>
        <v>0</v>
      </c>
      <c r="G14" s="299">
        <f t="shared" si="0"/>
        <v>0</v>
      </c>
      <c r="H14" s="298"/>
      <c r="I14" s="298"/>
    </row>
    <row r="15" spans="1:10" x14ac:dyDescent="0.15">
      <c r="A15" s="298"/>
      <c r="B15" s="298" t="s">
        <v>417</v>
      </c>
      <c r="C15" s="299">
        <f>SUM('Profit &amp; Loss Account'!C24:E24)</f>
        <v>0</v>
      </c>
      <c r="D15" s="299">
        <f>SUM('Profit &amp; Loss Account'!F24:H24)</f>
        <v>0</v>
      </c>
      <c r="E15" s="299">
        <f>SUM('Profit &amp; Loss Account'!I24:K24)</f>
        <v>0</v>
      </c>
      <c r="F15" s="299">
        <f>SUM('Profit &amp; Loss Account'!L24:N24)</f>
        <v>0</v>
      </c>
      <c r="G15" s="299">
        <f t="shared" si="0"/>
        <v>0</v>
      </c>
      <c r="H15" s="298"/>
      <c r="I15" s="298"/>
    </row>
    <row r="16" spans="1:10" x14ac:dyDescent="0.15">
      <c r="A16" s="298"/>
      <c r="B16" s="298" t="s">
        <v>427</v>
      </c>
      <c r="C16" s="299">
        <f>SUM('Profit &amp; Loss Account'!C31:E31)</f>
        <v>0</v>
      </c>
      <c r="D16" s="299">
        <f>SUM('Profit &amp; Loss Account'!F31:H31)</f>
        <v>0</v>
      </c>
      <c r="E16" s="299">
        <f>SUM('Profit &amp; Loss Account'!I31:K31)</f>
        <v>0</v>
      </c>
      <c r="F16" s="299">
        <f>SUM('Profit &amp; Loss Account'!L31:N31)</f>
        <v>0</v>
      </c>
      <c r="G16" s="299">
        <f t="shared" si="0"/>
        <v>0</v>
      </c>
      <c r="H16" s="298"/>
      <c r="I16" s="298"/>
    </row>
    <row r="17" spans="1:9" x14ac:dyDescent="0.15">
      <c r="A17" s="298"/>
      <c r="B17" s="298" t="s">
        <v>426</v>
      </c>
      <c r="C17" s="299">
        <f>SUM('Profit &amp; Loss Account'!C25:E26)</f>
        <v>0</v>
      </c>
      <c r="D17" s="299">
        <f>SUM('Profit &amp; Loss Account'!F25:H26)</f>
        <v>0</v>
      </c>
      <c r="E17" s="299">
        <f>SUM('Profit &amp; Loss Account'!I25:K26)</f>
        <v>0</v>
      </c>
      <c r="F17" s="299">
        <f>SUM('Profit &amp; Loss Account'!L25:N26)</f>
        <v>0</v>
      </c>
      <c r="G17" s="299">
        <f t="shared" si="0"/>
        <v>0</v>
      </c>
      <c r="H17" s="298"/>
      <c r="I17" s="298"/>
    </row>
    <row r="18" spans="1:9" x14ac:dyDescent="0.15">
      <c r="A18" s="298"/>
      <c r="B18" s="298" t="s">
        <v>416</v>
      </c>
      <c r="C18" s="299">
        <f>SUM('Profit &amp; Loss Account'!C27:E27)</f>
        <v>0</v>
      </c>
      <c r="D18" s="299">
        <f>SUM('Profit &amp; Loss Account'!F27:H27)</f>
        <v>0</v>
      </c>
      <c r="E18" s="299">
        <f>SUM('Profit &amp; Loss Account'!I27:K27)</f>
        <v>0</v>
      </c>
      <c r="F18" s="299">
        <f>SUM('Profit &amp; Loss Account'!L27:N27)</f>
        <v>0</v>
      </c>
      <c r="G18" s="299">
        <f t="shared" si="0"/>
        <v>0</v>
      </c>
      <c r="H18" s="298"/>
      <c r="I18" s="298"/>
    </row>
    <row r="19" spans="1:9" x14ac:dyDescent="0.15">
      <c r="A19" s="298"/>
      <c r="B19" s="298" t="s">
        <v>411</v>
      </c>
      <c r="C19" s="299">
        <f>SUM('Profit &amp; Loss Account'!C28:E28)</f>
        <v>0</v>
      </c>
      <c r="D19" s="299">
        <f>SUM('Profit &amp; Loss Account'!F28:H28)</f>
        <v>0</v>
      </c>
      <c r="E19" s="299">
        <f>SUM('Profit &amp; Loss Account'!I28:K28)</f>
        <v>0</v>
      </c>
      <c r="F19" s="299">
        <f>SUM('Profit &amp; Loss Account'!L28:N28)</f>
        <v>0</v>
      </c>
      <c r="G19" s="299">
        <f t="shared" si="0"/>
        <v>0</v>
      </c>
      <c r="H19" s="298"/>
      <c r="I19" s="298"/>
    </row>
    <row r="20" spans="1:9" x14ac:dyDescent="0.15">
      <c r="A20" s="298"/>
      <c r="B20" s="298" t="s">
        <v>425</v>
      </c>
      <c r="C20" s="299">
        <f>SUM('Profit &amp; Loss Account'!C29:E29)</f>
        <v>0</v>
      </c>
      <c r="D20" s="299">
        <f>SUM('Profit &amp; Loss Account'!F29:H29)</f>
        <v>0</v>
      </c>
      <c r="E20" s="299">
        <f>SUM('Profit &amp; Loss Account'!I29:K29)</f>
        <v>0</v>
      </c>
      <c r="F20" s="299">
        <f>SUM('Profit &amp; Loss Account'!L29:N29)</f>
        <v>0</v>
      </c>
      <c r="G20" s="299">
        <f t="shared" si="0"/>
        <v>0</v>
      </c>
      <c r="H20" s="298"/>
      <c r="I20" s="298"/>
    </row>
    <row r="21" spans="1:9" x14ac:dyDescent="0.15">
      <c r="A21" s="298"/>
      <c r="B21" s="298" t="s">
        <v>414</v>
      </c>
      <c r="C21" s="299">
        <f>SUM('Profit &amp; Loss Account'!C30:E30)</f>
        <v>0</v>
      </c>
      <c r="D21" s="299">
        <f>SUM('Profit &amp; Loss Account'!F30:H30)</f>
        <v>0</v>
      </c>
      <c r="E21" s="299">
        <f>SUM('Profit &amp; Loss Account'!I30:K30)</f>
        <v>0</v>
      </c>
      <c r="F21" s="299">
        <f>SUM('Profit &amp; Loss Account'!L30:N30)</f>
        <v>0</v>
      </c>
      <c r="G21" s="299">
        <f t="shared" si="0"/>
        <v>0</v>
      </c>
      <c r="H21" s="298"/>
      <c r="I21" s="298"/>
    </row>
    <row r="22" spans="1:9" x14ac:dyDescent="0.15">
      <c r="A22" s="298"/>
      <c r="B22" s="298" t="s">
        <v>410</v>
      </c>
      <c r="C22" s="299">
        <f>SUM('Profit &amp; Loss Account'!C32:E32)</f>
        <v>0</v>
      </c>
      <c r="D22" s="299">
        <f>SUM('Profit &amp; Loss Account'!F32:H32)</f>
        <v>0</v>
      </c>
      <c r="E22" s="299">
        <f>SUM('Profit &amp; Loss Account'!I32:K32)</f>
        <v>0</v>
      </c>
      <c r="F22" s="299">
        <f>SUM('Profit &amp; Loss Account'!L32:N32)</f>
        <v>0</v>
      </c>
      <c r="G22" s="299">
        <f t="shared" si="0"/>
        <v>0</v>
      </c>
      <c r="H22" s="298"/>
      <c r="I22" s="298"/>
    </row>
    <row r="23" spans="1:9" x14ac:dyDescent="0.15">
      <c r="A23" s="298"/>
      <c r="B23" s="298"/>
      <c r="C23" s="298"/>
      <c r="D23" s="298"/>
      <c r="E23" s="298"/>
      <c r="F23" s="298"/>
      <c r="G23" s="298"/>
      <c r="H23" s="298"/>
      <c r="I23" s="298"/>
    </row>
    <row r="24" spans="1:9" ht="14" customHeight="1" x14ac:dyDescent="0.15">
      <c r="A24" s="298"/>
      <c r="B24" s="298" t="s">
        <v>422</v>
      </c>
      <c r="C24" s="299">
        <f>SUM('Profit &amp; Loss Account'!C15:E15)</f>
        <v>0</v>
      </c>
      <c r="D24" s="299">
        <f>SUM('Profit &amp; Loss Account'!F15:H15)</f>
        <v>0</v>
      </c>
      <c r="E24" s="299">
        <f>SUM('Profit &amp; Loss Account'!I15:K15)</f>
        <v>0</v>
      </c>
      <c r="F24" s="299">
        <f>SUM('Profit &amp; Loss Account'!L15:N15)</f>
        <v>0</v>
      </c>
      <c r="G24" s="299">
        <f>SUM(C24:F24)</f>
        <v>0</v>
      </c>
      <c r="H24" s="298"/>
      <c r="I24" s="298"/>
    </row>
    <row r="25" spans="1:9" x14ac:dyDescent="0.15">
      <c r="A25" s="298"/>
      <c r="B25" s="298" t="s">
        <v>415</v>
      </c>
      <c r="C25" s="299">
        <v>0</v>
      </c>
      <c r="D25" s="299">
        <v>0</v>
      </c>
      <c r="E25" s="299">
        <v>0</v>
      </c>
      <c r="F25" s="299">
        <v>0</v>
      </c>
      <c r="G25" s="299">
        <f>SUM(C25:F25)</f>
        <v>0</v>
      </c>
      <c r="H25" s="298" t="s">
        <v>409</v>
      </c>
      <c r="I25" s="298"/>
    </row>
    <row r="26" spans="1:9" ht="14" customHeight="1" x14ac:dyDescent="0.15">
      <c r="A26" s="298"/>
      <c r="B26" s="298" t="s">
        <v>0</v>
      </c>
      <c r="C26" s="299">
        <f>SUM('Profit &amp; Loss Account'!C33:E34)</f>
        <v>0</v>
      </c>
      <c r="D26" s="299">
        <f>SUM('Profit &amp; Loss Account'!F33:H34)</f>
        <v>0</v>
      </c>
      <c r="E26" s="299">
        <f>SUM('Profit &amp; Loss Account'!I33:K34)</f>
        <v>0</v>
      </c>
      <c r="F26" s="299">
        <f>SUM('Profit &amp; Loss Account'!L33:N34)</f>
        <v>0</v>
      </c>
      <c r="G26" s="299">
        <f>SUM(C26:F26)</f>
        <v>0</v>
      </c>
      <c r="H26" s="298"/>
      <c r="I26" s="298"/>
    </row>
    <row r="27" spans="1:9" x14ac:dyDescent="0.15">
      <c r="A27" s="298"/>
      <c r="B27" s="298"/>
      <c r="C27" s="298"/>
      <c r="D27" s="298"/>
      <c r="E27" s="298"/>
      <c r="F27" s="298"/>
      <c r="G27" s="298"/>
      <c r="H27" s="298"/>
      <c r="I27" s="298"/>
    </row>
    <row r="28" spans="1:9" ht="6" customHeight="1" x14ac:dyDescent="0.15">
      <c r="A28" s="298"/>
      <c r="B28" s="298"/>
      <c r="C28" s="298"/>
      <c r="D28" s="298"/>
      <c r="E28" s="298"/>
      <c r="F28" s="298"/>
      <c r="G28" s="298"/>
      <c r="H28" s="298"/>
      <c r="I28" s="298"/>
    </row>
    <row r="29" spans="1:9" x14ac:dyDescent="0.15">
      <c r="A29" s="298"/>
      <c r="B29" s="300" t="s">
        <v>424</v>
      </c>
      <c r="C29" s="302">
        <f>SUM(C7,C12,C13,C14,C15,C16,C17,C18,C19,C20,C21,C22,C24,C25,C26)</f>
        <v>0</v>
      </c>
      <c r="D29" s="302">
        <f>SUM(D7,D12,D13,D14,D15,D16,D17,D18,D19,D20,D21,D22,D24,D25,D26)</f>
        <v>0</v>
      </c>
      <c r="E29" s="302">
        <f>SUM(E7,E12,E13,E14,E15,E16,E17,E18,E19,E20,E21,E22,E24,E25,E26)</f>
        <v>0</v>
      </c>
      <c r="F29" s="302">
        <f>SUM(F7,F12,F13,F14,F15,F16,F17,F18,F19,F20,F21,F22,F24,F25,F26)</f>
        <v>0</v>
      </c>
      <c r="G29" s="302">
        <f>SUM(G7,G12,G13,G14,G15,G16,G17,G18,G19,G20,G21,G22,G24,G25,G26)</f>
        <v>0</v>
      </c>
      <c r="H29" s="301"/>
      <c r="I29" s="298"/>
    </row>
    <row r="30" spans="1:9" ht="6" customHeight="1" x14ac:dyDescent="0.15">
      <c r="A30" s="298"/>
      <c r="B30" s="298"/>
      <c r="C30" s="298"/>
      <c r="D30" s="298"/>
      <c r="E30" s="298"/>
      <c r="F30" s="298"/>
      <c r="G30" s="298"/>
      <c r="H30" s="298"/>
      <c r="I30" s="298"/>
    </row>
    <row r="31" spans="1:9" x14ac:dyDescent="0.15">
      <c r="A31" s="298"/>
      <c r="B31" s="298"/>
      <c r="C31" s="298"/>
      <c r="D31" s="298"/>
      <c r="E31" s="298"/>
      <c r="F31" s="298"/>
      <c r="G31" s="298"/>
      <c r="H31" s="298"/>
      <c r="I31" s="298"/>
    </row>
    <row r="32" spans="1:9" ht="6" customHeight="1" x14ac:dyDescent="0.15">
      <c r="A32" s="298"/>
      <c r="B32" s="298"/>
      <c r="C32" s="298"/>
      <c r="D32" s="298"/>
      <c r="E32" s="298"/>
      <c r="F32" s="298"/>
      <c r="G32" s="298"/>
      <c r="H32" s="298"/>
      <c r="I32" s="298"/>
    </row>
    <row r="33" spans="1:9" x14ac:dyDescent="0.15">
      <c r="A33" s="298"/>
      <c r="B33" s="298"/>
      <c r="C33" s="298"/>
      <c r="D33" s="298"/>
      <c r="E33" s="298"/>
      <c r="F33" s="298"/>
      <c r="G33" s="298"/>
      <c r="H33" s="298"/>
      <c r="I33" s="298"/>
    </row>
    <row r="34" spans="1:9" x14ac:dyDescent="0.15">
      <c r="A34" s="298"/>
      <c r="B34" s="300" t="s">
        <v>11</v>
      </c>
      <c r="C34" s="298"/>
      <c r="D34" s="298"/>
      <c r="E34" s="298"/>
      <c r="F34" s="298"/>
      <c r="G34" s="298"/>
      <c r="H34" s="298"/>
      <c r="I34" s="298"/>
    </row>
    <row r="35" spans="1:9" ht="6" customHeight="1" x14ac:dyDescent="0.15">
      <c r="A35" s="298"/>
      <c r="B35" s="298"/>
      <c r="C35" s="298"/>
      <c r="D35" s="298"/>
      <c r="E35" s="298"/>
      <c r="F35" s="298"/>
      <c r="G35" s="298"/>
      <c r="H35" s="298"/>
      <c r="I35" s="298"/>
    </row>
    <row r="36" spans="1:9" x14ac:dyDescent="0.15">
      <c r="A36" s="298"/>
      <c r="B36" s="298" t="s">
        <v>423</v>
      </c>
      <c r="C36" s="299">
        <v>0</v>
      </c>
      <c r="D36" s="299">
        <v>0</v>
      </c>
      <c r="E36" s="299">
        <v>0</v>
      </c>
      <c r="F36" s="299">
        <v>0</v>
      </c>
      <c r="G36" s="299">
        <f t="shared" ref="G36:G50" si="1">SUM(C36:F36)</f>
        <v>0</v>
      </c>
      <c r="H36" s="298" t="s">
        <v>409</v>
      </c>
      <c r="I36" s="298"/>
    </row>
    <row r="37" spans="1:9" ht="14" customHeight="1" x14ac:dyDescent="0.15">
      <c r="A37" s="298"/>
      <c r="B37" s="298" t="s">
        <v>422</v>
      </c>
      <c r="C37" s="299">
        <v>0</v>
      </c>
      <c r="D37" s="299">
        <v>0</v>
      </c>
      <c r="E37" s="299">
        <v>0</v>
      </c>
      <c r="F37" s="299">
        <v>0</v>
      </c>
      <c r="G37" s="299">
        <f t="shared" si="1"/>
        <v>0</v>
      </c>
      <c r="H37" s="298" t="s">
        <v>409</v>
      </c>
      <c r="I37" s="298"/>
    </row>
    <row r="38" spans="1:9" x14ac:dyDescent="0.15">
      <c r="A38" s="298"/>
      <c r="B38" s="298" t="s">
        <v>421</v>
      </c>
      <c r="C38" s="299">
        <v>0</v>
      </c>
      <c r="D38" s="299">
        <v>0</v>
      </c>
      <c r="E38" s="299">
        <v>0</v>
      </c>
      <c r="F38" s="299">
        <v>0</v>
      </c>
      <c r="G38" s="299">
        <f t="shared" si="1"/>
        <v>0</v>
      </c>
      <c r="H38" s="298" t="s">
        <v>409</v>
      </c>
      <c r="I38" s="298"/>
    </row>
    <row r="39" spans="1:9" ht="14" customHeight="1" x14ac:dyDescent="0.15">
      <c r="A39" s="298"/>
      <c r="B39" s="298" t="s">
        <v>420</v>
      </c>
      <c r="C39" s="299">
        <v>0</v>
      </c>
      <c r="D39" s="299">
        <v>0</v>
      </c>
      <c r="E39" s="299">
        <v>0</v>
      </c>
      <c r="F39" s="299">
        <v>0</v>
      </c>
      <c r="G39" s="299">
        <f t="shared" si="1"/>
        <v>0</v>
      </c>
      <c r="H39" s="298" t="s">
        <v>409</v>
      </c>
      <c r="I39" s="298"/>
    </row>
    <row r="40" spans="1:9" x14ac:dyDescent="0.15">
      <c r="A40" s="298"/>
      <c r="B40" s="298" t="s">
        <v>419</v>
      </c>
      <c r="C40" s="299">
        <v>0</v>
      </c>
      <c r="D40" s="299">
        <v>0</v>
      </c>
      <c r="E40" s="299">
        <v>0</v>
      </c>
      <c r="F40" s="299">
        <v>0</v>
      </c>
      <c r="G40" s="299">
        <f t="shared" si="1"/>
        <v>0</v>
      </c>
      <c r="H40" s="298" t="s">
        <v>409</v>
      </c>
      <c r="I40" s="298"/>
    </row>
    <row r="41" spans="1:9" x14ac:dyDescent="0.15">
      <c r="A41" s="298"/>
      <c r="B41" s="298" t="s">
        <v>418</v>
      </c>
      <c r="C41" s="299">
        <v>0</v>
      </c>
      <c r="D41" s="299">
        <v>0</v>
      </c>
      <c r="E41" s="299">
        <v>0</v>
      </c>
      <c r="F41" s="299">
        <v>0</v>
      </c>
      <c r="G41" s="299">
        <f t="shared" si="1"/>
        <v>0</v>
      </c>
      <c r="H41" s="298" t="s">
        <v>409</v>
      </c>
      <c r="I41" s="298"/>
    </row>
    <row r="42" spans="1:9" x14ac:dyDescent="0.15">
      <c r="A42" s="298"/>
      <c r="B42" s="298" t="s">
        <v>417</v>
      </c>
      <c r="C42" s="299">
        <v>0</v>
      </c>
      <c r="D42" s="299">
        <v>0</v>
      </c>
      <c r="E42" s="299">
        <v>0</v>
      </c>
      <c r="F42" s="299">
        <v>0</v>
      </c>
      <c r="G42" s="299">
        <f t="shared" si="1"/>
        <v>0</v>
      </c>
      <c r="H42" s="298" t="s">
        <v>409</v>
      </c>
      <c r="I42" s="298"/>
    </row>
    <row r="43" spans="1:9" x14ac:dyDescent="0.15">
      <c r="A43" s="298"/>
      <c r="B43" s="298" t="s">
        <v>416</v>
      </c>
      <c r="C43" s="299">
        <v>0</v>
      </c>
      <c r="D43" s="299">
        <v>0</v>
      </c>
      <c r="E43" s="299">
        <v>0</v>
      </c>
      <c r="F43" s="299">
        <v>0</v>
      </c>
      <c r="G43" s="299">
        <f t="shared" si="1"/>
        <v>0</v>
      </c>
      <c r="H43" s="298" t="s">
        <v>409</v>
      </c>
      <c r="I43" s="298"/>
    </row>
    <row r="44" spans="1:9" x14ac:dyDescent="0.15">
      <c r="A44" s="298"/>
      <c r="B44" s="298" t="s">
        <v>415</v>
      </c>
      <c r="C44" s="299">
        <v>0</v>
      </c>
      <c r="D44" s="299">
        <v>0</v>
      </c>
      <c r="E44" s="299">
        <v>0</v>
      </c>
      <c r="F44" s="299">
        <v>0</v>
      </c>
      <c r="G44" s="299">
        <f t="shared" si="1"/>
        <v>0</v>
      </c>
      <c r="H44" s="298" t="s">
        <v>409</v>
      </c>
      <c r="I44" s="298"/>
    </row>
    <row r="45" spans="1:9" x14ac:dyDescent="0.15">
      <c r="A45" s="298"/>
      <c r="B45" s="298" t="s">
        <v>414</v>
      </c>
      <c r="C45" s="299">
        <v>0</v>
      </c>
      <c r="D45" s="299">
        <v>0</v>
      </c>
      <c r="E45" s="299">
        <v>0</v>
      </c>
      <c r="F45" s="299">
        <v>0</v>
      </c>
      <c r="G45" s="299">
        <f t="shared" si="1"/>
        <v>0</v>
      </c>
      <c r="H45" s="298" t="s">
        <v>409</v>
      </c>
      <c r="I45" s="298"/>
    </row>
    <row r="46" spans="1:9" x14ac:dyDescent="0.15">
      <c r="A46" s="298"/>
      <c r="B46" s="298" t="s">
        <v>413</v>
      </c>
      <c r="C46" s="299">
        <v>0</v>
      </c>
      <c r="D46" s="299">
        <v>0</v>
      </c>
      <c r="E46" s="299">
        <v>0</v>
      </c>
      <c r="F46" s="299">
        <v>0</v>
      </c>
      <c r="G46" s="299">
        <f t="shared" si="1"/>
        <v>0</v>
      </c>
      <c r="H46" s="298" t="s">
        <v>409</v>
      </c>
      <c r="I46" s="298"/>
    </row>
    <row r="47" spans="1:9" x14ac:dyDescent="0.15">
      <c r="A47" s="298"/>
      <c r="B47" s="298" t="s">
        <v>412</v>
      </c>
      <c r="C47" s="299">
        <v>0</v>
      </c>
      <c r="D47" s="299">
        <v>0</v>
      </c>
      <c r="E47" s="299">
        <v>0</v>
      </c>
      <c r="F47" s="299">
        <v>0</v>
      </c>
      <c r="G47" s="299">
        <f t="shared" si="1"/>
        <v>0</v>
      </c>
      <c r="H47" s="298" t="s">
        <v>409</v>
      </c>
      <c r="I47" s="298"/>
    </row>
    <row r="48" spans="1:9" x14ac:dyDescent="0.15">
      <c r="A48" s="298"/>
      <c r="B48" s="298" t="s">
        <v>411</v>
      </c>
      <c r="C48" s="299">
        <v>0</v>
      </c>
      <c r="D48" s="299">
        <v>0</v>
      </c>
      <c r="E48" s="299">
        <v>0</v>
      </c>
      <c r="F48" s="299">
        <v>0</v>
      </c>
      <c r="G48" s="299">
        <f t="shared" si="1"/>
        <v>0</v>
      </c>
      <c r="H48" s="298" t="s">
        <v>409</v>
      </c>
      <c r="I48" s="298"/>
    </row>
    <row r="49" spans="1:9" x14ac:dyDescent="0.15">
      <c r="A49" s="298"/>
      <c r="B49" s="298" t="s">
        <v>0</v>
      </c>
      <c r="C49" s="299">
        <v>0</v>
      </c>
      <c r="D49" s="299">
        <v>0</v>
      </c>
      <c r="E49" s="299">
        <v>0</v>
      </c>
      <c r="F49" s="299">
        <v>0</v>
      </c>
      <c r="G49" s="299">
        <f t="shared" si="1"/>
        <v>0</v>
      </c>
      <c r="H49" s="298" t="s">
        <v>409</v>
      </c>
      <c r="I49" s="298"/>
    </row>
    <row r="50" spans="1:9" x14ac:dyDescent="0.15">
      <c r="A50" s="298"/>
      <c r="B50" s="298" t="s">
        <v>410</v>
      </c>
      <c r="C50" s="299">
        <v>0</v>
      </c>
      <c r="D50" s="299">
        <v>0</v>
      </c>
      <c r="E50" s="299">
        <v>0</v>
      </c>
      <c r="F50" s="299">
        <v>0</v>
      </c>
      <c r="G50" s="299">
        <f t="shared" si="1"/>
        <v>0</v>
      </c>
      <c r="H50" s="298" t="s">
        <v>409</v>
      </c>
      <c r="I50" s="298"/>
    </row>
    <row r="51" spans="1:9" x14ac:dyDescent="0.15">
      <c r="A51" s="298"/>
      <c r="B51" s="298"/>
      <c r="C51" s="298"/>
      <c r="D51" s="298"/>
      <c r="E51" s="298"/>
      <c r="F51" s="298"/>
      <c r="G51" s="298"/>
      <c r="H51" s="298"/>
      <c r="I51" s="298"/>
    </row>
    <row r="52" spans="1:9" x14ac:dyDescent="0.15">
      <c r="A52" s="297"/>
    </row>
  </sheetData>
  <mergeCells count="7">
    <mergeCell ref="F2:F3"/>
    <mergeCell ref="G2:G3"/>
    <mergeCell ref="H2:H3"/>
    <mergeCell ref="B2:B3"/>
    <mergeCell ref="C2:C3"/>
    <mergeCell ref="D2:D3"/>
    <mergeCell ref="E2:E3"/>
  </mergeCells>
  <printOptions gridLines="1"/>
  <pageMargins left="0.27559055118110237" right="0.47244094488188981" top="0.74803149606299213" bottom="0.78740157480314965" header="0.27559055118110237" footer="0.35433070866141736"/>
  <pageSetup paperSize="9" orientation="landscape" horizontalDpi="4294967293" r:id="rId1"/>
  <headerFooter alignWithMargins="0">
    <oddHeader>&amp;C&amp;"Arial,Bold"&amp;11Financial accounts for the period
6 April 2020 to 5 April 2021</oddHeader>
    <oddFooter>&amp;L&amp;D  &amp;T&amp;C
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D2" sqref="D2:F3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127</v>
      </c>
      <c r="C2" s="143" t="str">
        <f>Admin!L2</f>
        <v>2023-24</v>
      </c>
      <c r="D2" s="406" t="s">
        <v>16</v>
      </c>
      <c r="E2" s="407"/>
      <c r="F2" s="407"/>
      <c r="G2" s="120"/>
    </row>
    <row r="3" spans="1:13" ht="18.75" customHeight="1" x14ac:dyDescent="0.15">
      <c r="A3" s="96"/>
      <c r="B3" s="141"/>
      <c r="C3" s="141"/>
      <c r="D3" s="407"/>
      <c r="E3" s="407"/>
      <c r="F3" s="407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414" t="s">
        <v>98</v>
      </c>
      <c r="C5" s="415"/>
      <c r="D5" s="416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139</v>
      </c>
      <c r="C6" s="108" t="str">
        <f>C2</f>
        <v>2023-24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17" t="s">
        <v>99</v>
      </c>
      <c r="C7" s="417"/>
      <c r="D7" s="418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128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-[2]Mar24!$X$1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130</v>
      </c>
      <c r="C13" s="419">
        <f>Admin!B21</f>
        <v>45688</v>
      </c>
      <c r="D13" s="420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21" t="s">
        <v>138</v>
      </c>
      <c r="C15" s="422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21" t="s">
        <v>137</v>
      </c>
      <c r="C16" s="422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23" t="s">
        <v>100</v>
      </c>
      <c r="C18" s="422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408" t="s">
        <v>5</v>
      </c>
      <c r="E21" s="409"/>
      <c r="F21" s="410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411" t="s">
        <v>13</v>
      </c>
      <c r="E23" s="413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412"/>
      <c r="E24" s="412"/>
      <c r="F24" s="124"/>
      <c r="G24" s="120"/>
    </row>
    <row r="25" spans="1:13" x14ac:dyDescent="0.15">
      <c r="A25" s="96"/>
      <c r="B25" s="108" t="s">
        <v>131</v>
      </c>
      <c r="C25" s="153" t="str">
        <f>Admin!B24</f>
        <v>2024-25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45688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45869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24" t="s">
        <v>28</v>
      </c>
      <c r="C3" s="425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45046</v>
      </c>
      <c r="C4" s="22">
        <f>[6]Apr23!$M$1</f>
        <v>0</v>
      </c>
      <c r="D4" s="22">
        <f>[6]Apr23!$N$1</f>
        <v>0</v>
      </c>
      <c r="E4" s="22">
        <f>[6]Apr23!$O$1</f>
        <v>0</v>
      </c>
      <c r="F4" s="22">
        <f>[6]Apr23!$P$1+[6]Apr23!$Q$1</f>
        <v>0</v>
      </c>
      <c r="G4" s="22">
        <f>C4-SUM(D4:F4)</f>
        <v>0</v>
      </c>
      <c r="H4" s="22">
        <f>[6]Apr23!$T$1</f>
        <v>0</v>
      </c>
      <c r="I4" s="22">
        <f>[6]Apr23!$G$1</f>
        <v>0</v>
      </c>
      <c r="J4" s="23"/>
      <c r="K4" s="426" t="s">
        <v>29</v>
      </c>
      <c r="L4" s="24"/>
    </row>
    <row r="5" spans="1:12" ht="12" customHeight="1" x14ac:dyDescent="0.15">
      <c r="A5" s="20"/>
      <c r="B5" s="21">
        <f>Admin!B6</f>
        <v>45077</v>
      </c>
      <c r="C5" s="22">
        <f>[6]May23!$M$1</f>
        <v>0</v>
      </c>
      <c r="D5" s="22">
        <f>[6]May23!$N$1</f>
        <v>0</v>
      </c>
      <c r="E5" s="22">
        <f>[6]May23!$O$1</f>
        <v>0</v>
      </c>
      <c r="F5" s="22">
        <f>[6]May23!$P$1+[6]May23!$Q$1</f>
        <v>0</v>
      </c>
      <c r="G5" s="22">
        <f t="shared" ref="G5:G15" si="0">C5-SUM(D5:F5)</f>
        <v>0</v>
      </c>
      <c r="H5" s="22">
        <f>[6]May23!$T$1</f>
        <v>0</v>
      </c>
      <c r="I5" s="22">
        <f>[6]May23!$G$1</f>
        <v>0</v>
      </c>
      <c r="J5" s="23"/>
      <c r="K5" s="427"/>
      <c r="L5" s="24"/>
    </row>
    <row r="6" spans="1:12" x14ac:dyDescent="0.15">
      <c r="A6" s="20"/>
      <c r="B6" s="21">
        <f>Admin!B7</f>
        <v>45107</v>
      </c>
      <c r="C6" s="22">
        <f>[6]Jun23!$M$1</f>
        <v>0</v>
      </c>
      <c r="D6" s="22">
        <f>[6]Jun23!$N$1</f>
        <v>0</v>
      </c>
      <c r="E6" s="22">
        <f>[6]Jun23!$O$1</f>
        <v>0</v>
      </c>
      <c r="F6" s="22">
        <f>[6]Jun23!$P$1+[6]Jun23!$Q$1</f>
        <v>0</v>
      </c>
      <c r="G6" s="22">
        <f t="shared" si="0"/>
        <v>0</v>
      </c>
      <c r="H6" s="22">
        <f>[6]Jun23!$T$1</f>
        <v>0</v>
      </c>
      <c r="I6" s="22">
        <f>[6]Jun23!$G$1</f>
        <v>0</v>
      </c>
      <c r="J6" s="23"/>
      <c r="K6" s="427"/>
      <c r="L6" s="24"/>
    </row>
    <row r="7" spans="1:12" x14ac:dyDescent="0.15">
      <c r="A7" s="20"/>
      <c r="B7" s="21">
        <f>Admin!B8</f>
        <v>45138</v>
      </c>
      <c r="C7" s="22">
        <f>[6]Jul23!$M$1</f>
        <v>0</v>
      </c>
      <c r="D7" s="22">
        <f>[6]Jul23!$N$1</f>
        <v>0</v>
      </c>
      <c r="E7" s="22">
        <f>[6]Jul23!$O$1</f>
        <v>0</v>
      </c>
      <c r="F7" s="22">
        <f>[6]Jul23!$P$1+[6]Jul23!$Q$1</f>
        <v>0</v>
      </c>
      <c r="G7" s="22">
        <f t="shared" si="0"/>
        <v>0</v>
      </c>
      <c r="H7" s="22">
        <f>[6]Jul23!$T$1</f>
        <v>0</v>
      </c>
      <c r="I7" s="22">
        <f>[6]Jul23!$G$1</f>
        <v>0</v>
      </c>
      <c r="J7" s="23"/>
      <c r="K7" s="427"/>
      <c r="L7" s="24"/>
    </row>
    <row r="8" spans="1:12" ht="12" customHeight="1" x14ac:dyDescent="0.15">
      <c r="A8" s="20"/>
      <c r="B8" s="21">
        <f>Admin!B9</f>
        <v>45169</v>
      </c>
      <c r="C8" s="22">
        <f>[6]Aug23!$M$1</f>
        <v>0</v>
      </c>
      <c r="D8" s="22">
        <f>[6]Aug23!$N$1</f>
        <v>0</v>
      </c>
      <c r="E8" s="22">
        <f>[6]Aug23!$O$1</f>
        <v>0</v>
      </c>
      <c r="F8" s="22">
        <f>[6]Aug23!$P$1+[6]Aug23!$Q$1</f>
        <v>0</v>
      </c>
      <c r="G8" s="22">
        <f t="shared" si="0"/>
        <v>0</v>
      </c>
      <c r="H8" s="22">
        <f>[6]Aug23!$T$1</f>
        <v>0</v>
      </c>
      <c r="I8" s="22">
        <f>[6]Aug23!$G$1</f>
        <v>0</v>
      </c>
      <c r="J8" s="23"/>
      <c r="K8" s="426" t="s">
        <v>30</v>
      </c>
      <c r="L8" s="24"/>
    </row>
    <row r="9" spans="1:12" ht="12" customHeight="1" x14ac:dyDescent="0.15">
      <c r="A9" s="20"/>
      <c r="B9" s="21">
        <f>Admin!B10</f>
        <v>45199</v>
      </c>
      <c r="C9" s="22">
        <f>[6]Sep23!$M$1</f>
        <v>0</v>
      </c>
      <c r="D9" s="22">
        <f>[6]Sep23!$N$1</f>
        <v>0</v>
      </c>
      <c r="E9" s="22">
        <f>[6]Sep23!$O$1</f>
        <v>0</v>
      </c>
      <c r="F9" s="22">
        <f>[6]Sep23!$P$1+[6]Sep23!$Q$1</f>
        <v>0</v>
      </c>
      <c r="G9" s="22">
        <f t="shared" si="0"/>
        <v>0</v>
      </c>
      <c r="H9" s="22">
        <f>[6]Sep23!$T$1</f>
        <v>0</v>
      </c>
      <c r="I9" s="22">
        <f>[6]Sep23!$G$1</f>
        <v>0</v>
      </c>
      <c r="J9" s="23"/>
      <c r="K9" s="427"/>
      <c r="L9" s="24"/>
    </row>
    <row r="10" spans="1:12" ht="12" customHeight="1" x14ac:dyDescent="0.15">
      <c r="A10" s="20"/>
      <c r="B10" s="21">
        <f>Admin!B11</f>
        <v>45230</v>
      </c>
      <c r="C10" s="22">
        <f>[6]Oct23!$M$1</f>
        <v>0</v>
      </c>
      <c r="D10" s="22">
        <f>[6]Oct23!$N$1</f>
        <v>0</v>
      </c>
      <c r="E10" s="22">
        <f>[6]Oct23!$O$1</f>
        <v>0</v>
      </c>
      <c r="F10" s="22">
        <f>[6]Oct23!$P$1+[6]Oct23!$Q$1</f>
        <v>0</v>
      </c>
      <c r="G10" s="22">
        <f t="shared" si="0"/>
        <v>0</v>
      </c>
      <c r="H10" s="22">
        <f>[6]Oct23!$T$1</f>
        <v>0</v>
      </c>
      <c r="I10" s="22">
        <f>[6]Oct23!$G$1</f>
        <v>0</v>
      </c>
      <c r="J10" s="23"/>
      <c r="K10" s="427"/>
      <c r="L10" s="24"/>
    </row>
    <row r="11" spans="1:12" ht="12" customHeight="1" x14ac:dyDescent="0.15">
      <c r="A11" s="20"/>
      <c r="B11" s="21">
        <f>Admin!B12</f>
        <v>45260</v>
      </c>
      <c r="C11" s="22">
        <f>[6]Nov23!$M$1</f>
        <v>0</v>
      </c>
      <c r="D11" s="22">
        <f>[6]Nov23!$N$1</f>
        <v>0</v>
      </c>
      <c r="E11" s="22">
        <f>[6]Nov23!$O$1</f>
        <v>0</v>
      </c>
      <c r="F11" s="22">
        <f>[6]Nov23!$P$1+[6]Nov23!$Q$1</f>
        <v>0</v>
      </c>
      <c r="G11" s="22">
        <f t="shared" si="0"/>
        <v>0</v>
      </c>
      <c r="H11" s="22">
        <f>[6]Nov23!$T$1</f>
        <v>0</v>
      </c>
      <c r="I11" s="22">
        <f>[6]Nov23!$G$1</f>
        <v>0</v>
      </c>
      <c r="J11" s="23"/>
      <c r="K11" s="427"/>
      <c r="L11" s="24"/>
    </row>
    <row r="12" spans="1:12" ht="12" customHeight="1" x14ac:dyDescent="0.15">
      <c r="A12" s="20"/>
      <c r="B12" s="21">
        <f>Admin!B13</f>
        <v>45291</v>
      </c>
      <c r="C12" s="22">
        <f>[6]Dec23!$M$1</f>
        <v>0</v>
      </c>
      <c r="D12" s="22">
        <f>[6]Dec23!$N$1</f>
        <v>0</v>
      </c>
      <c r="E12" s="22">
        <f>[6]Dec23!$O$1</f>
        <v>0</v>
      </c>
      <c r="F12" s="22">
        <f>[6]Dec23!$P$1+[6]Dec23!$Q$1</f>
        <v>0</v>
      </c>
      <c r="G12" s="22">
        <f t="shared" si="0"/>
        <v>0</v>
      </c>
      <c r="H12" s="22">
        <f>[6]Dec23!$T$1</f>
        <v>0</v>
      </c>
      <c r="I12" s="22">
        <f>[6]Dec23!$G$1</f>
        <v>0</v>
      </c>
      <c r="J12" s="23"/>
      <c r="K12" s="426"/>
      <c r="L12" s="24"/>
    </row>
    <row r="13" spans="1:12" x14ac:dyDescent="0.15">
      <c r="A13" s="20"/>
      <c r="B13" s="21">
        <f>Admin!B14</f>
        <v>45322</v>
      </c>
      <c r="C13" s="22">
        <f>[6]Jan24!$M$1</f>
        <v>0</v>
      </c>
      <c r="D13" s="22">
        <f>[6]Jan24!$N$1</f>
        <v>0</v>
      </c>
      <c r="E13" s="22">
        <f>[6]Jan24!$O$1</f>
        <v>0</v>
      </c>
      <c r="F13" s="22">
        <f>[6]Jan24!$P$1+[6]Jan24!$Q$1</f>
        <v>0</v>
      </c>
      <c r="G13" s="22">
        <f t="shared" si="0"/>
        <v>0</v>
      </c>
      <c r="H13" s="22">
        <f>[6]Jan24!$T$1</f>
        <v>0</v>
      </c>
      <c r="I13" s="22">
        <f>[6]Jan24!$G$1</f>
        <v>0</v>
      </c>
      <c r="J13" s="23"/>
      <c r="K13" s="427"/>
      <c r="L13" s="24"/>
    </row>
    <row r="14" spans="1:12" x14ac:dyDescent="0.15">
      <c r="A14" s="20"/>
      <c r="B14" s="21">
        <f>Admin!B15</f>
        <v>45350</v>
      </c>
      <c r="C14" s="22">
        <f>[6]Feb24!$M$1</f>
        <v>0</v>
      </c>
      <c r="D14" s="22">
        <f>[6]Feb24!$N$1</f>
        <v>0</v>
      </c>
      <c r="E14" s="22">
        <f>[6]Feb24!$O$1</f>
        <v>0</v>
      </c>
      <c r="F14" s="22">
        <f>[6]Feb24!$P$1+[6]Feb24!$Q$1</f>
        <v>0</v>
      </c>
      <c r="G14" s="22">
        <f t="shared" si="0"/>
        <v>0</v>
      </c>
      <c r="H14" s="22">
        <f>[6]Feb24!$T$1</f>
        <v>0</v>
      </c>
      <c r="I14" s="22">
        <f>[6]Feb24!$G$1</f>
        <v>0</v>
      </c>
      <c r="J14" s="23"/>
      <c r="K14" s="427"/>
      <c r="L14" s="24"/>
    </row>
    <row r="15" spans="1:12" x14ac:dyDescent="0.15">
      <c r="A15" s="20"/>
      <c r="B15" s="21">
        <f>Admin!B16</f>
        <v>45382</v>
      </c>
      <c r="C15" s="22">
        <f>[6]Mar24!$M$1</f>
        <v>0</v>
      </c>
      <c r="D15" s="22">
        <f>[6]Mar24!$N$1</f>
        <v>0</v>
      </c>
      <c r="E15" s="22">
        <f>[6]Mar24!$O$1</f>
        <v>0</v>
      </c>
      <c r="F15" s="22">
        <f>[6]Mar24!$P$1+[6]Mar24!$Q$1</f>
        <v>0</v>
      </c>
      <c r="G15" s="22">
        <f t="shared" si="0"/>
        <v>0</v>
      </c>
      <c r="H15" s="22">
        <f>[6]Mar24!$T$1</f>
        <v>0</v>
      </c>
      <c r="I15" s="22">
        <f>[6]Mar24!$G$1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D1" sqref="D1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28" t="s">
        <v>31</v>
      </c>
      <c r="I1" s="429"/>
      <c r="J1" s="429"/>
      <c r="K1" s="429"/>
      <c r="L1" s="430"/>
      <c r="M1" s="32"/>
      <c r="N1" s="428" t="s">
        <v>31</v>
      </c>
      <c r="O1" s="429"/>
      <c r="P1" s="429"/>
      <c r="Q1" s="429"/>
      <c r="R1" s="430"/>
      <c r="S1" s="32"/>
      <c r="T1" s="428" t="s">
        <v>31</v>
      </c>
      <c r="U1" s="429"/>
      <c r="V1" s="429"/>
      <c r="W1" s="429"/>
      <c r="X1" s="430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31" t="s">
        <v>44</v>
      </c>
      <c r="AE2" s="432"/>
      <c r="AF2" s="432"/>
      <c r="AG2" s="433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34" t="s">
        <v>404</v>
      </c>
      <c r="AE3" s="437"/>
      <c r="AF3" s="437"/>
      <c r="AG3" s="437"/>
      <c r="AH3" s="24"/>
    </row>
    <row r="4" spans="1:34" ht="13" x14ac:dyDescent="0.15">
      <c r="A4" s="20"/>
      <c r="B4" s="438" t="s">
        <v>45</v>
      </c>
      <c r="C4" s="439"/>
      <c r="D4" s="439"/>
      <c r="E4" s="440"/>
      <c r="F4" s="440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36"/>
      <c r="AE4" s="437"/>
      <c r="AF4" s="437"/>
      <c r="AG4" s="437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36"/>
      <c r="AE5" s="437"/>
      <c r="AF5" s="437"/>
      <c r="AG5" s="437"/>
      <c r="AH5" s="24"/>
    </row>
    <row r="6" spans="1:34" x14ac:dyDescent="0.15">
      <c r="A6" s="20"/>
      <c r="B6" s="58">
        <f>Admin!B4</f>
        <v>45022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36"/>
      <c r="AE6" s="437"/>
      <c r="AF6" s="437"/>
      <c r="AG6" s="437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36"/>
      <c r="AE7" s="437"/>
      <c r="AF7" s="437"/>
      <c r="AG7" s="437"/>
      <c r="AH7" s="24"/>
    </row>
    <row r="8" spans="1:34" x14ac:dyDescent="0.15">
      <c r="A8" s="20"/>
      <c r="B8" s="58">
        <f>Admin!B5</f>
        <v>45046</v>
      </c>
      <c r="C8" s="59"/>
      <c r="D8" s="60">
        <f>D6+F8-L8-R8-X8+Z6</f>
        <v>0</v>
      </c>
      <c r="E8" s="54"/>
      <c r="F8" s="54">
        <f>IF((H$4+N$4+T$4)=0,0,[3]Apr23!$P$1)</f>
        <v>0</v>
      </c>
      <c r="G8" s="54"/>
      <c r="H8" s="61">
        <f>H4</f>
        <v>0</v>
      </c>
      <c r="I8" s="54"/>
      <c r="J8" s="54">
        <f>[2]Apr23!$P$1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[2]Apr23!$Q$1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[2]Apr23!$R$1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36"/>
      <c r="AE8" s="437"/>
      <c r="AF8" s="437"/>
      <c r="AG8" s="437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36"/>
      <c r="AE9" s="437"/>
      <c r="AF9" s="437"/>
      <c r="AG9" s="437"/>
      <c r="AH9" s="24"/>
    </row>
    <row r="10" spans="1:34" ht="13" x14ac:dyDescent="0.15">
      <c r="A10" s="20"/>
      <c r="B10" s="58">
        <f>Admin!B6</f>
        <v>45077</v>
      </c>
      <c r="C10" s="59"/>
      <c r="D10" s="60">
        <f>D8+F10-L10-R10-X10+Z8</f>
        <v>0</v>
      </c>
      <c r="E10" s="54"/>
      <c r="F10" s="54">
        <f>IF((H$4+N$4+T$4)=0,0,[3]May23!$P$1)</f>
        <v>0</v>
      </c>
      <c r="G10" s="54"/>
      <c r="H10" s="61">
        <f>H8</f>
        <v>0</v>
      </c>
      <c r="I10" s="54"/>
      <c r="J10" s="54">
        <f>[2]May23!$P$1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[2]May23!$Q$1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[2]May23!$R$1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34" t="s">
        <v>46</v>
      </c>
      <c r="AE11" s="437"/>
      <c r="AF11" s="437"/>
      <c r="AG11" s="437"/>
      <c r="AH11" s="24"/>
    </row>
    <row r="12" spans="1:34" x14ac:dyDescent="0.15">
      <c r="A12" s="20"/>
      <c r="B12" s="58">
        <f>Admin!B7</f>
        <v>45107</v>
      </c>
      <c r="C12" s="59"/>
      <c r="D12" s="60">
        <f>D10+F12-L12-R12-X12+Z10</f>
        <v>0</v>
      </c>
      <c r="E12" s="54"/>
      <c r="F12" s="54">
        <f>IF((H$4+N$4+T$4)=0,0,[3]Jun23!$P$1)</f>
        <v>0</v>
      </c>
      <c r="G12" s="54"/>
      <c r="H12" s="61">
        <f>H10</f>
        <v>0</v>
      </c>
      <c r="I12" s="54"/>
      <c r="J12" s="54">
        <f>[2]Jun23!$P$1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[2]Jun23!$Q$1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[2]Jun23!$R$1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36"/>
      <c r="AE12" s="437"/>
      <c r="AF12" s="437"/>
      <c r="AG12" s="437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36"/>
      <c r="AE13" s="437"/>
      <c r="AF13" s="437"/>
      <c r="AG13" s="437"/>
      <c r="AH13" s="24"/>
    </row>
    <row r="14" spans="1:34" ht="12" customHeight="1" x14ac:dyDescent="0.15">
      <c r="A14" s="20"/>
      <c r="B14" s="58">
        <f>Admin!B8</f>
        <v>45138</v>
      </c>
      <c r="C14" s="59"/>
      <c r="D14" s="60">
        <f>D12+F14-L14-R14-X14+Z12</f>
        <v>0</v>
      </c>
      <c r="E14" s="54"/>
      <c r="F14" s="54">
        <f>IF((H$4+N$4+T$4)=0,0,[3]Jul23!$P$1)</f>
        <v>0</v>
      </c>
      <c r="G14" s="54"/>
      <c r="H14" s="61">
        <f>H12</f>
        <v>0</v>
      </c>
      <c r="I14" s="54"/>
      <c r="J14" s="54">
        <f>[2]Jul23!$P$1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[2]Jul23!$Q$1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[2]Jul23!$R$1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34" t="s">
        <v>405</v>
      </c>
      <c r="AE15" s="435"/>
      <c r="AF15" s="435"/>
      <c r="AG15" s="435"/>
      <c r="AH15" s="24"/>
    </row>
    <row r="16" spans="1:34" ht="12" customHeight="1" x14ac:dyDescent="0.15">
      <c r="A16" s="20"/>
      <c r="B16" s="58">
        <f>Admin!B9</f>
        <v>45169</v>
      </c>
      <c r="C16" s="59"/>
      <c r="D16" s="60">
        <f>D14+F16-L16-R16-X16+Z14</f>
        <v>0</v>
      </c>
      <c r="E16" s="54"/>
      <c r="F16" s="54">
        <f>IF((H$4+N$4+T$4)=0,0,[3]Aug23!$P$1)</f>
        <v>0</v>
      </c>
      <c r="G16" s="54"/>
      <c r="H16" s="61">
        <f>H14</f>
        <v>0</v>
      </c>
      <c r="I16" s="54"/>
      <c r="J16" s="54">
        <f>[2]Aug23!$P$1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[2]Aug23!$Q$1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[2]Aug23!$R$1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34"/>
      <c r="AE16" s="435"/>
      <c r="AF16" s="435"/>
      <c r="AG16" s="435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34"/>
      <c r="AE17" s="435"/>
      <c r="AF17" s="435"/>
      <c r="AG17" s="435"/>
      <c r="AH17" s="24"/>
    </row>
    <row r="18" spans="1:34" ht="12" customHeight="1" x14ac:dyDescent="0.15">
      <c r="A18" s="20"/>
      <c r="B18" s="58">
        <f>Admin!B10</f>
        <v>45199</v>
      </c>
      <c r="C18" s="59"/>
      <c r="D18" s="60">
        <f>D16+F18-L18-R18-X18+Z16</f>
        <v>0</v>
      </c>
      <c r="E18" s="54"/>
      <c r="F18" s="54">
        <f>IF((H$4+N$4+T$4)=0,0,[3]Sep23!$P$1)</f>
        <v>0</v>
      </c>
      <c r="G18" s="54"/>
      <c r="H18" s="61">
        <f>H16</f>
        <v>0</v>
      </c>
      <c r="I18" s="54"/>
      <c r="J18" s="54">
        <f>[2]Sep23!$P$1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[2]Sep23!$Q$1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[2]Sep23!$R$1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34" t="s">
        <v>47</v>
      </c>
      <c r="AE19" s="435"/>
      <c r="AF19" s="435"/>
      <c r="AG19" s="435"/>
      <c r="AH19" s="24"/>
    </row>
    <row r="20" spans="1:34" ht="12" customHeight="1" x14ac:dyDescent="0.15">
      <c r="A20" s="20"/>
      <c r="B20" s="58">
        <f>Admin!B11</f>
        <v>45230</v>
      </c>
      <c r="C20" s="59"/>
      <c r="D20" s="60">
        <f>D18+F20-L20-R20-X20+Z18</f>
        <v>0</v>
      </c>
      <c r="E20" s="54"/>
      <c r="F20" s="54">
        <f>IF((H$4+N$4+T$4)=0,0,[3]Oct23!$P$1)</f>
        <v>0</v>
      </c>
      <c r="G20" s="54"/>
      <c r="H20" s="61">
        <f>H18</f>
        <v>0</v>
      </c>
      <c r="I20" s="54"/>
      <c r="J20" s="54">
        <f>[2]Oct23!$P$1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[2]Oct23!$Q$1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[2]Oct23!$R$1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34"/>
      <c r="AE20" s="435"/>
      <c r="AF20" s="435"/>
      <c r="AG20" s="435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34"/>
      <c r="AE21" s="435"/>
      <c r="AF21" s="435"/>
      <c r="AG21" s="435"/>
      <c r="AH21" s="24"/>
    </row>
    <row r="22" spans="1:34" ht="12" customHeight="1" x14ac:dyDescent="0.15">
      <c r="A22" s="20"/>
      <c r="B22" s="58">
        <f>Admin!B12</f>
        <v>45260</v>
      </c>
      <c r="C22" s="59"/>
      <c r="D22" s="60">
        <f>D20+F22-L22-R22-X22+Z20</f>
        <v>0</v>
      </c>
      <c r="E22" s="54"/>
      <c r="F22" s="54">
        <f>IF((H$4+N$4+T$4)=0,0,[3]Nov23!$P$1)</f>
        <v>0</v>
      </c>
      <c r="G22" s="54"/>
      <c r="H22" s="61">
        <f>H20</f>
        <v>0</v>
      </c>
      <c r="I22" s="54"/>
      <c r="J22" s="54">
        <f>[2]Nov23!$P$1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[2]Nov23!$Q$1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[2]Nov23!$R$1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34" t="s">
        <v>48</v>
      </c>
      <c r="AE23" s="435"/>
      <c r="AF23" s="435"/>
      <c r="AG23" s="435"/>
      <c r="AH23" s="24"/>
    </row>
    <row r="24" spans="1:34" x14ac:dyDescent="0.15">
      <c r="A24" s="20"/>
      <c r="B24" s="58">
        <f>Admin!B13</f>
        <v>45291</v>
      </c>
      <c r="C24" s="59"/>
      <c r="D24" s="60">
        <f>D22+F24-L24-R24-X24+Z22</f>
        <v>0</v>
      </c>
      <c r="E24" s="54"/>
      <c r="F24" s="54">
        <f>IF((H$4+N$4+T$4)=0,0,[3]Dec23!$P$1)</f>
        <v>0</v>
      </c>
      <c r="G24" s="54"/>
      <c r="H24" s="61">
        <f>H22</f>
        <v>0</v>
      </c>
      <c r="I24" s="54"/>
      <c r="J24" s="54">
        <f>[2]Dec23!$P$1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[2]Dec23!$Q$1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[2]Dec23!$R$1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34"/>
      <c r="AE24" s="435"/>
      <c r="AF24" s="435"/>
      <c r="AG24" s="435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34"/>
      <c r="AE25" s="435"/>
      <c r="AF25" s="435"/>
      <c r="AG25" s="435"/>
      <c r="AH25" s="24"/>
    </row>
    <row r="26" spans="1:34" x14ac:dyDescent="0.15">
      <c r="A26" s="20"/>
      <c r="B26" s="58">
        <f>Admin!B14</f>
        <v>45322</v>
      </c>
      <c r="C26" s="59"/>
      <c r="D26" s="60">
        <f>D24+F26-L26-R26-X26+Z24</f>
        <v>0</v>
      </c>
      <c r="E26" s="54"/>
      <c r="F26" s="54">
        <f>IF((H$4+N$4+T$4)=0,0,[3]Jan24!$P$1)</f>
        <v>0</v>
      </c>
      <c r="G26" s="54"/>
      <c r="H26" s="61">
        <f>H24</f>
        <v>0</v>
      </c>
      <c r="I26" s="54"/>
      <c r="J26" s="54">
        <f>[2]Jan24!$P$1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[2]Jan24!$Q$1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[2]Jan24!$R$1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36"/>
      <c r="AE26" s="437"/>
      <c r="AF26" s="437"/>
      <c r="AG26" s="437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45350</v>
      </c>
      <c r="C28" s="59"/>
      <c r="D28" s="60">
        <f>D26+F28-L28-R28-X28+Z26</f>
        <v>0</v>
      </c>
      <c r="E28" s="54"/>
      <c r="F28" s="54">
        <f>IF((H$4+N$4+T$4)=0,0,[3]OpeningCreditors!$P$1)</f>
        <v>0</v>
      </c>
      <c r="G28" s="54"/>
      <c r="H28" s="61">
        <f>H26</f>
        <v>0</v>
      </c>
      <c r="I28" s="54"/>
      <c r="J28" s="54">
        <f>[2]Feb24!$P$1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[2]Feb24!$Q$1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[2]Feb24!$R$1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34" t="s">
        <v>49</v>
      </c>
      <c r="AE28" s="435"/>
      <c r="AF28" s="435"/>
      <c r="AG28" s="435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34"/>
      <c r="AE29" s="435"/>
      <c r="AF29" s="435"/>
      <c r="AG29" s="435"/>
      <c r="AH29" s="24"/>
    </row>
    <row r="30" spans="1:34" x14ac:dyDescent="0.15">
      <c r="A30" s="20"/>
      <c r="B30" s="58">
        <f>Admin!B17</f>
        <v>45387</v>
      </c>
      <c r="C30" s="59"/>
      <c r="D30" s="60">
        <f>D28+F30-L30-R30-X30+Z28</f>
        <v>0</v>
      </c>
      <c r="E30" s="54"/>
      <c r="F30" s="54">
        <f>IF((H$4+N$4+T$4)=0,0,[3]Mar24!$P$1)</f>
        <v>0</v>
      </c>
      <c r="G30" s="54"/>
      <c r="H30" s="61">
        <f>H28</f>
        <v>0</v>
      </c>
      <c r="I30" s="54"/>
      <c r="J30" s="54">
        <f>[2]Mar24!$P$1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[2]Mar24!$Q$1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[2]Mar24!$R$1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36"/>
      <c r="AE30" s="437"/>
      <c r="AF30" s="437"/>
      <c r="AG30" s="437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41" t="s">
        <v>143</v>
      </c>
      <c r="C2" s="157" t="s">
        <v>140</v>
      </c>
      <c r="D2" s="401">
        <f>Admin!B5</f>
        <v>45046</v>
      </c>
      <c r="E2" s="400">
        <f>Admin!B6</f>
        <v>45077</v>
      </c>
      <c r="F2" s="400">
        <f>Admin!B7</f>
        <v>45107</v>
      </c>
      <c r="G2" s="400">
        <f>Admin!B8</f>
        <v>45138</v>
      </c>
      <c r="H2" s="400">
        <f>Admin!B9</f>
        <v>45169</v>
      </c>
      <c r="I2" s="400">
        <f>Admin!B10</f>
        <v>45199</v>
      </c>
      <c r="J2" s="400">
        <f>Admin!B11</f>
        <v>45230</v>
      </c>
      <c r="K2" s="400">
        <f>Admin!B12</f>
        <v>45260</v>
      </c>
      <c r="L2" s="400">
        <f>Admin!B13</f>
        <v>45291</v>
      </c>
      <c r="M2" s="400">
        <f>Admin!B14</f>
        <v>45322</v>
      </c>
      <c r="N2" s="400">
        <f>Admin!B15</f>
        <v>45350</v>
      </c>
      <c r="O2" s="400">
        <f>Admin!B16</f>
        <v>45382</v>
      </c>
      <c r="P2" s="23"/>
    </row>
    <row r="3" spans="1:16" ht="12" customHeight="1" x14ac:dyDescent="0.15">
      <c r="A3" s="23"/>
      <c r="B3" s="442"/>
      <c r="C3" s="158">
        <f>Admin!B$17</f>
        <v>45387</v>
      </c>
      <c r="D3" s="402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23"/>
    </row>
    <row r="4" spans="1:16" ht="13" thickBot="1" x14ac:dyDescent="0.2">
      <c r="A4" s="23"/>
      <c r="B4" s="443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15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44" t="s">
        <v>144</v>
      </c>
      <c r="C19" s="157" t="s">
        <v>140</v>
      </c>
      <c r="D19" s="401">
        <f t="shared" ref="D19:O19" si="3">D2</f>
        <v>45046</v>
      </c>
      <c r="E19" s="401">
        <f t="shared" si="3"/>
        <v>45077</v>
      </c>
      <c r="F19" s="401">
        <f t="shared" si="3"/>
        <v>45107</v>
      </c>
      <c r="G19" s="401">
        <f t="shared" si="3"/>
        <v>45138</v>
      </c>
      <c r="H19" s="401">
        <f t="shared" si="3"/>
        <v>45169</v>
      </c>
      <c r="I19" s="401">
        <f t="shared" si="3"/>
        <v>45199</v>
      </c>
      <c r="J19" s="401">
        <f t="shared" si="3"/>
        <v>45230</v>
      </c>
      <c r="K19" s="401">
        <f t="shared" si="3"/>
        <v>45260</v>
      </c>
      <c r="L19" s="401">
        <f t="shared" si="3"/>
        <v>45291</v>
      </c>
      <c r="M19" s="401">
        <f t="shared" si="3"/>
        <v>45322</v>
      </c>
      <c r="N19" s="401">
        <f t="shared" si="3"/>
        <v>45350</v>
      </c>
      <c r="O19" s="401">
        <f t="shared" si="3"/>
        <v>45382</v>
      </c>
      <c r="P19" s="23"/>
    </row>
    <row r="20" spans="1:16" ht="12" customHeight="1" x14ac:dyDescent="0.15">
      <c r="A20" s="23"/>
      <c r="B20" s="445"/>
      <c r="C20" s="158">
        <f>Admin!B$17</f>
        <v>45387</v>
      </c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23"/>
    </row>
    <row r="21" spans="1:16" ht="13" thickBot="1" x14ac:dyDescent="0.2">
      <c r="A21" s="23"/>
      <c r="B21" s="443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47" t="s">
        <v>95</v>
      </c>
      <c r="C36" s="448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89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167</vt:i4>
      </vt:variant>
    </vt:vector>
  </HeadingPairs>
  <TitlesOfParts>
    <vt:vector size="177" baseType="lpstr">
      <vt:lpstr>Business Details</vt:lpstr>
      <vt:lpstr>SE Short</vt:lpstr>
      <vt:lpstr>SE Full</vt:lpstr>
      <vt:lpstr>Profit &amp; Loss Account</vt:lpstr>
      <vt:lpstr>VitalTax</vt:lpstr>
      <vt:lpstr>Income Tax</vt:lpstr>
      <vt:lpstr>Wagesinterface</vt:lpstr>
      <vt:lpstr>StockControl</vt:lpstr>
      <vt:lpstr>Profit Forecast</vt:lpstr>
      <vt:lpstr>Admin</vt:lpstr>
      <vt:lpstr>Annual_ConsolidatedExpenses</vt:lpstr>
      <vt:lpstr>Annual_ExpenseAdminCosts</vt:lpstr>
      <vt:lpstr>Annual_ExpenseAdminCostsDisallowable</vt:lpstr>
      <vt:lpstr>Annual_ExpenseAdvertisingCosts</vt:lpstr>
      <vt:lpstr>Annual_ExpenseAdvertisingCostsDisallowable</vt:lpstr>
      <vt:lpstr>Annual_ExpenseBadDebt</vt:lpstr>
      <vt:lpstr>Annual_ExpenseBadDebtDisallowable</vt:lpstr>
      <vt:lpstr>Annual_ExpenseBusinessEntertainmentCosts</vt:lpstr>
      <vt:lpstr>Annual_ExpenseBusinessEntertainmentCostsDisallowable</vt:lpstr>
      <vt:lpstr>Annual_ExpenseCisPaymentsToSubcontractors</vt:lpstr>
      <vt:lpstr>Annual_ExpenseCisPaymentsToSubcontractorsDisallowable</vt:lpstr>
      <vt:lpstr>Annual_ExpenseCostOfGoodsBought</vt:lpstr>
      <vt:lpstr>Annual_ExpenseCostOfGoodsBoughtDisallowable</vt:lpstr>
      <vt:lpstr>Annual_ExpenseDepreciation</vt:lpstr>
      <vt:lpstr>Annual_ExpenseDepreciationDisallowable</vt:lpstr>
      <vt:lpstr>Annual_ExpenseFinancialCharges</vt:lpstr>
      <vt:lpstr>Annual_ExpenseFinancialChargesDisallowable</vt:lpstr>
      <vt:lpstr>Annual_ExpenseInterest</vt:lpstr>
      <vt:lpstr>Annual_ExpenseInterestDisallowable</vt:lpstr>
      <vt:lpstr>Annual_ExpenseMaintenanceCosts</vt:lpstr>
      <vt:lpstr>Annual_ExpenseMaintenanceCostsDisallowable</vt:lpstr>
      <vt:lpstr>Annual_ExpenseOther</vt:lpstr>
      <vt:lpstr>Annual_ExpenseOtherDisallowable</vt:lpstr>
      <vt:lpstr>Annual_ExpensePremisesRunningCosts</vt:lpstr>
      <vt:lpstr>Annual_ExpensePremisesRunningCostsDisallowable</vt:lpstr>
      <vt:lpstr>Annual_ExpenseProfessionalFees</vt:lpstr>
      <vt:lpstr>Annual_ExpenseProfessionalFeesDisallowable</vt:lpstr>
      <vt:lpstr>Annual_ExpenseStaffCosts</vt:lpstr>
      <vt:lpstr>Annual_ExpenseStaffCostsDisallowable</vt:lpstr>
      <vt:lpstr>Annual_ExpenseTravelCosts</vt:lpstr>
      <vt:lpstr>Annual_ExpenseTravelCostsDisallowable</vt:lpstr>
      <vt:lpstr>Annual_IncomeOther</vt:lpstr>
      <vt:lpstr>Annual_IncomeTurnover</vt:lpstr>
      <vt:lpstr>'Profit &amp; Loss Account'!Print_Titles</vt:lpstr>
      <vt:lpstr>VitalTax!Print_Titles</vt:lpstr>
      <vt:lpstr>Q1_ConsolidatedExpenses</vt:lpstr>
      <vt:lpstr>Q1_ExpenseAdminCosts</vt:lpstr>
      <vt:lpstr>Q1_ExpenseAdminCostsDisallowable</vt:lpstr>
      <vt:lpstr>Q1_ExpenseAdvertisingCosts</vt:lpstr>
      <vt:lpstr>Q1_ExpenseAdvertisingCostsDisallowable</vt:lpstr>
      <vt:lpstr>Q1_ExpenseBadDebt</vt:lpstr>
      <vt:lpstr>Q1_ExpenseBadDebtDisallowable</vt:lpstr>
      <vt:lpstr>Q1_ExpenseBusinessEntertainmentCosts</vt:lpstr>
      <vt:lpstr>Q1_ExpenseBusinessEntertainmentCostsDisallowable</vt:lpstr>
      <vt:lpstr>Q1_ExpenseCisPaymentsToSubcontractors</vt:lpstr>
      <vt:lpstr>Q1_ExpenseCisPaymentsToSubcontractorsDisallowable</vt:lpstr>
      <vt:lpstr>Q1_ExpenseCostOfGoodsBought</vt:lpstr>
      <vt:lpstr>Q1_ExpenseCostOfGoodsBoughtDisallowable</vt:lpstr>
      <vt:lpstr>Q1_ExpenseDepreciation</vt:lpstr>
      <vt:lpstr>Q1_ExpenseDepreciationDisallowable</vt:lpstr>
      <vt:lpstr>Q1_ExpenseFinancialCharges</vt:lpstr>
      <vt:lpstr>Q1_ExpenseFinancialChargesDisallowable</vt:lpstr>
      <vt:lpstr>Q1_ExpenseInterest</vt:lpstr>
      <vt:lpstr>Q1_ExpenseInterestDisallowable</vt:lpstr>
      <vt:lpstr>Q1_ExpenseMaintenanceCosts</vt:lpstr>
      <vt:lpstr>Q1_ExpenseMaintenanceCostsDisallowable</vt:lpstr>
      <vt:lpstr>Q1_ExpenseOther</vt:lpstr>
      <vt:lpstr>Q1_ExpenseOtherDisallowable</vt:lpstr>
      <vt:lpstr>Q1_ExpensePremisesRunningCosts</vt:lpstr>
      <vt:lpstr>Q1_ExpensePremisesRunningCostsDisallowable</vt:lpstr>
      <vt:lpstr>Q1_ExpenseProfessionalFees</vt:lpstr>
      <vt:lpstr>Q1_ExpenseProfessionalFeesDisallowable</vt:lpstr>
      <vt:lpstr>Q1_ExpenseStaffCosts</vt:lpstr>
      <vt:lpstr>Q1_ExpenseStaffCostsDisallowable</vt:lpstr>
      <vt:lpstr>Q1_ExpenseTravelCosts</vt:lpstr>
      <vt:lpstr>Q1_ExpenseTravelCostsDisallowable</vt:lpstr>
      <vt:lpstr>Q1_IncomeOther</vt:lpstr>
      <vt:lpstr>Q1_IncomeTurnover</vt:lpstr>
      <vt:lpstr>Q2_ConsolidatedExpenses</vt:lpstr>
      <vt:lpstr>Q2_ExpenseAdminCosts</vt:lpstr>
      <vt:lpstr>Q2_ExpenseAdminCostsDisallowable</vt:lpstr>
      <vt:lpstr>Q2_ExpenseAdvertisingCosts</vt:lpstr>
      <vt:lpstr>Q2_ExpenseAdvertisingCostsDisallowable</vt:lpstr>
      <vt:lpstr>Q2_ExpenseBadDebt</vt:lpstr>
      <vt:lpstr>Q2_ExpenseBadDebtDisallowable</vt:lpstr>
      <vt:lpstr>Q2_ExpenseBusinessEntertainmentCosts</vt:lpstr>
      <vt:lpstr>Q2_ExpenseBusinessEntertainmentCostsDisallowable</vt:lpstr>
      <vt:lpstr>Q2_ExpenseCisPaymentsToSubcontractors</vt:lpstr>
      <vt:lpstr>Q2_ExpenseCisPaymentsToSubcontractorsDisallowable</vt:lpstr>
      <vt:lpstr>Q2_ExpenseCostOfGoodsBought</vt:lpstr>
      <vt:lpstr>Q2_ExpenseCostOfGoodsBoughtDisallowable</vt:lpstr>
      <vt:lpstr>Q2_ExpenseDepreciation</vt:lpstr>
      <vt:lpstr>Q2_ExpenseDepreciationDisallowable</vt:lpstr>
      <vt:lpstr>Q2_ExpenseFinancialCharges</vt:lpstr>
      <vt:lpstr>Q2_ExpenseFinancialChargesDisallowable</vt:lpstr>
      <vt:lpstr>Q2_ExpenseInterest</vt:lpstr>
      <vt:lpstr>Q2_ExpenseInterestDisallowable</vt:lpstr>
      <vt:lpstr>Q2_ExpenseMaintenanceCosts</vt:lpstr>
      <vt:lpstr>Q2_ExpenseMaintenanceCostsDisallowable</vt:lpstr>
      <vt:lpstr>Q2_ExpenseOther</vt:lpstr>
      <vt:lpstr>Q2_ExpenseOtherDisallowable</vt:lpstr>
      <vt:lpstr>Q2_ExpensePremisesRunningCosts</vt:lpstr>
      <vt:lpstr>Q2_ExpensePremisesRunningCostsDisallowable</vt:lpstr>
      <vt:lpstr>Q2_ExpenseProfessionalFees</vt:lpstr>
      <vt:lpstr>Q2_ExpenseProfessionalFeesDisallowable</vt:lpstr>
      <vt:lpstr>Q2_ExpenseStaffCosts</vt:lpstr>
      <vt:lpstr>Q2_ExpenseStaffCostsDisallowable</vt:lpstr>
      <vt:lpstr>Q2_ExpenseTravelCosts</vt:lpstr>
      <vt:lpstr>Q2_ExpenseTravelCostsDisallowable</vt:lpstr>
      <vt:lpstr>Q2_IncomeOther</vt:lpstr>
      <vt:lpstr>Q2_IncomeTurnover</vt:lpstr>
      <vt:lpstr>Q3_ConsolidatedExpenses</vt:lpstr>
      <vt:lpstr>Q3_ExpenseAdminCosts</vt:lpstr>
      <vt:lpstr>Q3_ExpenseAdminCostsDisallowable</vt:lpstr>
      <vt:lpstr>Q3_ExpenseAdvertisingCosts</vt:lpstr>
      <vt:lpstr>Q3_ExpenseAdvertisingCostsDisallowable</vt:lpstr>
      <vt:lpstr>Q3_ExpenseBadDebt</vt:lpstr>
      <vt:lpstr>Q3_ExpenseBadDebtDisallowable</vt:lpstr>
      <vt:lpstr>Q3_ExpenseBusinessEntertainmentCosts</vt:lpstr>
      <vt:lpstr>Q3_ExpenseBusinessEntertainmentCostsDisallowable</vt:lpstr>
      <vt:lpstr>Q3_ExpenseCisPaymentsToSubcontractors</vt:lpstr>
      <vt:lpstr>Q3_ExpenseCisPaymentsToSubcontractorsDisallowable</vt:lpstr>
      <vt:lpstr>Q3_ExpenseCostOfGoodsBought</vt:lpstr>
      <vt:lpstr>Q3_ExpenseCostOfGoodsBoughtDisallowable</vt:lpstr>
      <vt:lpstr>Q3_ExpenseDepreciation</vt:lpstr>
      <vt:lpstr>Q3_ExpenseDepreciationDisallowable</vt:lpstr>
      <vt:lpstr>Q3_ExpenseFinancialCharges</vt:lpstr>
      <vt:lpstr>Q3_ExpenseFinancialChargesDisallowable</vt:lpstr>
      <vt:lpstr>Q3_ExpenseInterest</vt:lpstr>
      <vt:lpstr>Q3_ExpenseInterestDisallowable</vt:lpstr>
      <vt:lpstr>Q3_ExpenseMaintenanceCosts</vt:lpstr>
      <vt:lpstr>Q3_ExpenseMaintenanceCostsDisallowable</vt:lpstr>
      <vt:lpstr>Q3_ExpenseOther</vt:lpstr>
      <vt:lpstr>Q3_ExpenseOtherDisallowable</vt:lpstr>
      <vt:lpstr>Q3_ExpensePremisesRunningCosts</vt:lpstr>
      <vt:lpstr>Q3_ExpensePremisesRunningCostsDisallowable</vt:lpstr>
      <vt:lpstr>Q3_ExpenseProfessionalFees</vt:lpstr>
      <vt:lpstr>Q3_ExpenseProfessionalFeesDisallowable</vt:lpstr>
      <vt:lpstr>Q3_ExpenseStaffCosts</vt:lpstr>
      <vt:lpstr>Q3_ExpenseStaffCostsDisallowable</vt:lpstr>
      <vt:lpstr>Q3_ExpenseTravelCosts</vt:lpstr>
      <vt:lpstr>Q3_ExpenseTravelCostsDisallowable</vt:lpstr>
      <vt:lpstr>Q3_IncomeOther</vt:lpstr>
      <vt:lpstr>Q3_IncomeTurnover</vt:lpstr>
      <vt:lpstr>Q4_ConsolidatedExpenses</vt:lpstr>
      <vt:lpstr>Q4_ExpenseAdminCosts</vt:lpstr>
      <vt:lpstr>Q4_ExpenseAdminCostsDisallowable</vt:lpstr>
      <vt:lpstr>Q4_ExpenseAdvertisingCosts</vt:lpstr>
      <vt:lpstr>Q4_ExpenseAdvertisingCostsDisallowable</vt:lpstr>
      <vt:lpstr>Q4_ExpenseBadDebt</vt:lpstr>
      <vt:lpstr>Q4_ExpenseBadDebtDisallowable</vt:lpstr>
      <vt:lpstr>Q4_ExpenseBusinessEntertainmentCosts</vt:lpstr>
      <vt:lpstr>Q4_ExpenseBusinessEntertainmentCostsDisallowable</vt:lpstr>
      <vt:lpstr>Q4_ExpenseCisPaymentsToSubcontractors</vt:lpstr>
      <vt:lpstr>Q4_ExpenseCisPaymentsToSubcontractorsDisallowable</vt:lpstr>
      <vt:lpstr>Q4_ExpenseCostOfGoodsBought</vt:lpstr>
      <vt:lpstr>Q4_ExpenseCostOfGoodsBoughtDisallowable</vt:lpstr>
      <vt:lpstr>Q4_ExpenseDepreciation</vt:lpstr>
      <vt:lpstr>Q4_ExpenseDepreciationDisallowable</vt:lpstr>
      <vt:lpstr>Q4_ExpenseFinancialCharges</vt:lpstr>
      <vt:lpstr>Q4_ExpenseFinancialChargesDisallowable</vt:lpstr>
      <vt:lpstr>Q4_ExpenseInterest</vt:lpstr>
      <vt:lpstr>Q4_ExpenseInterestDisallowable</vt:lpstr>
      <vt:lpstr>Q4_ExpenseMaintenanceCosts</vt:lpstr>
      <vt:lpstr>Q4_ExpenseMaintenanceCostsDisallowable</vt:lpstr>
      <vt:lpstr>Q4_ExpenseOther</vt:lpstr>
      <vt:lpstr>Q4_ExpenseOtherDisallowable</vt:lpstr>
      <vt:lpstr>Q4_ExpensePremisesRunningCosts</vt:lpstr>
      <vt:lpstr>Q4_ExpensePremisesRunningCostsDisallowable</vt:lpstr>
      <vt:lpstr>Q4_ExpenseProfessionalFees</vt:lpstr>
      <vt:lpstr>Q4_ExpenseProfessionalFeesDisallowable</vt:lpstr>
      <vt:lpstr>Q4_ExpenseStaffCosts</vt:lpstr>
      <vt:lpstr>Q4_ExpenseStaffCostsDisallowable</vt:lpstr>
      <vt:lpstr>Q4_ExpenseTravelCosts</vt:lpstr>
      <vt:lpstr>Q4_ExpenseTravelCostsDisallowable</vt:lpstr>
      <vt:lpstr>Q4_IncomeOther</vt:lpstr>
      <vt:lpstr>Q4_IncomeTurnover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2023-06-26T21:36:10Z</dcterms:modified>
</cp:coreProperties>
</file>