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Objects="placeholders" codeName="ThisWorkbook" defaultThemeVersion="124226"/>
  <mc:AlternateContent xmlns:mc="http://schemas.openxmlformats.org/markup-compatibility/2006">
    <mc:Choice Requires="x15">
      <x15ac:absPath xmlns:x15ac="http://schemas.microsoft.com/office/spreadsheetml/2010/11/ac" url="/Users/antony/projects/diy-accounting/GB Accounts 2023-24/GB Accounts Taxi Driver 2024-04-05 (Apr24) Excel 2007/"/>
    </mc:Choice>
  </mc:AlternateContent>
  <xr:revisionPtr revIDLastSave="0" documentId="13_ncr:1_{3CEEE292-4707-504D-B247-E723DEFA744D}" xr6:coauthVersionLast="47" xr6:coauthVersionMax="47" xr10:uidLastSave="{00000000-0000-0000-0000-000000000000}"/>
  <bookViews>
    <workbookView xWindow="0" yWindow="500" windowWidth="32980" windowHeight="18780" tabRatio="771" xr2:uid="{00000000-000D-0000-FFFF-FFFF00000000}"/>
  </bookViews>
  <sheets>
    <sheet name="Home" sheetId="22" r:id="rId1"/>
    <sheet name="Business Details" sheetId="20" r:id="rId2"/>
    <sheet name="SE Short" sheetId="19" r:id="rId3"/>
    <sheet name="Profit &amp; Loss Acc" sheetId="6" r:id="rId4"/>
    <sheet name="VitalTax" sheetId="47" r:id="rId5"/>
    <sheet name="Fixed Assets" sheetId="16" r:id="rId6"/>
    <sheet name="Draft Tax calculation" sheetId="8" r:id="rId7"/>
    <sheet name="Wages Forecast" sheetId="17" r:id="rId8"/>
    <sheet name="SalesApr23" sheetId="23" r:id="rId9"/>
    <sheet name="PurchasesApr23" sheetId="35" r:id="rId10"/>
    <sheet name="SalesMay23" sheetId="24" r:id="rId11"/>
    <sheet name="PurchasesMay23" sheetId="36" r:id="rId12"/>
    <sheet name="SalesJun23" sheetId="25" r:id="rId13"/>
    <sheet name="PurchasesJun23" sheetId="37" r:id="rId14"/>
    <sheet name="SalesJul23" sheetId="26" r:id="rId15"/>
    <sheet name="PurchasesJul23" sheetId="38" r:id="rId16"/>
    <sheet name="SalesAug23" sheetId="27" r:id="rId17"/>
    <sheet name="PurchasesAug23" sheetId="39" r:id="rId18"/>
    <sheet name="SalesSep23" sheetId="28" r:id="rId19"/>
    <sheet name="PurchasesSep23" sheetId="40" r:id="rId20"/>
    <sheet name="SalesOct23" sheetId="29" r:id="rId21"/>
    <sheet name="PurchasesOct23" sheetId="41" r:id="rId22"/>
    <sheet name="SalesNov23" sheetId="30" r:id="rId23"/>
    <sheet name="PurchasesNov23" sheetId="42" r:id="rId24"/>
    <sheet name="SalesDec23" sheetId="31" r:id="rId25"/>
    <sheet name="PurchasesDec23" sheetId="43" r:id="rId26"/>
    <sheet name="SalesJan24" sheetId="32" r:id="rId27"/>
    <sheet name="PurchasesJan24" sheetId="44" r:id="rId28"/>
    <sheet name="SalesFeb24" sheetId="33" r:id="rId29"/>
    <sheet name="PurchasesFeb24" sheetId="45" r:id="rId30"/>
    <sheet name="SalesMar24" sheetId="34" r:id="rId31"/>
    <sheet name="PurchasesMar24" sheetId="46" r:id="rId32"/>
    <sheet name="Admin" sheetId="18" r:id="rId33"/>
  </sheets>
  <definedNames>
    <definedName name="_xlnm._FilterDatabase" localSheetId="31" hidden="1">PurchasesMar24!$G$2:$W$2</definedName>
    <definedName name="Annual_ConsolidatedExpenses">VitalTax!$G$29</definedName>
    <definedName name="Annual_ExpenseAdminCosts">VitalTax!$G$15</definedName>
    <definedName name="Annual_ExpenseAdminCostsDisallowable">VitalTax!$G$42</definedName>
    <definedName name="Annual_ExpenseAdvertisingCosts">VitalTax!$G$18</definedName>
    <definedName name="Annual_ExpenseAdvertisingCostsDisallowable">VitalTax!$G$43</definedName>
    <definedName name="Annual_ExpenseBadDebt">VitalTax!$G$20</definedName>
    <definedName name="Annual_ExpenseBadDebtDisallowable">VitalTax!$G$47</definedName>
    <definedName name="Annual_ExpenseBusinessEntertainmentCosts">VitalTax!$G$25</definedName>
    <definedName name="Annual_ExpenseBusinessEntertainmentCostsDisallowable">VitalTax!$G$44</definedName>
    <definedName name="Annual_ExpenseCisPaymentsToSubcontractors">VitalTax!$G$24</definedName>
    <definedName name="Annual_ExpenseCisPaymentsToSubcontractorsDisallowable">VitalTax!$G$37</definedName>
    <definedName name="Annual_ExpenseCostOfGoodsBought">VitalTax!$G$7</definedName>
    <definedName name="Annual_ExpenseCostOfGoodsBoughtDisallowable">VitalTax!$G$36</definedName>
    <definedName name="Annual_ExpenseDepreciation">VitalTax!$G$26</definedName>
    <definedName name="Annual_ExpenseDepreciationDisallowable">VitalTax!$G$49</definedName>
    <definedName name="Annual_ExpenseFinancialCharges">VitalTax!$G$16</definedName>
    <definedName name="Annual_ExpenseFinancialChargesDisallowable">VitalTax!$G$46</definedName>
    <definedName name="Annual_ExpenseInterest">VitalTax!$G$21</definedName>
    <definedName name="Annual_ExpenseInterestDisallowable">VitalTax!$G$45</definedName>
    <definedName name="Annual_ExpenseMaintenanceCosts">VitalTax!$G$14</definedName>
    <definedName name="Annual_ExpenseMaintenanceCostsDisallowable">VitalTax!$G$41</definedName>
    <definedName name="Annual_ExpenseOther">VitalTax!$G$22</definedName>
    <definedName name="Annual_ExpenseOtherDisallowable">VitalTax!$G$50</definedName>
    <definedName name="Annual_ExpensePremisesRunningCosts">VitalTax!$G$13</definedName>
    <definedName name="Annual_ExpensePremisesRunningCostsDisallowable">VitalTax!$G$40</definedName>
    <definedName name="Annual_ExpenseProfessionalFees">VitalTax!$G$19</definedName>
    <definedName name="Annual_ExpenseProfessionalFeesDisallowable">VitalTax!$G$48</definedName>
    <definedName name="Annual_ExpenseStaffCosts">VitalTax!$G$12</definedName>
    <definedName name="Annual_ExpenseStaffCostsDisallowable">VitalTax!$G$38</definedName>
    <definedName name="Annual_ExpenseTravelCosts">VitalTax!$G$17</definedName>
    <definedName name="Annual_ExpenseTravelCostsDisallowable">VitalTax!$G$39</definedName>
    <definedName name="Annual_IncomeOther">VitalTax!$G$6</definedName>
    <definedName name="Annual_IncomeTurnover">VitalTax!$G$5</definedName>
    <definedName name="_xlnm.Print_Area" localSheetId="9">PurchasesApr23!$A$1:$U$68</definedName>
    <definedName name="_xlnm.Print_Area" localSheetId="17">PurchasesAug23!$A$1:$U$68</definedName>
    <definedName name="_xlnm.Print_Area" localSheetId="25">PurchasesDec23!$A$1:$U$68</definedName>
    <definedName name="_xlnm.Print_Area" localSheetId="29">PurchasesFeb24!$A$1:$U$68</definedName>
    <definedName name="_xlnm.Print_Area" localSheetId="27">PurchasesJan24!$A$1:$U$68</definedName>
    <definedName name="_xlnm.Print_Area" localSheetId="15">PurchasesJul23!$A$1:$U$68</definedName>
    <definedName name="_xlnm.Print_Area" localSheetId="13">PurchasesJun23!$A$1:$U$68</definedName>
    <definedName name="_xlnm.Print_Area" localSheetId="31">PurchasesMar24!$A$1:$U$68</definedName>
    <definedName name="_xlnm.Print_Area" localSheetId="11">PurchasesMay23!$A$1:$U$67</definedName>
    <definedName name="_xlnm.Print_Area" localSheetId="23">PurchasesNov23!$A$1:$U$68</definedName>
    <definedName name="_xlnm.Print_Area" localSheetId="21">PurchasesOct23!$A$1:$U$68</definedName>
    <definedName name="_xlnm.Print_Area" localSheetId="19">PurchasesSep23!$A$1:$U$68</definedName>
    <definedName name="_xlnm.Print_Titles" localSheetId="5">'Fixed Assets'!$1:$4</definedName>
    <definedName name="_xlnm.Print_Titles" localSheetId="3">'Profit &amp; Loss Acc'!$2:$4</definedName>
    <definedName name="_xlnm.Print_Titles" localSheetId="9">PurchasesApr23!$A:$A,PurchasesApr23!$1:$4</definedName>
    <definedName name="_xlnm.Print_Titles" localSheetId="17">PurchasesAug23!$A:$A,PurchasesAug23!$1:$4</definedName>
    <definedName name="_xlnm.Print_Titles" localSheetId="25">PurchasesDec23!$A:$A,PurchasesDec23!$1:$4</definedName>
    <definedName name="_xlnm.Print_Titles" localSheetId="29">PurchasesFeb24!$A:$A,PurchasesFeb24!$1:$4</definedName>
    <definedName name="_xlnm.Print_Titles" localSheetId="27">PurchasesJan24!$A:$A,PurchasesJan24!$1:$4</definedName>
    <definedName name="_xlnm.Print_Titles" localSheetId="15">PurchasesJul23!$A:$A,PurchasesJul23!$1:$4</definedName>
    <definedName name="_xlnm.Print_Titles" localSheetId="13">PurchasesJun23!$A:$A,PurchasesJun23!$1:$4</definedName>
    <definedName name="_xlnm.Print_Titles" localSheetId="31">PurchasesMar24!$A:$A,PurchasesMar24!$1:$4</definedName>
    <definedName name="_xlnm.Print_Titles" localSheetId="11">PurchasesMay23!$A:$A,PurchasesMay23!$1:$4</definedName>
    <definedName name="_xlnm.Print_Titles" localSheetId="23">PurchasesNov23!$A:$A,PurchasesNov23!$1:$4</definedName>
    <definedName name="_xlnm.Print_Titles" localSheetId="21">PurchasesOct23!$A:$A,PurchasesOct23!$1:$4</definedName>
    <definedName name="_xlnm.Print_Titles" localSheetId="19">PurchasesSep23!$A:$A,PurchasesSep23!$1:$4</definedName>
    <definedName name="_xlnm.Print_Titles" localSheetId="8">SalesApr23!$1:$3</definedName>
    <definedName name="_xlnm.Print_Titles" localSheetId="16">SalesAug23!$1:$3</definedName>
    <definedName name="_xlnm.Print_Titles" localSheetId="24">SalesDec23!$1:$3</definedName>
    <definedName name="_xlnm.Print_Titles" localSheetId="28">SalesFeb24!$1:$3</definedName>
    <definedName name="_xlnm.Print_Titles" localSheetId="26">SalesJan24!$1:$3</definedName>
    <definedName name="_xlnm.Print_Titles" localSheetId="14">SalesJul23!$1:$3</definedName>
    <definedName name="_xlnm.Print_Titles" localSheetId="12">SalesJun23!$1:$3</definedName>
    <definedName name="_xlnm.Print_Titles" localSheetId="30">SalesMar24!$1:$3</definedName>
    <definedName name="_xlnm.Print_Titles" localSheetId="10">SalesMay23!$1:$3</definedName>
    <definedName name="_xlnm.Print_Titles" localSheetId="22">SalesNov23!$1:$3</definedName>
    <definedName name="_xlnm.Print_Titles" localSheetId="20">SalesOct23!$1:$3</definedName>
    <definedName name="_xlnm.Print_Titles" localSheetId="18">SalesSep23!$1:$3</definedName>
    <definedName name="_xlnm.Print_Titles" localSheetId="4">VitalTax!$2:$4</definedName>
    <definedName name="Q1_ConsolidatedExpenses">VitalTax!$C$29</definedName>
    <definedName name="Q1_ExpenseAdminCosts">VitalTax!$C$15</definedName>
    <definedName name="Q1_ExpenseAdminCostsDisallowable">VitalTax!$C$42</definedName>
    <definedName name="Q1_ExpenseAdvertisingCosts">VitalTax!$C$18</definedName>
    <definedName name="Q1_ExpenseAdvertisingCostsDisallowable">VitalTax!$C$43</definedName>
    <definedName name="Q1_ExpenseBadDebt">VitalTax!$C$20</definedName>
    <definedName name="Q1_ExpenseBadDebtDisallowable">VitalTax!$C$47</definedName>
    <definedName name="Q1_ExpenseBusinessEntertainmentCosts">VitalTax!$C$25</definedName>
    <definedName name="Q1_ExpenseBusinessEntertainmentCostsDisallowable">VitalTax!$C$44</definedName>
    <definedName name="Q1_ExpenseCisPaymentsToSubcontractors">VitalTax!$C$24</definedName>
    <definedName name="Q1_ExpenseCisPaymentsToSubcontractorsDisallowable">VitalTax!$C$37</definedName>
    <definedName name="Q1_ExpenseCostOfGoodsBought">VitalTax!$C$7</definedName>
    <definedName name="Q1_ExpenseCostOfGoodsBoughtDisallowable">VitalTax!$C$36</definedName>
    <definedName name="Q1_ExpenseDepreciation">VitalTax!$C$26</definedName>
    <definedName name="Q1_ExpenseDepreciationDisallowable">VitalTax!$C$49</definedName>
    <definedName name="Q1_ExpenseFinancialCharges">VitalTax!$C$16</definedName>
    <definedName name="Q1_ExpenseFinancialChargesDisallowable">VitalTax!$C$46</definedName>
    <definedName name="Q1_ExpenseInterest">VitalTax!$C$21</definedName>
    <definedName name="Q1_ExpenseInterestDisallowable">VitalTax!$C$45</definedName>
    <definedName name="Q1_ExpenseMaintenanceCosts">VitalTax!$C$14</definedName>
    <definedName name="Q1_ExpenseMaintenanceCostsDisallowable">VitalTax!$C$41</definedName>
    <definedName name="Q1_ExpenseOther">VitalTax!$C$22</definedName>
    <definedName name="Q1_ExpenseOtherDisallowable">VitalTax!$C$50</definedName>
    <definedName name="Q1_ExpensePremisesRunningCosts">VitalTax!$C$13</definedName>
    <definedName name="Q1_ExpensePremisesRunningCostsDisallowable">VitalTax!$C$40</definedName>
    <definedName name="Q1_ExpenseProfessionalFees">VitalTax!$C$19</definedName>
    <definedName name="Q1_ExpenseProfessionalFeesDisallowable">VitalTax!$C$48</definedName>
    <definedName name="Q1_ExpenseStaffCosts">VitalTax!$C$12</definedName>
    <definedName name="Q1_ExpenseStaffCostsDisallowable">VitalTax!$C$38</definedName>
    <definedName name="Q1_ExpenseTravelCosts">VitalTax!$C$17</definedName>
    <definedName name="Q1_ExpenseTravelCostsDisallowable">VitalTax!$C$39</definedName>
    <definedName name="Q1_IncomeOther">VitalTax!$C$6</definedName>
    <definedName name="Q1_IncomeTurnover">VitalTax!$C$5</definedName>
    <definedName name="Q2_ConsolidatedExpenses">VitalTax!$D$29</definedName>
    <definedName name="Q2_ExpenseAdminCosts">VitalTax!$D$15</definedName>
    <definedName name="Q2_ExpenseAdminCostsDisallowable">VitalTax!$D$42</definedName>
    <definedName name="Q2_ExpenseAdvertisingCosts">VitalTax!$D$18</definedName>
    <definedName name="Q2_ExpenseAdvertisingCostsDisallowable">VitalTax!$D$43</definedName>
    <definedName name="Q2_ExpenseBadDebt">VitalTax!$D$20</definedName>
    <definedName name="Q2_ExpenseBadDebtDisallowable">VitalTax!$D$47</definedName>
    <definedName name="Q2_ExpenseBusinessEntertainmentCosts">VitalTax!$D$25</definedName>
    <definedName name="Q2_ExpenseBusinessEntertainmentCostsDisallowable">VitalTax!$D$44</definedName>
    <definedName name="Q2_ExpenseCisPaymentsToSubcontractors">VitalTax!$D$24</definedName>
    <definedName name="Q2_ExpenseCisPaymentsToSubcontractorsDisallowable">VitalTax!$D$37</definedName>
    <definedName name="Q2_ExpenseCostOfGoodsBought">VitalTax!$D$7</definedName>
    <definedName name="Q2_ExpenseCostOfGoodsBoughtDisallowable">VitalTax!$D$36</definedName>
    <definedName name="Q2_ExpenseDepreciation">VitalTax!$D$26</definedName>
    <definedName name="Q2_ExpenseDepreciationDisallowable">VitalTax!$D$49</definedName>
    <definedName name="Q2_ExpenseFinancialCharges">VitalTax!$D$16</definedName>
    <definedName name="Q2_ExpenseFinancialChargesDisallowable">VitalTax!$D$46</definedName>
    <definedName name="Q2_ExpenseInterest">VitalTax!$D$21</definedName>
    <definedName name="Q2_ExpenseInterestDisallowable">VitalTax!$D$45</definedName>
    <definedName name="Q2_ExpenseMaintenanceCosts">VitalTax!$D$14</definedName>
    <definedName name="Q2_ExpenseMaintenanceCostsDisallowable">VitalTax!$D$41</definedName>
    <definedName name="Q2_ExpenseOther">VitalTax!$D$22</definedName>
    <definedName name="Q2_ExpenseOtherDisallowable">VitalTax!$D$50</definedName>
    <definedName name="Q2_ExpensePremisesRunningCosts">VitalTax!$D$13</definedName>
    <definedName name="Q2_ExpensePremisesRunningCostsDisallowable">VitalTax!$D$40</definedName>
    <definedName name="Q2_ExpenseProfessionalFees">VitalTax!$D$19</definedName>
    <definedName name="Q2_ExpenseProfessionalFeesDisallowable">VitalTax!$D$48</definedName>
    <definedName name="Q2_ExpenseStaffCosts">VitalTax!$D$12</definedName>
    <definedName name="Q2_ExpenseStaffCostsDisallowable">VitalTax!$D$38</definedName>
    <definedName name="Q2_ExpenseTravelCosts">VitalTax!$D$17</definedName>
    <definedName name="Q2_ExpenseTravelCostsDisallowable">VitalTax!$D$39</definedName>
    <definedName name="Q2_IncomeOther">VitalTax!$D$6</definedName>
    <definedName name="Q2_IncomeTurnover">VitalTax!$D$5</definedName>
    <definedName name="Q3_ConsolidatedExpenses">VitalTax!$E$29</definedName>
    <definedName name="Q3_ExpenseAdminCosts">VitalTax!$E$15</definedName>
    <definedName name="Q3_ExpenseAdminCostsDisallowable">VitalTax!$E$42</definedName>
    <definedName name="Q3_ExpenseAdvertisingCosts">VitalTax!$E$18</definedName>
    <definedName name="Q3_ExpenseAdvertisingCostsDisallowable">VitalTax!$E$43</definedName>
    <definedName name="Q3_ExpenseBadDebt">VitalTax!$E$20</definedName>
    <definedName name="Q3_ExpenseBadDebtDisallowable">VitalTax!$E$47</definedName>
    <definedName name="Q3_ExpenseBusinessEntertainmentCosts">VitalTax!$E$25</definedName>
    <definedName name="Q3_ExpenseBusinessEntertainmentCostsDisallowable">VitalTax!$E$44</definedName>
    <definedName name="Q3_ExpenseCisPaymentsToSubcontractors">VitalTax!$E$24</definedName>
    <definedName name="Q3_ExpenseCisPaymentsToSubcontractorsDisallowable">VitalTax!$E$37</definedName>
    <definedName name="Q3_ExpenseCostOfGoodsBought">VitalTax!$E$7</definedName>
    <definedName name="Q3_ExpenseCostOfGoodsBoughtDisallowable">VitalTax!$E$36</definedName>
    <definedName name="Q3_ExpenseDepreciation">VitalTax!$E$26</definedName>
    <definedName name="Q3_ExpenseDepreciationDisallowable">VitalTax!$E$49</definedName>
    <definedName name="Q3_ExpenseFinancialCharges">VitalTax!$E$16</definedName>
    <definedName name="Q3_ExpenseFinancialChargesDisallowable">VitalTax!$E$46</definedName>
    <definedName name="Q3_ExpenseInterest">VitalTax!$E$21</definedName>
    <definedName name="Q3_ExpenseInterestDisallowable">VitalTax!$E$45</definedName>
    <definedName name="Q3_ExpenseMaintenanceCosts">VitalTax!$E$14</definedName>
    <definedName name="Q3_ExpenseMaintenanceCostsDisallowable">VitalTax!$E$41</definedName>
    <definedName name="Q3_ExpenseOther">VitalTax!$E$22</definedName>
    <definedName name="Q3_ExpenseOtherDisallowable">VitalTax!$E$50</definedName>
    <definedName name="Q3_ExpensePremisesRunningCosts">VitalTax!$E$13</definedName>
    <definedName name="Q3_ExpensePremisesRunningCostsDisallowable">VitalTax!$E$40</definedName>
    <definedName name="Q3_ExpenseProfessionalFees">VitalTax!$E$19</definedName>
    <definedName name="Q3_ExpenseProfessionalFeesDisallowable">VitalTax!$E$48</definedName>
    <definedName name="Q3_ExpenseStaffCosts">VitalTax!$E$12</definedName>
    <definedName name="Q3_ExpenseStaffCostsDisallowable">VitalTax!$E$38</definedName>
    <definedName name="Q3_ExpenseTravelCosts">VitalTax!$E$17</definedName>
    <definedName name="Q3_ExpenseTravelCostsDisallowable">VitalTax!$E$39</definedName>
    <definedName name="Q3_IncomeOther">VitalTax!$E$6</definedName>
    <definedName name="Q3_IncomeTurnover">VitalTax!$E$5</definedName>
    <definedName name="Q4_ConsolidatedExpenses">VitalTax!$F$29</definedName>
    <definedName name="Q4_ExpenseAdminCosts">VitalTax!$F$15</definedName>
    <definedName name="Q4_ExpenseAdminCostsDisallowable">VitalTax!$F$42</definedName>
    <definedName name="Q4_ExpenseAdvertisingCosts">VitalTax!$F$18</definedName>
    <definedName name="Q4_ExpenseAdvertisingCostsDisallowable">VitalTax!$F$43</definedName>
    <definedName name="Q4_ExpenseBadDebt">VitalTax!$F$20</definedName>
    <definedName name="Q4_ExpenseBadDebtDisallowable">VitalTax!$F$47</definedName>
    <definedName name="Q4_ExpenseBusinessEntertainmentCosts">VitalTax!$F$25</definedName>
    <definedName name="Q4_ExpenseBusinessEntertainmentCostsDisallowable">VitalTax!$F$44</definedName>
    <definedName name="Q4_ExpenseCisPaymentsToSubcontractors">VitalTax!$F$24</definedName>
    <definedName name="Q4_ExpenseCisPaymentsToSubcontractorsDisallowable">VitalTax!$F$37</definedName>
    <definedName name="Q4_ExpenseCostOfGoodsBought">VitalTax!$F$7</definedName>
    <definedName name="Q4_ExpenseCostOfGoodsBoughtDisallowable">VitalTax!$F$36</definedName>
    <definedName name="Q4_ExpenseDepreciation">VitalTax!$F$26</definedName>
    <definedName name="Q4_ExpenseDepreciationDisallowable">VitalTax!$F$49</definedName>
    <definedName name="Q4_ExpenseFinancialCharges">VitalTax!$F$16</definedName>
    <definedName name="Q4_ExpenseFinancialChargesDisallowable">VitalTax!$F$46</definedName>
    <definedName name="Q4_ExpenseInterest">VitalTax!$F$21</definedName>
    <definedName name="Q4_ExpenseInterestDisallowable">VitalTax!$F$45</definedName>
    <definedName name="Q4_ExpenseMaintenanceCosts">VitalTax!$F$14</definedName>
    <definedName name="Q4_ExpenseMaintenanceCostsDisallowable">VitalTax!$F$41</definedName>
    <definedName name="Q4_ExpenseOther">VitalTax!$F$22</definedName>
    <definedName name="Q4_ExpenseOtherDisallowable">VitalTax!$F$50</definedName>
    <definedName name="Q4_ExpensePremisesRunningCosts">VitalTax!$F$13</definedName>
    <definedName name="Q4_ExpensePremisesRunningCostsDisallowable">VitalTax!$F$40</definedName>
    <definedName name="Q4_ExpenseProfessionalFees">VitalTax!$F$19</definedName>
    <definedName name="Q4_ExpenseProfessionalFeesDisallowable">VitalTax!$F$48</definedName>
    <definedName name="Q4_ExpenseStaffCosts">VitalTax!$F$12</definedName>
    <definedName name="Q4_ExpenseStaffCostsDisallowable">VitalTax!$F$38</definedName>
    <definedName name="Q4_ExpenseTravelCosts">VitalTax!$F$17</definedName>
    <definedName name="Q4_ExpenseTravelCostsDisallowable">VitalTax!$F$39</definedName>
    <definedName name="Q4_IncomeOther">VitalTax!$F$6</definedName>
    <definedName name="Q4_IncomeTurnover">VitalTax!$F$5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22" l="1"/>
  <c r="D18" i="22"/>
  <c r="D17" i="22"/>
  <c r="D16" i="22"/>
  <c r="D15" i="22"/>
  <c r="D14" i="22"/>
  <c r="D13" i="22"/>
  <c r="D12" i="22"/>
  <c r="D11" i="22"/>
  <c r="D10" i="22"/>
  <c r="D9" i="22"/>
  <c r="D8" i="22"/>
  <c r="C19" i="22"/>
  <c r="C18" i="22"/>
  <c r="C17" i="22"/>
  <c r="C16" i="22"/>
  <c r="C15" i="22"/>
  <c r="C14" i="22"/>
  <c r="C13" i="22"/>
  <c r="C12" i="22"/>
  <c r="C11" i="22"/>
  <c r="C10" i="22"/>
  <c r="C9" i="22"/>
  <c r="C8" i="22"/>
  <c r="G50" i="47"/>
  <c r="G49" i="47"/>
  <c r="G48" i="47"/>
  <c r="G47" i="47"/>
  <c r="G46" i="47"/>
  <c r="G45" i="47"/>
  <c r="G44" i="47"/>
  <c r="G43" i="47"/>
  <c r="G42" i="47"/>
  <c r="G41" i="47"/>
  <c r="G40" i="47"/>
  <c r="G39" i="47"/>
  <c r="G38" i="47"/>
  <c r="G37" i="47"/>
  <c r="G36" i="47"/>
  <c r="G25" i="47"/>
  <c r="G24" i="47"/>
  <c r="G20" i="47"/>
  <c r="A6" i="23"/>
  <c r="A5" i="23"/>
  <c r="B5" i="23" s="1"/>
  <c r="F1" i="28" l="1"/>
  <c r="E1" i="28"/>
  <c r="D1" i="28"/>
  <c r="F58" i="28"/>
  <c r="E58" i="28"/>
  <c r="F1" i="25"/>
  <c r="E1" i="25"/>
  <c r="D1" i="25"/>
  <c r="F58" i="25"/>
  <c r="E58" i="25"/>
  <c r="D1" i="34"/>
  <c r="F65" i="34"/>
  <c r="E65" i="34"/>
  <c r="F1" i="31" l="1"/>
  <c r="D1" i="31"/>
  <c r="E1" i="31"/>
  <c r="F58" i="31"/>
  <c r="E58" i="31"/>
  <c r="D1" i="26"/>
  <c r="F48" i="26"/>
  <c r="E48" i="26"/>
  <c r="F47" i="33" l="1"/>
  <c r="E47" i="33"/>
  <c r="F48" i="29"/>
  <c r="E48" i="29"/>
  <c r="F14" i="27" l="1"/>
  <c r="E14" i="27"/>
  <c r="F58" i="34"/>
  <c r="E58" i="34"/>
  <c r="F36" i="33"/>
  <c r="E36" i="33"/>
  <c r="F47" i="32"/>
  <c r="E47" i="32"/>
  <c r="F15" i="29"/>
  <c r="E15" i="29"/>
  <c r="F15" i="26"/>
  <c r="E15" i="26"/>
  <c r="D1" i="27"/>
  <c r="D1" i="23"/>
  <c r="F44" i="23"/>
  <c r="E44" i="23"/>
  <c r="F25" i="27"/>
  <c r="E25" i="27"/>
  <c r="E47" i="30"/>
  <c r="F47" i="30"/>
  <c r="F47" i="25"/>
  <c r="E47" i="25"/>
  <c r="F33" i="23"/>
  <c r="E33" i="23"/>
  <c r="E10" i="22"/>
  <c r="E9" i="22"/>
  <c r="B9" i="22"/>
  <c r="E8" i="22"/>
  <c r="B8" i="22"/>
  <c r="A33" i="19"/>
  <c r="C8" i="8"/>
  <c r="S18" i="20"/>
  <c r="S12" i="20"/>
  <c r="E1" i="46"/>
  <c r="F1" i="46"/>
  <c r="D5" i="46"/>
  <c r="D6" i="46"/>
  <c r="D7" i="46"/>
  <c r="H7" i="46" s="1"/>
  <c r="D8" i="46"/>
  <c r="H8" i="46" s="1"/>
  <c r="D9" i="46"/>
  <c r="D10" i="46"/>
  <c r="J10" i="46" s="1"/>
  <c r="D11" i="46"/>
  <c r="N11" i="46"/>
  <c r="D12" i="46"/>
  <c r="H12" i="46" s="1"/>
  <c r="N12" i="46"/>
  <c r="D13" i="46"/>
  <c r="H13" i="46" s="1"/>
  <c r="D14" i="46"/>
  <c r="D15" i="46"/>
  <c r="H15" i="46" s="1"/>
  <c r="Q15" i="46"/>
  <c r="D16" i="46"/>
  <c r="D17" i="46"/>
  <c r="J17" i="46"/>
  <c r="D18" i="46"/>
  <c r="L18" i="46" s="1"/>
  <c r="D19" i="46"/>
  <c r="G19" i="46" s="1"/>
  <c r="D20" i="46"/>
  <c r="D21" i="46"/>
  <c r="D22" i="46"/>
  <c r="N22" i="46" s="1"/>
  <c r="D23" i="46"/>
  <c r="N23" i="46" s="1"/>
  <c r="D24" i="46"/>
  <c r="G24" i="46" s="1"/>
  <c r="D25" i="46"/>
  <c r="D26" i="46"/>
  <c r="G26" i="46" s="1"/>
  <c r="N26" i="46"/>
  <c r="D27" i="46"/>
  <c r="D28" i="46"/>
  <c r="H28" i="46" s="1"/>
  <c r="K28" i="46"/>
  <c r="M28" i="46"/>
  <c r="R28" i="46"/>
  <c r="D29" i="46"/>
  <c r="S29" i="46" s="1"/>
  <c r="Q29" i="46"/>
  <c r="D30" i="46"/>
  <c r="G30" i="46" s="1"/>
  <c r="D31" i="46"/>
  <c r="H31" i="46" s="1"/>
  <c r="D32" i="46"/>
  <c r="I32" i="46" s="1"/>
  <c r="D33" i="46"/>
  <c r="D34" i="46"/>
  <c r="D35" i="46"/>
  <c r="D36" i="46"/>
  <c r="P36" i="46" s="1"/>
  <c r="D37" i="46"/>
  <c r="D38" i="46"/>
  <c r="M38" i="46" s="1"/>
  <c r="D39" i="46"/>
  <c r="D40" i="46"/>
  <c r="D41" i="46"/>
  <c r="G41" i="46" s="1"/>
  <c r="I41" i="46"/>
  <c r="D42" i="46"/>
  <c r="L42" i="46" s="1"/>
  <c r="G42" i="46"/>
  <c r="S42" i="46"/>
  <c r="D43" i="46"/>
  <c r="D44" i="46"/>
  <c r="D45" i="46"/>
  <c r="M45" i="46" s="1"/>
  <c r="D46" i="46"/>
  <c r="D47" i="46"/>
  <c r="Q47" i="46"/>
  <c r="D48" i="46"/>
  <c r="K48" i="46" s="1"/>
  <c r="D49" i="46"/>
  <c r="M49" i="46"/>
  <c r="D50" i="46"/>
  <c r="M50" i="46" s="1"/>
  <c r="D51" i="46"/>
  <c r="D52" i="46"/>
  <c r="L52" i="46" s="1"/>
  <c r="I52" i="46"/>
  <c r="D53" i="46"/>
  <c r="S53" i="46" s="1"/>
  <c r="K53" i="46"/>
  <c r="D54" i="46"/>
  <c r="G54" i="46" s="1"/>
  <c r="D55" i="46"/>
  <c r="D56" i="46"/>
  <c r="D57" i="46"/>
  <c r="Q57" i="46" s="1"/>
  <c r="D58" i="46"/>
  <c r="G58" i="46" s="1"/>
  <c r="H58" i="46"/>
  <c r="K58" i="46"/>
  <c r="L58" i="46"/>
  <c r="N58" i="46"/>
  <c r="O58" i="46"/>
  <c r="P58" i="46"/>
  <c r="D59" i="46"/>
  <c r="D60" i="46"/>
  <c r="D61" i="46"/>
  <c r="D62" i="46"/>
  <c r="D63" i="46"/>
  <c r="D64" i="46"/>
  <c r="G64" i="46" s="1"/>
  <c r="D65" i="46"/>
  <c r="L65" i="46" s="1"/>
  <c r="D66" i="46"/>
  <c r="N66" i="46"/>
  <c r="D67" i="46"/>
  <c r="M67" i="46" s="1"/>
  <c r="D68" i="46"/>
  <c r="P68" i="46"/>
  <c r="Q68" i="46"/>
  <c r="D69" i="46"/>
  <c r="Q69" i="46" s="1"/>
  <c r="D70" i="46"/>
  <c r="P70" i="46" s="1"/>
  <c r="D71" i="46"/>
  <c r="O71" i="46" s="1"/>
  <c r="D72" i="46"/>
  <c r="I72" i="46" s="1"/>
  <c r="D73" i="46"/>
  <c r="N73" i="46" s="1"/>
  <c r="O73" i="46"/>
  <c r="D74" i="46"/>
  <c r="P74" i="46" s="1"/>
  <c r="D75" i="46"/>
  <c r="K75" i="46" s="1"/>
  <c r="D76" i="46"/>
  <c r="D77" i="46"/>
  <c r="D78" i="46"/>
  <c r="D79" i="46"/>
  <c r="D80" i="46"/>
  <c r="D81" i="46"/>
  <c r="D82" i="46"/>
  <c r="D83" i="46"/>
  <c r="H83" i="46" s="1"/>
  <c r="D84" i="46"/>
  <c r="D85" i="46"/>
  <c r="D86" i="46"/>
  <c r="N86" i="46" s="1"/>
  <c r="D87" i="46"/>
  <c r="O87" i="46" s="1"/>
  <c r="D88" i="46"/>
  <c r="D89" i="46"/>
  <c r="O89" i="46" s="1"/>
  <c r="D90" i="46"/>
  <c r="D91" i="46"/>
  <c r="D92" i="46"/>
  <c r="J92" i="46" s="1"/>
  <c r="D93" i="46"/>
  <c r="D94" i="46"/>
  <c r="P94" i="46" s="1"/>
  <c r="D95" i="46"/>
  <c r="N95" i="46" s="1"/>
  <c r="D96" i="46"/>
  <c r="D97" i="46"/>
  <c r="O97" i="46" s="1"/>
  <c r="D98" i="46"/>
  <c r="O98" i="46" s="1"/>
  <c r="D99" i="46"/>
  <c r="D100" i="46"/>
  <c r="Q100" i="46"/>
  <c r="D101" i="46"/>
  <c r="M101" i="46"/>
  <c r="D102" i="46"/>
  <c r="D103" i="46"/>
  <c r="D104" i="46"/>
  <c r="L104" i="46" s="1"/>
  <c r="I104" i="46"/>
  <c r="S104" i="46"/>
  <c r="D105" i="46"/>
  <c r="D106" i="46"/>
  <c r="O106" i="46" s="1"/>
  <c r="G106" i="46"/>
  <c r="N106" i="46"/>
  <c r="P106" i="46"/>
  <c r="Q106" i="46"/>
  <c r="D107" i="46"/>
  <c r="R107" i="46" s="1"/>
  <c r="D108" i="46"/>
  <c r="M108" i="46"/>
  <c r="D109" i="46"/>
  <c r="N109" i="46" s="1"/>
  <c r="D110" i="46"/>
  <c r="I110" i="46"/>
  <c r="N110" i="46"/>
  <c r="D111" i="46"/>
  <c r="N111" i="46" s="1"/>
  <c r="O111" i="46"/>
  <c r="D112" i="46"/>
  <c r="D113" i="46"/>
  <c r="D114" i="46"/>
  <c r="N114" i="46"/>
  <c r="D115" i="46"/>
  <c r="D116" i="46"/>
  <c r="R116" i="46" s="1"/>
  <c r="D117" i="46"/>
  <c r="D118" i="46"/>
  <c r="R118" i="46" s="1"/>
  <c r="D119" i="46"/>
  <c r="D120" i="46"/>
  <c r="J120" i="46"/>
  <c r="D121" i="46"/>
  <c r="D122" i="46"/>
  <c r="H122" i="46" s="1"/>
  <c r="D123" i="46"/>
  <c r="N123" i="46" s="1"/>
  <c r="D124" i="46"/>
  <c r="R124" i="46" s="1"/>
  <c r="D125" i="46"/>
  <c r="L125" i="46" s="1"/>
  <c r="D126" i="46"/>
  <c r="R126" i="46"/>
  <c r="D127" i="46"/>
  <c r="D128" i="46"/>
  <c r="D129" i="46"/>
  <c r="R129" i="46"/>
  <c r="D130" i="46"/>
  <c r="D131" i="46"/>
  <c r="N131" i="46" s="1"/>
  <c r="D132" i="46"/>
  <c r="J132" i="46" s="1"/>
  <c r="D133" i="46"/>
  <c r="D134" i="46"/>
  <c r="J134" i="46" s="1"/>
  <c r="D135" i="46"/>
  <c r="R135" i="46"/>
  <c r="D136" i="46"/>
  <c r="D137" i="46"/>
  <c r="H137" i="46" s="1"/>
  <c r="D138" i="46"/>
  <c r="D139" i="46"/>
  <c r="N139" i="46" s="1"/>
  <c r="D140" i="46"/>
  <c r="D141" i="46"/>
  <c r="N141" i="46" s="1"/>
  <c r="R141" i="46"/>
  <c r="D142" i="46"/>
  <c r="D143" i="46"/>
  <c r="R143" i="46" s="1"/>
  <c r="H143" i="46"/>
  <c r="D144" i="46"/>
  <c r="R144" i="46" s="1"/>
  <c r="D145" i="46"/>
  <c r="H145" i="46" s="1"/>
  <c r="P145" i="46"/>
  <c r="D146" i="46"/>
  <c r="H146" i="46" s="1"/>
  <c r="D147" i="46"/>
  <c r="D148" i="46"/>
  <c r="H148" i="46"/>
  <c r="D149" i="46"/>
  <c r="D150" i="46"/>
  <c r="J150" i="46" s="1"/>
  <c r="D151" i="46"/>
  <c r="N151" i="46"/>
  <c r="D152" i="46"/>
  <c r="N152" i="46" s="1"/>
  <c r="D153" i="46"/>
  <c r="H153" i="46"/>
  <c r="D154" i="46"/>
  <c r="D155" i="46"/>
  <c r="N155" i="46" s="1"/>
  <c r="D156" i="46"/>
  <c r="D157" i="46"/>
  <c r="H157" i="46" s="1"/>
  <c r="D158" i="46"/>
  <c r="R158" i="46" s="1"/>
  <c r="D159" i="46"/>
  <c r="H159" i="46" s="1"/>
  <c r="D160" i="46"/>
  <c r="D161" i="46"/>
  <c r="D162" i="46"/>
  <c r="H162" i="46" s="1"/>
  <c r="D163" i="46"/>
  <c r="D164" i="46"/>
  <c r="D165" i="46"/>
  <c r="R165" i="46" s="1"/>
  <c r="D166" i="46"/>
  <c r="D167" i="46"/>
  <c r="D168" i="46"/>
  <c r="D169" i="46"/>
  <c r="N169" i="46" s="1"/>
  <c r="G169" i="46"/>
  <c r="D170" i="46"/>
  <c r="N170" i="46" s="1"/>
  <c r="H170" i="46"/>
  <c r="L170" i="46"/>
  <c r="R170" i="46"/>
  <c r="D171" i="46"/>
  <c r="J171" i="46" s="1"/>
  <c r="R171" i="46"/>
  <c r="D172" i="46"/>
  <c r="D173" i="46"/>
  <c r="P173" i="46" s="1"/>
  <c r="D174" i="46"/>
  <c r="R174" i="46" s="1"/>
  <c r="D175" i="46"/>
  <c r="D176" i="46"/>
  <c r="H176" i="46" s="1"/>
  <c r="D177" i="46"/>
  <c r="H177" i="46" s="1"/>
  <c r="D178" i="46"/>
  <c r="D179" i="46"/>
  <c r="N179" i="46" s="1"/>
  <c r="G179" i="46"/>
  <c r="D180" i="46"/>
  <c r="R180" i="46"/>
  <c r="D181" i="46"/>
  <c r="P181" i="46" s="1"/>
  <c r="D182" i="46"/>
  <c r="H182" i="46" s="1"/>
  <c r="D183" i="46"/>
  <c r="D184" i="46"/>
  <c r="D185" i="46"/>
  <c r="D186" i="46"/>
  <c r="D187" i="46"/>
  <c r="L187" i="46" s="1"/>
  <c r="N187" i="46"/>
  <c r="D188" i="46"/>
  <c r="P188" i="46" s="1"/>
  <c r="D189" i="46"/>
  <c r="H189" i="46" s="1"/>
  <c r="D190" i="46"/>
  <c r="J190" i="46" s="1"/>
  <c r="D191" i="46"/>
  <c r="J191" i="46"/>
  <c r="D192" i="46"/>
  <c r="D193" i="46"/>
  <c r="D194" i="46"/>
  <c r="N194" i="46" s="1"/>
  <c r="G194" i="46"/>
  <c r="D195" i="46"/>
  <c r="D196" i="46"/>
  <c r="D197" i="46"/>
  <c r="P197" i="46" s="1"/>
  <c r="D198" i="46"/>
  <c r="D199" i="46"/>
  <c r="J199" i="46" s="1"/>
  <c r="D200" i="46"/>
  <c r="H200" i="46" s="1"/>
  <c r="J200" i="46"/>
  <c r="L200" i="46"/>
  <c r="N200" i="46"/>
  <c r="D201" i="46"/>
  <c r="H201" i="46"/>
  <c r="D202" i="46"/>
  <c r="D203" i="46"/>
  <c r="R203" i="46" s="1"/>
  <c r="D204" i="46"/>
  <c r="N204" i="46" s="1"/>
  <c r="E1" i="45"/>
  <c r="F1" i="45"/>
  <c r="D5" i="45"/>
  <c r="D6" i="45"/>
  <c r="L6" i="45" s="1"/>
  <c r="D7" i="45"/>
  <c r="D8" i="45"/>
  <c r="D9" i="45"/>
  <c r="D10" i="45"/>
  <c r="H10" i="45" s="1"/>
  <c r="N10" i="45"/>
  <c r="D11" i="45"/>
  <c r="D12" i="45"/>
  <c r="P12" i="45" s="1"/>
  <c r="D13" i="45"/>
  <c r="D14" i="45"/>
  <c r="R14" i="45" s="1"/>
  <c r="L14" i="45"/>
  <c r="D15" i="45"/>
  <c r="R15" i="45" s="1"/>
  <c r="D16" i="45"/>
  <c r="D17" i="45"/>
  <c r="R17" i="45"/>
  <c r="D18" i="45"/>
  <c r="J18" i="45" s="1"/>
  <c r="D19" i="45"/>
  <c r="L19" i="45"/>
  <c r="D20" i="45"/>
  <c r="D21" i="45"/>
  <c r="D22" i="45"/>
  <c r="N22" i="45" s="1"/>
  <c r="J22" i="45"/>
  <c r="D23" i="45"/>
  <c r="D24" i="45"/>
  <c r="J24" i="45" s="1"/>
  <c r="D25" i="45"/>
  <c r="Q25" i="45" s="1"/>
  <c r="G25" i="45"/>
  <c r="L25" i="45"/>
  <c r="D26" i="45"/>
  <c r="O26" i="45" s="1"/>
  <c r="N26" i="45"/>
  <c r="D27" i="45"/>
  <c r="D28" i="45"/>
  <c r="N28" i="45" s="1"/>
  <c r="L28" i="45"/>
  <c r="O28" i="45"/>
  <c r="D29" i="45"/>
  <c r="P29" i="45" s="1"/>
  <c r="D30" i="45"/>
  <c r="L30" i="45" s="1"/>
  <c r="K30" i="45"/>
  <c r="D31" i="45"/>
  <c r="J31" i="45" s="1"/>
  <c r="D32" i="45"/>
  <c r="J32" i="45" s="1"/>
  <c r="D33" i="45"/>
  <c r="S33" i="45" s="1"/>
  <c r="D34" i="45"/>
  <c r="S34" i="45" s="1"/>
  <c r="D35" i="45"/>
  <c r="D36" i="45"/>
  <c r="I36" i="45" s="1"/>
  <c r="D37" i="45"/>
  <c r="I37" i="45" s="1"/>
  <c r="R37" i="45"/>
  <c r="D38" i="45"/>
  <c r="D39" i="45"/>
  <c r="Q39" i="45" s="1"/>
  <c r="D40" i="45"/>
  <c r="D41" i="45"/>
  <c r="H41" i="45"/>
  <c r="D42" i="45"/>
  <c r="R42" i="45" s="1"/>
  <c r="D43" i="45"/>
  <c r="D44" i="45"/>
  <c r="P44" i="45" s="1"/>
  <c r="D45" i="45"/>
  <c r="K45" i="45" s="1"/>
  <c r="D46" i="45"/>
  <c r="R46" i="45" s="1"/>
  <c r="D47" i="45"/>
  <c r="J47" i="45" s="1"/>
  <c r="O47" i="45"/>
  <c r="Q47" i="45"/>
  <c r="D48" i="45"/>
  <c r="D49" i="45"/>
  <c r="L49" i="45" s="1"/>
  <c r="I49" i="45"/>
  <c r="Q49" i="45"/>
  <c r="D50" i="45"/>
  <c r="D51" i="45"/>
  <c r="M51" i="45" s="1"/>
  <c r="R51" i="45"/>
  <c r="D52" i="45"/>
  <c r="I52" i="45" s="1"/>
  <c r="D53" i="45"/>
  <c r="H53" i="45" s="1"/>
  <c r="D54" i="45"/>
  <c r="D55" i="45"/>
  <c r="O55" i="45" s="1"/>
  <c r="D56" i="45"/>
  <c r="D57" i="45"/>
  <c r="K57" i="45" s="1"/>
  <c r="N57" i="45"/>
  <c r="D58" i="45"/>
  <c r="D59" i="45"/>
  <c r="Q59" i="45" s="1"/>
  <c r="D60" i="45"/>
  <c r="D61" i="45"/>
  <c r="D62" i="45"/>
  <c r="D63" i="45"/>
  <c r="P63" i="45" s="1"/>
  <c r="D64" i="45"/>
  <c r="Q64" i="45" s="1"/>
  <c r="D65" i="45"/>
  <c r="R65" i="45" s="1"/>
  <c r="D66" i="45"/>
  <c r="L66" i="45" s="1"/>
  <c r="D67" i="45"/>
  <c r="O67" i="45" s="1"/>
  <c r="H67" i="45"/>
  <c r="P67" i="45"/>
  <c r="D68" i="45"/>
  <c r="S68" i="45" s="1"/>
  <c r="D69" i="45"/>
  <c r="N69" i="45" s="1"/>
  <c r="D70" i="45"/>
  <c r="D71" i="45"/>
  <c r="D72" i="45"/>
  <c r="K72" i="45" s="1"/>
  <c r="D73" i="45"/>
  <c r="D74" i="45"/>
  <c r="D75" i="45"/>
  <c r="H75" i="45" s="1"/>
  <c r="D76" i="45"/>
  <c r="D77" i="45"/>
  <c r="O77" i="45" s="1"/>
  <c r="D78" i="45"/>
  <c r="Q78" i="45" s="1"/>
  <c r="D79" i="45"/>
  <c r="G79" i="45" s="1"/>
  <c r="L79" i="45"/>
  <c r="K79" i="45"/>
  <c r="N79" i="45"/>
  <c r="S79" i="45"/>
  <c r="D80" i="45"/>
  <c r="D81" i="45"/>
  <c r="L81" i="45" s="1"/>
  <c r="D82" i="45"/>
  <c r="G82" i="45" s="1"/>
  <c r="D83" i="45"/>
  <c r="D84" i="45"/>
  <c r="R84" i="45" s="1"/>
  <c r="J84" i="45"/>
  <c r="D85" i="45"/>
  <c r="G85" i="45" s="1"/>
  <c r="D86" i="45"/>
  <c r="D87" i="45"/>
  <c r="K87" i="45" s="1"/>
  <c r="G87" i="45"/>
  <c r="J87" i="45"/>
  <c r="P87" i="45"/>
  <c r="D88" i="45"/>
  <c r="D89" i="45"/>
  <c r="L89" i="45" s="1"/>
  <c r="D90" i="45"/>
  <c r="H90" i="45"/>
  <c r="D91" i="45"/>
  <c r="S91" i="45" s="1"/>
  <c r="D92" i="45"/>
  <c r="D93" i="45"/>
  <c r="G93" i="45" s="1"/>
  <c r="D94" i="45"/>
  <c r="G94" i="45" s="1"/>
  <c r="D95" i="45"/>
  <c r="R95" i="45" s="1"/>
  <c r="K95" i="45"/>
  <c r="D96" i="45"/>
  <c r="K96" i="45" s="1"/>
  <c r="M96" i="45"/>
  <c r="S96" i="45"/>
  <c r="D97" i="45"/>
  <c r="G97" i="45" s="1"/>
  <c r="D98" i="45"/>
  <c r="H98" i="45" s="1"/>
  <c r="D99" i="45"/>
  <c r="I99" i="45" s="1"/>
  <c r="G99" i="45"/>
  <c r="N99" i="45"/>
  <c r="Q99" i="45"/>
  <c r="D100" i="45"/>
  <c r="D101" i="45"/>
  <c r="O101" i="45"/>
  <c r="D102" i="45"/>
  <c r="P102" i="45" s="1"/>
  <c r="D103" i="45"/>
  <c r="I103" i="45" s="1"/>
  <c r="L103" i="45"/>
  <c r="G103" i="45"/>
  <c r="J103" i="45"/>
  <c r="M103" i="45"/>
  <c r="Q103" i="45"/>
  <c r="D104" i="45"/>
  <c r="L104" i="45"/>
  <c r="D105" i="45"/>
  <c r="G105" i="45" s="1"/>
  <c r="D106" i="45"/>
  <c r="N106" i="45"/>
  <c r="O106" i="45"/>
  <c r="D107" i="45"/>
  <c r="P107" i="45" s="1"/>
  <c r="D108" i="45"/>
  <c r="D109" i="45"/>
  <c r="G109" i="45"/>
  <c r="R109" i="45"/>
  <c r="D110" i="45"/>
  <c r="D111" i="45"/>
  <c r="H111" i="45"/>
  <c r="D112" i="45"/>
  <c r="H112" i="45" s="1"/>
  <c r="D113" i="45"/>
  <c r="J113" i="45" s="1"/>
  <c r="H113" i="45"/>
  <c r="N113" i="45"/>
  <c r="D114" i="45"/>
  <c r="D115" i="45"/>
  <c r="J115" i="45" s="1"/>
  <c r="D116" i="45"/>
  <c r="J116" i="45" s="1"/>
  <c r="D117" i="45"/>
  <c r="J117" i="45"/>
  <c r="D118" i="45"/>
  <c r="H118" i="45" s="1"/>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s="1"/>
  <c r="D132" i="45"/>
  <c r="G132" i="45"/>
  <c r="D133" i="45"/>
  <c r="D134" i="45"/>
  <c r="D135" i="45"/>
  <c r="M135" i="45" s="1"/>
  <c r="D136" i="45"/>
  <c r="M136" i="45" s="1"/>
  <c r="P136" i="45"/>
  <c r="D137" i="45"/>
  <c r="N137" i="45" s="1"/>
  <c r="P137" i="45"/>
  <c r="D138" i="45"/>
  <c r="I138" i="45"/>
  <c r="D139" i="45"/>
  <c r="N139" i="45" s="1"/>
  <c r="D140" i="45"/>
  <c r="N140" i="45" s="1"/>
  <c r="D141" i="45"/>
  <c r="D142" i="45"/>
  <c r="L142" i="45" s="1"/>
  <c r="D143" i="45"/>
  <c r="S143" i="45" s="1"/>
  <c r="D144" i="45"/>
  <c r="D145" i="45"/>
  <c r="N145" i="45" s="1"/>
  <c r="D146" i="45"/>
  <c r="K146" i="45" s="1"/>
  <c r="D147" i="45"/>
  <c r="N147" i="45" s="1"/>
  <c r="D148" i="45"/>
  <c r="D149" i="45"/>
  <c r="D150" i="45"/>
  <c r="P150" i="45" s="1"/>
  <c r="D151" i="45"/>
  <c r="N151" i="45" s="1"/>
  <c r="D152" i="45"/>
  <c r="O152" i="45" s="1"/>
  <c r="D153" i="45"/>
  <c r="P153" i="45" s="1"/>
  <c r="D154" i="45"/>
  <c r="D155" i="45"/>
  <c r="N155" i="45" s="1"/>
  <c r="D156" i="45"/>
  <c r="D157" i="45"/>
  <c r="Q157" i="45" s="1"/>
  <c r="D158" i="45"/>
  <c r="D159" i="45"/>
  <c r="D160" i="45"/>
  <c r="H160" i="45" s="1"/>
  <c r="G160" i="45"/>
  <c r="M160" i="45"/>
  <c r="D161" i="45"/>
  <c r="J161" i="45" s="1"/>
  <c r="M161" i="45"/>
  <c r="D162" i="45"/>
  <c r="D163" i="45"/>
  <c r="D164" i="45"/>
  <c r="D165" i="45"/>
  <c r="P165" i="45" s="1"/>
  <c r="G165" i="45"/>
  <c r="O165" i="45"/>
  <c r="D166" i="45"/>
  <c r="H166" i="45" s="1"/>
  <c r="G166" i="45"/>
  <c r="K166" i="45"/>
  <c r="N166" i="45"/>
  <c r="P166" i="45"/>
  <c r="D167" i="45"/>
  <c r="R167" i="45" s="1"/>
  <c r="D168" i="45"/>
  <c r="M168" i="45" s="1"/>
  <c r="D169" i="45"/>
  <c r="D170" i="45"/>
  <c r="H170" i="45" s="1"/>
  <c r="D171" i="45"/>
  <c r="R171" i="45" s="1"/>
  <c r="D172" i="45"/>
  <c r="O172" i="45" s="1"/>
  <c r="D173" i="45"/>
  <c r="D174" i="45"/>
  <c r="D175" i="45"/>
  <c r="L175" i="45" s="1"/>
  <c r="D176" i="45"/>
  <c r="D177" i="45"/>
  <c r="N177" i="45" s="1"/>
  <c r="D178" i="45"/>
  <c r="P178" i="45"/>
  <c r="D179" i="45"/>
  <c r="D180" i="45"/>
  <c r="D181" i="45"/>
  <c r="M181" i="45" s="1"/>
  <c r="D182" i="45"/>
  <c r="R182" i="45" s="1"/>
  <c r="D183" i="45"/>
  <c r="G183" i="45" s="1"/>
  <c r="D184" i="45"/>
  <c r="H184" i="45" s="1"/>
  <c r="L184" i="45"/>
  <c r="G184" i="45"/>
  <c r="N184" i="45"/>
  <c r="O184" i="45"/>
  <c r="S184" i="45"/>
  <c r="D185" i="45"/>
  <c r="D186" i="45"/>
  <c r="N186" i="45"/>
  <c r="O186" i="45"/>
  <c r="D187" i="45"/>
  <c r="H187" i="45" s="1"/>
  <c r="G187" i="45"/>
  <c r="N187" i="45"/>
  <c r="R187" i="45"/>
  <c r="D188" i="45"/>
  <c r="D189" i="45"/>
  <c r="M189" i="45" s="1"/>
  <c r="L189" i="45"/>
  <c r="S189" i="45"/>
  <c r="D190" i="45"/>
  <c r="D191" i="45"/>
  <c r="Q191" i="45" s="1"/>
  <c r="D192" i="45"/>
  <c r="H192" i="45"/>
  <c r="D193" i="45"/>
  <c r="D194" i="45"/>
  <c r="D195" i="45"/>
  <c r="D196" i="45"/>
  <c r="K196" i="45" s="1"/>
  <c r="D197" i="45"/>
  <c r="D198" i="45"/>
  <c r="D199" i="45"/>
  <c r="P199" i="45" s="1"/>
  <c r="D200" i="45"/>
  <c r="D201" i="45"/>
  <c r="N201" i="45" s="1"/>
  <c r="D202" i="45"/>
  <c r="G202" i="45" s="1"/>
  <c r="D203" i="45"/>
  <c r="P203" i="45" s="1"/>
  <c r="D204" i="45"/>
  <c r="L204" i="45"/>
  <c r="E1" i="44"/>
  <c r="F1" i="44"/>
  <c r="D5" i="44"/>
  <c r="P5" i="44"/>
  <c r="D6" i="44"/>
  <c r="H6" i="44" s="1"/>
  <c r="D7" i="44"/>
  <c r="H7" i="44"/>
  <c r="J7" i="44"/>
  <c r="D8" i="44"/>
  <c r="N8" i="44" s="1"/>
  <c r="D9" i="44"/>
  <c r="D10" i="44"/>
  <c r="J10" i="44" s="1"/>
  <c r="D11" i="44"/>
  <c r="H11" i="44" s="1"/>
  <c r="D12" i="44"/>
  <c r="R12" i="44" s="1"/>
  <c r="D13" i="44"/>
  <c r="P13" i="44" s="1"/>
  <c r="D14" i="44"/>
  <c r="N14" i="44" s="1"/>
  <c r="D15" i="44"/>
  <c r="N15" i="44" s="1"/>
  <c r="D16" i="44"/>
  <c r="H16" i="44" s="1"/>
  <c r="D17" i="44"/>
  <c r="K17" i="44"/>
  <c r="D18" i="44"/>
  <c r="G18" i="44" s="1"/>
  <c r="D19" i="44"/>
  <c r="O19" i="44" s="1"/>
  <c r="D20" i="44"/>
  <c r="O20" i="44"/>
  <c r="D21" i="44"/>
  <c r="G21" i="44" s="1"/>
  <c r="D22" i="44"/>
  <c r="J22" i="44" s="1"/>
  <c r="K22" i="44"/>
  <c r="D23" i="44"/>
  <c r="G23" i="44" s="1"/>
  <c r="D24" i="44"/>
  <c r="G24" i="44" s="1"/>
  <c r="D25" i="44"/>
  <c r="H25" i="44" s="1"/>
  <c r="G25" i="44"/>
  <c r="K25" i="44"/>
  <c r="P25" i="44"/>
  <c r="Q25" i="44"/>
  <c r="D26" i="44"/>
  <c r="R26" i="44" s="1"/>
  <c r="D27" i="44"/>
  <c r="L27" i="44" s="1"/>
  <c r="D28" i="44"/>
  <c r="D29" i="44"/>
  <c r="D30" i="44"/>
  <c r="D31" i="44"/>
  <c r="D32" i="44"/>
  <c r="D33" i="44"/>
  <c r="H33" i="44" s="1"/>
  <c r="D34" i="44"/>
  <c r="N34" i="44" s="1"/>
  <c r="D35" i="44"/>
  <c r="P35" i="44" s="1"/>
  <c r="D36" i="44"/>
  <c r="N36" i="44" s="1"/>
  <c r="D37" i="44"/>
  <c r="N37" i="44" s="1"/>
  <c r="D38" i="44"/>
  <c r="J38" i="44" s="1"/>
  <c r="D39" i="44"/>
  <c r="D40" i="44"/>
  <c r="N40" i="44" s="1"/>
  <c r="J40" i="44"/>
  <c r="O40" i="44"/>
  <c r="Q40" i="44"/>
  <c r="D41" i="44"/>
  <c r="L41" i="44" s="1"/>
  <c r="D42" i="44"/>
  <c r="D43" i="44"/>
  <c r="D44" i="44"/>
  <c r="D45" i="44"/>
  <c r="J45" i="44"/>
  <c r="R45" i="44"/>
  <c r="D46" i="44"/>
  <c r="D47" i="44"/>
  <c r="M47" i="44"/>
  <c r="D48" i="44"/>
  <c r="D49" i="44"/>
  <c r="H49" i="44" s="1"/>
  <c r="D50" i="44"/>
  <c r="S50" i="44" s="1"/>
  <c r="D51" i="44"/>
  <c r="D52" i="44"/>
  <c r="R52" i="44"/>
  <c r="D53" i="44"/>
  <c r="P53" i="44" s="1"/>
  <c r="D54" i="44"/>
  <c r="D55" i="44"/>
  <c r="D56" i="44"/>
  <c r="O56" i="44" s="1"/>
  <c r="D57" i="44"/>
  <c r="H57" i="44" s="1"/>
  <c r="G57" i="44"/>
  <c r="I57" i="44"/>
  <c r="K57" i="44"/>
  <c r="O57" i="44"/>
  <c r="Q57" i="44"/>
  <c r="D58" i="44"/>
  <c r="D59" i="44"/>
  <c r="H59" i="44" s="1"/>
  <c r="D60" i="44"/>
  <c r="R60" i="44"/>
  <c r="D61" i="44"/>
  <c r="H61" i="44" s="1"/>
  <c r="D62" i="44"/>
  <c r="D63" i="44"/>
  <c r="L63" i="44" s="1"/>
  <c r="D64" i="44"/>
  <c r="D65" i="44"/>
  <c r="D66" i="44"/>
  <c r="S66" i="44" s="1"/>
  <c r="D67" i="44"/>
  <c r="G67" i="44" s="1"/>
  <c r="D68" i="44"/>
  <c r="D69" i="44"/>
  <c r="D70" i="44"/>
  <c r="M70" i="44" s="1"/>
  <c r="D71" i="44"/>
  <c r="D72" i="44"/>
  <c r="D73" i="44"/>
  <c r="M73" i="44" s="1"/>
  <c r="D74" i="44"/>
  <c r="D75" i="44"/>
  <c r="D76" i="44"/>
  <c r="G76" i="44"/>
  <c r="D77" i="44"/>
  <c r="I77" i="44" s="1"/>
  <c r="D78" i="44"/>
  <c r="M78" i="44" s="1"/>
  <c r="D79" i="44"/>
  <c r="K79" i="44" s="1"/>
  <c r="D80" i="44"/>
  <c r="S80" i="44"/>
  <c r="D81" i="44"/>
  <c r="D82" i="44"/>
  <c r="J82" i="44" s="1"/>
  <c r="D83" i="44"/>
  <c r="D84" i="44"/>
  <c r="H84" i="44"/>
  <c r="D85" i="44"/>
  <c r="D86" i="44"/>
  <c r="J86" i="44" s="1"/>
  <c r="N86" i="44"/>
  <c r="D87" i="44"/>
  <c r="D88" i="44"/>
  <c r="N88" i="44" s="1"/>
  <c r="D89" i="44"/>
  <c r="R89" i="44"/>
  <c r="D90" i="44"/>
  <c r="N90" i="44" s="1"/>
  <c r="D91" i="44"/>
  <c r="H91" i="44" s="1"/>
  <c r="D92" i="44"/>
  <c r="D93" i="44"/>
  <c r="D94" i="44"/>
  <c r="D95" i="44"/>
  <c r="L95" i="44" s="1"/>
  <c r="D96" i="44"/>
  <c r="N96" i="44" s="1"/>
  <c r="D97" i="44"/>
  <c r="R97" i="44"/>
  <c r="D98" i="44"/>
  <c r="D99" i="44"/>
  <c r="L99" i="44" s="1"/>
  <c r="D100" i="44"/>
  <c r="D101" i="44"/>
  <c r="P101" i="44" s="1"/>
  <c r="D102" i="44"/>
  <c r="D103" i="44"/>
  <c r="R103" i="44" s="1"/>
  <c r="D104" i="44"/>
  <c r="D105" i="44"/>
  <c r="D106" i="44"/>
  <c r="J106" i="44" s="1"/>
  <c r="D107" i="44"/>
  <c r="H107" i="44" s="1"/>
  <c r="D108" i="44"/>
  <c r="D109" i="44"/>
  <c r="D110" i="44"/>
  <c r="R110" i="44" s="1"/>
  <c r="D111" i="44"/>
  <c r="H111" i="44" s="1"/>
  <c r="D112" i="44"/>
  <c r="J112" i="44" s="1"/>
  <c r="D113" i="44"/>
  <c r="D114" i="44"/>
  <c r="J114" i="44" s="1"/>
  <c r="R114" i="44"/>
  <c r="D115" i="44"/>
  <c r="D116" i="44"/>
  <c r="D117" i="44"/>
  <c r="H117" i="44" s="1"/>
  <c r="D118" i="44"/>
  <c r="M118" i="44" s="1"/>
  <c r="D119" i="44"/>
  <c r="D120" i="44"/>
  <c r="D121" i="44"/>
  <c r="H121" i="44" s="1"/>
  <c r="D122" i="44"/>
  <c r="D123" i="44"/>
  <c r="D124" i="44"/>
  <c r="D125" i="44"/>
  <c r="K125" i="44" s="1"/>
  <c r="D126" i="44"/>
  <c r="L126" i="44"/>
  <c r="D127" i="44"/>
  <c r="D128" i="44"/>
  <c r="Q128" i="44" s="1"/>
  <c r="R128" i="44"/>
  <c r="D129" i="44"/>
  <c r="D130" i="44"/>
  <c r="D131" i="44"/>
  <c r="M131" i="44" s="1"/>
  <c r="I131" i="44"/>
  <c r="N131" i="44"/>
  <c r="D132" i="44"/>
  <c r="N132" i="44" s="1"/>
  <c r="D133" i="44"/>
  <c r="D134" i="44"/>
  <c r="G134" i="44" s="1"/>
  <c r="D135" i="44"/>
  <c r="D136" i="44"/>
  <c r="L136" i="44" s="1"/>
  <c r="D137" i="44"/>
  <c r="D138" i="44"/>
  <c r="N138" i="44" s="1"/>
  <c r="D139" i="44"/>
  <c r="H139" i="44" s="1"/>
  <c r="L139" i="44"/>
  <c r="G139" i="44"/>
  <c r="I139" i="44"/>
  <c r="M139" i="44"/>
  <c r="P139" i="44"/>
  <c r="R139" i="44"/>
  <c r="D140" i="44"/>
  <c r="N140" i="44" s="1"/>
  <c r="D141" i="44"/>
  <c r="D142" i="44"/>
  <c r="P142" i="44"/>
  <c r="D143" i="44"/>
  <c r="D144" i="44"/>
  <c r="L144" i="44" s="1"/>
  <c r="Q144" i="44"/>
  <c r="D145" i="44"/>
  <c r="D146" i="44"/>
  <c r="L146" i="44"/>
  <c r="P146" i="44"/>
  <c r="S146" i="44"/>
  <c r="D147" i="44"/>
  <c r="L147" i="44" s="1"/>
  <c r="N147" i="44"/>
  <c r="D148" i="44"/>
  <c r="D149" i="44"/>
  <c r="D150" i="44"/>
  <c r="O150" i="44" s="1"/>
  <c r="H150" i="44"/>
  <c r="M150" i="44"/>
  <c r="D151" i="44"/>
  <c r="G151" i="44"/>
  <c r="D152" i="44"/>
  <c r="D153" i="44"/>
  <c r="D154" i="44"/>
  <c r="H154" i="44" s="1"/>
  <c r="L154" i="44"/>
  <c r="K154" i="44"/>
  <c r="R154" i="44"/>
  <c r="D155" i="44"/>
  <c r="I155" i="44"/>
  <c r="D156" i="44"/>
  <c r="J156" i="44" s="1"/>
  <c r="M156" i="44"/>
  <c r="P156" i="44"/>
  <c r="D157" i="44"/>
  <c r="M157" i="44" s="1"/>
  <c r="D158" i="44"/>
  <c r="D159" i="44"/>
  <c r="P159" i="44"/>
  <c r="D160" i="44"/>
  <c r="D161" i="44"/>
  <c r="P161" i="44" s="1"/>
  <c r="D162" i="44"/>
  <c r="P162" i="44" s="1"/>
  <c r="N162" i="44"/>
  <c r="D163" i="44"/>
  <c r="D164" i="44"/>
  <c r="H164" i="44"/>
  <c r="P164" i="44"/>
  <c r="D165" i="44"/>
  <c r="D166" i="44"/>
  <c r="H166" i="44"/>
  <c r="G166" i="44"/>
  <c r="D167" i="44"/>
  <c r="M167" i="44" s="1"/>
  <c r="D168" i="44"/>
  <c r="G168" i="44"/>
  <c r="D169" i="44"/>
  <c r="D170" i="44"/>
  <c r="G170" i="44" s="1"/>
  <c r="D171" i="44"/>
  <c r="I171" i="44" s="1"/>
  <c r="G171" i="44"/>
  <c r="L171" i="44"/>
  <c r="M171" i="44"/>
  <c r="Q171" i="44"/>
  <c r="D172" i="44"/>
  <c r="G172" i="44" s="1"/>
  <c r="D173" i="44"/>
  <c r="S173" i="44"/>
  <c r="D174" i="44"/>
  <c r="D175" i="44"/>
  <c r="M175" i="44" s="1"/>
  <c r="D176" i="44"/>
  <c r="H176" i="44" s="1"/>
  <c r="D177" i="44"/>
  <c r="Q177" i="44" s="1"/>
  <c r="D178" i="44"/>
  <c r="G178" i="44" s="1"/>
  <c r="D179" i="44"/>
  <c r="D180" i="44"/>
  <c r="D181" i="44"/>
  <c r="D182" i="44"/>
  <c r="S182" i="44" s="1"/>
  <c r="D183" i="44"/>
  <c r="H183" i="44" s="1"/>
  <c r="D184" i="44"/>
  <c r="R184" i="44" s="1"/>
  <c r="D185" i="44"/>
  <c r="D186" i="44"/>
  <c r="D187" i="44"/>
  <c r="I187" i="44" s="1"/>
  <c r="D188" i="44"/>
  <c r="H188" i="44" s="1"/>
  <c r="D189" i="44"/>
  <c r="O189" i="44" s="1"/>
  <c r="D190" i="44"/>
  <c r="P190" i="44" s="1"/>
  <c r="G190" i="44"/>
  <c r="H190" i="44"/>
  <c r="Q190" i="44"/>
  <c r="R190" i="44"/>
  <c r="D191" i="44"/>
  <c r="D192" i="44"/>
  <c r="L192" i="44" s="1"/>
  <c r="D193" i="44"/>
  <c r="K193" i="44" s="1"/>
  <c r="D194" i="44"/>
  <c r="D195" i="44"/>
  <c r="D196" i="44"/>
  <c r="P196" i="44" s="1"/>
  <c r="D197" i="44"/>
  <c r="J197" i="44"/>
  <c r="D198" i="44"/>
  <c r="N198" i="44" s="1"/>
  <c r="D199" i="44"/>
  <c r="K199" i="44" s="1"/>
  <c r="D200" i="44"/>
  <c r="J200" i="44" s="1"/>
  <c r="D201" i="44"/>
  <c r="S201" i="44" s="1"/>
  <c r="D202" i="44"/>
  <c r="N202" i="44" s="1"/>
  <c r="D203" i="44"/>
  <c r="D204" i="44"/>
  <c r="P204" i="44" s="1"/>
  <c r="J204" i="44"/>
  <c r="E1" i="43"/>
  <c r="A4" i="43" s="1"/>
  <c r="F1" i="43"/>
  <c r="D5" i="43"/>
  <c r="D6" i="43"/>
  <c r="L6" i="43" s="1"/>
  <c r="D7" i="43"/>
  <c r="D8" i="43"/>
  <c r="D9" i="43"/>
  <c r="J9" i="43" s="1"/>
  <c r="D10" i="43"/>
  <c r="D11" i="43"/>
  <c r="D12" i="43"/>
  <c r="H12" i="43" s="1"/>
  <c r="R12" i="43"/>
  <c r="D13" i="43"/>
  <c r="D14" i="43"/>
  <c r="D15" i="43"/>
  <c r="R15" i="43" s="1"/>
  <c r="D16" i="43"/>
  <c r="R16" i="43" s="1"/>
  <c r="D17" i="43"/>
  <c r="D18" i="43"/>
  <c r="P18" i="43" s="1"/>
  <c r="G18" i="43"/>
  <c r="D19" i="43"/>
  <c r="L19" i="43" s="1"/>
  <c r="D20" i="43"/>
  <c r="D21" i="43"/>
  <c r="P21" i="43" s="1"/>
  <c r="D22" i="43"/>
  <c r="J22" i="43"/>
  <c r="D23" i="43"/>
  <c r="O23" i="43"/>
  <c r="D24" i="43"/>
  <c r="O24" i="43" s="1"/>
  <c r="D25" i="43"/>
  <c r="L25" i="43" s="1"/>
  <c r="D26" i="43"/>
  <c r="D27" i="43"/>
  <c r="D28" i="43"/>
  <c r="D29" i="43"/>
  <c r="Q29" i="43" s="1"/>
  <c r="D30" i="43"/>
  <c r="D31" i="43"/>
  <c r="I31" i="43" s="1"/>
  <c r="G31" i="43"/>
  <c r="H31" i="43"/>
  <c r="J31" i="43"/>
  <c r="L31" i="43"/>
  <c r="M31" i="43"/>
  <c r="N31" i="43"/>
  <c r="O31" i="43"/>
  <c r="P31" i="43"/>
  <c r="Q31" i="43"/>
  <c r="R31" i="43"/>
  <c r="D32" i="43"/>
  <c r="D33" i="43"/>
  <c r="I33" i="43" s="1"/>
  <c r="D34" i="43"/>
  <c r="D35" i="43"/>
  <c r="I35" i="43" s="1"/>
  <c r="D36" i="43"/>
  <c r="Q36" i="43" s="1"/>
  <c r="G36" i="43"/>
  <c r="D37" i="43"/>
  <c r="D38" i="43"/>
  <c r="O38" i="43" s="1"/>
  <c r="G38" i="43"/>
  <c r="D39" i="43"/>
  <c r="D40" i="43"/>
  <c r="G40" i="43" s="1"/>
  <c r="R40" i="43"/>
  <c r="D41" i="43"/>
  <c r="D42" i="43"/>
  <c r="D43" i="43"/>
  <c r="D44" i="43"/>
  <c r="N44" i="43" s="1"/>
  <c r="Q44" i="43"/>
  <c r="D45" i="43"/>
  <c r="D46" i="43"/>
  <c r="D47" i="43"/>
  <c r="D48" i="43"/>
  <c r="N48" i="43"/>
  <c r="D49" i="43"/>
  <c r="K49" i="43" s="1"/>
  <c r="D50" i="43"/>
  <c r="G50" i="43"/>
  <c r="D51" i="43"/>
  <c r="D52" i="43"/>
  <c r="H52" i="43" s="1"/>
  <c r="D53" i="43"/>
  <c r="J53" i="43" s="1"/>
  <c r="K53" i="43"/>
  <c r="D54" i="43"/>
  <c r="H54" i="43" s="1"/>
  <c r="D55" i="43"/>
  <c r="R55" i="43" s="1"/>
  <c r="O55" i="43"/>
  <c r="D56" i="43"/>
  <c r="H56" i="43"/>
  <c r="D57" i="43"/>
  <c r="P57" i="43" s="1"/>
  <c r="D58" i="43"/>
  <c r="D59" i="43"/>
  <c r="D60" i="43"/>
  <c r="D61" i="43"/>
  <c r="D62" i="43"/>
  <c r="D63" i="43"/>
  <c r="D64" i="43"/>
  <c r="D65" i="43"/>
  <c r="P65" i="43" s="1"/>
  <c r="D66" i="43"/>
  <c r="K66" i="43" s="1"/>
  <c r="D67" i="43"/>
  <c r="N67" i="43" s="1"/>
  <c r="H67" i="43"/>
  <c r="D68" i="43"/>
  <c r="G68" i="43" s="1"/>
  <c r="D69" i="43"/>
  <c r="M69" i="43"/>
  <c r="N69" i="43"/>
  <c r="D70" i="43"/>
  <c r="O70" i="43" s="1"/>
  <c r="L70" i="43"/>
  <c r="M70" i="43"/>
  <c r="R70" i="43"/>
  <c r="D71" i="43"/>
  <c r="N71" i="43" s="1"/>
  <c r="D72" i="43"/>
  <c r="D73" i="43"/>
  <c r="D74" i="43"/>
  <c r="D75" i="43"/>
  <c r="P75" i="43"/>
  <c r="D76" i="43"/>
  <c r="O76" i="43" s="1"/>
  <c r="D77" i="43"/>
  <c r="K77" i="43" s="1"/>
  <c r="D78" i="43"/>
  <c r="M78" i="43" s="1"/>
  <c r="D79" i="43"/>
  <c r="Q79" i="43" s="1"/>
  <c r="H79" i="43"/>
  <c r="D80" i="43"/>
  <c r="Q80" i="43"/>
  <c r="D81" i="43"/>
  <c r="D82" i="43"/>
  <c r="R82" i="43"/>
  <c r="D83" i="43"/>
  <c r="D84" i="43"/>
  <c r="D85" i="43"/>
  <c r="R85" i="43" s="1"/>
  <c r="D86" i="43"/>
  <c r="D87" i="43"/>
  <c r="D88" i="43"/>
  <c r="G88" i="43" s="1"/>
  <c r="D89" i="43"/>
  <c r="N89" i="43" s="1"/>
  <c r="M89" i="43"/>
  <c r="D90" i="43"/>
  <c r="D91" i="43"/>
  <c r="D92" i="43"/>
  <c r="D93" i="43"/>
  <c r="H93" i="43"/>
  <c r="R93" i="43"/>
  <c r="D94" i="43"/>
  <c r="S94" i="43"/>
  <c r="D95" i="43"/>
  <c r="M95" i="43" s="1"/>
  <c r="H95" i="43"/>
  <c r="J95" i="43"/>
  <c r="D96" i="43"/>
  <c r="N96" i="43" s="1"/>
  <c r="D97" i="43"/>
  <c r="S97" i="43" s="1"/>
  <c r="I97" i="43"/>
  <c r="D98" i="43"/>
  <c r="D99" i="43"/>
  <c r="D100" i="43"/>
  <c r="D101" i="43"/>
  <c r="D102" i="43"/>
  <c r="D103" i="43"/>
  <c r="D104" i="43"/>
  <c r="D105" i="43"/>
  <c r="S105" i="43" s="1"/>
  <c r="D106" i="43"/>
  <c r="O106" i="43" s="1"/>
  <c r="D107" i="43"/>
  <c r="G107" i="43"/>
  <c r="D108" i="43"/>
  <c r="J108" i="43" s="1"/>
  <c r="D109" i="43"/>
  <c r="N109" i="43"/>
  <c r="I109" i="43"/>
  <c r="D110" i="43"/>
  <c r="J110" i="43" s="1"/>
  <c r="K110" i="43"/>
  <c r="O110" i="43"/>
  <c r="D111" i="43"/>
  <c r="H111" i="43" s="1"/>
  <c r="D112" i="43"/>
  <c r="N112" i="43" s="1"/>
  <c r="G112" i="43"/>
  <c r="L112" i="43"/>
  <c r="S112" i="43"/>
  <c r="D113" i="43"/>
  <c r="M113" i="43" s="1"/>
  <c r="H113" i="43"/>
  <c r="D114" i="43"/>
  <c r="R114" i="43" s="1"/>
  <c r="G114" i="43"/>
  <c r="D115" i="43"/>
  <c r="M115" i="43"/>
  <c r="D116" i="43"/>
  <c r="D117" i="43"/>
  <c r="D118" i="43"/>
  <c r="K118" i="43" s="1"/>
  <c r="L118" i="43"/>
  <c r="D119" i="43"/>
  <c r="O119" i="43"/>
  <c r="D120" i="43"/>
  <c r="O120" i="43" s="1"/>
  <c r="J120" i="43"/>
  <c r="S120" i="43"/>
  <c r="D121" i="43"/>
  <c r="D122" i="43"/>
  <c r="D123" i="43"/>
  <c r="J123" i="43"/>
  <c r="L123" i="43"/>
  <c r="D124" i="43"/>
  <c r="J124" i="43"/>
  <c r="G124" i="43"/>
  <c r="D125" i="43"/>
  <c r="Q125" i="43" s="1"/>
  <c r="D126" i="43"/>
  <c r="D127" i="43"/>
  <c r="H127" i="43"/>
  <c r="D128" i="43"/>
  <c r="H128" i="43" s="1"/>
  <c r="D129" i="43"/>
  <c r="I129" i="43" s="1"/>
  <c r="L129" i="43"/>
  <c r="H129" i="43"/>
  <c r="K129" i="43"/>
  <c r="Q129" i="43"/>
  <c r="R129" i="43"/>
  <c r="D130" i="43"/>
  <c r="N130" i="43"/>
  <c r="D131" i="43"/>
  <c r="D132" i="43"/>
  <c r="D133" i="43"/>
  <c r="D134" i="43"/>
  <c r="O134" i="43" s="1"/>
  <c r="D135" i="43"/>
  <c r="D136" i="43"/>
  <c r="P136" i="43" s="1"/>
  <c r="O136" i="43"/>
  <c r="D137" i="43"/>
  <c r="D138" i="43"/>
  <c r="D139" i="43"/>
  <c r="P139" i="43" s="1"/>
  <c r="D140" i="43"/>
  <c r="D141" i="43"/>
  <c r="S141" i="43" s="1"/>
  <c r="D142" i="43"/>
  <c r="L142" i="43"/>
  <c r="D143" i="43"/>
  <c r="I143" i="43"/>
  <c r="D144" i="43"/>
  <c r="D145" i="43"/>
  <c r="N145" i="43" s="1"/>
  <c r="I145" i="43"/>
  <c r="M145" i="43"/>
  <c r="R145" i="43"/>
  <c r="D146" i="43"/>
  <c r="M146" i="43" s="1"/>
  <c r="D147" i="43"/>
  <c r="D148" i="43"/>
  <c r="S148" i="43" s="1"/>
  <c r="P148" i="43"/>
  <c r="D149" i="43"/>
  <c r="D150" i="43"/>
  <c r="S150" i="43"/>
  <c r="D151" i="43"/>
  <c r="D152" i="43"/>
  <c r="D153" i="43"/>
  <c r="D154" i="43"/>
  <c r="D155" i="43"/>
  <c r="O155" i="43" s="1"/>
  <c r="D156" i="43"/>
  <c r="H156" i="43" s="1"/>
  <c r="G156" i="43"/>
  <c r="D157" i="43"/>
  <c r="I157" i="43" s="1"/>
  <c r="H157" i="43"/>
  <c r="K157" i="43"/>
  <c r="M157" i="43"/>
  <c r="R157" i="43"/>
  <c r="S157" i="43"/>
  <c r="D158" i="43"/>
  <c r="G158" i="43" s="1"/>
  <c r="D159" i="43"/>
  <c r="P159" i="43"/>
  <c r="D160" i="43"/>
  <c r="D161" i="43"/>
  <c r="Q161" i="43" s="1"/>
  <c r="I161" i="43"/>
  <c r="D162" i="43"/>
  <c r="G162" i="43" s="1"/>
  <c r="D163" i="43"/>
  <c r="D164" i="43"/>
  <c r="D165" i="43"/>
  <c r="D166" i="43"/>
  <c r="O166" i="43" s="1"/>
  <c r="D167" i="43"/>
  <c r="D168" i="43"/>
  <c r="G168" i="43" s="1"/>
  <c r="K168" i="43"/>
  <c r="D169" i="43"/>
  <c r="D170" i="43"/>
  <c r="L170" i="43" s="1"/>
  <c r="K170" i="43"/>
  <c r="O170" i="43"/>
  <c r="D171" i="43"/>
  <c r="D172" i="43"/>
  <c r="K172" i="43" s="1"/>
  <c r="O172" i="43"/>
  <c r="D173" i="43"/>
  <c r="D174" i="43"/>
  <c r="D175" i="43"/>
  <c r="G175" i="43" s="1"/>
  <c r="D176" i="43"/>
  <c r="K176" i="43" s="1"/>
  <c r="D177" i="43"/>
  <c r="D178" i="43"/>
  <c r="R178" i="43"/>
  <c r="D179" i="43"/>
  <c r="M179" i="43" s="1"/>
  <c r="D180" i="43"/>
  <c r="I180" i="43" s="1"/>
  <c r="D181" i="43"/>
  <c r="H181" i="43"/>
  <c r="D182" i="43"/>
  <c r="S182" i="43" s="1"/>
  <c r="D183" i="43"/>
  <c r="O183" i="43" s="1"/>
  <c r="D184" i="43"/>
  <c r="P184" i="43" s="1"/>
  <c r="D185" i="43"/>
  <c r="D186" i="43"/>
  <c r="D187" i="43"/>
  <c r="D188" i="43"/>
  <c r="H188" i="43" s="1"/>
  <c r="D189" i="43"/>
  <c r="S189" i="43" s="1"/>
  <c r="D190" i="43"/>
  <c r="D191" i="43"/>
  <c r="M191" i="43" s="1"/>
  <c r="L191" i="43"/>
  <c r="D192" i="43"/>
  <c r="D193" i="43"/>
  <c r="D194" i="43"/>
  <c r="M194" i="43" s="1"/>
  <c r="D195" i="43"/>
  <c r="G195" i="43" s="1"/>
  <c r="M195" i="43"/>
  <c r="D196" i="43"/>
  <c r="H196" i="43" s="1"/>
  <c r="D197" i="43"/>
  <c r="D198" i="43"/>
  <c r="G198" i="43" s="1"/>
  <c r="D199" i="43"/>
  <c r="D200" i="43"/>
  <c r="D201" i="43"/>
  <c r="H201" i="43" s="1"/>
  <c r="G201" i="43"/>
  <c r="I201" i="43"/>
  <c r="K201" i="43"/>
  <c r="M201" i="43"/>
  <c r="N201" i="43"/>
  <c r="R201" i="43"/>
  <c r="S201" i="43"/>
  <c r="D202" i="43"/>
  <c r="D203" i="43"/>
  <c r="P203" i="43" s="1"/>
  <c r="D204" i="43"/>
  <c r="K204" i="43"/>
  <c r="E1" i="42"/>
  <c r="A4" i="42" s="1"/>
  <c r="F1" i="42"/>
  <c r="D5" i="42"/>
  <c r="H5" i="42" s="1"/>
  <c r="D6" i="42"/>
  <c r="H6" i="42" s="1"/>
  <c r="N6" i="42"/>
  <c r="D7" i="42"/>
  <c r="D8" i="42"/>
  <c r="D9" i="42"/>
  <c r="P9" i="42" s="1"/>
  <c r="H9" i="42"/>
  <c r="D10" i="42"/>
  <c r="D11" i="42"/>
  <c r="H11" i="42" s="1"/>
  <c r="L11" i="42"/>
  <c r="D12" i="42"/>
  <c r="D13" i="42"/>
  <c r="R13" i="42" s="1"/>
  <c r="L13" i="42"/>
  <c r="D14" i="42"/>
  <c r="J14" i="42" s="1"/>
  <c r="D15" i="42"/>
  <c r="D16" i="42"/>
  <c r="M16" i="42" s="1"/>
  <c r="L16" i="42"/>
  <c r="N16" i="42"/>
  <c r="Q16" i="42"/>
  <c r="D17" i="42"/>
  <c r="R17" i="42" s="1"/>
  <c r="D18" i="42"/>
  <c r="L18" i="42" s="1"/>
  <c r="Q18" i="42"/>
  <c r="D19" i="42"/>
  <c r="D20" i="42"/>
  <c r="G20" i="42" s="1"/>
  <c r="D21" i="42"/>
  <c r="K21" i="42" s="1"/>
  <c r="N21" i="42"/>
  <c r="D22" i="42"/>
  <c r="N22" i="42"/>
  <c r="D23" i="42"/>
  <c r="G23" i="42" s="1"/>
  <c r="D24" i="42"/>
  <c r="O24" i="42" s="1"/>
  <c r="D25" i="42"/>
  <c r="G25" i="42" s="1"/>
  <c r="J25" i="42"/>
  <c r="D26" i="42"/>
  <c r="K26" i="42" s="1"/>
  <c r="N26" i="42"/>
  <c r="S26" i="42"/>
  <c r="D27" i="42"/>
  <c r="G27" i="42" s="1"/>
  <c r="L27" i="42"/>
  <c r="M27" i="42"/>
  <c r="S27" i="42"/>
  <c r="D28" i="42"/>
  <c r="G28" i="42" s="1"/>
  <c r="D29" i="42"/>
  <c r="N29" i="42"/>
  <c r="D30" i="42"/>
  <c r="H30" i="42" s="1"/>
  <c r="D31" i="42"/>
  <c r="K31" i="42" s="1"/>
  <c r="D32" i="42"/>
  <c r="N32" i="42" s="1"/>
  <c r="G32" i="42"/>
  <c r="D33" i="42"/>
  <c r="I33" i="42" s="1"/>
  <c r="D34" i="42"/>
  <c r="K34" i="42"/>
  <c r="D35" i="42"/>
  <c r="G35" i="42" s="1"/>
  <c r="D36" i="42"/>
  <c r="G36" i="42" s="1"/>
  <c r="H36" i="42"/>
  <c r="K36" i="42"/>
  <c r="M36" i="42"/>
  <c r="O36" i="42"/>
  <c r="S36" i="42"/>
  <c r="D37" i="42"/>
  <c r="D38" i="42"/>
  <c r="D39" i="42"/>
  <c r="Q39" i="42" s="1"/>
  <c r="D40" i="42"/>
  <c r="P40" i="42" s="1"/>
  <c r="D41" i="42"/>
  <c r="N41" i="42"/>
  <c r="D42" i="42"/>
  <c r="D43" i="42"/>
  <c r="I43" i="42" s="1"/>
  <c r="D44" i="42"/>
  <c r="G44" i="42" s="1"/>
  <c r="K44" i="42"/>
  <c r="D45" i="42"/>
  <c r="D46" i="42"/>
  <c r="N46" i="42" s="1"/>
  <c r="J46" i="42"/>
  <c r="R46" i="42"/>
  <c r="D47" i="42"/>
  <c r="D48" i="42"/>
  <c r="D49" i="42"/>
  <c r="D50" i="42"/>
  <c r="D51" i="42"/>
  <c r="G51" i="42" s="1"/>
  <c r="I51" i="42"/>
  <c r="K51" i="42"/>
  <c r="M51" i="42"/>
  <c r="O51" i="42"/>
  <c r="D52" i="42"/>
  <c r="D53" i="42"/>
  <c r="I53" i="42" s="1"/>
  <c r="L53" i="42"/>
  <c r="O53" i="42"/>
  <c r="R53" i="42"/>
  <c r="D54" i="42"/>
  <c r="O54" i="42"/>
  <c r="D55" i="42"/>
  <c r="O55" i="42" s="1"/>
  <c r="N55" i="42"/>
  <c r="D56" i="42"/>
  <c r="K56" i="42" s="1"/>
  <c r="O56" i="42"/>
  <c r="D57" i="42"/>
  <c r="G57" i="42" s="1"/>
  <c r="D58" i="42"/>
  <c r="D59" i="42"/>
  <c r="D60" i="42"/>
  <c r="I60" i="42" s="1"/>
  <c r="D61" i="42"/>
  <c r="D62" i="42"/>
  <c r="H62" i="42" s="1"/>
  <c r="K62" i="42"/>
  <c r="S62" i="42"/>
  <c r="D63" i="42"/>
  <c r="J63" i="42" s="1"/>
  <c r="K63" i="42"/>
  <c r="D64" i="42"/>
  <c r="L64" i="42" s="1"/>
  <c r="O64" i="42"/>
  <c r="D65" i="42"/>
  <c r="D66" i="42"/>
  <c r="K66" i="42" s="1"/>
  <c r="J66" i="42"/>
  <c r="R66" i="42"/>
  <c r="D67" i="42"/>
  <c r="G67" i="42" s="1"/>
  <c r="D68" i="42"/>
  <c r="G68" i="42" s="1"/>
  <c r="H68" i="42"/>
  <c r="I68" i="42"/>
  <c r="O68" i="42"/>
  <c r="P68" i="42"/>
  <c r="S68" i="42"/>
  <c r="D69" i="42"/>
  <c r="O69" i="42" s="1"/>
  <c r="D70" i="42"/>
  <c r="K70" i="42"/>
  <c r="S70" i="42"/>
  <c r="D71" i="42"/>
  <c r="K71" i="42" s="1"/>
  <c r="D72" i="42"/>
  <c r="P72" i="42" s="1"/>
  <c r="D73" i="42"/>
  <c r="I73" i="42" s="1"/>
  <c r="O73" i="42"/>
  <c r="D74" i="42"/>
  <c r="K74" i="42" s="1"/>
  <c r="L74" i="42"/>
  <c r="O74" i="42"/>
  <c r="D75" i="42"/>
  <c r="G75" i="42" s="1"/>
  <c r="D76" i="42"/>
  <c r="M76" i="42" s="1"/>
  <c r="D77" i="42"/>
  <c r="J77" i="42" s="1"/>
  <c r="D78" i="42"/>
  <c r="D79" i="42"/>
  <c r="J79" i="42" s="1"/>
  <c r="L79" i="42"/>
  <c r="N79" i="42"/>
  <c r="D80" i="42"/>
  <c r="H80" i="42" s="1"/>
  <c r="D81" i="42"/>
  <c r="H81" i="42" s="1"/>
  <c r="D82" i="42"/>
  <c r="D83" i="42"/>
  <c r="D84" i="42"/>
  <c r="R84" i="42" s="1"/>
  <c r="D85" i="42"/>
  <c r="R85" i="42" s="1"/>
  <c r="D86" i="42"/>
  <c r="D87" i="42"/>
  <c r="D88" i="42"/>
  <c r="D89" i="42"/>
  <c r="L89" i="42"/>
  <c r="D90" i="42"/>
  <c r="D91" i="42"/>
  <c r="R91" i="42" s="1"/>
  <c r="D92" i="42"/>
  <c r="H92" i="42" s="1"/>
  <c r="D93" i="42"/>
  <c r="R93" i="42" s="1"/>
  <c r="D94" i="42"/>
  <c r="D95" i="42"/>
  <c r="J95" i="42" s="1"/>
  <c r="D96" i="42"/>
  <c r="L96" i="42" s="1"/>
  <c r="D97" i="42"/>
  <c r="J97" i="42" s="1"/>
  <c r="D98" i="42"/>
  <c r="L98" i="42" s="1"/>
  <c r="N98" i="42"/>
  <c r="D99" i="42"/>
  <c r="D100" i="42"/>
  <c r="D101" i="42"/>
  <c r="D102" i="42"/>
  <c r="D103" i="42"/>
  <c r="J103" i="42" s="1"/>
  <c r="D104" i="42"/>
  <c r="P104" i="42" s="1"/>
  <c r="D105" i="42"/>
  <c r="D106" i="42"/>
  <c r="H106" i="42"/>
  <c r="J106" i="42"/>
  <c r="L106" i="42"/>
  <c r="P106" i="42"/>
  <c r="D107" i="42"/>
  <c r="R107" i="42" s="1"/>
  <c r="D108" i="42"/>
  <c r="J108" i="42" s="1"/>
  <c r="D109" i="42"/>
  <c r="R109" i="42" s="1"/>
  <c r="D110" i="42"/>
  <c r="J110" i="42" s="1"/>
  <c r="D111" i="42"/>
  <c r="R111" i="42" s="1"/>
  <c r="D112" i="42"/>
  <c r="D113" i="42"/>
  <c r="H113" i="42" s="1"/>
  <c r="D114" i="42"/>
  <c r="L114" i="42" s="1"/>
  <c r="D115" i="42"/>
  <c r="H115" i="42" s="1"/>
  <c r="D116" i="42"/>
  <c r="D117" i="42"/>
  <c r="D118" i="42"/>
  <c r="M118" i="42" s="1"/>
  <c r="K118" i="42"/>
  <c r="D119" i="42"/>
  <c r="L119" i="42" s="1"/>
  <c r="N119" i="42"/>
  <c r="D120" i="42"/>
  <c r="H120" i="42" s="1"/>
  <c r="D121" i="42"/>
  <c r="L121" i="42" s="1"/>
  <c r="D122" i="42"/>
  <c r="R122" i="42"/>
  <c r="D123" i="42"/>
  <c r="J123" i="42" s="1"/>
  <c r="D124" i="42"/>
  <c r="S124" i="42" s="1"/>
  <c r="D125" i="42"/>
  <c r="N125" i="42" s="1"/>
  <c r="I125" i="42"/>
  <c r="R125" i="42"/>
  <c r="D126" i="42"/>
  <c r="G126" i="42"/>
  <c r="D127" i="42"/>
  <c r="I127" i="42" s="1"/>
  <c r="D128" i="42"/>
  <c r="H128" i="42" s="1"/>
  <c r="D129" i="42"/>
  <c r="H129" i="42" s="1"/>
  <c r="N129" i="42"/>
  <c r="D130" i="42"/>
  <c r="I130" i="42" s="1"/>
  <c r="M130" i="42"/>
  <c r="D131" i="42"/>
  <c r="D132" i="42"/>
  <c r="D133" i="42"/>
  <c r="N133" i="42" s="1"/>
  <c r="D134" i="42"/>
  <c r="J134" i="42" s="1"/>
  <c r="H134" i="42"/>
  <c r="O134" i="42"/>
  <c r="D135" i="42"/>
  <c r="K135" i="42" s="1"/>
  <c r="D136" i="42"/>
  <c r="H136" i="42" s="1"/>
  <c r="D137" i="42"/>
  <c r="J137" i="42" s="1"/>
  <c r="Q137" i="42"/>
  <c r="D138" i="42"/>
  <c r="G138" i="42" s="1"/>
  <c r="I138" i="42"/>
  <c r="P138" i="42"/>
  <c r="Q138" i="42"/>
  <c r="D139" i="42"/>
  <c r="D140" i="42"/>
  <c r="D141" i="42"/>
  <c r="H141" i="42" s="1"/>
  <c r="G141" i="42"/>
  <c r="P141" i="42"/>
  <c r="D142" i="42"/>
  <c r="D143" i="42"/>
  <c r="D144" i="42"/>
  <c r="H144" i="42" s="1"/>
  <c r="D145" i="42"/>
  <c r="D146" i="42"/>
  <c r="Q146" i="42" s="1"/>
  <c r="D147" i="42"/>
  <c r="D148" i="42"/>
  <c r="G148" i="42" s="1"/>
  <c r="D149" i="42"/>
  <c r="D150" i="42"/>
  <c r="J150" i="42"/>
  <c r="P150" i="42"/>
  <c r="R150" i="42"/>
  <c r="D151" i="42"/>
  <c r="K151" i="42"/>
  <c r="L151" i="42"/>
  <c r="M151" i="42"/>
  <c r="N151" i="42"/>
  <c r="S151" i="42"/>
  <c r="D152" i="42"/>
  <c r="O152" i="42" s="1"/>
  <c r="D153" i="42"/>
  <c r="D154" i="42"/>
  <c r="P154" i="42"/>
  <c r="D155" i="42"/>
  <c r="K155" i="42"/>
  <c r="D156" i="42"/>
  <c r="D157" i="42"/>
  <c r="G157" i="42" s="1"/>
  <c r="D158" i="42"/>
  <c r="J158" i="42" s="1"/>
  <c r="D159" i="42"/>
  <c r="D160" i="42"/>
  <c r="M160" i="42" s="1"/>
  <c r="D161" i="42"/>
  <c r="D162" i="42"/>
  <c r="I162" i="42" s="1"/>
  <c r="N162" i="42"/>
  <c r="D163" i="42"/>
  <c r="N163" i="42" s="1"/>
  <c r="D164" i="42"/>
  <c r="G164" i="42" s="1"/>
  <c r="D165" i="42"/>
  <c r="J165" i="42"/>
  <c r="D166" i="42"/>
  <c r="D167" i="42"/>
  <c r="J167" i="42" s="1"/>
  <c r="D168" i="42"/>
  <c r="H168" i="42" s="1"/>
  <c r="G168" i="42"/>
  <c r="D169" i="42"/>
  <c r="G169" i="42" s="1"/>
  <c r="R169" i="42"/>
  <c r="D170" i="42"/>
  <c r="D171" i="42"/>
  <c r="K171" i="42" s="1"/>
  <c r="D172" i="42"/>
  <c r="D173" i="42"/>
  <c r="Q173" i="42" s="1"/>
  <c r="R173" i="42"/>
  <c r="D174" i="42"/>
  <c r="M174" i="42"/>
  <c r="D175" i="42"/>
  <c r="J175" i="42" s="1"/>
  <c r="D176" i="42"/>
  <c r="H176" i="42" s="1"/>
  <c r="G176" i="42"/>
  <c r="D177" i="42"/>
  <c r="D178" i="42"/>
  <c r="I178" i="42" s="1"/>
  <c r="K178" i="42"/>
  <c r="D179" i="42"/>
  <c r="D180" i="42"/>
  <c r="G180" i="42" s="1"/>
  <c r="D181" i="42"/>
  <c r="Q181" i="42" s="1"/>
  <c r="D182" i="42"/>
  <c r="J182" i="42" s="1"/>
  <c r="P182" i="42"/>
  <c r="D183" i="42"/>
  <c r="J183" i="42" s="1"/>
  <c r="D184" i="42"/>
  <c r="D185" i="42"/>
  <c r="D186" i="42"/>
  <c r="D187" i="42"/>
  <c r="K187" i="42" s="1"/>
  <c r="J187" i="42"/>
  <c r="D188" i="42"/>
  <c r="G188" i="42" s="1"/>
  <c r="D189" i="42"/>
  <c r="D190" i="42"/>
  <c r="M190" i="42" s="1"/>
  <c r="H190" i="42"/>
  <c r="D191" i="42"/>
  <c r="D192" i="42"/>
  <c r="D193" i="42"/>
  <c r="G193" i="42"/>
  <c r="D194" i="42"/>
  <c r="G194" i="42" s="1"/>
  <c r="M194" i="42"/>
  <c r="D195" i="42"/>
  <c r="K195" i="42" s="1"/>
  <c r="D196" i="42"/>
  <c r="G196" i="42"/>
  <c r="D197" i="42"/>
  <c r="G197" i="42" s="1"/>
  <c r="D198" i="42"/>
  <c r="O198" i="42" s="1"/>
  <c r="G198" i="42"/>
  <c r="D199" i="42"/>
  <c r="J199" i="42" s="1"/>
  <c r="D200" i="42"/>
  <c r="D201" i="42"/>
  <c r="D202" i="42"/>
  <c r="D203" i="42"/>
  <c r="J203" i="42" s="1"/>
  <c r="D204" i="42"/>
  <c r="G204" i="42" s="1"/>
  <c r="E1" i="41"/>
  <c r="A4" i="41" s="1"/>
  <c r="F1" i="41"/>
  <c r="D5" i="41"/>
  <c r="H5" i="41" s="1"/>
  <c r="D6" i="41"/>
  <c r="J6" i="41" s="1"/>
  <c r="D7" i="41"/>
  <c r="D8" i="41"/>
  <c r="R8" i="41" s="1"/>
  <c r="D9" i="41"/>
  <c r="D10" i="41"/>
  <c r="D11" i="41"/>
  <c r="D12" i="41"/>
  <c r="J12" i="41" s="1"/>
  <c r="D13" i="41"/>
  <c r="H13" i="41" s="1"/>
  <c r="L13" i="41"/>
  <c r="D14" i="41"/>
  <c r="D15" i="41"/>
  <c r="D16" i="41"/>
  <c r="S16" i="41" s="1"/>
  <c r="D17" i="41"/>
  <c r="D18" i="41"/>
  <c r="D19" i="41"/>
  <c r="I19" i="41"/>
  <c r="N19" i="41"/>
  <c r="D20" i="41"/>
  <c r="D21" i="41"/>
  <c r="N21" i="41"/>
  <c r="G21" i="41"/>
  <c r="L21" i="41"/>
  <c r="M21" i="41"/>
  <c r="P21" i="41"/>
  <c r="D22" i="41"/>
  <c r="D23" i="41"/>
  <c r="P23" i="41" s="1"/>
  <c r="O23" i="41"/>
  <c r="D24" i="41"/>
  <c r="D25" i="41"/>
  <c r="O25" i="41" s="1"/>
  <c r="M25" i="41"/>
  <c r="D26" i="41"/>
  <c r="O26" i="41" s="1"/>
  <c r="D27" i="41"/>
  <c r="D28" i="41"/>
  <c r="S28" i="41" s="1"/>
  <c r="D29" i="41"/>
  <c r="D30" i="41"/>
  <c r="N30" i="41" s="1"/>
  <c r="D31" i="41"/>
  <c r="O31" i="41" s="1"/>
  <c r="G31" i="41"/>
  <c r="D32" i="41"/>
  <c r="K32" i="41" s="1"/>
  <c r="D33" i="41"/>
  <c r="D34" i="41"/>
  <c r="N34" i="41" s="1"/>
  <c r="O34" i="41"/>
  <c r="D35" i="41"/>
  <c r="D36" i="41"/>
  <c r="N36" i="41" s="1"/>
  <c r="D37" i="41"/>
  <c r="D38" i="41"/>
  <c r="I38" i="41" s="1"/>
  <c r="D39" i="41"/>
  <c r="D40" i="41"/>
  <c r="M40" i="41" s="1"/>
  <c r="D41" i="41"/>
  <c r="N41" i="41" s="1"/>
  <c r="D42" i="41"/>
  <c r="I42" i="41"/>
  <c r="D43" i="41"/>
  <c r="D44" i="41"/>
  <c r="D45" i="41"/>
  <c r="O45" i="41" s="1"/>
  <c r="D46" i="41"/>
  <c r="R46" i="41" s="1"/>
  <c r="D47" i="41"/>
  <c r="D48" i="41"/>
  <c r="D49" i="41"/>
  <c r="L49" i="41" s="1"/>
  <c r="D50" i="41"/>
  <c r="J50" i="41"/>
  <c r="D51" i="41"/>
  <c r="D52" i="41"/>
  <c r="D53" i="41"/>
  <c r="N53" i="41" s="1"/>
  <c r="H53" i="41"/>
  <c r="D54" i="41"/>
  <c r="N54" i="41" s="1"/>
  <c r="I54" i="41"/>
  <c r="D55" i="41"/>
  <c r="L55" i="41" s="1"/>
  <c r="D56" i="41"/>
  <c r="J56" i="41" s="1"/>
  <c r="D57" i="41"/>
  <c r="D58" i="41"/>
  <c r="H58" i="41"/>
  <c r="I58" i="41"/>
  <c r="O58" i="41"/>
  <c r="Q58" i="41"/>
  <c r="D59" i="41"/>
  <c r="K59" i="41" s="1"/>
  <c r="H59" i="41"/>
  <c r="D60" i="41"/>
  <c r="M60" i="41" s="1"/>
  <c r="D61" i="41"/>
  <c r="O61" i="41" s="1"/>
  <c r="M61" i="41"/>
  <c r="D62" i="41"/>
  <c r="G62" i="41" s="1"/>
  <c r="D63" i="41"/>
  <c r="D64" i="41"/>
  <c r="N64" i="41" s="1"/>
  <c r="K64" i="41"/>
  <c r="S64" i="41"/>
  <c r="D65" i="41"/>
  <c r="D66" i="41"/>
  <c r="D67" i="41"/>
  <c r="H67" i="41"/>
  <c r="L67" i="41"/>
  <c r="D68" i="41"/>
  <c r="D69" i="41"/>
  <c r="L69" i="41" s="1"/>
  <c r="H69" i="41"/>
  <c r="M69" i="41"/>
  <c r="P69" i="41"/>
  <c r="D70" i="41"/>
  <c r="P70" i="41" s="1"/>
  <c r="D71" i="41"/>
  <c r="K71" i="41"/>
  <c r="D72" i="41"/>
  <c r="D73" i="41"/>
  <c r="O73" i="41" s="1"/>
  <c r="D74" i="41"/>
  <c r="D75" i="41"/>
  <c r="K75" i="41" s="1"/>
  <c r="G75" i="41"/>
  <c r="H75" i="41"/>
  <c r="L75" i="41"/>
  <c r="N75" i="41"/>
  <c r="P75" i="41"/>
  <c r="S75" i="41"/>
  <c r="D76" i="41"/>
  <c r="D77" i="41"/>
  <c r="O77" i="41" s="1"/>
  <c r="D78" i="41"/>
  <c r="P78" i="41"/>
  <c r="R78" i="41"/>
  <c r="D79" i="41"/>
  <c r="P79" i="41" s="1"/>
  <c r="D80" i="41"/>
  <c r="L80" i="41" s="1"/>
  <c r="K80" i="41"/>
  <c r="R80" i="41"/>
  <c r="D81" i="41"/>
  <c r="P81" i="41" s="1"/>
  <c r="D82" i="41"/>
  <c r="D83" i="41"/>
  <c r="P83" i="41" s="1"/>
  <c r="D84" i="41"/>
  <c r="D85" i="41"/>
  <c r="G85" i="41" s="1"/>
  <c r="N85" i="41"/>
  <c r="D86" i="41"/>
  <c r="N86" i="41" s="1"/>
  <c r="D87" i="41"/>
  <c r="D88" i="41"/>
  <c r="J88" i="41" s="1"/>
  <c r="D89" i="41"/>
  <c r="D90" i="41"/>
  <c r="D91" i="41"/>
  <c r="D92" i="41"/>
  <c r="N92" i="41" s="1"/>
  <c r="H92" i="41"/>
  <c r="D93" i="41"/>
  <c r="D94" i="41"/>
  <c r="J94" i="41"/>
  <c r="D95" i="41"/>
  <c r="H95" i="41" s="1"/>
  <c r="D96" i="41"/>
  <c r="H96" i="41" s="1"/>
  <c r="D97" i="41"/>
  <c r="G97" i="41" s="1"/>
  <c r="D98" i="41"/>
  <c r="D99" i="41"/>
  <c r="N99" i="41" s="1"/>
  <c r="D100" i="41"/>
  <c r="D101" i="41"/>
  <c r="H101" i="41" s="1"/>
  <c r="D102" i="41"/>
  <c r="D103" i="41"/>
  <c r="D104" i="41"/>
  <c r="D105" i="41"/>
  <c r="P105" i="41" s="1"/>
  <c r="R105" i="41"/>
  <c r="D106" i="41"/>
  <c r="D107" i="41"/>
  <c r="D108" i="41"/>
  <c r="D109" i="41"/>
  <c r="D110" i="41"/>
  <c r="D111" i="41"/>
  <c r="R111" i="41" s="1"/>
  <c r="D112" i="41"/>
  <c r="H112" i="41"/>
  <c r="D113" i="41"/>
  <c r="D114" i="41"/>
  <c r="D115" i="41"/>
  <c r="D116" i="41"/>
  <c r="J116" i="41" s="1"/>
  <c r="D117" i="41"/>
  <c r="D118" i="41"/>
  <c r="Q118" i="41"/>
  <c r="D119" i="41"/>
  <c r="M119" i="41" s="1"/>
  <c r="D120" i="41"/>
  <c r="M120" i="41"/>
  <c r="D121" i="41"/>
  <c r="I121" i="41" s="1"/>
  <c r="D122" i="41"/>
  <c r="D123" i="41"/>
  <c r="D124" i="41"/>
  <c r="D125" i="41"/>
  <c r="D126" i="41"/>
  <c r="D127" i="41"/>
  <c r="K127" i="41"/>
  <c r="M127" i="41"/>
  <c r="Q127" i="41"/>
  <c r="D128" i="41"/>
  <c r="H128" i="41"/>
  <c r="M128" i="41"/>
  <c r="S128" i="41"/>
  <c r="D129" i="41"/>
  <c r="D130" i="41"/>
  <c r="L130" i="41" s="1"/>
  <c r="Q130" i="41"/>
  <c r="D131" i="41"/>
  <c r="R131" i="41" s="1"/>
  <c r="D132" i="41"/>
  <c r="D133" i="41"/>
  <c r="Q133" i="41" s="1"/>
  <c r="D134" i="41"/>
  <c r="D135" i="41"/>
  <c r="S135" i="41" s="1"/>
  <c r="D136" i="41"/>
  <c r="N136" i="41"/>
  <c r="D137" i="41"/>
  <c r="D138" i="41"/>
  <c r="D139" i="41"/>
  <c r="D140" i="41"/>
  <c r="D141" i="41"/>
  <c r="G141" i="41" s="1"/>
  <c r="O141" i="41"/>
  <c r="Q141" i="41"/>
  <c r="D142" i="41"/>
  <c r="D143" i="41"/>
  <c r="D144" i="41"/>
  <c r="D145" i="41"/>
  <c r="H145" i="41"/>
  <c r="L145" i="41"/>
  <c r="N145" i="41"/>
  <c r="D146" i="41"/>
  <c r="G146" i="41" s="1"/>
  <c r="D147" i="41"/>
  <c r="D148" i="41"/>
  <c r="O148" i="41" s="1"/>
  <c r="P148" i="41"/>
  <c r="D149" i="41"/>
  <c r="R149" i="41"/>
  <c r="D150" i="41"/>
  <c r="D151" i="41"/>
  <c r="Q151" i="41" s="1"/>
  <c r="I151" i="41"/>
  <c r="D152" i="41"/>
  <c r="D153" i="41"/>
  <c r="D154" i="41"/>
  <c r="L154" i="41"/>
  <c r="D155" i="41"/>
  <c r="I155" i="41"/>
  <c r="S155" i="41"/>
  <c r="D156" i="41"/>
  <c r="N156" i="41" s="1"/>
  <c r="D157" i="41"/>
  <c r="R157" i="41" s="1"/>
  <c r="D158" i="41"/>
  <c r="D159" i="41"/>
  <c r="D160" i="41"/>
  <c r="S160" i="41" s="1"/>
  <c r="D161" i="41"/>
  <c r="D162" i="41"/>
  <c r="S162" i="41"/>
  <c r="D163" i="41"/>
  <c r="H163" i="41" s="1"/>
  <c r="D164" i="41"/>
  <c r="H164" i="41" s="1"/>
  <c r="G164" i="41"/>
  <c r="M164" i="41"/>
  <c r="R164" i="41"/>
  <c r="D165" i="41"/>
  <c r="G165" i="41" s="1"/>
  <c r="D166" i="41"/>
  <c r="D167" i="41"/>
  <c r="D168" i="41"/>
  <c r="M168" i="41"/>
  <c r="D169" i="41"/>
  <c r="G169" i="41" s="1"/>
  <c r="D170" i="41"/>
  <c r="O170" i="41" s="1"/>
  <c r="G170" i="41"/>
  <c r="D171" i="41"/>
  <c r="N171" i="41" s="1"/>
  <c r="D172" i="41"/>
  <c r="J172" i="41" s="1"/>
  <c r="D173" i="41"/>
  <c r="D174" i="41"/>
  <c r="G174" i="41" s="1"/>
  <c r="D175" i="41"/>
  <c r="D176" i="41"/>
  <c r="P176" i="41" s="1"/>
  <c r="D177" i="41"/>
  <c r="D178" i="41"/>
  <c r="R178" i="41" s="1"/>
  <c r="I178" i="41"/>
  <c r="D179" i="41"/>
  <c r="I179" i="41" s="1"/>
  <c r="D180" i="41"/>
  <c r="G180" i="41" s="1"/>
  <c r="D181" i="41"/>
  <c r="I181" i="41" s="1"/>
  <c r="O181" i="41"/>
  <c r="Q181" i="41"/>
  <c r="D182" i="41"/>
  <c r="D183" i="41"/>
  <c r="H183" i="41" s="1"/>
  <c r="I183" i="41"/>
  <c r="M183" i="41"/>
  <c r="Q183" i="41"/>
  <c r="D184" i="41"/>
  <c r="G184" i="41" s="1"/>
  <c r="M184" i="41"/>
  <c r="D185" i="41"/>
  <c r="D186" i="41"/>
  <c r="G186" i="41" s="1"/>
  <c r="D187" i="41"/>
  <c r="H187" i="41" s="1"/>
  <c r="D188" i="41"/>
  <c r="D189" i="41"/>
  <c r="Q189" i="41" s="1"/>
  <c r="D190" i="41"/>
  <c r="D191" i="41"/>
  <c r="J191" i="41" s="1"/>
  <c r="D192" i="41"/>
  <c r="N192" i="41" s="1"/>
  <c r="D193" i="41"/>
  <c r="D194" i="41"/>
  <c r="L194" i="41" s="1"/>
  <c r="D195" i="41"/>
  <c r="H195" i="41" s="1"/>
  <c r="D196" i="41"/>
  <c r="M196" i="41" s="1"/>
  <c r="D197" i="41"/>
  <c r="D198" i="41"/>
  <c r="I198" i="41" s="1"/>
  <c r="M198" i="41"/>
  <c r="J198" i="41"/>
  <c r="K198" i="41"/>
  <c r="L198" i="41"/>
  <c r="Q198" i="41"/>
  <c r="R198" i="41"/>
  <c r="D199" i="41"/>
  <c r="D200" i="41"/>
  <c r="R200" i="41" s="1"/>
  <c r="M200" i="41"/>
  <c r="D201" i="41"/>
  <c r="D202" i="41"/>
  <c r="D203" i="41"/>
  <c r="K203" i="41"/>
  <c r="D204" i="41"/>
  <c r="K204" i="41" s="1"/>
  <c r="E1" i="40"/>
  <c r="F1" i="40"/>
  <c r="D5" i="40"/>
  <c r="P5" i="40" s="1"/>
  <c r="D6" i="40"/>
  <c r="D7" i="40"/>
  <c r="H7" i="40" s="1"/>
  <c r="D8" i="40"/>
  <c r="D9" i="40"/>
  <c r="D10" i="40"/>
  <c r="D11" i="40"/>
  <c r="R11" i="40"/>
  <c r="D12" i="40"/>
  <c r="J12" i="40"/>
  <c r="D13" i="40"/>
  <c r="L13" i="40" s="1"/>
  <c r="D14" i="40"/>
  <c r="D15" i="40"/>
  <c r="H15" i="40"/>
  <c r="D16" i="40"/>
  <c r="P16" i="40"/>
  <c r="D17" i="40"/>
  <c r="S17" i="40" s="1"/>
  <c r="D18" i="40"/>
  <c r="D19" i="40"/>
  <c r="J19" i="40" s="1"/>
  <c r="I19" i="40"/>
  <c r="P19" i="40"/>
  <c r="D20" i="40"/>
  <c r="D21" i="40"/>
  <c r="D22" i="40"/>
  <c r="D23" i="40"/>
  <c r="L23" i="40" s="1"/>
  <c r="K23" i="40"/>
  <c r="D24" i="40"/>
  <c r="D25" i="40"/>
  <c r="O25" i="40"/>
  <c r="D26" i="40"/>
  <c r="D27" i="40"/>
  <c r="D28" i="40"/>
  <c r="D29" i="40"/>
  <c r="P29" i="40"/>
  <c r="D30" i="40"/>
  <c r="L30" i="40" s="1"/>
  <c r="O30" i="40"/>
  <c r="D31" i="40"/>
  <c r="J31" i="40"/>
  <c r="D32" i="40"/>
  <c r="H32" i="40" s="1"/>
  <c r="I32" i="40"/>
  <c r="J32" i="40"/>
  <c r="M32" i="40"/>
  <c r="N32" i="40"/>
  <c r="Q32" i="40"/>
  <c r="S32" i="40"/>
  <c r="D33" i="40"/>
  <c r="D34" i="40"/>
  <c r="G34" i="40" s="1"/>
  <c r="O34" i="40"/>
  <c r="J34" i="40"/>
  <c r="P34" i="40"/>
  <c r="R34" i="40"/>
  <c r="D35" i="40"/>
  <c r="P35" i="40" s="1"/>
  <c r="D36" i="40"/>
  <c r="I36" i="40" s="1"/>
  <c r="D37" i="40"/>
  <c r="D38" i="40"/>
  <c r="D39" i="40"/>
  <c r="H39" i="40" s="1"/>
  <c r="D40" i="40"/>
  <c r="I40" i="40" s="1"/>
  <c r="H40" i="40"/>
  <c r="R40" i="40"/>
  <c r="D41" i="40"/>
  <c r="G41" i="40"/>
  <c r="D42" i="40"/>
  <c r="D43" i="40"/>
  <c r="G43" i="40" s="1"/>
  <c r="D44" i="40"/>
  <c r="P44" i="40" s="1"/>
  <c r="D45" i="40"/>
  <c r="D46" i="40"/>
  <c r="G46" i="40" s="1"/>
  <c r="D47" i="40"/>
  <c r="D48" i="40"/>
  <c r="H48" i="40"/>
  <c r="D49" i="40"/>
  <c r="G49" i="40" s="1"/>
  <c r="D50" i="40"/>
  <c r="G50" i="40" s="1"/>
  <c r="D51" i="40"/>
  <c r="N51" i="40"/>
  <c r="D52" i="40"/>
  <c r="D53" i="40"/>
  <c r="D54" i="40"/>
  <c r="O54" i="40" s="1"/>
  <c r="D55" i="40"/>
  <c r="K55" i="40" s="1"/>
  <c r="J55" i="40"/>
  <c r="D56" i="40"/>
  <c r="D57" i="40"/>
  <c r="R57" i="40" s="1"/>
  <c r="G57" i="40"/>
  <c r="D58" i="40"/>
  <c r="G58" i="40" s="1"/>
  <c r="D59" i="40"/>
  <c r="J59" i="40" s="1"/>
  <c r="G59" i="40"/>
  <c r="H59" i="40"/>
  <c r="L59" i="40"/>
  <c r="O59" i="40"/>
  <c r="P59" i="40"/>
  <c r="D60" i="40"/>
  <c r="D61" i="40"/>
  <c r="R61" i="40" s="1"/>
  <c r="D62" i="40"/>
  <c r="J62" i="40" s="1"/>
  <c r="D63" i="40"/>
  <c r="H63" i="40" s="1"/>
  <c r="D64" i="40"/>
  <c r="K64" i="40" s="1"/>
  <c r="H64" i="40"/>
  <c r="D65" i="40"/>
  <c r="G65" i="40" s="1"/>
  <c r="H65" i="40"/>
  <c r="D66" i="40"/>
  <c r="G66" i="40" s="1"/>
  <c r="D67" i="40"/>
  <c r="G67" i="40" s="1"/>
  <c r="D68" i="40"/>
  <c r="L68" i="40" s="1"/>
  <c r="S68" i="40"/>
  <c r="D69" i="40"/>
  <c r="H69" i="40" s="1"/>
  <c r="D70" i="40"/>
  <c r="Q70" i="40" s="1"/>
  <c r="D71" i="40"/>
  <c r="D72" i="40"/>
  <c r="R72" i="40" s="1"/>
  <c r="H72" i="40"/>
  <c r="D73" i="40"/>
  <c r="M73" i="40" s="1"/>
  <c r="D74" i="40"/>
  <c r="D75" i="40"/>
  <c r="G75" i="40" s="1"/>
  <c r="D76" i="40"/>
  <c r="D77" i="40"/>
  <c r="L77" i="40" s="1"/>
  <c r="D78" i="40"/>
  <c r="D79" i="40"/>
  <c r="K79" i="40" s="1"/>
  <c r="L79" i="40"/>
  <c r="D80" i="40"/>
  <c r="D81" i="40"/>
  <c r="N81" i="40" s="1"/>
  <c r="M81" i="40"/>
  <c r="D82" i="40"/>
  <c r="G82" i="40" s="1"/>
  <c r="D83" i="40"/>
  <c r="G83" i="40" s="1"/>
  <c r="D84" i="40"/>
  <c r="D85" i="40"/>
  <c r="H85" i="40" s="1"/>
  <c r="J85" i="40"/>
  <c r="D86" i="40"/>
  <c r="G86" i="40" s="1"/>
  <c r="D87" i="40"/>
  <c r="O87" i="40" s="1"/>
  <c r="K87" i="40"/>
  <c r="D88" i="40"/>
  <c r="Q88" i="40" s="1"/>
  <c r="D89" i="40"/>
  <c r="H89" i="40" s="1"/>
  <c r="D90" i="40"/>
  <c r="P90" i="40"/>
  <c r="D91" i="40"/>
  <c r="J91" i="40"/>
  <c r="D92" i="40"/>
  <c r="D93" i="40"/>
  <c r="D94" i="40"/>
  <c r="N94" i="40" s="1"/>
  <c r="D95" i="40"/>
  <c r="D96" i="40"/>
  <c r="H96" i="40" s="1"/>
  <c r="D97" i="40"/>
  <c r="G97" i="40" s="1"/>
  <c r="D98" i="40"/>
  <c r="G98" i="40" s="1"/>
  <c r="R98" i="40"/>
  <c r="D99" i="40"/>
  <c r="D100" i="40"/>
  <c r="H100" i="40" s="1"/>
  <c r="I100" i="40"/>
  <c r="J100" i="40"/>
  <c r="D101" i="40"/>
  <c r="D102" i="40"/>
  <c r="J102" i="40" s="1"/>
  <c r="D103" i="40"/>
  <c r="N103" i="40" s="1"/>
  <c r="D104" i="40"/>
  <c r="D105" i="40"/>
  <c r="J105" i="40" s="1"/>
  <c r="K105" i="40"/>
  <c r="L105" i="40"/>
  <c r="D106" i="40"/>
  <c r="D107" i="40"/>
  <c r="D108" i="40"/>
  <c r="D109" i="40"/>
  <c r="K109" i="40" s="1"/>
  <c r="D110" i="40"/>
  <c r="D111" i="40"/>
  <c r="D112" i="40"/>
  <c r="L112" i="40" s="1"/>
  <c r="D113" i="40"/>
  <c r="N113" i="40" s="1"/>
  <c r="D114" i="40"/>
  <c r="D115" i="40"/>
  <c r="G115" i="40"/>
  <c r="D116" i="40"/>
  <c r="R116" i="40" s="1"/>
  <c r="D117" i="40"/>
  <c r="Q117" i="40" s="1"/>
  <c r="D118" i="40"/>
  <c r="H118" i="40" s="1"/>
  <c r="D119" i="40"/>
  <c r="G119" i="40" s="1"/>
  <c r="D120" i="40"/>
  <c r="D121" i="40"/>
  <c r="D122" i="40"/>
  <c r="M122" i="40" s="1"/>
  <c r="N122" i="40"/>
  <c r="D123" i="40"/>
  <c r="G123" i="40"/>
  <c r="D124" i="40"/>
  <c r="D125" i="40"/>
  <c r="L125" i="40" s="1"/>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s="1"/>
  <c r="D138" i="40"/>
  <c r="D139" i="40"/>
  <c r="D140" i="40"/>
  <c r="D141" i="40"/>
  <c r="H141" i="40" s="1"/>
  <c r="D142" i="40"/>
  <c r="D143" i="40"/>
  <c r="L143" i="40" s="1"/>
  <c r="J143" i="40"/>
  <c r="D144" i="40"/>
  <c r="J144" i="40" s="1"/>
  <c r="D145" i="40"/>
  <c r="H145" i="40" s="1"/>
  <c r="J145" i="40"/>
  <c r="D146" i="40"/>
  <c r="N146" i="40" s="1"/>
  <c r="D147" i="40"/>
  <c r="D148" i="40"/>
  <c r="L148" i="40" s="1"/>
  <c r="J148" i="40"/>
  <c r="N148" i="40"/>
  <c r="R148" i="40"/>
  <c r="D149" i="40"/>
  <c r="J149" i="40" s="1"/>
  <c r="D150" i="40"/>
  <c r="D151" i="40"/>
  <c r="J151" i="40" s="1"/>
  <c r="D152" i="40"/>
  <c r="J152" i="40" s="1"/>
  <c r="D153" i="40"/>
  <c r="D154" i="40"/>
  <c r="D155" i="40"/>
  <c r="J155" i="40" s="1"/>
  <c r="D156" i="40"/>
  <c r="D157" i="40"/>
  <c r="D158" i="40"/>
  <c r="P158" i="40" s="1"/>
  <c r="D159" i="40"/>
  <c r="J159" i="40" s="1"/>
  <c r="D160" i="40"/>
  <c r="D161" i="40"/>
  <c r="D162" i="40"/>
  <c r="D163" i="40"/>
  <c r="J163" i="40" s="1"/>
  <c r="D164" i="40"/>
  <c r="Q164" i="40" s="1"/>
  <c r="M164" i="40"/>
  <c r="D165" i="40"/>
  <c r="J165" i="40" s="1"/>
  <c r="D166" i="40"/>
  <c r="L166" i="40" s="1"/>
  <c r="J166" i="40"/>
  <c r="D167" i="40"/>
  <c r="J167" i="40" s="1"/>
  <c r="D168" i="40"/>
  <c r="P168" i="40" s="1"/>
  <c r="D169" i="40"/>
  <c r="D170" i="40"/>
  <c r="D171" i="40"/>
  <c r="D172" i="40"/>
  <c r="D173" i="40"/>
  <c r="D174" i="40"/>
  <c r="L174" i="40" s="1"/>
  <c r="D175" i="40"/>
  <c r="N175" i="40" s="1"/>
  <c r="D176" i="40"/>
  <c r="H176" i="40" s="1"/>
  <c r="D177" i="40"/>
  <c r="D178" i="40"/>
  <c r="R178" i="40" s="1"/>
  <c r="D179" i="40"/>
  <c r="D180" i="40"/>
  <c r="D181" i="40"/>
  <c r="D182" i="40"/>
  <c r="P182" i="40" s="1"/>
  <c r="D183" i="40"/>
  <c r="N183" i="40" s="1"/>
  <c r="D184" i="40"/>
  <c r="D185" i="40"/>
  <c r="H185" i="40" s="1"/>
  <c r="D186" i="40"/>
  <c r="D187" i="40"/>
  <c r="L187" i="40" s="1"/>
  <c r="D188" i="40"/>
  <c r="D189" i="40"/>
  <c r="H189" i="40" s="1"/>
  <c r="D190" i="40"/>
  <c r="D191" i="40"/>
  <c r="G191" i="40" s="1"/>
  <c r="D192" i="40"/>
  <c r="J192" i="40" s="1"/>
  <c r="D193" i="40"/>
  <c r="H193" i="40" s="1"/>
  <c r="D194" i="40"/>
  <c r="D195" i="40"/>
  <c r="D196" i="40"/>
  <c r="D197" i="40"/>
  <c r="N197" i="40" s="1"/>
  <c r="D198" i="40"/>
  <c r="D199" i="40"/>
  <c r="D200" i="40"/>
  <c r="H200" i="40" s="1"/>
  <c r="J200" i="40"/>
  <c r="D201" i="40"/>
  <c r="H201" i="40" s="1"/>
  <c r="D202" i="40"/>
  <c r="D203" i="40"/>
  <c r="H203" i="40" s="1"/>
  <c r="D204" i="40"/>
  <c r="H204" i="40" s="1"/>
  <c r="E1" i="39"/>
  <c r="A4" i="39" s="1"/>
  <c r="F1" i="39"/>
  <c r="D5" i="39"/>
  <c r="J5" i="39" s="1"/>
  <c r="D6" i="39"/>
  <c r="N6" i="39" s="1"/>
  <c r="D7" i="39"/>
  <c r="D8" i="39"/>
  <c r="N8" i="39" s="1"/>
  <c r="D9" i="39"/>
  <c r="D10" i="39"/>
  <c r="R10" i="39" s="1"/>
  <c r="J10" i="39"/>
  <c r="D11" i="39"/>
  <c r="P11" i="39" s="1"/>
  <c r="D12" i="39"/>
  <c r="N12" i="39" s="1"/>
  <c r="D13" i="39"/>
  <c r="D14" i="39"/>
  <c r="J14" i="39" s="1"/>
  <c r="D15" i="39"/>
  <c r="H15" i="39" s="1"/>
  <c r="D16" i="39"/>
  <c r="L16" i="39" s="1"/>
  <c r="D17" i="39"/>
  <c r="G17" i="39" s="1"/>
  <c r="D18" i="39"/>
  <c r="D19" i="39"/>
  <c r="Q19" i="39" s="1"/>
  <c r="D20" i="39"/>
  <c r="D21" i="39"/>
  <c r="M21" i="39" s="1"/>
  <c r="G21" i="39"/>
  <c r="D22" i="39"/>
  <c r="K22" i="39" s="1"/>
  <c r="L22" i="39"/>
  <c r="P22" i="39"/>
  <c r="D23" i="39"/>
  <c r="S23" i="39" s="1"/>
  <c r="D24" i="39"/>
  <c r="M24" i="39" s="1"/>
  <c r="H24" i="39"/>
  <c r="Q24" i="39"/>
  <c r="D25" i="39"/>
  <c r="I25" i="39" s="1"/>
  <c r="D26" i="39"/>
  <c r="D27" i="39"/>
  <c r="J27" i="39"/>
  <c r="D28" i="39"/>
  <c r="M28" i="39"/>
  <c r="D29" i="39"/>
  <c r="D30" i="39"/>
  <c r="D31" i="39"/>
  <c r="K31" i="39" s="1"/>
  <c r="D32" i="39"/>
  <c r="D33" i="39"/>
  <c r="D34" i="39"/>
  <c r="K34" i="39"/>
  <c r="Q34" i="39"/>
  <c r="D35" i="39"/>
  <c r="Q35" i="39"/>
  <c r="D36" i="39"/>
  <c r="D37" i="39"/>
  <c r="D38" i="39"/>
  <c r="D39" i="39"/>
  <c r="Q39" i="39" s="1"/>
  <c r="D40" i="39"/>
  <c r="L40" i="39" s="1"/>
  <c r="S40" i="39"/>
  <c r="D41" i="39"/>
  <c r="Q41" i="39" s="1"/>
  <c r="O41" i="39"/>
  <c r="D42" i="39"/>
  <c r="K42" i="39" s="1"/>
  <c r="G42" i="39"/>
  <c r="P42" i="39"/>
  <c r="D43" i="39"/>
  <c r="D44" i="39"/>
  <c r="O44" i="39" s="1"/>
  <c r="N44" i="39"/>
  <c r="H44" i="39"/>
  <c r="P44" i="39"/>
  <c r="D45" i="39"/>
  <c r="J45" i="39" s="1"/>
  <c r="K45" i="39"/>
  <c r="D46" i="39"/>
  <c r="G46" i="39" s="1"/>
  <c r="D47" i="39"/>
  <c r="D48" i="39"/>
  <c r="D49" i="39"/>
  <c r="D50" i="39"/>
  <c r="Q50" i="39"/>
  <c r="D51" i="39"/>
  <c r="D52" i="39"/>
  <c r="D53" i="39"/>
  <c r="D54" i="39"/>
  <c r="G54" i="39" s="1"/>
  <c r="H54" i="39"/>
  <c r="K54" i="39"/>
  <c r="S54" i="39"/>
  <c r="D55" i="39"/>
  <c r="J55" i="39"/>
  <c r="D56" i="39"/>
  <c r="Q56" i="39"/>
  <c r="D57" i="39"/>
  <c r="D58" i="39"/>
  <c r="K58" i="39" s="1"/>
  <c r="D59" i="39"/>
  <c r="D60" i="39"/>
  <c r="G60" i="39" s="1"/>
  <c r="H60" i="39"/>
  <c r="L60" i="39"/>
  <c r="D61" i="39"/>
  <c r="D62" i="39"/>
  <c r="H62" i="39" s="1"/>
  <c r="G62" i="39"/>
  <c r="O62" i="39"/>
  <c r="R62" i="39"/>
  <c r="D63" i="39"/>
  <c r="K63" i="39" s="1"/>
  <c r="D64" i="39"/>
  <c r="D65" i="39"/>
  <c r="H65" i="39" s="1"/>
  <c r="D66" i="39"/>
  <c r="D67" i="39"/>
  <c r="R67" i="39" s="1"/>
  <c r="D68" i="39"/>
  <c r="D69" i="39"/>
  <c r="H69" i="39" s="1"/>
  <c r="R69" i="39"/>
  <c r="D70" i="39"/>
  <c r="O70" i="39" s="1"/>
  <c r="H70" i="39"/>
  <c r="D71" i="39"/>
  <c r="R71" i="39" s="1"/>
  <c r="I71" i="39"/>
  <c r="D72" i="39"/>
  <c r="L72" i="39"/>
  <c r="H72" i="39"/>
  <c r="I72" i="39"/>
  <c r="K72" i="39"/>
  <c r="S72" i="39"/>
  <c r="D73" i="39"/>
  <c r="J73" i="39" s="1"/>
  <c r="H73" i="39"/>
  <c r="D74" i="39"/>
  <c r="H74" i="39" s="1"/>
  <c r="I74" i="39"/>
  <c r="K74" i="39"/>
  <c r="N74" i="39"/>
  <c r="Q74" i="39"/>
  <c r="S74" i="39"/>
  <c r="D75" i="39"/>
  <c r="G75" i="39" s="1"/>
  <c r="K75" i="39"/>
  <c r="N75" i="39"/>
  <c r="S75" i="39"/>
  <c r="D76" i="39"/>
  <c r="Q76" i="39"/>
  <c r="D77" i="39"/>
  <c r="H77" i="39" s="1"/>
  <c r="J77" i="39"/>
  <c r="N77" i="39"/>
  <c r="R77" i="39"/>
  <c r="D78" i="39"/>
  <c r="D79" i="39"/>
  <c r="G79" i="39" s="1"/>
  <c r="D80" i="39"/>
  <c r="Q80" i="39" s="1"/>
  <c r="D81" i="39"/>
  <c r="J81" i="39" s="1"/>
  <c r="I81" i="39"/>
  <c r="D82" i="39"/>
  <c r="D83" i="39"/>
  <c r="D84" i="39"/>
  <c r="P84" i="39"/>
  <c r="D85" i="39"/>
  <c r="I85" i="39" s="1"/>
  <c r="G85" i="39"/>
  <c r="P85" i="39"/>
  <c r="S85" i="39"/>
  <c r="D86" i="39"/>
  <c r="I86" i="39" s="1"/>
  <c r="H86" i="39"/>
  <c r="Q86" i="39"/>
  <c r="D87" i="39"/>
  <c r="K87" i="39" s="1"/>
  <c r="D88" i="39"/>
  <c r="G88" i="39"/>
  <c r="D89" i="39"/>
  <c r="K89" i="39" s="1"/>
  <c r="D90" i="39"/>
  <c r="G90" i="39" s="1"/>
  <c r="H90" i="39"/>
  <c r="O90" i="39"/>
  <c r="D91" i="39"/>
  <c r="D92" i="39"/>
  <c r="S92" i="39" s="1"/>
  <c r="G92" i="39"/>
  <c r="D93" i="39"/>
  <c r="R93" i="39" s="1"/>
  <c r="D94" i="39"/>
  <c r="Q94" i="39" s="1"/>
  <c r="D95" i="39"/>
  <c r="D96" i="39"/>
  <c r="H96" i="39" s="1"/>
  <c r="D97" i="39"/>
  <c r="M97" i="39" s="1"/>
  <c r="D98" i="39"/>
  <c r="R98" i="39" s="1"/>
  <c r="D99" i="39"/>
  <c r="Q99" i="39" s="1"/>
  <c r="D100" i="39"/>
  <c r="D101" i="39"/>
  <c r="D102" i="39"/>
  <c r="G102" i="39" s="1"/>
  <c r="J102" i="39"/>
  <c r="N102" i="39"/>
  <c r="D103" i="39"/>
  <c r="D104" i="39"/>
  <c r="P104" i="39" s="1"/>
  <c r="D105" i="39"/>
  <c r="S105" i="39" s="1"/>
  <c r="D106" i="39"/>
  <c r="O106" i="39" s="1"/>
  <c r="D107" i="39"/>
  <c r="J107" i="39" s="1"/>
  <c r="G107" i="39"/>
  <c r="K107" i="39"/>
  <c r="S107" i="39"/>
  <c r="D108" i="39"/>
  <c r="S108" i="39" s="1"/>
  <c r="D109" i="39"/>
  <c r="D110" i="39"/>
  <c r="D111" i="39"/>
  <c r="Q111" i="39" s="1"/>
  <c r="N111" i="39"/>
  <c r="D112" i="39"/>
  <c r="D113" i="39"/>
  <c r="H113" i="39" s="1"/>
  <c r="P113" i="39"/>
  <c r="D114" i="39"/>
  <c r="R114" i="39"/>
  <c r="D115" i="39"/>
  <c r="D116" i="39"/>
  <c r="I116" i="39" s="1"/>
  <c r="K116" i="39"/>
  <c r="D117" i="39"/>
  <c r="D118" i="39"/>
  <c r="D119" i="39"/>
  <c r="D120" i="39"/>
  <c r="D121" i="39"/>
  <c r="D122" i="39"/>
  <c r="O122" i="39" s="1"/>
  <c r="J122" i="39"/>
  <c r="D123" i="39"/>
  <c r="D124" i="39"/>
  <c r="R124" i="39" s="1"/>
  <c r="G124" i="39"/>
  <c r="J124" i="39"/>
  <c r="D125" i="39"/>
  <c r="D126" i="39"/>
  <c r="J126" i="39" s="1"/>
  <c r="D127" i="39"/>
  <c r="L127" i="39" s="1"/>
  <c r="D128" i="39"/>
  <c r="D129" i="39"/>
  <c r="P129" i="39" s="1"/>
  <c r="D130" i="39"/>
  <c r="J130" i="39" s="1"/>
  <c r="D131" i="39"/>
  <c r="D132" i="39"/>
  <c r="R132" i="39"/>
  <c r="D133" i="39"/>
  <c r="D134" i="39"/>
  <c r="R134" i="39" s="1"/>
  <c r="D135" i="39"/>
  <c r="R135" i="39" s="1"/>
  <c r="D136" i="39"/>
  <c r="H136" i="39" s="1"/>
  <c r="D137" i="39"/>
  <c r="J137" i="39" s="1"/>
  <c r="L137" i="39"/>
  <c r="D138" i="39"/>
  <c r="J138" i="39" s="1"/>
  <c r="H138" i="39"/>
  <c r="P138" i="39"/>
  <c r="D139" i="39"/>
  <c r="J139" i="39" s="1"/>
  <c r="D140" i="39"/>
  <c r="R140" i="39" s="1"/>
  <c r="J140" i="39"/>
  <c r="D141" i="39"/>
  <c r="D142" i="39"/>
  <c r="D143" i="39"/>
  <c r="D144" i="39"/>
  <c r="P144" i="39" s="1"/>
  <c r="D145" i="39"/>
  <c r="R145" i="39" s="1"/>
  <c r="N145" i="39"/>
  <c r="D146" i="39"/>
  <c r="D147" i="39"/>
  <c r="R147" i="39" s="1"/>
  <c r="J147" i="39"/>
  <c r="D148" i="39"/>
  <c r="D149" i="39"/>
  <c r="N149" i="39" s="1"/>
  <c r="D150" i="39"/>
  <c r="D151" i="39"/>
  <c r="D152" i="39"/>
  <c r="R152" i="39" s="1"/>
  <c r="D153" i="39"/>
  <c r="D154" i="39"/>
  <c r="D155" i="39"/>
  <c r="D156" i="39"/>
  <c r="D157" i="39"/>
  <c r="D158" i="39"/>
  <c r="N158" i="39" s="1"/>
  <c r="D159" i="39"/>
  <c r="D160" i="39"/>
  <c r="D161" i="39"/>
  <c r="N161" i="39" s="1"/>
  <c r="D162" i="39"/>
  <c r="J162" i="39" s="1"/>
  <c r="D163" i="39"/>
  <c r="N163" i="39" s="1"/>
  <c r="R163" i="39"/>
  <c r="D164" i="39"/>
  <c r="R164" i="39"/>
  <c r="D165" i="39"/>
  <c r="N165" i="39" s="1"/>
  <c r="J165" i="39"/>
  <c r="D166" i="39"/>
  <c r="P166" i="39" s="1"/>
  <c r="D167" i="39"/>
  <c r="J167" i="39"/>
  <c r="D168" i="39"/>
  <c r="J168" i="39" s="1"/>
  <c r="D169" i="39"/>
  <c r="D170" i="39"/>
  <c r="L170" i="39" s="1"/>
  <c r="D171" i="39"/>
  <c r="J171" i="39" s="1"/>
  <c r="D172" i="39"/>
  <c r="H172" i="39" s="1"/>
  <c r="D173" i="39"/>
  <c r="J173" i="39" s="1"/>
  <c r="D174" i="39"/>
  <c r="P174" i="39" s="1"/>
  <c r="N174" i="39"/>
  <c r="D175" i="39"/>
  <c r="J175" i="39" s="1"/>
  <c r="D176" i="39"/>
  <c r="N176" i="39" s="1"/>
  <c r="P176" i="39"/>
  <c r="D177" i="39"/>
  <c r="D178" i="39"/>
  <c r="D179" i="39"/>
  <c r="D180" i="39"/>
  <c r="H180" i="39" s="1"/>
  <c r="D181" i="39"/>
  <c r="J181" i="39" s="1"/>
  <c r="D182" i="39"/>
  <c r="P182" i="39" s="1"/>
  <c r="D183" i="39"/>
  <c r="D184" i="39"/>
  <c r="R184" i="39"/>
  <c r="D185" i="39"/>
  <c r="D186" i="39"/>
  <c r="N186" i="39" s="1"/>
  <c r="D187" i="39"/>
  <c r="R187" i="39" s="1"/>
  <c r="D188" i="39"/>
  <c r="H188" i="39" s="1"/>
  <c r="D189" i="39"/>
  <c r="N189" i="39"/>
  <c r="D190" i="39"/>
  <c r="L190" i="39" s="1"/>
  <c r="H190" i="39"/>
  <c r="P190" i="39"/>
  <c r="D191" i="39"/>
  <c r="D192" i="39"/>
  <c r="N192" i="39" s="1"/>
  <c r="D193" i="39"/>
  <c r="D194" i="39"/>
  <c r="L194" i="39" s="1"/>
  <c r="H194" i="39"/>
  <c r="D195" i="39"/>
  <c r="D196" i="39"/>
  <c r="R196" i="39" s="1"/>
  <c r="D197" i="39"/>
  <c r="H197" i="39" s="1"/>
  <c r="J197" i="39"/>
  <c r="D198" i="39"/>
  <c r="N198" i="39" s="1"/>
  <c r="D199" i="39"/>
  <c r="D200" i="39"/>
  <c r="H200" i="39"/>
  <c r="D201" i="39"/>
  <c r="R201" i="39" s="1"/>
  <c r="D202" i="39"/>
  <c r="L202" i="39" s="1"/>
  <c r="D203" i="39"/>
  <c r="D204" i="39"/>
  <c r="E1" i="38"/>
  <c r="F1" i="38"/>
  <c r="D5" i="38"/>
  <c r="O5" i="38" s="1"/>
  <c r="D6" i="38"/>
  <c r="G6" i="38" s="1"/>
  <c r="D7" i="38"/>
  <c r="R7" i="38" s="1"/>
  <c r="D8" i="38"/>
  <c r="L8" i="38" s="1"/>
  <c r="G8" i="38"/>
  <c r="R8" i="38"/>
  <c r="D9" i="38"/>
  <c r="R9" i="38" s="1"/>
  <c r="D10" i="38"/>
  <c r="I10" i="38" s="1"/>
  <c r="M10" i="38"/>
  <c r="D11" i="38"/>
  <c r="Q11" i="38" s="1"/>
  <c r="D12" i="38"/>
  <c r="J12" i="38" s="1"/>
  <c r="D13" i="38"/>
  <c r="D14" i="38"/>
  <c r="S14" i="38" s="1"/>
  <c r="D15" i="38"/>
  <c r="K15" i="38" s="1"/>
  <c r="I15" i="38"/>
  <c r="D16" i="38"/>
  <c r="S16" i="38" s="1"/>
  <c r="D17" i="38"/>
  <c r="G17" i="38" s="1"/>
  <c r="O17" i="38"/>
  <c r="K17" i="38"/>
  <c r="R17" i="38"/>
  <c r="D18" i="38"/>
  <c r="D19" i="38"/>
  <c r="G19" i="38"/>
  <c r="D20" i="38"/>
  <c r="P20" i="38" s="1"/>
  <c r="J20" i="38"/>
  <c r="D21" i="38"/>
  <c r="D22" i="38"/>
  <c r="N22" i="38" s="1"/>
  <c r="D23" i="38"/>
  <c r="D24" i="38"/>
  <c r="H24" i="38" s="1"/>
  <c r="I24" i="38"/>
  <c r="D25" i="38"/>
  <c r="D26" i="38"/>
  <c r="M26" i="38"/>
  <c r="D27" i="38"/>
  <c r="M27" i="38"/>
  <c r="D28" i="38"/>
  <c r="H28" i="38"/>
  <c r="D29" i="38"/>
  <c r="H29" i="38" s="1"/>
  <c r="R29" i="38"/>
  <c r="N29" i="38"/>
  <c r="D30" i="38"/>
  <c r="K30" i="38" s="1"/>
  <c r="D31" i="38"/>
  <c r="D32" i="38"/>
  <c r="P32" i="38" s="1"/>
  <c r="D33" i="38"/>
  <c r="D34" i="38"/>
  <c r="D35" i="38"/>
  <c r="G35" i="38" s="1"/>
  <c r="D36" i="38"/>
  <c r="J36" i="38" s="1"/>
  <c r="D37" i="38"/>
  <c r="D38" i="38"/>
  <c r="L38" i="38" s="1"/>
  <c r="D39" i="38"/>
  <c r="G39" i="38"/>
  <c r="D40" i="38"/>
  <c r="D41" i="38"/>
  <c r="D42" i="38"/>
  <c r="M42" i="38" s="1"/>
  <c r="D43" i="38"/>
  <c r="N43" i="38" s="1"/>
  <c r="D44" i="38"/>
  <c r="D45" i="38"/>
  <c r="D46" i="38"/>
  <c r="K46" i="38" s="1"/>
  <c r="D47" i="38"/>
  <c r="M47" i="38" s="1"/>
  <c r="D48" i="38"/>
  <c r="Q48" i="38"/>
  <c r="D49" i="38"/>
  <c r="D50" i="38"/>
  <c r="D51" i="38"/>
  <c r="G51" i="38"/>
  <c r="D52" i="38"/>
  <c r="K52" i="38"/>
  <c r="G52" i="38"/>
  <c r="I52" i="38"/>
  <c r="P52" i="38"/>
  <c r="Q52" i="38"/>
  <c r="R52" i="38"/>
  <c r="D53" i="38"/>
  <c r="D54" i="38"/>
  <c r="N54" i="38" s="1"/>
  <c r="D55" i="38"/>
  <c r="G55" i="38" s="1"/>
  <c r="D56" i="38"/>
  <c r="D57" i="38"/>
  <c r="Q57" i="38" s="1"/>
  <c r="D58" i="38"/>
  <c r="L58" i="38" s="1"/>
  <c r="K58" i="38"/>
  <c r="D59" i="38"/>
  <c r="D60" i="38"/>
  <c r="Q60" i="38" s="1"/>
  <c r="D61" i="38"/>
  <c r="N61" i="38" s="1"/>
  <c r="H61" i="38"/>
  <c r="D62" i="38"/>
  <c r="K62" i="38" s="1"/>
  <c r="D63" i="38"/>
  <c r="D64" i="38"/>
  <c r="D65" i="38"/>
  <c r="I65" i="38" s="1"/>
  <c r="N65" i="38"/>
  <c r="D66" i="38"/>
  <c r="D67" i="38"/>
  <c r="G67" i="38" s="1"/>
  <c r="D68" i="38"/>
  <c r="D69" i="38"/>
  <c r="M69" i="38" s="1"/>
  <c r="D70" i="38"/>
  <c r="L70" i="38" s="1"/>
  <c r="D71" i="38"/>
  <c r="G71" i="38" s="1"/>
  <c r="D72" i="38"/>
  <c r="D73" i="38"/>
  <c r="N73" i="38" s="1"/>
  <c r="D74" i="38"/>
  <c r="D75" i="38"/>
  <c r="D76" i="38"/>
  <c r="I76" i="38" s="1"/>
  <c r="H76" i="38"/>
  <c r="D77" i="38"/>
  <c r="D78" i="38"/>
  <c r="K78" i="38" s="1"/>
  <c r="D79" i="38"/>
  <c r="P79" i="38" s="1"/>
  <c r="G79" i="38"/>
  <c r="D80" i="38"/>
  <c r="D81" i="38"/>
  <c r="D82" i="38"/>
  <c r="D83" i="38"/>
  <c r="G83" i="38" s="1"/>
  <c r="D84" i="38"/>
  <c r="G84" i="38" s="1"/>
  <c r="J84" i="38"/>
  <c r="D85" i="38"/>
  <c r="N85" i="38" s="1"/>
  <c r="D86" i="38"/>
  <c r="N86" i="38" s="1"/>
  <c r="D87" i="38"/>
  <c r="G87" i="38" s="1"/>
  <c r="D88" i="38"/>
  <c r="D89" i="38"/>
  <c r="N89" i="38" s="1"/>
  <c r="D90" i="38"/>
  <c r="M90" i="38" s="1"/>
  <c r="D91" i="38"/>
  <c r="O91" i="38" s="1"/>
  <c r="M91" i="38"/>
  <c r="D92" i="38"/>
  <c r="I92" i="38" s="1"/>
  <c r="H92" i="38"/>
  <c r="D93" i="38"/>
  <c r="Q93" i="38"/>
  <c r="H93" i="38"/>
  <c r="N93" i="38"/>
  <c r="D94" i="38"/>
  <c r="K94" i="38"/>
  <c r="D95" i="38"/>
  <c r="M95" i="38" s="1"/>
  <c r="O95" i="38"/>
  <c r="D96" i="38"/>
  <c r="Q96" i="38" s="1"/>
  <c r="D97" i="38"/>
  <c r="N97" i="38" s="1"/>
  <c r="D98" i="38"/>
  <c r="D99" i="38"/>
  <c r="G99" i="38" s="1"/>
  <c r="D100" i="38"/>
  <c r="Q100" i="38" s="1"/>
  <c r="D101" i="38"/>
  <c r="J101" i="38" s="1"/>
  <c r="P101" i="38"/>
  <c r="D102" i="38"/>
  <c r="K102" i="38" s="1"/>
  <c r="D103" i="38"/>
  <c r="G103" i="38"/>
  <c r="D104" i="38"/>
  <c r="D105" i="38"/>
  <c r="D106" i="38"/>
  <c r="D107" i="38"/>
  <c r="D108" i="38"/>
  <c r="D109" i="38"/>
  <c r="Q109" i="38" s="1"/>
  <c r="D110" i="38"/>
  <c r="N110" i="38"/>
  <c r="L110" i="38"/>
  <c r="D111" i="38"/>
  <c r="M111" i="38" s="1"/>
  <c r="D112" i="38"/>
  <c r="H112" i="38" s="1"/>
  <c r="Q112" i="38"/>
  <c r="D113" i="38"/>
  <c r="P113" i="38"/>
  <c r="D114" i="38"/>
  <c r="D115" i="38"/>
  <c r="G115" i="38" s="1"/>
  <c r="P115" i="38"/>
  <c r="D116" i="38"/>
  <c r="G116" i="38" s="1"/>
  <c r="D117" i="38"/>
  <c r="K117" i="38" s="1"/>
  <c r="D118" i="38"/>
  <c r="J118" i="38" s="1"/>
  <c r="D119" i="38"/>
  <c r="D120" i="38"/>
  <c r="J120" i="38" s="1"/>
  <c r="D121" i="38"/>
  <c r="D122" i="38"/>
  <c r="N122" i="38" s="1"/>
  <c r="D123" i="38"/>
  <c r="D124" i="38"/>
  <c r="D125" i="38"/>
  <c r="L125" i="38" s="1"/>
  <c r="J125" i="38"/>
  <c r="H125" i="38"/>
  <c r="N125" i="38"/>
  <c r="P125" i="38"/>
  <c r="R125" i="38"/>
  <c r="D126" i="38"/>
  <c r="D127" i="38"/>
  <c r="D128" i="38"/>
  <c r="G128" i="38" s="1"/>
  <c r="D129" i="38"/>
  <c r="H129" i="38" s="1"/>
  <c r="D130" i="38"/>
  <c r="L130" i="38" s="1"/>
  <c r="D131" i="38"/>
  <c r="D132" i="38"/>
  <c r="D133" i="38"/>
  <c r="Q133" i="38" s="1"/>
  <c r="D134" i="38"/>
  <c r="D135" i="38"/>
  <c r="O135" i="38"/>
  <c r="D136" i="38"/>
  <c r="D137" i="38"/>
  <c r="D138" i="38"/>
  <c r="K138" i="38" s="1"/>
  <c r="R138" i="38"/>
  <c r="D139" i="38"/>
  <c r="H139" i="38" s="1"/>
  <c r="L139" i="38"/>
  <c r="D140" i="38"/>
  <c r="N140" i="38"/>
  <c r="H140" i="38"/>
  <c r="I140" i="38"/>
  <c r="R140" i="38"/>
  <c r="D141" i="38"/>
  <c r="J141" i="38" s="1"/>
  <c r="P141" i="38"/>
  <c r="D142" i="38"/>
  <c r="D143" i="38"/>
  <c r="D144" i="38"/>
  <c r="D145" i="38"/>
  <c r="J145" i="38" s="1"/>
  <c r="M145" i="38"/>
  <c r="D146" i="38"/>
  <c r="J146" i="38" s="1"/>
  <c r="D147" i="38"/>
  <c r="D148" i="38"/>
  <c r="P148" i="38" s="1"/>
  <c r="D149" i="38"/>
  <c r="D150" i="38"/>
  <c r="J150" i="38" s="1"/>
  <c r="D151" i="38"/>
  <c r="H151" i="38" s="1"/>
  <c r="D152" i="38"/>
  <c r="J152" i="38" s="1"/>
  <c r="D153" i="38"/>
  <c r="I153" i="38"/>
  <c r="L153" i="38"/>
  <c r="Q153" i="38"/>
  <c r="D154" i="38"/>
  <c r="D155" i="38"/>
  <c r="D156" i="38"/>
  <c r="D157" i="38"/>
  <c r="H157" i="38" s="1"/>
  <c r="P157" i="38"/>
  <c r="J157" i="38"/>
  <c r="K157" i="38"/>
  <c r="Q157" i="38"/>
  <c r="D158" i="38"/>
  <c r="K158" i="38" s="1"/>
  <c r="D159" i="38"/>
  <c r="H159" i="38" s="1"/>
  <c r="D160" i="38"/>
  <c r="G160" i="38" s="1"/>
  <c r="D161" i="38"/>
  <c r="H161" i="38"/>
  <c r="K161" i="38"/>
  <c r="P161" i="38"/>
  <c r="R161" i="38"/>
  <c r="D162" i="38"/>
  <c r="L162" i="38" s="1"/>
  <c r="D163" i="38"/>
  <c r="O163" i="38" s="1"/>
  <c r="D164" i="38"/>
  <c r="O164" i="38" s="1"/>
  <c r="D165" i="38"/>
  <c r="K165" i="38" s="1"/>
  <c r="D166" i="38"/>
  <c r="S166" i="38" s="1"/>
  <c r="D167" i="38"/>
  <c r="D168" i="38"/>
  <c r="P168" i="38" s="1"/>
  <c r="O168" i="38"/>
  <c r="Q168" i="38"/>
  <c r="D169" i="38"/>
  <c r="D170" i="38"/>
  <c r="L170" i="38" s="1"/>
  <c r="D171" i="38"/>
  <c r="H171" i="38" s="1"/>
  <c r="G171" i="38"/>
  <c r="D172" i="38"/>
  <c r="I172" i="38" s="1"/>
  <c r="Q172" i="38"/>
  <c r="D173" i="38"/>
  <c r="N173" i="38" s="1"/>
  <c r="I173" i="38"/>
  <c r="D174" i="38"/>
  <c r="L174" i="38" s="1"/>
  <c r="J174" i="38"/>
  <c r="N174" i="38"/>
  <c r="D175" i="38"/>
  <c r="N175" i="38" s="1"/>
  <c r="D176" i="38"/>
  <c r="J176" i="38" s="1"/>
  <c r="D177" i="38"/>
  <c r="H177" i="38"/>
  <c r="D178" i="38"/>
  <c r="J178" i="38" s="1"/>
  <c r="D179" i="38"/>
  <c r="D180" i="38"/>
  <c r="D181" i="38"/>
  <c r="S181" i="38"/>
  <c r="D182" i="38"/>
  <c r="K182" i="38" s="1"/>
  <c r="L182" i="38"/>
  <c r="M182" i="38"/>
  <c r="D183" i="38"/>
  <c r="H183" i="38" s="1"/>
  <c r="D184" i="38"/>
  <c r="H184" i="38" s="1"/>
  <c r="Q184" i="38"/>
  <c r="D185" i="38"/>
  <c r="I185" i="38" s="1"/>
  <c r="D186" i="38"/>
  <c r="D187" i="38"/>
  <c r="D188" i="38"/>
  <c r="N188" i="38" s="1"/>
  <c r="D189" i="38"/>
  <c r="Q189" i="38" s="1"/>
  <c r="D190" i="38"/>
  <c r="K190" i="38"/>
  <c r="D191" i="38"/>
  <c r="G191" i="38" s="1"/>
  <c r="D192" i="38"/>
  <c r="Q192" i="38" s="1"/>
  <c r="H192" i="38"/>
  <c r="D193" i="38"/>
  <c r="K193" i="38" s="1"/>
  <c r="D194" i="38"/>
  <c r="K194" i="38" s="1"/>
  <c r="S194" i="38"/>
  <c r="D195" i="38"/>
  <c r="G195" i="38" s="1"/>
  <c r="D196" i="38"/>
  <c r="D197" i="38"/>
  <c r="D198" i="38"/>
  <c r="S198" i="38" s="1"/>
  <c r="D199" i="38"/>
  <c r="O199" i="38" s="1"/>
  <c r="D200" i="38"/>
  <c r="O200" i="38" s="1"/>
  <c r="D201" i="38"/>
  <c r="K201" i="38" s="1"/>
  <c r="D202" i="38"/>
  <c r="J202" i="38" s="1"/>
  <c r="D203" i="38"/>
  <c r="D204" i="38"/>
  <c r="E1" i="37"/>
  <c r="A4" i="37" s="1"/>
  <c r="F1" i="37"/>
  <c r="D5" i="37"/>
  <c r="D6" i="37"/>
  <c r="H6" i="37"/>
  <c r="L6" i="37"/>
  <c r="P6" i="37"/>
  <c r="D7" i="37"/>
  <c r="D8" i="37"/>
  <c r="D9" i="37"/>
  <c r="D10" i="37"/>
  <c r="Q10" i="37" s="1"/>
  <c r="D11" i="37"/>
  <c r="N11" i="37"/>
  <c r="D12" i="37"/>
  <c r="O12" i="37" s="1"/>
  <c r="D13" i="37"/>
  <c r="P13" i="37"/>
  <c r="D14" i="37"/>
  <c r="P14" i="37" s="1"/>
  <c r="S14" i="37"/>
  <c r="D15" i="37"/>
  <c r="D16" i="37"/>
  <c r="L16" i="37" s="1"/>
  <c r="D17" i="37"/>
  <c r="M17" i="37" s="1"/>
  <c r="D18" i="37"/>
  <c r="O18" i="37" s="1"/>
  <c r="D19" i="37"/>
  <c r="S19" i="37" s="1"/>
  <c r="N19" i="37"/>
  <c r="D20" i="37"/>
  <c r="K20" i="37" s="1"/>
  <c r="D21" i="37"/>
  <c r="D22" i="37"/>
  <c r="D23" i="37"/>
  <c r="K23" i="37" s="1"/>
  <c r="L23" i="37"/>
  <c r="S23" i="37"/>
  <c r="D24" i="37"/>
  <c r="N24" i="37" s="1"/>
  <c r="D25" i="37"/>
  <c r="D26" i="37"/>
  <c r="J26" i="37" s="1"/>
  <c r="G26" i="37"/>
  <c r="P26" i="37"/>
  <c r="R26" i="37"/>
  <c r="D27" i="37"/>
  <c r="K27" i="37"/>
  <c r="R27" i="37"/>
  <c r="D28" i="37"/>
  <c r="L28" i="37" s="1"/>
  <c r="D29" i="37"/>
  <c r="H29" i="37"/>
  <c r="Q29" i="37"/>
  <c r="D30" i="37"/>
  <c r="G30" i="37" s="1"/>
  <c r="M30" i="37"/>
  <c r="R30" i="37"/>
  <c r="S30" i="37"/>
  <c r="D31" i="37"/>
  <c r="I31" i="37" s="1"/>
  <c r="M31" i="37"/>
  <c r="O31" i="37"/>
  <c r="D32" i="37"/>
  <c r="G32" i="37" s="1"/>
  <c r="D33" i="37"/>
  <c r="G33" i="37"/>
  <c r="D34" i="37"/>
  <c r="Q34" i="37" s="1"/>
  <c r="D35" i="37"/>
  <c r="D36" i="37"/>
  <c r="D37" i="37"/>
  <c r="N37" i="37" s="1"/>
  <c r="D38" i="37"/>
  <c r="M38" i="37" s="1"/>
  <c r="D39" i="37"/>
  <c r="L39" i="37"/>
  <c r="R39" i="37"/>
  <c r="D40" i="37"/>
  <c r="D41" i="37"/>
  <c r="H41" i="37"/>
  <c r="D42" i="37"/>
  <c r="N42" i="37" s="1"/>
  <c r="D43" i="37"/>
  <c r="L43" i="37" s="1"/>
  <c r="J43" i="37"/>
  <c r="S43" i="37"/>
  <c r="D44" i="37"/>
  <c r="O44" i="37" s="1"/>
  <c r="D45" i="37"/>
  <c r="O45" i="37" s="1"/>
  <c r="P45" i="37"/>
  <c r="D46" i="37"/>
  <c r="D47" i="37"/>
  <c r="L47" i="37" s="1"/>
  <c r="S47" i="37"/>
  <c r="D48" i="37"/>
  <c r="G48" i="37" s="1"/>
  <c r="N48" i="37"/>
  <c r="S48" i="37"/>
  <c r="D49" i="37"/>
  <c r="H49" i="37" s="1"/>
  <c r="I49" i="37"/>
  <c r="M49" i="37"/>
  <c r="N49" i="37"/>
  <c r="P49" i="37"/>
  <c r="Q49" i="37"/>
  <c r="D50" i="37"/>
  <c r="D51" i="37"/>
  <c r="K51" i="37" s="1"/>
  <c r="D52" i="37"/>
  <c r="G52" i="37" s="1"/>
  <c r="D53" i="37"/>
  <c r="Q53" i="37" s="1"/>
  <c r="D54" i="37"/>
  <c r="P54" i="37" s="1"/>
  <c r="D55" i="37"/>
  <c r="L55" i="37" s="1"/>
  <c r="K55" i="37"/>
  <c r="D56" i="37"/>
  <c r="D57" i="37"/>
  <c r="D58" i="37"/>
  <c r="J58" i="37" s="1"/>
  <c r="D59" i="37"/>
  <c r="S59" i="37" s="1"/>
  <c r="D60" i="37"/>
  <c r="M60" i="37" s="1"/>
  <c r="D61" i="37"/>
  <c r="D62" i="37"/>
  <c r="Q62" i="37" s="1"/>
  <c r="D63" i="37"/>
  <c r="N63" i="37" s="1"/>
  <c r="D64" i="37"/>
  <c r="S64" i="37" s="1"/>
  <c r="D65" i="37"/>
  <c r="P65" i="37" s="1"/>
  <c r="D66" i="37"/>
  <c r="J66" i="37" s="1"/>
  <c r="D67" i="37"/>
  <c r="N67" i="37" s="1"/>
  <c r="D68" i="37"/>
  <c r="D69" i="37"/>
  <c r="N69" i="37" s="1"/>
  <c r="D70" i="37"/>
  <c r="L70" i="37" s="1"/>
  <c r="D71" i="37"/>
  <c r="L71" i="37" s="1"/>
  <c r="D72" i="37"/>
  <c r="D73" i="37"/>
  <c r="G73" i="37" s="1"/>
  <c r="D74" i="37"/>
  <c r="D75" i="37"/>
  <c r="M75" i="37" s="1"/>
  <c r="O75" i="37"/>
  <c r="D76" i="37"/>
  <c r="S76" i="37" s="1"/>
  <c r="D77" i="37"/>
  <c r="D78" i="37"/>
  <c r="P78" i="37" s="1"/>
  <c r="D79" i="37"/>
  <c r="S79" i="37" s="1"/>
  <c r="D80" i="37"/>
  <c r="O80" i="37" s="1"/>
  <c r="D81" i="37"/>
  <c r="D82" i="37"/>
  <c r="D83" i="37"/>
  <c r="G83" i="37" s="1"/>
  <c r="S83" i="37"/>
  <c r="D84" i="37"/>
  <c r="G84" i="37" s="1"/>
  <c r="D85" i="37"/>
  <c r="D86" i="37"/>
  <c r="O86" i="37" s="1"/>
  <c r="J86" i="37"/>
  <c r="D87" i="37"/>
  <c r="D88" i="37"/>
  <c r="D89" i="37"/>
  <c r="I89" i="37" s="1"/>
  <c r="D90" i="37"/>
  <c r="D91" i="37"/>
  <c r="D92" i="37"/>
  <c r="L92" i="37" s="1"/>
  <c r="D93" i="37"/>
  <c r="R93" i="37" s="1"/>
  <c r="D94" i="37"/>
  <c r="H94" i="37" s="1"/>
  <c r="D95" i="37"/>
  <c r="H95" i="37"/>
  <c r="D96" i="37"/>
  <c r="D97" i="37"/>
  <c r="N97" i="37" s="1"/>
  <c r="D98" i="37"/>
  <c r="D99" i="37"/>
  <c r="D100" i="37"/>
  <c r="H100" i="37"/>
  <c r="D101" i="37"/>
  <c r="I101" i="37" s="1"/>
  <c r="D102" i="37"/>
  <c r="D103" i="37"/>
  <c r="K103" i="37" s="1"/>
  <c r="O103" i="37"/>
  <c r="D104" i="37"/>
  <c r="D105" i="37"/>
  <c r="G105" i="37" s="1"/>
  <c r="I105" i="37"/>
  <c r="L105" i="37"/>
  <c r="D106" i="37"/>
  <c r="D107" i="37"/>
  <c r="H107" i="37" s="1"/>
  <c r="D108" i="37"/>
  <c r="D109" i="37"/>
  <c r="O109" i="37" s="1"/>
  <c r="D110" i="37"/>
  <c r="D111" i="37"/>
  <c r="H111" i="37" s="1"/>
  <c r="D112" i="37"/>
  <c r="O112" i="37" s="1"/>
  <c r="G112" i="37"/>
  <c r="R112" i="37"/>
  <c r="D113" i="37"/>
  <c r="Q113" i="37"/>
  <c r="D114" i="37"/>
  <c r="Q114" i="37" s="1"/>
  <c r="D115" i="37"/>
  <c r="I115" i="37" s="1"/>
  <c r="D116" i="37"/>
  <c r="D117" i="37"/>
  <c r="G117" i="37" s="1"/>
  <c r="D118" i="37"/>
  <c r="D119" i="37"/>
  <c r="I119" i="37" s="1"/>
  <c r="D120" i="37"/>
  <c r="N120" i="37"/>
  <c r="D121" i="37"/>
  <c r="D122" i="37"/>
  <c r="K122" i="37" s="1"/>
  <c r="M122" i="37"/>
  <c r="S122" i="37"/>
  <c r="D123" i="37"/>
  <c r="D124" i="37"/>
  <c r="D125" i="37"/>
  <c r="G125" i="37" s="1"/>
  <c r="D126" i="37"/>
  <c r="D127" i="37"/>
  <c r="H127" i="37" s="1"/>
  <c r="P127" i="37"/>
  <c r="D128" i="37"/>
  <c r="O128" i="37" s="1"/>
  <c r="D129" i="37"/>
  <c r="G129" i="37" s="1"/>
  <c r="D130" i="37"/>
  <c r="O130" i="37" s="1"/>
  <c r="D131" i="37"/>
  <c r="K131" i="37"/>
  <c r="D132" i="37"/>
  <c r="G132" i="37" s="1"/>
  <c r="I132" i="37"/>
  <c r="J132" i="37"/>
  <c r="K132" i="37"/>
  <c r="M132" i="37"/>
  <c r="N132" i="37"/>
  <c r="O132" i="37"/>
  <c r="R132" i="37"/>
  <c r="S132" i="37"/>
  <c r="D133" i="37"/>
  <c r="D134" i="37"/>
  <c r="G134" i="37" s="1"/>
  <c r="D135" i="37"/>
  <c r="R135" i="37" s="1"/>
  <c r="D136" i="37"/>
  <c r="K136" i="37" s="1"/>
  <c r="D137" i="37"/>
  <c r="D138" i="37"/>
  <c r="G138" i="37" s="1"/>
  <c r="D139" i="37"/>
  <c r="P139" i="37" s="1"/>
  <c r="D140" i="37"/>
  <c r="J140" i="37"/>
  <c r="D141" i="37"/>
  <c r="K141" i="37" s="1"/>
  <c r="D142" i="37"/>
  <c r="Q142" i="37"/>
  <c r="D143" i="37"/>
  <c r="N143" i="37" s="1"/>
  <c r="D144" i="37"/>
  <c r="G144" i="37"/>
  <c r="D145" i="37"/>
  <c r="I145" i="37" s="1"/>
  <c r="N145" i="37"/>
  <c r="Q145" i="37"/>
  <c r="D146" i="37"/>
  <c r="K146" i="37" s="1"/>
  <c r="D147" i="37"/>
  <c r="J147" i="37" s="1"/>
  <c r="D148" i="37"/>
  <c r="H148" i="37" s="1"/>
  <c r="D149" i="37"/>
  <c r="D150" i="37"/>
  <c r="G150" i="37" s="1"/>
  <c r="D151" i="37"/>
  <c r="O151" i="37" s="1"/>
  <c r="D152" i="37"/>
  <c r="O152" i="37"/>
  <c r="D153" i="37"/>
  <c r="N153" i="37" s="1"/>
  <c r="D154" i="37"/>
  <c r="S154" i="37" s="1"/>
  <c r="D155" i="37"/>
  <c r="P155" i="37" s="1"/>
  <c r="D156" i="37"/>
  <c r="M156" i="37" s="1"/>
  <c r="D157" i="37"/>
  <c r="G157" i="37" s="1"/>
  <c r="O157" i="37"/>
  <c r="D158" i="37"/>
  <c r="G158" i="37" s="1"/>
  <c r="K158" i="37"/>
  <c r="M158" i="37"/>
  <c r="P158" i="37"/>
  <c r="D159" i="37"/>
  <c r="D160" i="37"/>
  <c r="O160" i="37" s="1"/>
  <c r="D161" i="37"/>
  <c r="D162" i="37"/>
  <c r="D163" i="37"/>
  <c r="N163" i="37" s="1"/>
  <c r="K163" i="37"/>
  <c r="D164" i="37"/>
  <c r="G164" i="37" s="1"/>
  <c r="J164" i="37"/>
  <c r="K164" i="37"/>
  <c r="N164" i="37"/>
  <c r="S164" i="37"/>
  <c r="D165" i="37"/>
  <c r="D166" i="37"/>
  <c r="O166" i="37" s="1"/>
  <c r="D167" i="37"/>
  <c r="I167" i="37"/>
  <c r="D168" i="37"/>
  <c r="L168" i="37" s="1"/>
  <c r="D169" i="37"/>
  <c r="G169" i="37" s="1"/>
  <c r="L169" i="37"/>
  <c r="D170" i="37"/>
  <c r="G170" i="37" s="1"/>
  <c r="D171" i="37"/>
  <c r="D172" i="37"/>
  <c r="I172" i="37"/>
  <c r="D173" i="37"/>
  <c r="L173" i="37"/>
  <c r="D174" i="37"/>
  <c r="D175" i="37"/>
  <c r="D176" i="37"/>
  <c r="K176" i="37"/>
  <c r="L176" i="37"/>
  <c r="O176" i="37"/>
  <c r="D177" i="37"/>
  <c r="I177" i="37"/>
  <c r="M177" i="37"/>
  <c r="D178" i="37"/>
  <c r="D179" i="37"/>
  <c r="L179" i="37" s="1"/>
  <c r="D180" i="37"/>
  <c r="D181" i="37"/>
  <c r="L181" i="37" s="1"/>
  <c r="D182" i="37"/>
  <c r="I182" i="37" s="1"/>
  <c r="D183" i="37"/>
  <c r="G183" i="37"/>
  <c r="J183" i="37"/>
  <c r="M183" i="37"/>
  <c r="Q183" i="37"/>
  <c r="R183" i="37"/>
  <c r="D184" i="37"/>
  <c r="H184" i="37" s="1"/>
  <c r="D185" i="37"/>
  <c r="N185" i="37" s="1"/>
  <c r="D186" i="37"/>
  <c r="D187" i="37"/>
  <c r="J187" i="37" s="1"/>
  <c r="O187" i="37"/>
  <c r="D188" i="37"/>
  <c r="N188" i="37" s="1"/>
  <c r="D189" i="37"/>
  <c r="D190" i="37"/>
  <c r="D191" i="37"/>
  <c r="J191" i="37"/>
  <c r="D192" i="37"/>
  <c r="S192" i="37" s="1"/>
  <c r="D193" i="37"/>
  <c r="S193" i="37" s="1"/>
  <c r="G193" i="37"/>
  <c r="D194" i="37"/>
  <c r="N194" i="37" s="1"/>
  <c r="D195" i="37"/>
  <c r="R195" i="37" s="1"/>
  <c r="M195" i="37"/>
  <c r="D196" i="37"/>
  <c r="L196" i="37" s="1"/>
  <c r="M196" i="37"/>
  <c r="S196" i="37"/>
  <c r="D197" i="37"/>
  <c r="D198" i="37"/>
  <c r="J198" i="37" s="1"/>
  <c r="D199" i="37"/>
  <c r="G199" i="37" s="1"/>
  <c r="D200" i="37"/>
  <c r="R200" i="37"/>
  <c r="D201" i="37"/>
  <c r="D202" i="37"/>
  <c r="I202" i="37" s="1"/>
  <c r="L202" i="37"/>
  <c r="J202" i="37"/>
  <c r="Q202" i="37"/>
  <c r="R202" i="37"/>
  <c r="D203" i="37"/>
  <c r="K203" i="37" s="1"/>
  <c r="N203" i="37"/>
  <c r="D204" i="37"/>
  <c r="G204" i="37" s="1"/>
  <c r="E1" i="36"/>
  <c r="A4" i="36" s="1"/>
  <c r="F1" i="36"/>
  <c r="D5" i="36"/>
  <c r="L5" i="36" s="1"/>
  <c r="D6" i="36"/>
  <c r="D7" i="36"/>
  <c r="H7" i="36" s="1"/>
  <c r="D8" i="36"/>
  <c r="H8" i="36" s="1"/>
  <c r="D9" i="36"/>
  <c r="P9" i="36" s="1"/>
  <c r="D10" i="36"/>
  <c r="J10" i="36" s="1"/>
  <c r="D11" i="36"/>
  <c r="H11" i="36" s="1"/>
  <c r="D12" i="36"/>
  <c r="N12" i="36" s="1"/>
  <c r="D13" i="36"/>
  <c r="H13" i="36" s="1"/>
  <c r="D14" i="36"/>
  <c r="R14" i="36" s="1"/>
  <c r="D15" i="36"/>
  <c r="H15" i="36" s="1"/>
  <c r="D16" i="36"/>
  <c r="D17" i="36"/>
  <c r="G17" i="36" s="1"/>
  <c r="D18" i="36"/>
  <c r="M18" i="36" s="1"/>
  <c r="D19" i="36"/>
  <c r="D20" i="36"/>
  <c r="D21" i="36"/>
  <c r="I21" i="36" s="1"/>
  <c r="O21" i="36"/>
  <c r="D22" i="36"/>
  <c r="D23" i="36"/>
  <c r="D24" i="36"/>
  <c r="H24" i="36" s="1"/>
  <c r="G24" i="36"/>
  <c r="J24" i="36"/>
  <c r="L24" i="36"/>
  <c r="O24" i="36"/>
  <c r="R24" i="36"/>
  <c r="D25" i="36"/>
  <c r="G25" i="36" s="1"/>
  <c r="D26" i="36"/>
  <c r="D27" i="36"/>
  <c r="L27" i="36" s="1"/>
  <c r="J27" i="36"/>
  <c r="O27" i="36"/>
  <c r="S27" i="36"/>
  <c r="D28" i="36"/>
  <c r="G28" i="36"/>
  <c r="J28" i="36"/>
  <c r="M28" i="36"/>
  <c r="Q28" i="36"/>
  <c r="R28" i="36"/>
  <c r="D29" i="36"/>
  <c r="G29" i="36" s="1"/>
  <c r="D30" i="36"/>
  <c r="D31" i="36"/>
  <c r="D32" i="36"/>
  <c r="D33" i="36"/>
  <c r="I33" i="36" s="1"/>
  <c r="G33" i="36"/>
  <c r="M33" i="36"/>
  <c r="D34" i="36"/>
  <c r="G34" i="36"/>
  <c r="D35" i="36"/>
  <c r="I35" i="36"/>
  <c r="D36" i="36"/>
  <c r="D37" i="36"/>
  <c r="D38" i="36"/>
  <c r="K38" i="36" s="1"/>
  <c r="D39" i="36"/>
  <c r="L39" i="36" s="1"/>
  <c r="D40" i="36"/>
  <c r="D41" i="36"/>
  <c r="D42" i="36"/>
  <c r="O42" i="36" s="1"/>
  <c r="D43" i="36"/>
  <c r="D44" i="36"/>
  <c r="G44" i="36" s="1"/>
  <c r="I44" i="36"/>
  <c r="K44" i="36"/>
  <c r="P44" i="36"/>
  <c r="D45" i="36"/>
  <c r="M45" i="36" s="1"/>
  <c r="J45" i="36"/>
  <c r="D46" i="36"/>
  <c r="P46" i="36"/>
  <c r="D47" i="36"/>
  <c r="O47" i="36" s="1"/>
  <c r="D48" i="36"/>
  <c r="N48" i="36" s="1"/>
  <c r="D49" i="36"/>
  <c r="I49" i="36" s="1"/>
  <c r="D50" i="36"/>
  <c r="M50" i="36" s="1"/>
  <c r="D51" i="36"/>
  <c r="D52" i="36"/>
  <c r="D53" i="36"/>
  <c r="M53" i="36" s="1"/>
  <c r="L53" i="36"/>
  <c r="S53" i="36"/>
  <c r="D54" i="36"/>
  <c r="H54" i="36" s="1"/>
  <c r="D55" i="36"/>
  <c r="R55" i="36" s="1"/>
  <c r="D56" i="36"/>
  <c r="N56" i="36" s="1"/>
  <c r="D57" i="36"/>
  <c r="S57" i="36" s="1"/>
  <c r="D58" i="36"/>
  <c r="D59" i="36"/>
  <c r="I59" i="36" s="1"/>
  <c r="D60" i="36"/>
  <c r="I60" i="36" s="1"/>
  <c r="K60" i="36"/>
  <c r="D61" i="36"/>
  <c r="D62" i="36"/>
  <c r="O62" i="36"/>
  <c r="D63" i="36"/>
  <c r="G63" i="36" s="1"/>
  <c r="D64" i="36"/>
  <c r="H64" i="36" s="1"/>
  <c r="N64" i="36"/>
  <c r="R64" i="36"/>
  <c r="D65" i="36"/>
  <c r="S65" i="36" s="1"/>
  <c r="D66" i="36"/>
  <c r="P66" i="36" s="1"/>
  <c r="O66" i="36"/>
  <c r="D67" i="36"/>
  <c r="D68" i="36"/>
  <c r="N68" i="36" s="1"/>
  <c r="D69" i="36"/>
  <c r="D70" i="36"/>
  <c r="H70" i="36" s="1"/>
  <c r="P70" i="36"/>
  <c r="S70" i="36"/>
  <c r="D71" i="36"/>
  <c r="G71" i="36" s="1"/>
  <c r="D72" i="36"/>
  <c r="H72" i="36"/>
  <c r="D73" i="36"/>
  <c r="M73" i="36" s="1"/>
  <c r="D74" i="36"/>
  <c r="O74" i="36" s="1"/>
  <c r="D75" i="36"/>
  <c r="D76" i="36"/>
  <c r="D77" i="36"/>
  <c r="D78" i="36"/>
  <c r="D79" i="36"/>
  <c r="D80" i="36"/>
  <c r="N80" i="36"/>
  <c r="D81" i="36"/>
  <c r="D82" i="36"/>
  <c r="H82" i="36"/>
  <c r="D83" i="36"/>
  <c r="D84" i="36"/>
  <c r="N84" i="36" s="1"/>
  <c r="P84" i="36"/>
  <c r="D85" i="36"/>
  <c r="J85" i="36" s="1"/>
  <c r="D86" i="36"/>
  <c r="G86" i="36" s="1"/>
  <c r="D87" i="36"/>
  <c r="L87" i="36" s="1"/>
  <c r="P87" i="36"/>
  <c r="D88" i="36"/>
  <c r="N88" i="36" s="1"/>
  <c r="D89" i="36"/>
  <c r="S89" i="36" s="1"/>
  <c r="D90" i="36"/>
  <c r="M90" i="36" s="1"/>
  <c r="D91" i="36"/>
  <c r="Q91" i="36" s="1"/>
  <c r="D92" i="36"/>
  <c r="I92" i="36"/>
  <c r="G92" i="36"/>
  <c r="H92" i="36"/>
  <c r="J92" i="36"/>
  <c r="K92" i="36"/>
  <c r="L92" i="36"/>
  <c r="N92" i="36"/>
  <c r="O92" i="36"/>
  <c r="P92" i="36"/>
  <c r="R92" i="36"/>
  <c r="S92" i="36"/>
  <c r="D93" i="36"/>
  <c r="D94" i="36"/>
  <c r="G94" i="36" s="1"/>
  <c r="K94" i="36"/>
  <c r="S94" i="36"/>
  <c r="D95" i="36"/>
  <c r="G95" i="36" s="1"/>
  <c r="D96" i="36"/>
  <c r="M96" i="36"/>
  <c r="D97" i="36"/>
  <c r="D98" i="36"/>
  <c r="D99" i="36"/>
  <c r="D100" i="36"/>
  <c r="H100" i="36" s="1"/>
  <c r="D101" i="36"/>
  <c r="N101" i="36" s="1"/>
  <c r="D102" i="36"/>
  <c r="L102" i="36"/>
  <c r="D103" i="36"/>
  <c r="G103" i="36"/>
  <c r="D104" i="36"/>
  <c r="G104" i="36" s="1"/>
  <c r="D105" i="36"/>
  <c r="M105" i="36" s="1"/>
  <c r="Q105" i="36"/>
  <c r="D106" i="36"/>
  <c r="L106" i="36" s="1"/>
  <c r="D107" i="36"/>
  <c r="G107" i="36" s="1"/>
  <c r="D108" i="36"/>
  <c r="Q108" i="36"/>
  <c r="D109" i="36"/>
  <c r="D110" i="36"/>
  <c r="L110" i="36" s="1"/>
  <c r="D111" i="36"/>
  <c r="G111" i="36" s="1"/>
  <c r="D112" i="36"/>
  <c r="G112" i="36" s="1"/>
  <c r="D113" i="36"/>
  <c r="Q113" i="36"/>
  <c r="D114" i="36"/>
  <c r="M114" i="36" s="1"/>
  <c r="D115" i="36"/>
  <c r="H115" i="36" s="1"/>
  <c r="P115" i="36"/>
  <c r="D116" i="36"/>
  <c r="P116" i="36" s="1"/>
  <c r="D117" i="36"/>
  <c r="M117" i="36" s="1"/>
  <c r="H117" i="36"/>
  <c r="I117" i="36"/>
  <c r="J117" i="36"/>
  <c r="N117" i="36"/>
  <c r="P117" i="36"/>
  <c r="Q117" i="36"/>
  <c r="S117" i="36"/>
  <c r="D118" i="36"/>
  <c r="L118" i="36" s="1"/>
  <c r="D119" i="36"/>
  <c r="D120" i="36"/>
  <c r="D121" i="36"/>
  <c r="H121" i="36" s="1"/>
  <c r="I121" i="36"/>
  <c r="D122" i="36"/>
  <c r="L122" i="36" s="1"/>
  <c r="D123" i="36"/>
  <c r="N123" i="36" s="1"/>
  <c r="D124" i="36"/>
  <c r="J124" i="36"/>
  <c r="D125" i="36"/>
  <c r="D126" i="36"/>
  <c r="M126" i="36" s="1"/>
  <c r="D127" i="36"/>
  <c r="P127" i="36" s="1"/>
  <c r="D128" i="36"/>
  <c r="I128" i="36" s="1"/>
  <c r="D129" i="36"/>
  <c r="J129" i="36" s="1"/>
  <c r="D130" i="36"/>
  <c r="L130" i="36"/>
  <c r="D131" i="36"/>
  <c r="H131" i="36" s="1"/>
  <c r="D132" i="36"/>
  <c r="R132" i="36" s="1"/>
  <c r="J132" i="36"/>
  <c r="D133" i="36"/>
  <c r="R133" i="36" s="1"/>
  <c r="D134" i="36"/>
  <c r="M134" i="36" s="1"/>
  <c r="L134" i="36"/>
  <c r="D135" i="36"/>
  <c r="G135" i="36" s="1"/>
  <c r="D136" i="36"/>
  <c r="I136" i="36" s="1"/>
  <c r="D137" i="36"/>
  <c r="K137" i="36" s="1"/>
  <c r="S137" i="36"/>
  <c r="D138" i="36"/>
  <c r="M138" i="36" s="1"/>
  <c r="D139" i="36"/>
  <c r="G139" i="36" s="1"/>
  <c r="D140" i="36"/>
  <c r="Q140" i="36"/>
  <c r="D141" i="36"/>
  <c r="H141" i="36" s="1"/>
  <c r="D142" i="36"/>
  <c r="L142" i="36" s="1"/>
  <c r="D143" i="36"/>
  <c r="D144" i="36"/>
  <c r="D145" i="36"/>
  <c r="R145" i="36" s="1"/>
  <c r="Q145" i="36"/>
  <c r="D146" i="36"/>
  <c r="L146" i="36" s="1"/>
  <c r="D147" i="36"/>
  <c r="D148" i="36"/>
  <c r="D149" i="36"/>
  <c r="H149" i="36"/>
  <c r="R149" i="36"/>
  <c r="D150" i="36"/>
  <c r="D151" i="36"/>
  <c r="O151" i="36" s="1"/>
  <c r="D152" i="36"/>
  <c r="P152" i="36" s="1"/>
  <c r="D153" i="36"/>
  <c r="P153" i="36" s="1"/>
  <c r="D154" i="36"/>
  <c r="L154" i="36" s="1"/>
  <c r="D155" i="36"/>
  <c r="G155" i="36"/>
  <c r="D156" i="36"/>
  <c r="H156" i="36" s="1"/>
  <c r="K156" i="36"/>
  <c r="G156" i="36"/>
  <c r="J156" i="36"/>
  <c r="O156" i="36"/>
  <c r="P156" i="36"/>
  <c r="D157" i="36"/>
  <c r="Q157" i="36" s="1"/>
  <c r="D158" i="36"/>
  <c r="L158" i="36" s="1"/>
  <c r="D159" i="36"/>
  <c r="H159" i="36" s="1"/>
  <c r="N159" i="36"/>
  <c r="D160" i="36"/>
  <c r="P160" i="36" s="1"/>
  <c r="D161" i="36"/>
  <c r="N161" i="36" s="1"/>
  <c r="D162" i="36"/>
  <c r="D163" i="36"/>
  <c r="G163" i="36" s="1"/>
  <c r="D164" i="36"/>
  <c r="R164" i="36" s="1"/>
  <c r="D165" i="36"/>
  <c r="D166" i="36"/>
  <c r="L166" i="36" s="1"/>
  <c r="M166" i="36"/>
  <c r="D167" i="36"/>
  <c r="G167" i="36" s="1"/>
  <c r="D168" i="36"/>
  <c r="R168" i="36"/>
  <c r="D169" i="36"/>
  <c r="H169" i="36" s="1"/>
  <c r="Q169" i="36"/>
  <c r="D170" i="36"/>
  <c r="M170" i="36" s="1"/>
  <c r="D171" i="36"/>
  <c r="D172" i="36"/>
  <c r="D173" i="36"/>
  <c r="N173" i="36" s="1"/>
  <c r="D174" i="36"/>
  <c r="L174" i="36" s="1"/>
  <c r="D175" i="36"/>
  <c r="O175" i="36" s="1"/>
  <c r="G175" i="36"/>
  <c r="D176" i="36"/>
  <c r="D177" i="36"/>
  <c r="J177" i="36" s="1"/>
  <c r="I177" i="36"/>
  <c r="Q177" i="36"/>
  <c r="D178" i="36"/>
  <c r="D179" i="36"/>
  <c r="G179" i="36" s="1"/>
  <c r="D180" i="36"/>
  <c r="D181" i="36"/>
  <c r="D182" i="36"/>
  <c r="M182" i="36" s="1"/>
  <c r="D183" i="36"/>
  <c r="G183" i="36" s="1"/>
  <c r="D184" i="36"/>
  <c r="H184" i="36" s="1"/>
  <c r="D185" i="36"/>
  <c r="D186" i="36"/>
  <c r="D187" i="36"/>
  <c r="D188" i="36"/>
  <c r="H188" i="36" s="1"/>
  <c r="D189" i="36"/>
  <c r="D190" i="36"/>
  <c r="N190" i="36" s="1"/>
  <c r="D191" i="36"/>
  <c r="D192" i="36"/>
  <c r="D193" i="36"/>
  <c r="J193" i="36" s="1"/>
  <c r="D194" i="36"/>
  <c r="Q194" i="36"/>
  <c r="D195" i="36"/>
  <c r="N195" i="36" s="1"/>
  <c r="D196" i="36"/>
  <c r="P196" i="36" s="1"/>
  <c r="D197" i="36"/>
  <c r="D198" i="36"/>
  <c r="R198" i="36" s="1"/>
  <c r="D199" i="36"/>
  <c r="R199" i="36"/>
  <c r="D200" i="36"/>
  <c r="H200" i="36" s="1"/>
  <c r="D201" i="36"/>
  <c r="D202" i="36"/>
  <c r="H202" i="36" s="1"/>
  <c r="D203" i="36"/>
  <c r="L203" i="36" s="1"/>
  <c r="J203" i="36"/>
  <c r="D204" i="36"/>
  <c r="H204" i="36" s="1"/>
  <c r="J204" i="36"/>
  <c r="L204" i="36"/>
  <c r="E1" i="35"/>
  <c r="A4" i="35"/>
  <c r="F1" i="35"/>
  <c r="D5" i="35"/>
  <c r="D6" i="35"/>
  <c r="G6" i="35" s="1"/>
  <c r="S6" i="35"/>
  <c r="D7" i="35"/>
  <c r="G7" i="35" s="1"/>
  <c r="D8" i="35"/>
  <c r="G8" i="35" s="1"/>
  <c r="O8" i="35"/>
  <c r="Q8" i="35"/>
  <c r="D9" i="35"/>
  <c r="D10" i="35"/>
  <c r="Q10" i="35" s="1"/>
  <c r="D11" i="35"/>
  <c r="D12" i="35"/>
  <c r="D13" i="35"/>
  <c r="H13" i="35"/>
  <c r="D14" i="35"/>
  <c r="H14" i="35" s="1"/>
  <c r="G14" i="35"/>
  <c r="O14" i="35"/>
  <c r="R14" i="35"/>
  <c r="D15" i="35"/>
  <c r="D16" i="35"/>
  <c r="P16" i="35"/>
  <c r="D17" i="35"/>
  <c r="S17" i="35" s="1"/>
  <c r="D18" i="35"/>
  <c r="I18" i="35" s="1"/>
  <c r="D19" i="35"/>
  <c r="M19" i="35" s="1"/>
  <c r="D20" i="35"/>
  <c r="J20" i="35"/>
  <c r="D21" i="35"/>
  <c r="H21" i="35" s="1"/>
  <c r="J21" i="35"/>
  <c r="O21" i="35"/>
  <c r="D22" i="35"/>
  <c r="M22" i="35" s="1"/>
  <c r="D23" i="35"/>
  <c r="M23" i="35"/>
  <c r="O23" i="35"/>
  <c r="D24" i="35"/>
  <c r="D25" i="35"/>
  <c r="D26" i="35"/>
  <c r="D27" i="35"/>
  <c r="M27" i="35" s="1"/>
  <c r="D28" i="35"/>
  <c r="D29" i="35"/>
  <c r="J29" i="35"/>
  <c r="D30" i="35"/>
  <c r="D31" i="35"/>
  <c r="G31" i="35" s="1"/>
  <c r="D32" i="35"/>
  <c r="J32" i="35" s="1"/>
  <c r="D33" i="35"/>
  <c r="D34" i="35"/>
  <c r="H34" i="35" s="1"/>
  <c r="D35" i="35"/>
  <c r="D36" i="35"/>
  <c r="O36" i="35" s="1"/>
  <c r="D37" i="35"/>
  <c r="D38" i="35"/>
  <c r="D39" i="35"/>
  <c r="M39" i="35"/>
  <c r="D40" i="35"/>
  <c r="D41" i="35"/>
  <c r="H41" i="35" s="1"/>
  <c r="Q41" i="35"/>
  <c r="D42" i="35"/>
  <c r="H42" i="35" s="1"/>
  <c r="D43" i="35"/>
  <c r="D44" i="35"/>
  <c r="J44" i="35"/>
  <c r="D45" i="35"/>
  <c r="D46" i="35"/>
  <c r="H46" i="35" s="1"/>
  <c r="I46" i="35"/>
  <c r="M46" i="35"/>
  <c r="N46" i="35"/>
  <c r="O46" i="35"/>
  <c r="S46" i="35"/>
  <c r="D47" i="35"/>
  <c r="D48" i="35"/>
  <c r="I48" i="35" s="1"/>
  <c r="D49" i="35"/>
  <c r="H49" i="35" s="1"/>
  <c r="D50" i="35"/>
  <c r="D51" i="35"/>
  <c r="G51" i="35" s="1"/>
  <c r="D52" i="35"/>
  <c r="D53" i="35"/>
  <c r="H53" i="35" s="1"/>
  <c r="M53" i="35"/>
  <c r="D54" i="35"/>
  <c r="D55" i="35"/>
  <c r="M55" i="35" s="1"/>
  <c r="D56" i="35"/>
  <c r="H56" i="35" s="1"/>
  <c r="D57" i="35"/>
  <c r="N57" i="35" s="1"/>
  <c r="D58" i="35"/>
  <c r="K58" i="35"/>
  <c r="D59" i="35"/>
  <c r="G59" i="35"/>
  <c r="D60" i="35"/>
  <c r="D61" i="35"/>
  <c r="L61" i="35" s="1"/>
  <c r="D62" i="35"/>
  <c r="D63" i="35"/>
  <c r="G63" i="35" s="1"/>
  <c r="D64" i="35"/>
  <c r="H64" i="35" s="1"/>
  <c r="D65" i="35"/>
  <c r="J65" i="35" s="1"/>
  <c r="D66" i="35"/>
  <c r="I66" i="35"/>
  <c r="D67" i="35"/>
  <c r="D68" i="35"/>
  <c r="D69" i="35"/>
  <c r="D70" i="35"/>
  <c r="N70" i="35"/>
  <c r="D71" i="35"/>
  <c r="D72" i="35"/>
  <c r="H72" i="35" s="1"/>
  <c r="D73" i="35"/>
  <c r="J73" i="35" s="1"/>
  <c r="I73" i="35"/>
  <c r="D74" i="35"/>
  <c r="H74" i="35" s="1"/>
  <c r="I74" i="35"/>
  <c r="L74" i="35"/>
  <c r="D75" i="35"/>
  <c r="N75" i="35" s="1"/>
  <c r="G75" i="35"/>
  <c r="M75" i="35"/>
  <c r="O75" i="35"/>
  <c r="D76" i="35"/>
  <c r="J76" i="35" s="1"/>
  <c r="D77" i="35"/>
  <c r="L77" i="35" s="1"/>
  <c r="D78" i="35"/>
  <c r="H78" i="35" s="1"/>
  <c r="D79" i="35"/>
  <c r="D80" i="35"/>
  <c r="I80" i="35" s="1"/>
  <c r="J80" i="35"/>
  <c r="D81" i="35"/>
  <c r="D82" i="35"/>
  <c r="G82" i="35" s="1"/>
  <c r="M82" i="35"/>
  <c r="D83" i="35"/>
  <c r="G83" i="35" s="1"/>
  <c r="D84" i="35"/>
  <c r="O84" i="35"/>
  <c r="P84" i="35"/>
  <c r="D85" i="35"/>
  <c r="N85" i="35" s="1"/>
  <c r="D86" i="35"/>
  <c r="R86" i="35" s="1"/>
  <c r="I86" i="35"/>
  <c r="L86" i="35"/>
  <c r="D87" i="35"/>
  <c r="O87" i="35" s="1"/>
  <c r="D88" i="35"/>
  <c r="D89" i="35"/>
  <c r="O89" i="35"/>
  <c r="D90" i="35"/>
  <c r="I90" i="35" s="1"/>
  <c r="O90" i="35"/>
  <c r="D91" i="35"/>
  <c r="G91" i="35" s="1"/>
  <c r="N91" i="35"/>
  <c r="D92" i="35"/>
  <c r="D93" i="35"/>
  <c r="D94" i="35"/>
  <c r="I94" i="35" s="1"/>
  <c r="J94" i="35"/>
  <c r="D95" i="35"/>
  <c r="D96" i="35"/>
  <c r="P96" i="35" s="1"/>
  <c r="D97" i="35"/>
  <c r="H97" i="35" s="1"/>
  <c r="D98" i="35"/>
  <c r="D99" i="35"/>
  <c r="G99" i="35" s="1"/>
  <c r="D100" i="35"/>
  <c r="J100" i="35" s="1"/>
  <c r="D101" i="35"/>
  <c r="N101" i="35" s="1"/>
  <c r="H101" i="35"/>
  <c r="K101" i="35"/>
  <c r="D102" i="35"/>
  <c r="S102" i="35" s="1"/>
  <c r="D103" i="35"/>
  <c r="M103" i="35" s="1"/>
  <c r="D104" i="35"/>
  <c r="J104" i="35" s="1"/>
  <c r="D105" i="35"/>
  <c r="L105" i="35" s="1"/>
  <c r="N105" i="35"/>
  <c r="D106" i="35"/>
  <c r="K106" i="35" s="1"/>
  <c r="N106" i="35"/>
  <c r="D107" i="35"/>
  <c r="G107" i="35" s="1"/>
  <c r="D108" i="35"/>
  <c r="J108" i="35" s="1"/>
  <c r="H108" i="35"/>
  <c r="I108" i="35"/>
  <c r="D109" i="35"/>
  <c r="G109" i="35"/>
  <c r="D110" i="35"/>
  <c r="M110" i="35" s="1"/>
  <c r="D111" i="35"/>
  <c r="G111" i="35" s="1"/>
  <c r="D112" i="35"/>
  <c r="J112" i="35" s="1"/>
  <c r="D113" i="35"/>
  <c r="I113" i="35" s="1"/>
  <c r="D114" i="35"/>
  <c r="H114" i="35" s="1"/>
  <c r="D115" i="35"/>
  <c r="M115" i="35" s="1"/>
  <c r="D116" i="35"/>
  <c r="P116" i="35" s="1"/>
  <c r="J116" i="35"/>
  <c r="O116" i="35"/>
  <c r="D117" i="35"/>
  <c r="I117" i="35" s="1"/>
  <c r="H117" i="35"/>
  <c r="K117" i="35"/>
  <c r="P117" i="35"/>
  <c r="S117" i="35"/>
  <c r="D118" i="35"/>
  <c r="H118" i="35" s="1"/>
  <c r="N118" i="35"/>
  <c r="D119" i="35"/>
  <c r="M119" i="35" s="1"/>
  <c r="D120" i="35"/>
  <c r="J120" i="35" s="1"/>
  <c r="D121" i="35"/>
  <c r="G121" i="35"/>
  <c r="D122" i="35"/>
  <c r="O122" i="35" s="1"/>
  <c r="D123" i="35"/>
  <c r="D124" i="35"/>
  <c r="J124" i="35"/>
  <c r="D125" i="35"/>
  <c r="O125" i="35" s="1"/>
  <c r="D126" i="35"/>
  <c r="H126" i="35" s="1"/>
  <c r="D127" i="35"/>
  <c r="O127" i="35" s="1"/>
  <c r="D128" i="35"/>
  <c r="H128" i="35" s="1"/>
  <c r="G128" i="35"/>
  <c r="D129" i="35"/>
  <c r="G129" i="35" s="1"/>
  <c r="D130" i="35"/>
  <c r="N130" i="35"/>
  <c r="D131" i="35"/>
  <c r="G131" i="35" s="1"/>
  <c r="D132" i="35"/>
  <c r="H132" i="35" s="1"/>
  <c r="G132" i="35"/>
  <c r="Q132" i="35"/>
  <c r="D133" i="35"/>
  <c r="G133" i="35" s="1"/>
  <c r="H133" i="35"/>
  <c r="I133" i="35"/>
  <c r="J133" i="35"/>
  <c r="M133" i="35"/>
  <c r="N133" i="35"/>
  <c r="P133" i="35"/>
  <c r="Q133" i="35"/>
  <c r="R133" i="35"/>
  <c r="S133" i="35"/>
  <c r="D134" i="35"/>
  <c r="H134" i="35" s="1"/>
  <c r="K134" i="35"/>
  <c r="O134" i="35"/>
  <c r="D135" i="35"/>
  <c r="O135" i="35" s="1"/>
  <c r="D136" i="35"/>
  <c r="P136" i="35" s="1"/>
  <c r="D137" i="35"/>
  <c r="D138" i="35"/>
  <c r="H138" i="35" s="1"/>
  <c r="D139" i="35"/>
  <c r="G139" i="35" s="1"/>
  <c r="D140" i="35"/>
  <c r="P140" i="35" s="1"/>
  <c r="D141" i="35"/>
  <c r="D142" i="35"/>
  <c r="L142" i="35" s="1"/>
  <c r="S142" i="35"/>
  <c r="D143" i="35"/>
  <c r="O143" i="35" s="1"/>
  <c r="D144" i="35"/>
  <c r="G144" i="35" s="1"/>
  <c r="H144" i="35"/>
  <c r="Q144" i="35"/>
  <c r="D145" i="35"/>
  <c r="N145" i="35" s="1"/>
  <c r="D146" i="35"/>
  <c r="K146" i="35" s="1"/>
  <c r="G146" i="35"/>
  <c r="Q146" i="35"/>
  <c r="D147" i="35"/>
  <c r="G147" i="35" s="1"/>
  <c r="D148" i="35"/>
  <c r="G148" i="35" s="1"/>
  <c r="D149" i="35"/>
  <c r="N149" i="35" s="1"/>
  <c r="D150" i="35"/>
  <c r="O150" i="35" s="1"/>
  <c r="D151" i="35"/>
  <c r="O151" i="35"/>
  <c r="D152" i="35"/>
  <c r="Q152" i="35" s="1"/>
  <c r="D153" i="35"/>
  <c r="G153" i="35"/>
  <c r="D154" i="35"/>
  <c r="H154" i="35" s="1"/>
  <c r="L154" i="35"/>
  <c r="M154" i="35"/>
  <c r="N154" i="35"/>
  <c r="D155" i="35"/>
  <c r="O155" i="35" s="1"/>
  <c r="G155" i="35"/>
  <c r="D156" i="35"/>
  <c r="Q156" i="35" s="1"/>
  <c r="G156" i="35"/>
  <c r="P156" i="35"/>
  <c r="D157" i="35"/>
  <c r="K157" i="35" s="1"/>
  <c r="G157" i="35"/>
  <c r="H157" i="35"/>
  <c r="I157" i="35"/>
  <c r="L157" i="35"/>
  <c r="M157" i="35"/>
  <c r="N157" i="35"/>
  <c r="P157" i="35"/>
  <c r="Q157" i="35"/>
  <c r="R157" i="35"/>
  <c r="D158" i="35"/>
  <c r="H158" i="35" s="1"/>
  <c r="D159" i="35"/>
  <c r="G159" i="35" s="1"/>
  <c r="D160" i="35"/>
  <c r="D161" i="35"/>
  <c r="K161" i="35" s="1"/>
  <c r="G161" i="35"/>
  <c r="R161" i="35"/>
  <c r="D162" i="35"/>
  <c r="H162" i="35" s="1"/>
  <c r="K162" i="35"/>
  <c r="Q162" i="35"/>
  <c r="D163" i="35"/>
  <c r="O163" i="35" s="1"/>
  <c r="D164" i="35"/>
  <c r="G164" i="35" s="1"/>
  <c r="D165" i="35"/>
  <c r="S165" i="35" s="1"/>
  <c r="D166" i="35"/>
  <c r="K166" i="35" s="1"/>
  <c r="H166" i="35"/>
  <c r="G166" i="35"/>
  <c r="Q166" i="35"/>
  <c r="D167" i="35"/>
  <c r="G167" i="35"/>
  <c r="D168" i="35"/>
  <c r="Q168" i="35" s="1"/>
  <c r="D169" i="35"/>
  <c r="G169" i="35" s="1"/>
  <c r="D170" i="35"/>
  <c r="H170" i="35" s="1"/>
  <c r="D171" i="35"/>
  <c r="O171" i="35" s="1"/>
  <c r="D172" i="35"/>
  <c r="Q172" i="35" s="1"/>
  <c r="D173" i="35"/>
  <c r="R173" i="35" s="1"/>
  <c r="K173" i="35"/>
  <c r="D174" i="35"/>
  <c r="H174" i="35" s="1"/>
  <c r="D175" i="35"/>
  <c r="G175" i="35" s="1"/>
  <c r="D176" i="35"/>
  <c r="H176" i="35" s="1"/>
  <c r="N176" i="35"/>
  <c r="D177" i="35"/>
  <c r="K177" i="35" s="1"/>
  <c r="D178" i="35"/>
  <c r="G178" i="35" s="1"/>
  <c r="H178" i="35"/>
  <c r="M178" i="35"/>
  <c r="Q178" i="35"/>
  <c r="D179" i="35"/>
  <c r="G179" i="35" s="1"/>
  <c r="D180" i="35"/>
  <c r="G180" i="35" s="1"/>
  <c r="D181" i="35"/>
  <c r="I181" i="35" s="1"/>
  <c r="D182" i="35"/>
  <c r="Q182" i="35" s="1"/>
  <c r="D183" i="35"/>
  <c r="O183" i="35" s="1"/>
  <c r="D184" i="35"/>
  <c r="H184" i="35" s="1"/>
  <c r="G184" i="35"/>
  <c r="D185" i="35"/>
  <c r="G185" i="35" s="1"/>
  <c r="D186" i="35"/>
  <c r="N186" i="35" s="1"/>
  <c r="D187" i="35"/>
  <c r="O187" i="35" s="1"/>
  <c r="D188" i="35"/>
  <c r="Q188" i="35" s="1"/>
  <c r="D189" i="35"/>
  <c r="D190" i="35"/>
  <c r="H190" i="35" s="1"/>
  <c r="D191" i="35"/>
  <c r="O191" i="35" s="1"/>
  <c r="D192" i="35"/>
  <c r="D193" i="35"/>
  <c r="J193" i="35" s="1"/>
  <c r="G193" i="35"/>
  <c r="R193" i="35"/>
  <c r="D194" i="35"/>
  <c r="G194" i="35"/>
  <c r="K194" i="35"/>
  <c r="N194" i="35"/>
  <c r="Q194" i="35"/>
  <c r="D195" i="35"/>
  <c r="G195" i="35" s="1"/>
  <c r="D196" i="35"/>
  <c r="G196" i="35" s="1"/>
  <c r="D197" i="35"/>
  <c r="K197" i="35" s="1"/>
  <c r="D198" i="35"/>
  <c r="H198" i="35" s="1"/>
  <c r="D199" i="35"/>
  <c r="O199" i="35" s="1"/>
  <c r="D200" i="35"/>
  <c r="P200" i="35" s="1"/>
  <c r="Q200" i="35"/>
  <c r="D201" i="35"/>
  <c r="G201" i="35" s="1"/>
  <c r="D202" i="35"/>
  <c r="N202" i="35" s="1"/>
  <c r="H202" i="35"/>
  <c r="L202" i="35"/>
  <c r="D203" i="35"/>
  <c r="G203" i="35" s="1"/>
  <c r="D204" i="35"/>
  <c r="G204" i="35" s="1"/>
  <c r="Q204" i="35"/>
  <c r="E14" i="34"/>
  <c r="F14" i="34"/>
  <c r="E25" i="34"/>
  <c r="F25" i="34"/>
  <c r="E36" i="34"/>
  <c r="F36" i="34"/>
  <c r="E47" i="34"/>
  <c r="F47" i="34"/>
  <c r="D1" i="33"/>
  <c r="E14" i="33"/>
  <c r="E1" i="33" s="1"/>
  <c r="F14" i="33"/>
  <c r="E25" i="33"/>
  <c r="F25" i="33"/>
  <c r="D1" i="32"/>
  <c r="E14" i="32"/>
  <c r="F14" i="32"/>
  <c r="E25" i="32"/>
  <c r="F25" i="32"/>
  <c r="E36" i="32"/>
  <c r="F36" i="32"/>
  <c r="E14" i="31"/>
  <c r="F14" i="31"/>
  <c r="E25" i="31"/>
  <c r="F25" i="31"/>
  <c r="E36" i="31"/>
  <c r="F36" i="31"/>
  <c r="E47" i="31"/>
  <c r="F47" i="31"/>
  <c r="D1" i="30"/>
  <c r="E14" i="30"/>
  <c r="F14" i="30"/>
  <c r="E25" i="30"/>
  <c r="F25" i="30"/>
  <c r="E36" i="30"/>
  <c r="F36" i="30"/>
  <c r="D1" i="29"/>
  <c r="E26" i="29"/>
  <c r="F26" i="29"/>
  <c r="E37" i="29"/>
  <c r="F37" i="29"/>
  <c r="E14" i="28"/>
  <c r="F14" i="28"/>
  <c r="E25" i="28"/>
  <c r="F25" i="28"/>
  <c r="E36" i="28"/>
  <c r="F36" i="28"/>
  <c r="E47" i="28"/>
  <c r="F47" i="28"/>
  <c r="E36" i="27"/>
  <c r="F36" i="27"/>
  <c r="E47" i="27"/>
  <c r="F47" i="27"/>
  <c r="E1" i="27"/>
  <c r="G5" i="6" s="1"/>
  <c r="E26" i="26"/>
  <c r="F26" i="26"/>
  <c r="E37" i="26"/>
  <c r="F37" i="26"/>
  <c r="E14" i="25"/>
  <c r="F14" i="25"/>
  <c r="E25" i="25"/>
  <c r="F25" i="25"/>
  <c r="E36" i="25"/>
  <c r="F36" i="25"/>
  <c r="D1" i="24"/>
  <c r="E14" i="24"/>
  <c r="F14" i="24"/>
  <c r="E25" i="24"/>
  <c r="F25" i="24"/>
  <c r="E36" i="24"/>
  <c r="F36" i="24"/>
  <c r="E47" i="24"/>
  <c r="F47" i="24"/>
  <c r="E11" i="23"/>
  <c r="F11" i="23"/>
  <c r="E22" i="23"/>
  <c r="F22" i="23"/>
  <c r="M170" i="35"/>
  <c r="O162" i="35"/>
  <c r="J162" i="35"/>
  <c r="M145" i="35"/>
  <c r="S134" i="35"/>
  <c r="N134" i="35"/>
  <c r="J134" i="35"/>
  <c r="S97" i="35"/>
  <c r="M87" i="35"/>
  <c r="H62" i="35"/>
  <c r="K62" i="35"/>
  <c r="R62" i="35"/>
  <c r="G41" i="35"/>
  <c r="K41" i="35"/>
  <c r="O41" i="35"/>
  <c r="S41" i="35"/>
  <c r="J33" i="35"/>
  <c r="P32" i="35"/>
  <c r="H26" i="35"/>
  <c r="I26" i="35"/>
  <c r="H18" i="35"/>
  <c r="L18" i="35"/>
  <c r="N18" i="35"/>
  <c r="P13" i="35"/>
  <c r="J6" i="35"/>
  <c r="I6" i="35"/>
  <c r="Q6" i="35"/>
  <c r="R6" i="35"/>
  <c r="O182" i="36"/>
  <c r="N182" i="36"/>
  <c r="M169" i="36"/>
  <c r="R169" i="36"/>
  <c r="I169" i="36"/>
  <c r="N75" i="36"/>
  <c r="M75" i="36"/>
  <c r="O20" i="36"/>
  <c r="G20" i="36"/>
  <c r="P20" i="36"/>
  <c r="H20" i="36"/>
  <c r="S20" i="36"/>
  <c r="K20" i="36"/>
  <c r="M188" i="37"/>
  <c r="K171" i="37"/>
  <c r="N171" i="37"/>
  <c r="S171" i="37"/>
  <c r="K151" i="37"/>
  <c r="G151" i="37"/>
  <c r="R151" i="37"/>
  <c r="J151" i="37"/>
  <c r="N151" i="37"/>
  <c r="G146" i="37"/>
  <c r="P146" i="37"/>
  <c r="H146" i="37"/>
  <c r="Q146" i="37"/>
  <c r="I146" i="37"/>
  <c r="S146" i="37"/>
  <c r="H200" i="35"/>
  <c r="Q198" i="35"/>
  <c r="N189" i="35"/>
  <c r="P188" i="35"/>
  <c r="K182" i="35"/>
  <c r="P181" i="35"/>
  <c r="J178" i="35"/>
  <c r="R170" i="35"/>
  <c r="S162" i="35"/>
  <c r="N162" i="35"/>
  <c r="I162" i="35"/>
  <c r="O161" i="35"/>
  <c r="N152" i="35"/>
  <c r="K150" i="35"/>
  <c r="O146" i="35"/>
  <c r="J146" i="35"/>
  <c r="P144" i="35"/>
  <c r="R134" i="35"/>
  <c r="M134" i="35"/>
  <c r="I134" i="35"/>
  <c r="N121" i="35"/>
  <c r="I121" i="35"/>
  <c r="P112" i="35"/>
  <c r="R106" i="35"/>
  <c r="Q101" i="35"/>
  <c r="M101" i="35"/>
  <c r="I101" i="35"/>
  <c r="K97" i="35"/>
  <c r="J93" i="35"/>
  <c r="P93" i="35"/>
  <c r="H90" i="35"/>
  <c r="M90" i="35"/>
  <c r="R90" i="35"/>
  <c r="H86" i="35"/>
  <c r="N86" i="35"/>
  <c r="J84" i="35"/>
  <c r="H84" i="35"/>
  <c r="Q82" i="35"/>
  <c r="J81" i="35"/>
  <c r="H69" i="35"/>
  <c r="N69" i="35"/>
  <c r="R66" i="35"/>
  <c r="N62" i="35"/>
  <c r="H58" i="35"/>
  <c r="I58" i="35"/>
  <c r="H54" i="35"/>
  <c r="L54" i="35"/>
  <c r="H50" i="35"/>
  <c r="P41" i="35"/>
  <c r="J41" i="35"/>
  <c r="H38" i="35"/>
  <c r="L38" i="35"/>
  <c r="H37" i="35"/>
  <c r="J36" i="35"/>
  <c r="H36" i="35"/>
  <c r="H33" i="35"/>
  <c r="H30" i="35"/>
  <c r="O30" i="35"/>
  <c r="R18" i="35"/>
  <c r="K17" i="35"/>
  <c r="N13" i="35"/>
  <c r="O6" i="35"/>
  <c r="J195" i="36"/>
  <c r="H175" i="36"/>
  <c r="N175" i="36"/>
  <c r="P164" i="36"/>
  <c r="K132" i="36"/>
  <c r="G132" i="36"/>
  <c r="O132" i="36"/>
  <c r="H132" i="36"/>
  <c r="P132" i="36"/>
  <c r="I132" i="36"/>
  <c r="Q132" i="36"/>
  <c r="J116" i="36"/>
  <c r="I116" i="36"/>
  <c r="N116" i="36"/>
  <c r="H99" i="36"/>
  <c r="G99" i="36"/>
  <c r="P99" i="36"/>
  <c r="O83" i="36"/>
  <c r="P83" i="36"/>
  <c r="K79" i="36"/>
  <c r="O77" i="36"/>
  <c r="H67" i="36"/>
  <c r="I67" i="36"/>
  <c r="O67" i="36"/>
  <c r="G50" i="36"/>
  <c r="H50" i="36"/>
  <c r="O50" i="36"/>
  <c r="I50" i="36"/>
  <c r="Q50" i="36"/>
  <c r="K50" i="36"/>
  <c r="S50" i="36"/>
  <c r="N43" i="36"/>
  <c r="M43" i="36"/>
  <c r="G195" i="37"/>
  <c r="H195" i="37"/>
  <c r="N195" i="37"/>
  <c r="I195" i="37"/>
  <c r="P195" i="37"/>
  <c r="J195" i="37"/>
  <c r="Q195" i="37"/>
  <c r="N200" i="35"/>
  <c r="P204" i="35"/>
  <c r="M202" i="35"/>
  <c r="O194" i="35"/>
  <c r="J194" i="35"/>
  <c r="M189" i="35"/>
  <c r="G188" i="35"/>
  <c r="L186" i="35"/>
  <c r="S178" i="35"/>
  <c r="N178" i="35"/>
  <c r="P173" i="35"/>
  <c r="O170" i="35"/>
  <c r="R162" i="35"/>
  <c r="M162" i="35"/>
  <c r="G162" i="35"/>
  <c r="J161" i="35"/>
  <c r="H152" i="35"/>
  <c r="Q150" i="35"/>
  <c r="S146" i="35"/>
  <c r="N146" i="35"/>
  <c r="I146" i="35"/>
  <c r="Q134" i="35"/>
  <c r="L134" i="35"/>
  <c r="G134" i="35"/>
  <c r="Q121" i="35"/>
  <c r="H121" i="35"/>
  <c r="I116" i="35"/>
  <c r="G115" i="35"/>
  <c r="H112" i="35"/>
  <c r="O108" i="35"/>
  <c r="O107" i="35"/>
  <c r="P101" i="35"/>
  <c r="L101" i="35"/>
  <c r="L94" i="35"/>
  <c r="Q94" i="35"/>
  <c r="S90" i="35"/>
  <c r="K90" i="35"/>
  <c r="O86" i="35"/>
  <c r="G85" i="35"/>
  <c r="O82" i="35"/>
  <c r="J68" i="35"/>
  <c r="I68" i="35"/>
  <c r="L62" i="35"/>
  <c r="L58" i="35"/>
  <c r="I57" i="35"/>
  <c r="H57" i="35"/>
  <c r="P57" i="35"/>
  <c r="O55" i="35"/>
  <c r="K53" i="35"/>
  <c r="G53" i="35"/>
  <c r="L53" i="35"/>
  <c r="P53" i="35"/>
  <c r="J45" i="35"/>
  <c r="N41" i="35"/>
  <c r="I41" i="35"/>
  <c r="N38" i="35"/>
  <c r="P37" i="35"/>
  <c r="P36" i="35"/>
  <c r="R30"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M192" i="37"/>
  <c r="O192" i="37"/>
  <c r="H190" i="37"/>
  <c r="N190" i="37"/>
  <c r="I190" i="37"/>
  <c r="O190" i="37"/>
  <c r="P190" i="37"/>
  <c r="G154" i="37"/>
  <c r="I154" i="37"/>
  <c r="K154" i="37"/>
  <c r="M154" i="37"/>
  <c r="G147" i="37"/>
  <c r="K147" i="37"/>
  <c r="S147" i="37"/>
  <c r="H147" i="37"/>
  <c r="L147" i="37"/>
  <c r="I147" i="37"/>
  <c r="M147" i="37"/>
  <c r="Q147" i="37"/>
  <c r="L97" i="35"/>
  <c r="P97" i="35"/>
  <c r="H82" i="35"/>
  <c r="I82" i="35"/>
  <c r="N82" i="35"/>
  <c r="S82" i="35"/>
  <c r="L81" i="35"/>
  <c r="H66" i="35"/>
  <c r="L66" i="35"/>
  <c r="Q33" i="35"/>
  <c r="J16" i="35"/>
  <c r="H16" i="35"/>
  <c r="O16" i="35"/>
  <c r="I13" i="35"/>
  <c r="K13" i="35"/>
  <c r="S13" i="35"/>
  <c r="M13" i="35"/>
  <c r="M7" i="35"/>
  <c r="H201" i="36"/>
  <c r="J201" i="36"/>
  <c r="L162" i="36"/>
  <c r="M162" i="36"/>
  <c r="N162" i="36"/>
  <c r="I91" i="36"/>
  <c r="R91" i="36"/>
  <c r="J91" i="36"/>
  <c r="P91" i="36"/>
  <c r="M58" i="36"/>
  <c r="N58" i="36"/>
  <c r="O58" i="36"/>
  <c r="Q51" i="36"/>
  <c r="G51" i="36"/>
  <c r="H51" i="36"/>
  <c r="G36" i="36"/>
  <c r="H36" i="36"/>
  <c r="N36" i="36"/>
  <c r="S36" i="36"/>
  <c r="N20" i="36"/>
  <c r="G18" i="36"/>
  <c r="H18" i="36"/>
  <c r="I18" i="36"/>
  <c r="S18" i="36"/>
  <c r="L18" i="36"/>
  <c r="G189" i="37"/>
  <c r="O189" i="37"/>
  <c r="Q189" i="37"/>
  <c r="S189" i="37"/>
  <c r="Q185" i="37"/>
  <c r="M174" i="37"/>
  <c r="G174" i="37"/>
  <c r="Q174" i="37"/>
  <c r="O162" i="37"/>
  <c r="N162" i="37"/>
  <c r="R147" i="37"/>
  <c r="O81" i="37"/>
  <c r="H81" i="37"/>
  <c r="G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R134" i="38"/>
  <c r="S134" i="38"/>
  <c r="H131" i="38"/>
  <c r="L131" i="38"/>
  <c r="M129" i="38"/>
  <c r="J129" i="38"/>
  <c r="Q129" i="38"/>
  <c r="N129" i="38"/>
  <c r="S129" i="38"/>
  <c r="I129" i="38"/>
  <c r="L145" i="36"/>
  <c r="R137" i="36"/>
  <c r="I137" i="36"/>
  <c r="N133" i="36"/>
  <c r="P131" i="36"/>
  <c r="P128" i="36"/>
  <c r="H128" i="36"/>
  <c r="I124" i="36"/>
  <c r="O87" i="36"/>
  <c r="I87" i="36"/>
  <c r="Q82" i="36"/>
  <c r="Q53" i="36"/>
  <c r="J53" i="36"/>
  <c r="Q49" i="36"/>
  <c r="S45" i="36"/>
  <c r="K45" i="36"/>
  <c r="H39" i="36"/>
  <c r="P28" i="36"/>
  <c r="I28" i="36"/>
  <c r="R27" i="36"/>
  <c r="H27" i="36"/>
  <c r="S25" i="36"/>
  <c r="P202" i="37"/>
  <c r="H202" i="37"/>
  <c r="N201" i="37"/>
  <c r="M198" i="37"/>
  <c r="I197" i="37"/>
  <c r="Q196" i="37"/>
  <c r="J196" i="37"/>
  <c r="O194" i="37"/>
  <c r="Q193" i="37"/>
  <c r="S191" i="37"/>
  <c r="N191" i="37"/>
  <c r="H191" i="37"/>
  <c r="S187" i="37"/>
  <c r="N187" i="37"/>
  <c r="H187" i="37"/>
  <c r="P179" i="37"/>
  <c r="H179" i="37"/>
  <c r="H178" i="37"/>
  <c r="P170" i="37"/>
  <c r="Q167" i="37"/>
  <c r="M167" i="37"/>
  <c r="H167" i="37"/>
  <c r="O153" i="37"/>
  <c r="S150" i="37"/>
  <c r="I150" i="37"/>
  <c r="O136" i="37"/>
  <c r="I136" i="37"/>
  <c r="Q135" i="37"/>
  <c r="J135" i="37"/>
  <c r="P123" i="37"/>
  <c r="L123" i="37"/>
  <c r="H123" i="37"/>
  <c r="P122" i="37"/>
  <c r="I122" i="37"/>
  <c r="O121" i="37"/>
  <c r="R120" i="37"/>
  <c r="M120" i="37"/>
  <c r="I120" i="37"/>
  <c r="O119" i="37"/>
  <c r="M118" i="37"/>
  <c r="S108" i="37"/>
  <c r="K108" i="37"/>
  <c r="O104" i="37"/>
  <c r="S103" i="37"/>
  <c r="N103" i="37"/>
  <c r="I103" i="37"/>
  <c r="N94" i="37"/>
  <c r="P92" i="37"/>
  <c r="L89" i="37"/>
  <c r="Q87" i="37"/>
  <c r="S86" i="37"/>
  <c r="N86" i="37"/>
  <c r="I86" i="37"/>
  <c r="Q81" i="37"/>
  <c r="H75" i="37"/>
  <c r="I75" i="37"/>
  <c r="N75" i="37"/>
  <c r="S75" i="37"/>
  <c r="R74" i="37"/>
  <c r="K71" i="37"/>
  <c r="S63" i="37"/>
  <c r="L63" i="37"/>
  <c r="O56" i="37"/>
  <c r="N56" i="37"/>
  <c r="G55" i="37"/>
  <c r="J55" i="37"/>
  <c r="S55" i="37"/>
  <c r="O54" i="37"/>
  <c r="J54" i="37"/>
  <c r="H53" i="37"/>
  <c r="K50" i="37"/>
  <c r="Q47" i="37"/>
  <c r="I47" i="37"/>
  <c r="G43" i="37"/>
  <c r="N43" i="37"/>
  <c r="K43" i="37"/>
  <c r="Q43" i="37"/>
  <c r="L42" i="37"/>
  <c r="L35" i="37"/>
  <c r="K31" i="37"/>
  <c r="M29" i="37"/>
  <c r="I29" i="37"/>
  <c r="G29" i="37"/>
  <c r="K18" i="37"/>
  <c r="O16" i="37"/>
  <c r="G180" i="38"/>
  <c r="P180" i="38"/>
  <c r="I169" i="38"/>
  <c r="J169" i="38"/>
  <c r="Q169" i="38"/>
  <c r="G163" i="38"/>
  <c r="L163" i="38"/>
  <c r="M137" i="38"/>
  <c r="J137" i="38"/>
  <c r="P137" i="38"/>
  <c r="H137" i="38"/>
  <c r="L137" i="38"/>
  <c r="R137" i="38"/>
  <c r="I137" i="38"/>
  <c r="N137" i="38"/>
  <c r="S137" i="38"/>
  <c r="S106" i="38"/>
  <c r="K106" i="38"/>
  <c r="Q14" i="35"/>
  <c r="K14" i="35"/>
  <c r="J10" i="35"/>
  <c r="P194" i="36"/>
  <c r="Q156" i="36"/>
  <c r="I156" i="36"/>
  <c r="P155" i="36"/>
  <c r="I145" i="36"/>
  <c r="Q137" i="36"/>
  <c r="H137" i="36"/>
  <c r="I133" i="36"/>
  <c r="G131" i="36"/>
  <c r="O128" i="36"/>
  <c r="G128" i="36"/>
  <c r="N125" i="36"/>
  <c r="Q124" i="36"/>
  <c r="H124" i="36"/>
  <c r="S121" i="36"/>
  <c r="N115" i="36"/>
  <c r="K109" i="36"/>
  <c r="R97" i="36"/>
  <c r="L96" i="36"/>
  <c r="S87" i="36"/>
  <c r="N87" i="36"/>
  <c r="G87" i="36"/>
  <c r="S84" i="36"/>
  <c r="K84" i="36"/>
  <c r="L82" i="36"/>
  <c r="P74" i="36"/>
  <c r="O60" i="36"/>
  <c r="J60" i="36"/>
  <c r="R59" i="36"/>
  <c r="N53" i="36"/>
  <c r="G53" i="36"/>
  <c r="G49" i="36"/>
  <c r="O45" i="36"/>
  <c r="Q40" i="36"/>
  <c r="J40" i="36"/>
  <c r="R39" i="36"/>
  <c r="G39" i="36"/>
  <c r="N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79" i="37"/>
  <c r="G179" i="37"/>
  <c r="G178" i="37"/>
  <c r="S175" i="37"/>
  <c r="Q173" i="37"/>
  <c r="K173" i="37"/>
  <c r="S172" i="37"/>
  <c r="N172" i="37"/>
  <c r="J172" i="37"/>
  <c r="H170" i="37"/>
  <c r="P167" i="37"/>
  <c r="L167" i="37"/>
  <c r="G167" i="37"/>
  <c r="O159" i="37"/>
  <c r="P150" i="37"/>
  <c r="H150" i="37"/>
  <c r="L144" i="37"/>
  <c r="S140" i="37"/>
  <c r="K140" i="37"/>
  <c r="S139" i="37"/>
  <c r="K139" i="37"/>
  <c r="M136" i="37"/>
  <c r="G136" i="37"/>
  <c r="P135" i="37"/>
  <c r="I135" i="37"/>
  <c r="S123" i="37"/>
  <c r="O123" i="37"/>
  <c r="K123" i="37"/>
  <c r="N122" i="37"/>
  <c r="H122" i="37"/>
  <c r="Q120" i="37"/>
  <c r="L120" i="37"/>
  <c r="G120" i="37"/>
  <c r="H118" i="37"/>
  <c r="K116" i="37"/>
  <c r="Q112" i="37"/>
  <c r="O108" i="37"/>
  <c r="J108" i="37"/>
  <c r="P107" i="37"/>
  <c r="I104" i="37"/>
  <c r="R103" i="37"/>
  <c r="M103" i="37"/>
  <c r="R95" i="37"/>
  <c r="J94" i="37"/>
  <c r="H92" i="37"/>
  <c r="Q89" i="37"/>
  <c r="J89" i="37"/>
  <c r="O87" i="37"/>
  <c r="Q86" i="37"/>
  <c r="M86" i="37"/>
  <c r="H86" i="37"/>
  <c r="M81" i="37"/>
  <c r="R75" i="37"/>
  <c r="L75" i="37"/>
  <c r="K74" i="37"/>
  <c r="S71" i="37"/>
  <c r="Q63" i="37"/>
  <c r="J63" i="37"/>
  <c r="G60" i="37"/>
  <c r="L60" i="37"/>
  <c r="Q55" i="37"/>
  <c r="S54" i="37"/>
  <c r="N54" i="37"/>
  <c r="H54" i="37"/>
  <c r="G53" i="37"/>
  <c r="N47" i="37"/>
  <c r="O43" i="37"/>
  <c r="R42" i="37"/>
  <c r="J42" i="37"/>
  <c r="N41" i="37"/>
  <c r="I41" i="37"/>
  <c r="G41" i="37"/>
  <c r="R31" i="37"/>
  <c r="I27" i="37"/>
  <c r="J27" i="37"/>
  <c r="S27" i="37"/>
  <c r="M27" i="37"/>
  <c r="Q18" i="37"/>
  <c r="J14" i="37"/>
  <c r="L14" i="37"/>
  <c r="G14" i="37"/>
  <c r="R14" i="37"/>
  <c r="R196" i="38"/>
  <c r="L186" i="38"/>
  <c r="M186" i="38"/>
  <c r="S186" i="38"/>
  <c r="R129" i="38"/>
  <c r="P121" i="38"/>
  <c r="L121" i="38"/>
  <c r="N135" i="37"/>
  <c r="H135" i="37"/>
  <c r="N108" i="37"/>
  <c r="G104" i="37"/>
  <c r="J95" i="37"/>
  <c r="P89" i="37"/>
  <c r="P86" i="37"/>
  <c r="L86" i="37"/>
  <c r="G86" i="37"/>
  <c r="O82" i="37"/>
  <c r="I81" i="37"/>
  <c r="I79" i="37"/>
  <c r="G71" i="37"/>
  <c r="N71" i="37"/>
  <c r="H70" i="37"/>
  <c r="M68"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I120" i="38"/>
  <c r="N102" i="38"/>
  <c r="K122" i="38"/>
  <c r="R122" i="38"/>
  <c r="G111" i="38"/>
  <c r="N111" i="38"/>
  <c r="H91" i="38"/>
  <c r="P91" i="38"/>
  <c r="R89" i="38"/>
  <c r="Q88" i="38"/>
  <c r="H88" i="38"/>
  <c r="M85" i="38"/>
  <c r="H85" i="38"/>
  <c r="L85" i="38"/>
  <c r="R85" i="38"/>
  <c r="Q73" i="38"/>
  <c r="M70" i="38"/>
  <c r="P69" i="38"/>
  <c r="I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N149" i="38"/>
  <c r="Q148" i="38"/>
  <c r="K145" i="38"/>
  <c r="L138" i="38"/>
  <c r="I132" i="38"/>
  <c r="Q125" i="38"/>
  <c r="H123" i="38"/>
  <c r="M123" i="38"/>
  <c r="H119" i="38"/>
  <c r="M119" i="38"/>
  <c r="Q113" i="38"/>
  <c r="R108" i="38"/>
  <c r="R97" i="38"/>
  <c r="N91"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P85" i="38"/>
  <c r="I85" i="38"/>
  <c r="Q81" i="38"/>
  <c r="H77"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4" i="39"/>
  <c r="N123" i="39"/>
  <c r="K121"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N102" i="41"/>
  <c r="R102" i="41"/>
  <c r="I83" i="41"/>
  <c r="J83" i="41"/>
  <c r="S83" i="41"/>
  <c r="K83" i="41"/>
  <c r="H83" i="41"/>
  <c r="Q83" i="41"/>
  <c r="J71" i="41"/>
  <c r="H71" i="41"/>
  <c r="M71" i="41"/>
  <c r="Q71" i="41"/>
  <c r="I71" i="41"/>
  <c r="N71" i="41"/>
  <c r="S71" i="41"/>
  <c r="G71" i="41"/>
  <c r="L71" i="41"/>
  <c r="P71" i="41"/>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G122" i="41"/>
  <c r="I82" i="41"/>
  <c r="J82" i="41"/>
  <c r="N82" i="41"/>
  <c r="G82" i="41"/>
  <c r="I74" i="41"/>
  <c r="G74" i="41"/>
  <c r="M72" i="41"/>
  <c r="N72" i="41"/>
  <c r="P127" i="39"/>
  <c r="N124" i="39"/>
  <c r="P123" i="39"/>
  <c r="L121" i="39"/>
  <c r="Q118" i="39"/>
  <c r="M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M77" i="41"/>
  <c r="N77" i="41"/>
  <c r="G77" i="41"/>
  <c r="O71" i="41"/>
  <c r="S164" i="41"/>
  <c r="J164" i="41"/>
  <c r="O153" i="41"/>
  <c r="J139" i="41"/>
  <c r="N120" i="41"/>
  <c r="H120" i="41"/>
  <c r="J105" i="41"/>
  <c r="N104" i="41"/>
  <c r="R92" i="41"/>
  <c r="R86" i="41"/>
  <c r="R85" i="41"/>
  <c r="M80"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K161" i="42"/>
  <c r="J161" i="42"/>
  <c r="Q161" i="42"/>
  <c r="G160" i="42"/>
  <c r="H160" i="42"/>
  <c r="P160" i="42"/>
  <c r="R127" i="42"/>
  <c r="K127" i="42"/>
  <c r="P114" i="42"/>
  <c r="G113" i="42"/>
  <c r="P113" i="42"/>
  <c r="Q113" i="42"/>
  <c r="H77" i="42"/>
  <c r="L77" i="42"/>
  <c r="M77" i="42"/>
  <c r="H72" i="42"/>
  <c r="N72" i="42"/>
  <c r="J92" i="41"/>
  <c r="L85" i="41"/>
  <c r="S80" i="41"/>
  <c r="J80"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N84"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Q176" i="43"/>
  <c r="I176" i="43"/>
  <c r="N166" i="43"/>
  <c r="S165" i="43"/>
  <c r="L165" i="43"/>
  <c r="S146" i="43"/>
  <c r="K146" i="43"/>
  <c r="O139" i="43"/>
  <c r="G134" i="43"/>
  <c r="M134" i="43"/>
  <c r="J133" i="43"/>
  <c r="Q133" i="43"/>
  <c r="L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R196" i="43"/>
  <c r="L195" i="43"/>
  <c r="L192" i="43"/>
  <c r="O191" i="43"/>
  <c r="S190" i="43"/>
  <c r="H190"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H195" i="43"/>
  <c r="H192"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N204" i="44"/>
  <c r="I204" i="44"/>
  <c r="S200" i="44"/>
  <c r="S199" i="44"/>
  <c r="H194" i="44"/>
  <c r="N193" i="44"/>
  <c r="G193" i="44"/>
  <c r="S188" i="44"/>
  <c r="N187" i="44"/>
  <c r="R183" i="44"/>
  <c r="J175" i="44"/>
  <c r="Q168" i="44"/>
  <c r="O164" i="44"/>
  <c r="K158" i="44"/>
  <c r="S156" i="44"/>
  <c r="O156" i="44"/>
  <c r="I156" i="44"/>
  <c r="R149" i="44"/>
  <c r="P147" i="44"/>
  <c r="G147" i="44"/>
  <c r="Q145" i="44"/>
  <c r="K145" i="44"/>
  <c r="K141" i="44"/>
  <c r="K137"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R139" i="45"/>
  <c r="S135" i="45"/>
  <c r="Q134" i="45"/>
  <c r="M134" i="45"/>
  <c r="H134" i="45"/>
  <c r="N126" i="45"/>
  <c r="R117" i="45"/>
  <c r="J107" i="45"/>
  <c r="G106" i="45"/>
  <c r="O98" i="45"/>
  <c r="N95" i="45"/>
  <c r="O93" i="45"/>
  <c r="R87" i="45"/>
  <c r="L87" i="45"/>
  <c r="N85" i="45"/>
  <c r="L84"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R21" i="46"/>
  <c r="I21" i="46"/>
  <c r="Q20" i="46"/>
  <c r="L20" i="46"/>
  <c r="G20" i="46"/>
  <c r="O19" i="46"/>
  <c r="R12" i="46"/>
  <c r="N8"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N52" i="46"/>
  <c r="H52" i="46"/>
  <c r="R40" i="46"/>
  <c r="S21" i="46"/>
  <c r="M21" i="46"/>
  <c r="M20" i="46"/>
  <c r="I20" i="46"/>
  <c r="N201" i="35"/>
  <c r="O138" i="35"/>
  <c r="O114" i="35"/>
  <c r="Q65" i="35"/>
  <c r="O54" i="35"/>
  <c r="I44"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J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L162" i="35"/>
  <c r="Q161" i="35"/>
  <c r="I161" i="35"/>
  <c r="N158" i="35"/>
  <c r="S157" i="35"/>
  <c r="N156" i="35"/>
  <c r="Q154" i="35"/>
  <c r="G154" i="35"/>
  <c r="M153" i="35"/>
  <c r="S150" i="35"/>
  <c r="J150" i="35"/>
  <c r="O147" i="35"/>
  <c r="L146" i="35"/>
  <c r="Q145" i="35"/>
  <c r="I145" i="35"/>
  <c r="M142" i="35"/>
  <c r="R141" i="35"/>
  <c r="J141" i="35"/>
  <c r="G140" i="35"/>
  <c r="N138" i="35"/>
  <c r="H136" i="35"/>
  <c r="L133" i="35"/>
  <c r="P132" i="35"/>
  <c r="Q130" i="35"/>
  <c r="G130" i="35"/>
  <c r="M129" i="35"/>
  <c r="Q128" i="35"/>
  <c r="N122" i="35"/>
  <c r="S121" i="35"/>
  <c r="O120" i="35"/>
  <c r="S118" i="35"/>
  <c r="J118" i="35"/>
  <c r="O117" i="35"/>
  <c r="G117" i="35"/>
  <c r="N114" i="35"/>
  <c r="S113" i="35"/>
  <c r="O112" i="35"/>
  <c r="Q110" i="35"/>
  <c r="G110" i="35"/>
  <c r="M109" i="35"/>
  <c r="Q108" i="35"/>
  <c r="M106" i="35"/>
  <c r="R105" i="35"/>
  <c r="J105" i="35"/>
  <c r="I104" i="35"/>
  <c r="R102" i="35"/>
  <c r="I102" i="35"/>
  <c r="M99" i="35"/>
  <c r="M98" i="35"/>
  <c r="R97" i="35"/>
  <c r="J97" i="35"/>
  <c r="I96" i="35"/>
  <c r="L93" i="35"/>
  <c r="P92" i="35"/>
  <c r="M91" i="35"/>
  <c r="L90" i="35"/>
  <c r="Q89" i="35"/>
  <c r="I89" i="35"/>
  <c r="H88" i="35"/>
  <c r="Q86" i="35"/>
  <c r="G86" i="35"/>
  <c r="M85" i="35"/>
  <c r="Q84" i="35"/>
  <c r="L82" i="35"/>
  <c r="H80"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G49" i="35"/>
  <c r="L46" i="35"/>
  <c r="Q45" i="35"/>
  <c r="I45" i="35"/>
  <c r="H44" i="35"/>
  <c r="O39" i="35"/>
  <c r="M38"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G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G126" i="35"/>
  <c r="Q124" i="35"/>
  <c r="M122" i="35"/>
  <c r="I120" i="35"/>
  <c r="R118" i="35"/>
  <c r="I118" i="35"/>
  <c r="M114" i="35"/>
  <c r="I112" i="35"/>
  <c r="L109" i="35"/>
  <c r="Q105" i="35"/>
  <c r="I105" i="35"/>
  <c r="H104" i="35"/>
  <c r="Q102" i="35"/>
  <c r="G102" i="35"/>
  <c r="Q100" i="35"/>
  <c r="Q97" i="35"/>
  <c r="I97" i="35"/>
  <c r="G88" i="35"/>
  <c r="L85" i="35"/>
  <c r="G80" i="35"/>
  <c r="I76" i="35"/>
  <c r="S74" i="35"/>
  <c r="J74" i="35"/>
  <c r="O73" i="35"/>
  <c r="G73" i="35"/>
  <c r="S66" i="35"/>
  <c r="J66" i="35"/>
  <c r="O65" i="35"/>
  <c r="G65" i="35"/>
  <c r="Q61" i="35"/>
  <c r="I61" i="35"/>
  <c r="M54" i="35"/>
  <c r="I52" i="35"/>
  <c r="G44" i="35"/>
  <c r="Q40" i="35"/>
  <c r="G39"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O124" i="35"/>
  <c r="K122" i="35"/>
  <c r="G120" i="35"/>
  <c r="K114" i="35"/>
  <c r="G112" i="35"/>
  <c r="R109" i="35"/>
  <c r="J109" i="35"/>
  <c r="O105" i="35"/>
  <c r="G105" i="35"/>
  <c r="N102" i="35"/>
  <c r="O100" i="35"/>
  <c r="O97" i="35"/>
  <c r="G97" i="35"/>
  <c r="Q93" i="35"/>
  <c r="I93" i="35"/>
  <c r="M86" i="35"/>
  <c r="R85" i="35"/>
  <c r="J85" i="35"/>
  <c r="I84" i="35"/>
  <c r="G76" i="35"/>
  <c r="Q74" i="35"/>
  <c r="G74" i="35"/>
  <c r="M73" i="35"/>
  <c r="Q72" i="35"/>
  <c r="G71" i="35"/>
  <c r="Q69" i="35"/>
  <c r="I69" i="35"/>
  <c r="Q66" i="35"/>
  <c r="G66" i="35"/>
  <c r="M65" i="35"/>
  <c r="Q64" i="35"/>
  <c r="S62" i="35"/>
  <c r="J62" i="35"/>
  <c r="O61" i="35"/>
  <c r="G61" i="35"/>
  <c r="L57" i="35"/>
  <c r="K54" i="35"/>
  <c r="G52" i="35"/>
  <c r="O43" i="35"/>
  <c r="N42" i="35"/>
  <c r="O40" i="35"/>
  <c r="S38" i="35"/>
  <c r="J38" i="35"/>
  <c r="O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M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P124" i="35"/>
  <c r="P100" i="35"/>
  <c r="S85"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N61" i="35"/>
  <c r="O59" i="35"/>
  <c r="S54" i="35"/>
  <c r="J54"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M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J165" i="35"/>
  <c r="H164" i="35"/>
  <c r="L161" i="35"/>
  <c r="R158" i="35"/>
  <c r="I158" i="35"/>
  <c r="K154" i="35"/>
  <c r="P153" i="35"/>
  <c r="H153" i="35"/>
  <c r="M150"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N74" i="35"/>
  <c r="S73" i="35"/>
  <c r="K73" i="35"/>
  <c r="O72" i="35"/>
  <c r="O69" i="35"/>
  <c r="N66" i="35"/>
  <c r="S65" i="35"/>
  <c r="K65" i="35"/>
  <c r="O64" i="35"/>
  <c r="Q62" i="35"/>
  <c r="G62" i="35"/>
  <c r="M61" i="35"/>
  <c r="Q60" i="35"/>
  <c r="N59" i="35"/>
  <c r="M58" i="35"/>
  <c r="R57" i="35"/>
  <c r="J57" i="35"/>
  <c r="R54" i="35"/>
  <c r="I54" i="35"/>
  <c r="M51" i="35"/>
  <c r="M50" i="35"/>
  <c r="J49" i="35"/>
  <c r="P44" i="35"/>
  <c r="M43" i="35"/>
  <c r="H40" i="35"/>
  <c r="Q38" i="35"/>
  <c r="G38" i="35"/>
  <c r="Q36" i="35"/>
  <c r="L34" i="35"/>
  <c r="H32" i="35"/>
  <c r="N30" i="35"/>
  <c r="S29" i="35"/>
  <c r="K29" i="35"/>
  <c r="O28" i="35"/>
  <c r="K26" i="35"/>
  <c r="P25" i="35"/>
  <c r="H25" i="35"/>
  <c r="G24" i="35"/>
  <c r="P20" i="35"/>
  <c r="K18" i="35"/>
  <c r="P17" i="35"/>
  <c r="H17" i="35"/>
  <c r="G16" i="35"/>
  <c r="M14" i="35"/>
  <c r="R13" i="35"/>
  <c r="J13" i="35"/>
  <c r="O9" i="35"/>
  <c r="N6" i="35"/>
  <c r="R5" i="35"/>
  <c r="I5" i="35"/>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I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G141" i="37"/>
  <c r="K34" i="37"/>
  <c r="S34" i="37"/>
  <c r="G34" i="37"/>
  <c r="O34" i="37"/>
  <c r="L34" i="37"/>
  <c r="M34" i="37"/>
  <c r="N34" i="37"/>
  <c r="P34" i="37"/>
  <c r="H34" i="37"/>
  <c r="R34" i="37"/>
  <c r="I34" i="37"/>
  <c r="H19" i="37"/>
  <c r="I19" i="37"/>
  <c r="R19" i="37"/>
  <c r="M19" i="37"/>
  <c r="G19" i="37"/>
  <c r="J19" i="37"/>
  <c r="K19" i="37"/>
  <c r="L19" i="37"/>
  <c r="O19" i="37"/>
  <c r="Q19" i="37"/>
  <c r="H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S161" i="35"/>
  <c r="Q158" i="35"/>
  <c r="G158" i="35"/>
  <c r="S154" i="35"/>
  <c r="J154" i="35"/>
  <c r="O153" i="35"/>
  <c r="L150" i="35"/>
  <c r="S145" i="35"/>
  <c r="Q138" i="35"/>
  <c r="G138" i="35"/>
  <c r="S130" i="35"/>
  <c r="J130" i="35"/>
  <c r="O129" i="35"/>
  <c r="G124" i="35"/>
  <c r="Q122" i="35"/>
  <c r="G122" i="35"/>
  <c r="Q120" i="35"/>
  <c r="G119" i="35"/>
  <c r="L118" i="35"/>
  <c r="Q117" i="35"/>
  <c r="Q114" i="35"/>
  <c r="G114" i="35"/>
  <c r="Q112" i="35"/>
  <c r="S110" i="35"/>
  <c r="J110" i="35"/>
  <c r="O109" i="35"/>
  <c r="P104" i="35"/>
  <c r="K102" i="35"/>
  <c r="G100" i="35"/>
  <c r="O91" i="35"/>
  <c r="O88" i="35"/>
  <c r="S86" i="35"/>
  <c r="J86" i="35"/>
  <c r="O85" i="35"/>
  <c r="O80" i="35"/>
  <c r="Q76" i="35"/>
  <c r="M74" i="35"/>
  <c r="R73" i="35"/>
  <c r="I72" i="35"/>
  <c r="M66" i="35"/>
  <c r="R65" i="35"/>
  <c r="I64" i="35"/>
  <c r="M59" i="35"/>
  <c r="Q57" i="35"/>
  <c r="Q54" i="35"/>
  <c r="G54" i="35"/>
  <c r="Q52" i="35"/>
  <c r="O44"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H83" i="37"/>
  <c r="M83" i="37"/>
  <c r="I83" i="37"/>
  <c r="R83" i="37"/>
  <c r="P81" i="37"/>
  <c r="M80" i="37"/>
  <c r="M79" i="37"/>
  <c r="P77" i="37"/>
  <c r="O77" i="37"/>
  <c r="H71" i="37"/>
  <c r="I71" i="37"/>
  <c r="R71" i="37"/>
  <c r="M71" i="37"/>
  <c r="K62" i="37"/>
  <c r="O55" i="37"/>
  <c r="K46" i="37"/>
  <c r="N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N27" i="37"/>
  <c r="M26" i="37"/>
  <c r="I26" i="37"/>
  <c r="Q26" i="37"/>
  <c r="H15" i="37"/>
  <c r="L15" i="37"/>
  <c r="G15" i="37"/>
  <c r="Q15" i="37"/>
  <c r="N7" i="37"/>
  <c r="G5" i="37"/>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M50" i="37"/>
  <c r="O46" i="37"/>
  <c r="L38" i="37"/>
  <c r="H38" i="37"/>
  <c r="P38"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M79" i="41"/>
  <c r="N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Q66" i="41"/>
  <c r="R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J126" i="41"/>
  <c r="S126" i="41"/>
  <c r="N126" i="41"/>
  <c r="G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H78" i="41"/>
  <c r="Q78" i="41"/>
  <c r="J7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O78" i="41"/>
  <c r="H73" i="41"/>
  <c r="M73" i="41"/>
  <c r="H70" i="41"/>
  <c r="G70" i="41"/>
  <c r="O70"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Q71" i="42"/>
  <c r="I71" i="42"/>
  <c r="R71" i="42"/>
  <c r="M71" i="42"/>
  <c r="O71" i="42"/>
  <c r="S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52" i="16" s="1"/>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K7" i="16"/>
  <c r="K8" i="16"/>
  <c r="K9" i="16"/>
  <c r="K10" i="16"/>
  <c r="K11" i="16"/>
  <c r="K12" i="16"/>
  <c r="K13" i="16"/>
  <c r="K14" i="16"/>
  <c r="K18" i="16"/>
  <c r="K19" i="16"/>
  <c r="K20" i="16"/>
  <c r="K21" i="16"/>
  <c r="K22" i="16"/>
  <c r="K26" i="16"/>
  <c r="K27" i="16"/>
  <c r="K28" i="16"/>
  <c r="K29" i="16"/>
  <c r="K30" i="16"/>
  <c r="K36" i="16"/>
  <c r="K44" i="16" s="1"/>
  <c r="K37" i="16"/>
  <c r="K38" i="16"/>
  <c r="K39" i="16"/>
  <c r="K40" i="16"/>
  <c r="K41" i="16"/>
  <c r="K42" i="16"/>
  <c r="K43" i="16"/>
  <c r="K47" i="16"/>
  <c r="K48" i="16"/>
  <c r="K49" i="16"/>
  <c r="K50" i="16"/>
  <c r="K51" i="16"/>
  <c r="K55" i="16"/>
  <c r="K56" i="16"/>
  <c r="K57" i="16"/>
  <c r="K58" i="16"/>
  <c r="K59" i="16"/>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H62" i="16"/>
  <c r="H33" i="16"/>
  <c r="H1" i="16" s="1"/>
  <c r="A1" i="37"/>
  <c r="A1" i="38" s="1"/>
  <c r="U4" i="36"/>
  <c r="U1" i="36" s="1"/>
  <c r="E1" i="26" l="1"/>
  <c r="F1" i="26"/>
  <c r="F24" i="6" s="1"/>
  <c r="E1" i="34"/>
  <c r="F1" i="34"/>
  <c r="N24" i="6" s="1"/>
  <c r="O7" i="17" s="1"/>
  <c r="O22" i="17" s="1"/>
  <c r="F1" i="27"/>
  <c r="G24" i="6" s="1"/>
  <c r="B6" i="23"/>
  <c r="A7" i="23"/>
  <c r="G50" i="35"/>
  <c r="Q50" i="35"/>
  <c r="K45" i="35"/>
  <c r="M45" i="35"/>
  <c r="G11" i="35"/>
  <c r="N11" i="35"/>
  <c r="G9" i="35"/>
  <c r="H9" i="35"/>
  <c r="P9" i="35"/>
  <c r="J9" i="35"/>
  <c r="R9" i="35"/>
  <c r="O180" i="36"/>
  <c r="R180" i="36"/>
  <c r="G176" i="36"/>
  <c r="I176" i="36"/>
  <c r="H148" i="36"/>
  <c r="J148" i="36"/>
  <c r="P148" i="36"/>
  <c r="R81" i="36"/>
  <c r="G81" i="36"/>
  <c r="N78" i="36"/>
  <c r="P78" i="36"/>
  <c r="I76" i="36"/>
  <c r="H76" i="36"/>
  <c r="P76" i="36"/>
  <c r="J76" i="36"/>
  <c r="R76" i="36"/>
  <c r="G32" i="36"/>
  <c r="Q32" i="36"/>
  <c r="J175" i="37"/>
  <c r="P175" i="37"/>
  <c r="I159" i="37"/>
  <c r="K159" i="37"/>
  <c r="N159" i="37"/>
  <c r="G126" i="37"/>
  <c r="I126" i="37"/>
  <c r="N126" i="37"/>
  <c r="H104" i="37"/>
  <c r="Q104" i="37"/>
  <c r="S87" i="37"/>
  <c r="G87" i="37"/>
  <c r="L87" i="37"/>
  <c r="N82" i="37"/>
  <c r="G82" i="37"/>
  <c r="R82" i="37"/>
  <c r="J74" i="37"/>
  <c r="I74" i="37"/>
  <c r="N74" i="37"/>
  <c r="G46" i="37"/>
  <c r="J46" i="37"/>
  <c r="M46" i="37"/>
  <c r="N124" i="38"/>
  <c r="R124" i="38"/>
  <c r="H59" i="38"/>
  <c r="G59" i="38"/>
  <c r="N59" i="38"/>
  <c r="P59" i="38"/>
  <c r="H40" i="38"/>
  <c r="I40" i="38"/>
  <c r="L177" i="39"/>
  <c r="J177" i="39"/>
  <c r="N177" i="39"/>
  <c r="P177" i="39"/>
  <c r="P160" i="39"/>
  <c r="H160" i="39"/>
  <c r="L160" i="39"/>
  <c r="J131" i="39"/>
  <c r="N131" i="39"/>
  <c r="O118" i="39"/>
  <c r="K118" i="39"/>
  <c r="I53" i="39"/>
  <c r="G53" i="39"/>
  <c r="P29" i="39"/>
  <c r="O29" i="39"/>
  <c r="Q29" i="39"/>
  <c r="R29" i="39"/>
  <c r="J9" i="39"/>
  <c r="L9" i="39"/>
  <c r="R9" i="39"/>
  <c r="H196" i="40"/>
  <c r="N196" i="40"/>
  <c r="H99" i="40"/>
  <c r="O99" i="40"/>
  <c r="K53" i="40"/>
  <c r="O53" i="40"/>
  <c r="N24" i="40"/>
  <c r="M24" i="40"/>
  <c r="Q193" i="41"/>
  <c r="N193" i="41"/>
  <c r="N192" i="43"/>
  <c r="G192" i="43"/>
  <c r="Q192" i="43"/>
  <c r="R192" i="43"/>
  <c r="L163" i="43"/>
  <c r="M163" i="43"/>
  <c r="J91" i="43"/>
  <c r="N91" i="43"/>
  <c r="O91" i="43"/>
  <c r="R160" i="44"/>
  <c r="O160" i="44"/>
  <c r="R143" i="44"/>
  <c r="H143" i="44"/>
  <c r="L58" i="44"/>
  <c r="O58" i="44"/>
  <c r="R58" i="44"/>
  <c r="G58" i="44"/>
  <c r="H48" i="44"/>
  <c r="P48" i="44"/>
  <c r="I48" i="44"/>
  <c r="J48" i="44"/>
  <c r="K48" i="44"/>
  <c r="K154" i="45"/>
  <c r="L154" i="45"/>
  <c r="J60" i="16"/>
  <c r="S46" i="37"/>
  <c r="Q124" i="38"/>
  <c r="M102" i="38"/>
  <c r="H120" i="38"/>
  <c r="N70" i="37"/>
  <c r="K79" i="37"/>
  <c r="S82" i="37"/>
  <c r="N87" i="37"/>
  <c r="M104" i="37"/>
  <c r="G159" i="38"/>
  <c r="I70" i="37"/>
  <c r="S74" i="37"/>
  <c r="H82" i="37"/>
  <c r="N104" i="37"/>
  <c r="H155" i="37"/>
  <c r="P42" i="36"/>
  <c r="P163" i="38"/>
  <c r="P58" i="37"/>
  <c r="K70" i="37"/>
  <c r="M74" i="37"/>
  <c r="I82" i="37"/>
  <c r="I155" i="37"/>
  <c r="J70" i="37"/>
  <c r="L45" i="35"/>
  <c r="K61" i="35"/>
  <c r="H195" i="36"/>
  <c r="H125" i="35"/>
  <c r="J188" i="37"/>
  <c r="O142" i="35"/>
  <c r="K118" i="35"/>
  <c r="K105" i="35"/>
  <c r="O104" i="35"/>
  <c r="J60" i="35"/>
  <c r="G60" i="35"/>
  <c r="G58" i="35"/>
  <c r="N58" i="35"/>
  <c r="Q58" i="35"/>
  <c r="H28" i="35"/>
  <c r="J28" i="35"/>
  <c r="J191" i="36"/>
  <c r="R191" i="36"/>
  <c r="O155" i="36"/>
  <c r="H155" i="36"/>
  <c r="N130" i="36"/>
  <c r="M130" i="36"/>
  <c r="P124" i="36"/>
  <c r="O124" i="36"/>
  <c r="L35" i="36"/>
  <c r="J35" i="36"/>
  <c r="K35" i="36"/>
  <c r="O201" i="37"/>
  <c r="M201" i="37"/>
  <c r="K191" i="37"/>
  <c r="O191" i="37"/>
  <c r="H172" i="37"/>
  <c r="M172" i="37"/>
  <c r="Q172" i="37"/>
  <c r="J167" i="37"/>
  <c r="K167" i="37"/>
  <c r="N167" i="37"/>
  <c r="G152" i="37"/>
  <c r="H152" i="37"/>
  <c r="L152" i="37"/>
  <c r="I144" i="37"/>
  <c r="O144" i="37"/>
  <c r="R144" i="37"/>
  <c r="G142" i="37"/>
  <c r="M142" i="37"/>
  <c r="H142" i="37"/>
  <c r="H140" i="37"/>
  <c r="O140" i="37"/>
  <c r="I140" i="37"/>
  <c r="R140" i="37"/>
  <c r="K15" i="37"/>
  <c r="N15" i="37"/>
  <c r="I113" i="38"/>
  <c r="J113" i="38"/>
  <c r="K113" i="38"/>
  <c r="N113" i="38"/>
  <c r="H25" i="38"/>
  <c r="Q25" i="38"/>
  <c r="N25" i="38"/>
  <c r="J133" i="39"/>
  <c r="H133" i="39"/>
  <c r="Q121" i="39"/>
  <c r="S121" i="39"/>
  <c r="I117" i="39"/>
  <c r="G117" i="39"/>
  <c r="J117" i="39"/>
  <c r="R117" i="39"/>
  <c r="Q112" i="39"/>
  <c r="O112" i="39"/>
  <c r="O49" i="39"/>
  <c r="P49" i="39"/>
  <c r="G42" i="40"/>
  <c r="Q42" i="40"/>
  <c r="R42" i="40"/>
  <c r="R37" i="40"/>
  <c r="N37" i="40"/>
  <c r="G37" i="40"/>
  <c r="M201" i="41"/>
  <c r="L201" i="41"/>
  <c r="N201" i="41"/>
  <c r="P201" i="41"/>
  <c r="K35" i="41"/>
  <c r="N35" i="41"/>
  <c r="Q35" i="41"/>
  <c r="G18" i="41"/>
  <c r="P18" i="41"/>
  <c r="R177" i="42"/>
  <c r="G177" i="42"/>
  <c r="N58" i="42"/>
  <c r="M58" i="42"/>
  <c r="P58" i="42"/>
  <c r="N33" i="16"/>
  <c r="P23" i="16"/>
  <c r="S118" i="39"/>
  <c r="S53" i="40"/>
  <c r="J196" i="40"/>
  <c r="R53" i="39"/>
  <c r="L118" i="39"/>
  <c r="R69" i="38"/>
  <c r="R73" i="38"/>
  <c r="S69" i="38"/>
  <c r="J69" i="38"/>
  <c r="M86" i="38"/>
  <c r="I124" i="38"/>
  <c r="L102" i="38"/>
  <c r="R120" i="38"/>
  <c r="P66" i="37"/>
  <c r="R104" i="37"/>
  <c r="O70" i="37"/>
  <c r="L82" i="37"/>
  <c r="S104" i="37"/>
  <c r="N155" i="37"/>
  <c r="I175" i="37"/>
  <c r="I54" i="36"/>
  <c r="J136" i="36"/>
  <c r="H163" i="38"/>
  <c r="Q70" i="37"/>
  <c r="G74" i="37"/>
  <c r="M82" i="37"/>
  <c r="I32" i="36"/>
  <c r="O81" i="36"/>
  <c r="P70" i="37"/>
  <c r="O185" i="37"/>
  <c r="O7" i="35"/>
  <c r="M181" i="35"/>
  <c r="G94" i="35"/>
  <c r="K125" i="35"/>
  <c r="N168" i="35"/>
  <c r="Q176" i="35"/>
  <c r="H181" i="35"/>
  <c r="G200" i="35"/>
  <c r="R116" i="36"/>
  <c r="O50" i="35"/>
  <c r="S61" i="35"/>
  <c r="P120" i="35"/>
  <c r="P125" i="35"/>
  <c r="O178" i="35"/>
  <c r="L181" i="35"/>
  <c r="S188" i="37"/>
  <c r="S169" i="36"/>
  <c r="L169" i="36"/>
  <c r="M125" i="35"/>
  <c r="F1" i="24"/>
  <c r="D24" i="6" s="1"/>
  <c r="E7" i="17" s="1"/>
  <c r="E22" i="17" s="1"/>
  <c r="F1" i="30"/>
  <c r="J24" i="6" s="1"/>
  <c r="K7" i="17" s="1"/>
  <c r="K22" i="17" s="1"/>
  <c r="F1" i="32"/>
  <c r="K178" i="35"/>
  <c r="O157" i="35"/>
  <c r="J157" i="35"/>
  <c r="R154" i="35"/>
  <c r="K142" i="35"/>
  <c r="H140" i="35"/>
  <c r="K133" i="35"/>
  <c r="Q118" i="35"/>
  <c r="G118" i="35"/>
  <c r="S105" i="35"/>
  <c r="H105" i="35"/>
  <c r="G104" i="35"/>
  <c r="R94" i="35"/>
  <c r="I62" i="35"/>
  <c r="O62" i="35"/>
  <c r="S45" i="35"/>
  <c r="I38" i="35"/>
  <c r="K38" i="35"/>
  <c r="N9" i="35"/>
  <c r="N178" i="36"/>
  <c r="L178" i="36"/>
  <c r="M178" i="36"/>
  <c r="R176" i="36"/>
  <c r="I149" i="36"/>
  <c r="L149" i="36"/>
  <c r="N149" i="36"/>
  <c r="H120" i="36"/>
  <c r="J120" i="36"/>
  <c r="P109" i="36"/>
  <c r="J109" i="36"/>
  <c r="R109" i="36"/>
  <c r="M102" i="36"/>
  <c r="N102" i="36"/>
  <c r="H80" i="36"/>
  <c r="J80" i="36"/>
  <c r="M80" i="36"/>
  <c r="N76" i="36"/>
  <c r="N72" i="36"/>
  <c r="O72" i="36"/>
  <c r="S72" i="36"/>
  <c r="G40" i="36"/>
  <c r="M40" i="36"/>
  <c r="P159" i="37"/>
  <c r="L96" i="37"/>
  <c r="N96" i="37"/>
  <c r="Q74" i="37"/>
  <c r="G56" i="37"/>
  <c r="M56" i="37"/>
  <c r="R46" i="37"/>
  <c r="R49" i="38"/>
  <c r="L49" i="38"/>
  <c r="P204" i="39"/>
  <c r="J204" i="39"/>
  <c r="J123" i="39"/>
  <c r="H123" i="39"/>
  <c r="H114" i="39"/>
  <c r="J114" i="39"/>
  <c r="N114" i="39"/>
  <c r="L51" i="39"/>
  <c r="G51" i="39"/>
  <c r="N51" i="39"/>
  <c r="G28" i="39"/>
  <c r="K28" i="39"/>
  <c r="P28" i="39"/>
  <c r="H28" i="39"/>
  <c r="Q28" i="39"/>
  <c r="L28" i="39"/>
  <c r="S28" i="39"/>
  <c r="D33" i="16"/>
  <c r="N62" i="16"/>
  <c r="I33" i="16"/>
  <c r="K60" i="16"/>
  <c r="K52" i="16"/>
  <c r="K31" i="16"/>
  <c r="K23" i="16"/>
  <c r="K15" i="16"/>
  <c r="L196" i="40"/>
  <c r="H118" i="39"/>
  <c r="P118" i="39"/>
  <c r="L86" i="38"/>
  <c r="P124" i="38"/>
  <c r="N69" i="38"/>
  <c r="K86" i="38"/>
  <c r="H124" i="38"/>
  <c r="K82" i="37"/>
  <c r="P82" i="37"/>
  <c r="J87" i="37"/>
  <c r="I114" i="37"/>
  <c r="J159" i="37"/>
  <c r="N175" i="37"/>
  <c r="H32" i="36"/>
  <c r="I81" i="36"/>
  <c r="M163" i="38"/>
  <c r="N79" i="37"/>
  <c r="Q82" i="37"/>
  <c r="K87" i="37"/>
  <c r="J104" i="37"/>
  <c r="P32" i="36"/>
  <c r="O45" i="35"/>
  <c r="L50" i="35"/>
  <c r="P64" i="35"/>
  <c r="H94" i="35"/>
  <c r="H120" i="35"/>
  <c r="O139" i="35"/>
  <c r="I170" i="35"/>
  <c r="I178" i="35"/>
  <c r="N181" i="35"/>
  <c r="G116" i="36"/>
  <c r="I50" i="35"/>
  <c r="O58" i="35"/>
  <c r="J77" i="35"/>
  <c r="L170" i="35"/>
  <c r="K181" i="35"/>
  <c r="N169" i="36"/>
  <c r="P61" i="35"/>
  <c r="G87" i="35"/>
  <c r="S181" i="35"/>
  <c r="E1" i="24"/>
  <c r="E1" i="32"/>
  <c r="F1" i="33"/>
  <c r="O202" i="35"/>
  <c r="P184" i="35"/>
  <c r="R178" i="35"/>
  <c r="H142" i="35"/>
  <c r="O118" i="35"/>
  <c r="N117" i="35"/>
  <c r="P108" i="35"/>
  <c r="P105" i="35"/>
  <c r="S101" i="35"/>
  <c r="J96" i="35"/>
  <c r="O94" i="35"/>
  <c r="R74" i="35"/>
  <c r="Q73" i="35"/>
  <c r="G68" i="35"/>
  <c r="Q68" i="35"/>
  <c r="H61" i="35"/>
  <c r="I56" i="35"/>
  <c r="R50" i="35"/>
  <c r="R45" i="35"/>
  <c r="N43" i="35"/>
  <c r="G43" i="35"/>
  <c r="K9" i="35"/>
  <c r="O176" i="36"/>
  <c r="S165" i="36"/>
  <c r="N165" i="36"/>
  <c r="Q161" i="36"/>
  <c r="S149" i="36"/>
  <c r="G148" i="36"/>
  <c r="O136" i="36"/>
  <c r="H129" i="36"/>
  <c r="Q129" i="36"/>
  <c r="R129" i="36"/>
  <c r="H97" i="36"/>
  <c r="I97" i="36"/>
  <c r="S97" i="36"/>
  <c r="L76" i="36"/>
  <c r="G70" i="36"/>
  <c r="K70" i="36"/>
  <c r="M70" i="36"/>
  <c r="H42" i="36"/>
  <c r="R35" i="36"/>
  <c r="J32" i="36"/>
  <c r="G200" i="37"/>
  <c r="I200" i="37"/>
  <c r="J200" i="37"/>
  <c r="G186" i="37"/>
  <c r="I186" i="37"/>
  <c r="H183" i="37"/>
  <c r="N183" i="37"/>
  <c r="I183" i="37"/>
  <c r="P183" i="37"/>
  <c r="G173" i="37"/>
  <c r="M173" i="37"/>
  <c r="N173" i="37"/>
  <c r="S167" i="37"/>
  <c r="G159" i="37"/>
  <c r="Q152" i="37"/>
  <c r="G145" i="37"/>
  <c r="K145" i="37"/>
  <c r="M145" i="37"/>
  <c r="S142" i="37"/>
  <c r="N140" i="37"/>
  <c r="H139" i="37"/>
  <c r="L139" i="37"/>
  <c r="O139" i="37"/>
  <c r="L136" i="37"/>
  <c r="Q136" i="37"/>
  <c r="G127" i="37"/>
  <c r="K127" i="37"/>
  <c r="O127" i="37"/>
  <c r="N121" i="37"/>
  <c r="Q121" i="37"/>
  <c r="L111" i="37"/>
  <c r="R111" i="37"/>
  <c r="R99" i="37"/>
  <c r="N99" i="37"/>
  <c r="K83" i="37"/>
  <c r="L83" i="37"/>
  <c r="N83" i="37"/>
  <c r="J79" i="37"/>
  <c r="O74" i="37"/>
  <c r="K48" i="37"/>
  <c r="L48" i="37"/>
  <c r="M48" i="37"/>
  <c r="Q46" i="37"/>
  <c r="I156" i="38"/>
  <c r="O156" i="38"/>
  <c r="H132" i="38"/>
  <c r="Q132" i="38"/>
  <c r="O132" i="38"/>
  <c r="J53" i="38"/>
  <c r="P53" i="38"/>
  <c r="J185" i="39"/>
  <c r="N185" i="39"/>
  <c r="L185" i="39"/>
  <c r="P185" i="39"/>
  <c r="N160" i="39"/>
  <c r="G43" i="39"/>
  <c r="S43" i="39"/>
  <c r="H34" i="39"/>
  <c r="G34" i="39"/>
  <c r="M34" i="39"/>
  <c r="R34" i="39"/>
  <c r="I34" i="39"/>
  <c r="N34" i="39"/>
  <c r="S34" i="39"/>
  <c r="J34" i="39"/>
  <c r="O34" i="39"/>
  <c r="J30" i="39"/>
  <c r="I30" i="39"/>
  <c r="N30" i="39"/>
  <c r="S30" i="39"/>
  <c r="N22" i="40"/>
  <c r="M22" i="40"/>
  <c r="N199" i="40"/>
  <c r="P199" i="40"/>
  <c r="M92" i="40"/>
  <c r="L92" i="40"/>
  <c r="H91" i="40"/>
  <c r="M91" i="40"/>
  <c r="O91" i="40"/>
  <c r="I91" i="40"/>
  <c r="Q91" i="40"/>
  <c r="J51" i="40"/>
  <c r="P51" i="40"/>
  <c r="K51" i="40"/>
  <c r="R8" i="40"/>
  <c r="H8" i="40"/>
  <c r="N8" i="40"/>
  <c r="N22" i="41"/>
  <c r="R22" i="41"/>
  <c r="N174" i="42"/>
  <c r="P174" i="42"/>
  <c r="H174" i="42"/>
  <c r="Q174" i="42"/>
  <c r="I174" i="42"/>
  <c r="R174" i="42"/>
  <c r="G90" i="42"/>
  <c r="L90" i="42"/>
  <c r="Q45" i="42"/>
  <c r="H45" i="42"/>
  <c r="H34" i="42"/>
  <c r="N34" i="42"/>
  <c r="G34" i="42"/>
  <c r="O34" i="42"/>
  <c r="J34" i="42"/>
  <c r="R34" i="42"/>
  <c r="H178" i="43"/>
  <c r="G178" i="43"/>
  <c r="J178" i="43"/>
  <c r="P178" i="43"/>
  <c r="J169" i="43"/>
  <c r="K169" i="43"/>
  <c r="R169" i="43"/>
  <c r="R154" i="43"/>
  <c r="G154" i="43"/>
  <c r="O46" i="43"/>
  <c r="P46" i="43"/>
  <c r="G34" i="43"/>
  <c r="M34" i="43"/>
  <c r="L145" i="44"/>
  <c r="R145" i="44"/>
  <c r="H145" i="44"/>
  <c r="I162" i="45"/>
  <c r="G162" i="45"/>
  <c r="O162" i="45"/>
  <c r="Q162" i="45"/>
  <c r="G35" i="46"/>
  <c r="Q35" i="46"/>
  <c r="H35" i="46"/>
  <c r="I35" i="46"/>
  <c r="P35" i="46"/>
  <c r="H14" i="46"/>
  <c r="R14" i="46"/>
  <c r="F1" i="29"/>
  <c r="S57" i="35"/>
  <c r="G55" i="35"/>
  <c r="G46" i="35"/>
  <c r="H145" i="36"/>
  <c r="J137" i="36"/>
  <c r="H133" i="36"/>
  <c r="K128" i="36"/>
  <c r="G115" i="36"/>
  <c r="H84" i="36"/>
  <c r="S74" i="36"/>
  <c r="P71" i="36"/>
  <c r="J64" i="36"/>
  <c r="J21" i="36"/>
  <c r="N8" i="36"/>
  <c r="I196" i="37"/>
  <c r="L184" i="37"/>
  <c r="Q182" i="37"/>
  <c r="Q169" i="37"/>
  <c r="Q166" i="37"/>
  <c r="O164" i="37"/>
  <c r="H164" i="37"/>
  <c r="Q158" i="37"/>
  <c r="H158" i="37"/>
  <c r="K150" i="37"/>
  <c r="I143" i="37"/>
  <c r="M135" i="37"/>
  <c r="H132" i="37"/>
  <c r="K80" i="37"/>
  <c r="J75" i="37"/>
  <c r="S51" i="37"/>
  <c r="G49" i="37"/>
  <c r="O23" i="37"/>
  <c r="H14" i="37"/>
  <c r="M10" i="37"/>
  <c r="M183" i="38"/>
  <c r="J182" i="38"/>
  <c r="M174" i="38"/>
  <c r="S173" i="38"/>
  <c r="R145" i="38"/>
  <c r="J17" i="38"/>
  <c r="O8" i="38"/>
  <c r="N138" i="39"/>
  <c r="N85" i="39"/>
  <c r="M77" i="39"/>
  <c r="L75" i="39"/>
  <c r="L62" i="39"/>
  <c r="I27" i="39"/>
  <c r="S27" i="39"/>
  <c r="J170" i="40"/>
  <c r="H170" i="40"/>
  <c r="L123" i="40"/>
  <c r="R123" i="40"/>
  <c r="R91" i="40"/>
  <c r="O51" i="40"/>
  <c r="I16" i="40"/>
  <c r="J16" i="40"/>
  <c r="Q16" i="40"/>
  <c r="I202" i="41"/>
  <c r="J202" i="41"/>
  <c r="K155" i="41"/>
  <c r="Q155" i="41"/>
  <c r="S147" i="41"/>
  <c r="K147" i="41"/>
  <c r="P86" i="41"/>
  <c r="S24" i="41"/>
  <c r="L24" i="41"/>
  <c r="H112" i="42"/>
  <c r="S112" i="42"/>
  <c r="L100" i="42"/>
  <c r="H100" i="42"/>
  <c r="N100" i="42"/>
  <c r="P100" i="42"/>
  <c r="K150" i="43"/>
  <c r="G150" i="43"/>
  <c r="L150" i="43"/>
  <c r="O150" i="43"/>
  <c r="H103" i="43"/>
  <c r="O103" i="43"/>
  <c r="J153" i="44"/>
  <c r="P153" i="44"/>
  <c r="N153" i="44"/>
  <c r="O124" i="44"/>
  <c r="Q124" i="44"/>
  <c r="J81" i="46"/>
  <c r="R81" i="46"/>
  <c r="I81" i="46"/>
  <c r="O81" i="46"/>
  <c r="Q81" i="46"/>
  <c r="P43" i="46"/>
  <c r="G43" i="46"/>
  <c r="P204" i="36"/>
  <c r="O44" i="36"/>
  <c r="S105" i="37"/>
  <c r="N23" i="37"/>
  <c r="P145" i="38"/>
  <c r="S125" i="38"/>
  <c r="S17" i="38"/>
  <c r="P15" i="38"/>
  <c r="L138" i="39"/>
  <c r="O107" i="39"/>
  <c r="S102" i="39"/>
  <c r="P90" i="39"/>
  <c r="J85" i="39"/>
  <c r="S77" i="39"/>
  <c r="J62" i="39"/>
  <c r="P60" i="39"/>
  <c r="O54" i="39"/>
  <c r="I98" i="40"/>
  <c r="J98" i="40"/>
  <c r="P98" i="40"/>
  <c r="L91" i="40"/>
  <c r="H56" i="40"/>
  <c r="Q56" i="40"/>
  <c r="L51" i="40"/>
  <c r="J10" i="40"/>
  <c r="H10" i="40"/>
  <c r="N10" i="40"/>
  <c r="I149" i="41"/>
  <c r="O149" i="41"/>
  <c r="L149" i="41"/>
  <c r="G145" i="41"/>
  <c r="I145" i="41"/>
  <c r="O145" i="41"/>
  <c r="J145" i="41"/>
  <c r="P145" i="41"/>
  <c r="M47" i="41"/>
  <c r="N47" i="41"/>
  <c r="S47" i="41"/>
  <c r="P15" i="41"/>
  <c r="R15" i="41"/>
  <c r="I41" i="42"/>
  <c r="L41" i="42"/>
  <c r="Q41" i="42"/>
  <c r="J41" i="42"/>
  <c r="S41" i="42"/>
  <c r="K41" i="42"/>
  <c r="S34" i="42"/>
  <c r="Q200" i="43"/>
  <c r="G200" i="43"/>
  <c r="I193" i="43"/>
  <c r="O193" i="43"/>
  <c r="P193" i="43"/>
  <c r="J94" i="43"/>
  <c r="H94" i="43"/>
  <c r="R94" i="43"/>
  <c r="J48" i="43"/>
  <c r="M48" i="43"/>
  <c r="P48" i="43"/>
  <c r="G48" i="43"/>
  <c r="L48" i="43"/>
  <c r="M41" i="43"/>
  <c r="N41" i="43"/>
  <c r="M158" i="44"/>
  <c r="O158" i="44"/>
  <c r="P129" i="44"/>
  <c r="L129" i="44"/>
  <c r="M129" i="44"/>
  <c r="S129" i="44"/>
  <c r="L80" i="45"/>
  <c r="K80" i="45"/>
  <c r="M80" i="45"/>
  <c r="R142" i="46"/>
  <c r="J142" i="46"/>
  <c r="N142" i="46"/>
  <c r="R96" i="46"/>
  <c r="G96" i="46"/>
  <c r="H88" i="46"/>
  <c r="G88" i="46"/>
  <c r="L88" i="46"/>
  <c r="M88" i="46"/>
  <c r="H152" i="44"/>
  <c r="J152" i="44"/>
  <c r="N152" i="44"/>
  <c r="S93" i="44"/>
  <c r="L93" i="44"/>
  <c r="R84" i="44"/>
  <c r="J84" i="44"/>
  <c r="H60" i="44"/>
  <c r="I60" i="44"/>
  <c r="O138" i="45"/>
  <c r="R138" i="45"/>
  <c r="K61" i="45"/>
  <c r="I61" i="45"/>
  <c r="M61" i="45"/>
  <c r="R61" i="45"/>
  <c r="L135" i="46"/>
  <c r="H135" i="46"/>
  <c r="J135" i="46"/>
  <c r="P135" i="46"/>
  <c r="K46" i="46"/>
  <c r="H46" i="46"/>
  <c r="G22" i="39"/>
  <c r="K16" i="39"/>
  <c r="J8" i="39"/>
  <c r="H165" i="40"/>
  <c r="R155" i="40"/>
  <c r="P152" i="40"/>
  <c r="K194" i="41"/>
  <c r="O186" i="41"/>
  <c r="J181" i="41"/>
  <c r="R179" i="41"/>
  <c r="H105" i="41"/>
  <c r="R13" i="41"/>
  <c r="R190" i="42"/>
  <c r="J141" i="42"/>
  <c r="H79" i="42"/>
  <c r="J74" i="42"/>
  <c r="K53" i="42"/>
  <c r="Q32" i="42"/>
  <c r="K27" i="42"/>
  <c r="G26" i="42"/>
  <c r="O20" i="42"/>
  <c r="N170" i="43"/>
  <c r="P171" i="44"/>
  <c r="J171" i="44"/>
  <c r="P170" i="44"/>
  <c r="G159" i="44"/>
  <c r="H159" i="44"/>
  <c r="N146" i="44"/>
  <c r="O146" i="44"/>
  <c r="O130" i="44"/>
  <c r="N130" i="44"/>
  <c r="H112" i="44"/>
  <c r="J95" i="44"/>
  <c r="J195" i="45"/>
  <c r="H195" i="45"/>
  <c r="M192" i="45"/>
  <c r="P192" i="45"/>
  <c r="M50" i="45"/>
  <c r="P50" i="45"/>
  <c r="N48" i="45"/>
  <c r="H48" i="45"/>
  <c r="P48" i="45"/>
  <c r="L184" i="46"/>
  <c r="H184" i="46"/>
  <c r="J184" i="46"/>
  <c r="S59" i="40"/>
  <c r="O164" i="41"/>
  <c r="R75" i="41"/>
  <c r="O69" i="41"/>
  <c r="P54" i="41"/>
  <c r="P13" i="41"/>
  <c r="H198" i="42"/>
  <c r="P194" i="42"/>
  <c r="R178" i="42"/>
  <c r="O130" i="42"/>
  <c r="Q118" i="42"/>
  <c r="K68" i="42"/>
  <c r="J53" i="42"/>
  <c r="I32" i="42"/>
  <c r="Q21" i="42"/>
  <c r="P201" i="43"/>
  <c r="J201" i="43"/>
  <c r="M170" i="43"/>
  <c r="L157" i="43"/>
  <c r="Q156" i="43"/>
  <c r="Q145" i="43"/>
  <c r="L79" i="43"/>
  <c r="S53" i="43"/>
  <c r="P36" i="43"/>
  <c r="O171" i="44"/>
  <c r="H171" i="44"/>
  <c r="S149" i="44"/>
  <c r="I149" i="44"/>
  <c r="J127" i="44"/>
  <c r="O127" i="44"/>
  <c r="N118" i="44"/>
  <c r="R118" i="44"/>
  <c r="S60" i="44"/>
  <c r="G19" i="44"/>
  <c r="Q19" i="44"/>
  <c r="L179" i="45"/>
  <c r="Q179" i="45"/>
  <c r="P133" i="46"/>
  <c r="R133" i="46"/>
  <c r="M25" i="46"/>
  <c r="G25" i="46"/>
  <c r="Q61" i="44"/>
  <c r="G40" i="44"/>
  <c r="Q35" i="44"/>
  <c r="L99" i="45"/>
  <c r="P79" i="45"/>
  <c r="J79" i="45"/>
  <c r="R75" i="45"/>
  <c r="O63" i="45"/>
  <c r="P49" i="45"/>
  <c r="M47" i="45"/>
  <c r="N34" i="45"/>
  <c r="G28" i="45"/>
  <c r="R10" i="45"/>
  <c r="G187" i="46"/>
  <c r="R104" i="46"/>
  <c r="I73" i="46"/>
  <c r="K65" i="46"/>
  <c r="S58" i="46"/>
  <c r="M58" i="46"/>
  <c r="M42" i="46"/>
  <c r="R41" i="46"/>
  <c r="M154" i="44"/>
  <c r="R150" i="44"/>
  <c r="Q139" i="44"/>
  <c r="R131" i="44"/>
  <c r="L25" i="44"/>
  <c r="K184" i="45"/>
  <c r="S160" i="45"/>
  <c r="R113" i="45"/>
  <c r="R103" i="45"/>
  <c r="S99" i="45"/>
  <c r="K99" i="45"/>
  <c r="O87" i="45"/>
  <c r="O79" i="45"/>
  <c r="H79" i="45"/>
  <c r="K49" i="45"/>
  <c r="N30" i="45"/>
  <c r="P10" i="45"/>
  <c r="L179" i="46"/>
  <c r="L169" i="46"/>
  <c r="K104" i="46"/>
  <c r="Q41" i="46"/>
  <c r="R15" i="46"/>
  <c r="E1" i="29"/>
  <c r="E5" i="6"/>
  <c r="F5" i="17" s="1"/>
  <c r="F19" i="17" s="1"/>
  <c r="E1" i="30"/>
  <c r="J5" i="6" s="1"/>
  <c r="K5" i="17" s="1"/>
  <c r="K19" i="17" s="1"/>
  <c r="I165" i="35"/>
  <c r="M165" i="35"/>
  <c r="H165" i="35"/>
  <c r="N165" i="35"/>
  <c r="N160" i="35"/>
  <c r="H160" i="35"/>
  <c r="Q160" i="35"/>
  <c r="I149" i="35"/>
  <c r="P149" i="35"/>
  <c r="M149" i="35"/>
  <c r="K149" i="35"/>
  <c r="J137" i="35"/>
  <c r="O137" i="35"/>
  <c r="G123" i="35"/>
  <c r="M123" i="35"/>
  <c r="H81" i="35"/>
  <c r="N81" i="35"/>
  <c r="K49" i="35"/>
  <c r="M49" i="35"/>
  <c r="N49" i="35"/>
  <c r="K37" i="35"/>
  <c r="S37" i="35"/>
  <c r="N37" i="35"/>
  <c r="G33" i="35"/>
  <c r="N33" i="35"/>
  <c r="K33" i="35"/>
  <c r="P33" i="35"/>
  <c r="G197" i="36"/>
  <c r="L197" i="36"/>
  <c r="N197" i="36"/>
  <c r="R197" i="36"/>
  <c r="G143" i="36"/>
  <c r="H143" i="36"/>
  <c r="N143" i="36"/>
  <c r="O143" i="36"/>
  <c r="O79" i="36"/>
  <c r="S79" i="36"/>
  <c r="N77" i="36"/>
  <c r="G77" i="36"/>
  <c r="H180" i="37"/>
  <c r="K180" i="37"/>
  <c r="N180" i="37"/>
  <c r="S180" i="37"/>
  <c r="I133" i="37"/>
  <c r="S133" i="37"/>
  <c r="G133" i="37"/>
  <c r="K133" i="37"/>
  <c r="N88" i="37"/>
  <c r="M88" i="37"/>
  <c r="Q61" i="37"/>
  <c r="H61" i="37"/>
  <c r="G57" i="37"/>
  <c r="I57" i="37"/>
  <c r="O57" i="37"/>
  <c r="O50" i="37"/>
  <c r="G50" i="37"/>
  <c r="H50" i="37"/>
  <c r="P50" i="37"/>
  <c r="M35" i="37"/>
  <c r="I35" i="37"/>
  <c r="H5" i="37"/>
  <c r="O5" i="37"/>
  <c r="N5" i="37"/>
  <c r="Q5" i="37"/>
  <c r="G203" i="38"/>
  <c r="H203" i="38"/>
  <c r="J149" i="38"/>
  <c r="Q149" i="38"/>
  <c r="M149" i="38"/>
  <c r="L149" i="38"/>
  <c r="H149" i="38"/>
  <c r="K149" i="38"/>
  <c r="P149" i="38"/>
  <c r="I81" i="38"/>
  <c r="P81" i="38"/>
  <c r="L81" i="38"/>
  <c r="H81" i="38"/>
  <c r="N81" i="38"/>
  <c r="S81" i="38"/>
  <c r="M75" i="38"/>
  <c r="P75" i="38"/>
  <c r="H126" i="41"/>
  <c r="Q126" i="41"/>
  <c r="I126" i="41"/>
  <c r="O126" i="41"/>
  <c r="R126" i="41"/>
  <c r="H122" i="41"/>
  <c r="P122" i="41"/>
  <c r="R74" i="41"/>
  <c r="N74" i="41"/>
  <c r="S68" i="41"/>
  <c r="J68" i="41"/>
  <c r="L68" i="41"/>
  <c r="N66" i="41"/>
  <c r="J66" i="41"/>
  <c r="L33" i="41"/>
  <c r="H33" i="41"/>
  <c r="P33" i="41"/>
  <c r="S202" i="42"/>
  <c r="K202" i="42"/>
  <c r="K139" i="42"/>
  <c r="L139" i="42"/>
  <c r="N139" i="42"/>
  <c r="M139" i="42"/>
  <c r="H38" i="42"/>
  <c r="M38" i="42"/>
  <c r="N38" i="42"/>
  <c r="P38" i="42"/>
  <c r="L197" i="43"/>
  <c r="H197" i="43"/>
  <c r="R197" i="43"/>
  <c r="G186" i="43"/>
  <c r="N186" i="43"/>
  <c r="O131" i="43"/>
  <c r="G131" i="43"/>
  <c r="P100" i="43"/>
  <c r="O100" i="43"/>
  <c r="G100" i="43"/>
  <c r="Q100" i="43"/>
  <c r="H58" i="43"/>
  <c r="O58" i="43"/>
  <c r="R58" i="43"/>
  <c r="J10" i="43"/>
  <c r="R10" i="43"/>
  <c r="S181" i="44"/>
  <c r="Q181" i="44"/>
  <c r="H135" i="44"/>
  <c r="N135" i="44"/>
  <c r="S164" i="45"/>
  <c r="N164" i="45"/>
  <c r="G164" i="45"/>
  <c r="N159" i="45"/>
  <c r="J159" i="45"/>
  <c r="H83" i="45"/>
  <c r="N83" i="45"/>
  <c r="O56" i="45"/>
  <c r="G56" i="45"/>
  <c r="M39" i="46"/>
  <c r="H39" i="46"/>
  <c r="N39" i="46"/>
  <c r="Q39" i="46"/>
  <c r="G5" i="46"/>
  <c r="R5" i="46"/>
  <c r="K2" i="18"/>
  <c r="C2" i="8" s="1"/>
  <c r="C6" i="8" s="1"/>
  <c r="D62" i="16"/>
  <c r="D1" i="16" s="1"/>
  <c r="G33" i="41"/>
  <c r="J71" i="42"/>
  <c r="N71" i="42"/>
  <c r="G71" i="42"/>
  <c r="N122" i="41"/>
  <c r="N81" i="41"/>
  <c r="Q67" i="42"/>
  <c r="M68" i="41"/>
  <c r="L126" i="41"/>
  <c r="M126" i="41"/>
  <c r="O66" i="41"/>
  <c r="G79" i="41"/>
  <c r="K79" i="41"/>
  <c r="Q50" i="37"/>
  <c r="Q180" i="37"/>
  <c r="N203" i="38"/>
  <c r="H35" i="37"/>
  <c r="Q57" i="37"/>
  <c r="P199" i="37"/>
  <c r="Q49" i="35"/>
  <c r="Q149" i="35"/>
  <c r="Q165" i="35"/>
  <c r="O141" i="37"/>
  <c r="S199" i="37"/>
  <c r="S77" i="36"/>
  <c r="M77" i="36"/>
  <c r="P197" i="36"/>
  <c r="M37" i="35"/>
  <c r="L42" i="35"/>
  <c r="R49" i="35"/>
  <c r="J149" i="35"/>
  <c r="P160" i="35"/>
  <c r="R165" i="35"/>
  <c r="S78" i="35"/>
  <c r="J199" i="37"/>
  <c r="L199" i="37"/>
  <c r="M42" i="35"/>
  <c r="I79" i="36"/>
  <c r="L79" i="36"/>
  <c r="Q126" i="35"/>
  <c r="Q152" i="38"/>
  <c r="J197" i="36"/>
  <c r="O49" i="35"/>
  <c r="I81" i="35"/>
  <c r="O123" i="35"/>
  <c r="G149" i="35"/>
  <c r="R97" i="41"/>
  <c r="H97" i="41"/>
  <c r="R83" i="45"/>
  <c r="P83" i="45"/>
  <c r="K83" i="45"/>
  <c r="O135" i="44"/>
  <c r="S10" i="43"/>
  <c r="O10" i="43"/>
  <c r="G197" i="43"/>
  <c r="M131" i="43"/>
  <c r="H131" i="43"/>
  <c r="J84" i="42"/>
  <c r="I79" i="41"/>
  <c r="S79" i="41"/>
  <c r="Q74" i="41"/>
  <c r="H74" i="41"/>
  <c r="S122" i="41"/>
  <c r="J122" i="41"/>
  <c r="J81" i="38"/>
  <c r="S149" i="38"/>
  <c r="O35" i="37"/>
  <c r="J180" i="37"/>
  <c r="O199" i="37"/>
  <c r="M33" i="35"/>
  <c r="R81" i="35"/>
  <c r="L33" i="35"/>
  <c r="I49" i="35"/>
  <c r="L77" i="36"/>
  <c r="N79" i="36"/>
  <c r="S33" i="35"/>
  <c r="L37" i="35"/>
  <c r="P81" i="35"/>
  <c r="O33" i="35"/>
  <c r="L149" i="35"/>
  <c r="D5" i="6"/>
  <c r="E5" i="17" s="1"/>
  <c r="E19" i="17" s="1"/>
  <c r="Q192" i="35"/>
  <c r="N192" i="35"/>
  <c r="H182" i="35"/>
  <c r="O175" i="35"/>
  <c r="O173" i="35"/>
  <c r="N173" i="35"/>
  <c r="Q173" i="35"/>
  <c r="G173" i="35"/>
  <c r="J173" i="35"/>
  <c r="I173" i="35"/>
  <c r="M173" i="35"/>
  <c r="G168" i="35"/>
  <c r="H168" i="35"/>
  <c r="P165" i="35"/>
  <c r="L141" i="35"/>
  <c r="S141" i="35"/>
  <c r="P141" i="35"/>
  <c r="K141" i="35"/>
  <c r="J125" i="35"/>
  <c r="G125" i="35"/>
  <c r="S125" i="35"/>
  <c r="R125" i="35"/>
  <c r="Q125" i="35"/>
  <c r="L26" i="35"/>
  <c r="R26" i="35"/>
  <c r="O26" i="35"/>
  <c r="Q181" i="36"/>
  <c r="L181" i="36"/>
  <c r="H125" i="36"/>
  <c r="I125" i="36"/>
  <c r="L125" i="36"/>
  <c r="R125" i="36"/>
  <c r="G108" i="36"/>
  <c r="K108" i="36"/>
  <c r="R108" i="36"/>
  <c r="I108" i="36"/>
  <c r="N108" i="36"/>
  <c r="J96" i="36"/>
  <c r="P96" i="36"/>
  <c r="H96" i="36"/>
  <c r="Q96" i="36"/>
  <c r="I96" i="36"/>
  <c r="G31" i="36"/>
  <c r="P31" i="36"/>
  <c r="Q190" i="37"/>
  <c r="M190" i="37"/>
  <c r="G137" i="37"/>
  <c r="S137" i="37"/>
  <c r="I137" i="37"/>
  <c r="Q137" i="37"/>
  <c r="M124" i="37"/>
  <c r="Q124" i="37"/>
  <c r="H120" i="37"/>
  <c r="O120" i="37"/>
  <c r="J120" i="37"/>
  <c r="S120" i="37"/>
  <c r="K120" i="37"/>
  <c r="I116" i="37"/>
  <c r="S116" i="37"/>
  <c r="S110" i="37"/>
  <c r="G110" i="37"/>
  <c r="K38" i="37"/>
  <c r="N38" i="37"/>
  <c r="G38" i="37"/>
  <c r="Q38" i="37"/>
  <c r="J38" i="37"/>
  <c r="R38" i="37"/>
  <c r="G18" i="39"/>
  <c r="H18" i="39"/>
  <c r="S18" i="39"/>
  <c r="J18" i="39"/>
  <c r="K18" i="39"/>
  <c r="P18" i="39"/>
  <c r="H188" i="40"/>
  <c r="J188" i="40"/>
  <c r="J184" i="40"/>
  <c r="R184" i="40"/>
  <c r="R173" i="40"/>
  <c r="N173" i="40"/>
  <c r="J114" i="40"/>
  <c r="R114" i="40"/>
  <c r="H110" i="40"/>
  <c r="K110" i="40"/>
  <c r="P110" i="40"/>
  <c r="L106" i="40"/>
  <c r="J106" i="40"/>
  <c r="M106" i="40"/>
  <c r="L45" i="40"/>
  <c r="K45" i="40"/>
  <c r="M175" i="41"/>
  <c r="J175" i="41"/>
  <c r="Q175" i="41"/>
  <c r="R166" i="41"/>
  <c r="H166" i="41"/>
  <c r="I153" i="41"/>
  <c r="H153" i="41"/>
  <c r="Q153" i="41"/>
  <c r="Q60" i="16"/>
  <c r="Q52" i="16"/>
  <c r="Q44" i="16"/>
  <c r="Q62" i="16" s="1"/>
  <c r="Q31" i="16"/>
  <c r="Q23" i="16"/>
  <c r="Q15" i="16"/>
  <c r="P60" i="16"/>
  <c r="P44" i="16"/>
  <c r="P31" i="16"/>
  <c r="J52" i="16"/>
  <c r="J62" i="16" s="1"/>
  <c r="J31" i="16"/>
  <c r="J33" i="16" s="1"/>
  <c r="J1" i="16" s="1"/>
  <c r="J23" i="16"/>
  <c r="J15" i="16"/>
  <c r="I44" i="16"/>
  <c r="I62" i="16" s="1"/>
  <c r="R68" i="41"/>
  <c r="K68" i="41"/>
  <c r="O81" i="41"/>
  <c r="P126" i="41"/>
  <c r="K126" i="41"/>
  <c r="G66" i="41"/>
  <c r="I66" i="41"/>
  <c r="O79" i="41"/>
  <c r="P199" i="38"/>
  <c r="I50" i="37"/>
  <c r="H73" i="37"/>
  <c r="M5" i="37"/>
  <c r="Q35" i="37"/>
  <c r="S35" i="37"/>
  <c r="M57" i="37"/>
  <c r="K88" i="37"/>
  <c r="M180" i="37"/>
  <c r="G78" i="35"/>
  <c r="K126" i="35"/>
  <c r="L78" i="35"/>
  <c r="I141" i="37"/>
  <c r="N141" i="37"/>
  <c r="J77" i="36"/>
  <c r="P79" i="36"/>
  <c r="R149" i="35"/>
  <c r="Q199" i="37"/>
  <c r="J78" i="35"/>
  <c r="Q79" i="36"/>
  <c r="L49" i="35"/>
  <c r="K78" i="35"/>
  <c r="N126" i="35"/>
  <c r="I37" i="35"/>
  <c r="G42" i="35"/>
  <c r="M78" i="35"/>
  <c r="M107" i="35"/>
  <c r="N123" i="35"/>
  <c r="I152" i="38"/>
  <c r="J37" i="35"/>
  <c r="I42" i="35"/>
  <c r="Q81" i="35"/>
  <c r="N107" i="35"/>
  <c r="I126" i="35"/>
  <c r="O149" i="35"/>
  <c r="N97" i="41"/>
  <c r="P97" i="41"/>
  <c r="J42" i="35"/>
  <c r="L5" i="46"/>
  <c r="M83" i="45"/>
  <c r="R159" i="45"/>
  <c r="M142" i="45"/>
  <c r="S83" i="45"/>
  <c r="L135" i="44"/>
  <c r="I181" i="44"/>
  <c r="H186" i="43"/>
  <c r="M197" i="43"/>
  <c r="J197" i="43"/>
  <c r="K197" i="43"/>
  <c r="H84" i="42"/>
  <c r="L202" i="42"/>
  <c r="G81" i="41"/>
  <c r="J74" i="41"/>
  <c r="Q122" i="41"/>
  <c r="O122" i="41"/>
  <c r="R122" i="41"/>
  <c r="H75" i="38"/>
  <c r="M81" i="38"/>
  <c r="O75" i="38"/>
  <c r="Q88" i="37"/>
  <c r="I180" i="37"/>
  <c r="S32" i="37"/>
  <c r="G35" i="37"/>
  <c r="R50" i="37"/>
  <c r="L88" i="37"/>
  <c r="R180" i="37"/>
  <c r="H199" i="37"/>
  <c r="I33" i="35"/>
  <c r="M81" i="35"/>
  <c r="R33" i="35"/>
  <c r="O81" i="35"/>
  <c r="O131" i="35"/>
  <c r="K77" i="36"/>
  <c r="J79" i="36"/>
  <c r="K81" i="35"/>
  <c r="S149" i="35"/>
  <c r="I197" i="35"/>
  <c r="L197" i="35"/>
  <c r="P197" i="35"/>
  <c r="H197" i="35"/>
  <c r="L165" i="35"/>
  <c r="H106" i="35"/>
  <c r="I106" i="35"/>
  <c r="O106" i="35"/>
  <c r="L106" i="35"/>
  <c r="J48" i="35"/>
  <c r="O48" i="35"/>
  <c r="G48" i="35"/>
  <c r="P48" i="35"/>
  <c r="H48" i="35"/>
  <c r="Q48" i="35"/>
  <c r="G25" i="35"/>
  <c r="K25" i="35"/>
  <c r="S25" i="35"/>
  <c r="N5" i="35"/>
  <c r="L5" i="35"/>
  <c r="I30" i="36"/>
  <c r="K30" i="36"/>
  <c r="O30" i="36"/>
  <c r="M23" i="36"/>
  <c r="P23" i="36"/>
  <c r="P197" i="37"/>
  <c r="N197" i="37"/>
  <c r="Q178" i="37"/>
  <c r="P178" i="37"/>
  <c r="S161" i="37"/>
  <c r="I161" i="37"/>
  <c r="H156" i="37"/>
  <c r="G156" i="37"/>
  <c r="O156" i="37"/>
  <c r="I156" i="37"/>
  <c r="Q156" i="37"/>
  <c r="K156" i="37"/>
  <c r="I123" i="37"/>
  <c r="J123" i="37"/>
  <c r="M123" i="37"/>
  <c r="Q123" i="37"/>
  <c r="Q102" i="37"/>
  <c r="O102" i="37"/>
  <c r="L8" i="37"/>
  <c r="G8" i="37"/>
  <c r="H197" i="38"/>
  <c r="P197" i="38"/>
  <c r="K197" i="38"/>
  <c r="J197" i="38"/>
  <c r="Q197" i="38"/>
  <c r="N109" i="39"/>
  <c r="K109" i="39"/>
  <c r="G26" i="39"/>
  <c r="O26" i="39"/>
  <c r="K62" i="16"/>
  <c r="R116" i="19"/>
  <c r="K81" i="38"/>
  <c r="K35" i="37"/>
  <c r="O73" i="37"/>
  <c r="I5" i="37"/>
  <c r="L180" i="37"/>
  <c r="J35" i="37"/>
  <c r="L50" i="37"/>
  <c r="H57" i="37"/>
  <c r="O88" i="37"/>
  <c r="K42" i="35"/>
  <c r="Q78" i="35"/>
  <c r="S141" i="37"/>
  <c r="M141" i="37"/>
  <c r="R77" i="36"/>
  <c r="I78" i="35"/>
  <c r="I199" i="37"/>
  <c r="O42" i="35"/>
  <c r="O126" i="35"/>
  <c r="H79" i="36"/>
  <c r="G37" i="35"/>
  <c r="Q37" i="35"/>
  <c r="Q42" i="35"/>
  <c r="H152" i="38"/>
  <c r="R152" i="38"/>
  <c r="N199" i="37"/>
  <c r="R37" i="35"/>
  <c r="R42" i="35"/>
  <c r="N78" i="35"/>
  <c r="R126" i="35"/>
  <c r="S137" i="35"/>
  <c r="G160" i="35"/>
  <c r="G165" i="35"/>
  <c r="L97" i="41"/>
  <c r="S42" i="35"/>
  <c r="O78" i="35"/>
  <c r="N5" i="46"/>
  <c r="P5" i="46"/>
  <c r="G83" i="45"/>
  <c r="Q135" i="44"/>
  <c r="M135" i="44"/>
  <c r="J131" i="43"/>
  <c r="S197" i="43"/>
  <c r="K186" i="43"/>
  <c r="N197" i="43"/>
  <c r="Q131" i="43"/>
  <c r="O197" i="43"/>
  <c r="J80" i="42"/>
  <c r="P202" i="42"/>
  <c r="O74" i="41"/>
  <c r="P74" i="41"/>
  <c r="K122" i="41"/>
  <c r="I122" i="41"/>
  <c r="I149" i="38"/>
  <c r="G75" i="38"/>
  <c r="R35" i="37"/>
  <c r="N50" i="37"/>
  <c r="I61" i="37"/>
  <c r="O180" i="37"/>
  <c r="R96" i="36"/>
  <c r="L126" i="36"/>
  <c r="J50" i="37"/>
  <c r="M61" i="37"/>
  <c r="S88" i="37"/>
  <c r="P129" i="38"/>
  <c r="O18" i="36"/>
  <c r="G81" i="35"/>
  <c r="P147" i="37"/>
  <c r="O147" i="37"/>
  <c r="K190" i="37"/>
  <c r="G190" i="37"/>
  <c r="J192" i="37"/>
  <c r="N26" i="35"/>
  <c r="P49" i="35"/>
  <c r="J64" i="35"/>
  <c r="J106" i="35"/>
  <c r="H141" i="35"/>
  <c r="H149" i="35"/>
  <c r="L173" i="35"/>
  <c r="G182" i="35"/>
  <c r="Q77" i="36"/>
  <c r="G79" i="36"/>
  <c r="L125" i="35"/>
  <c r="H173" i="35"/>
  <c r="S197" i="35"/>
  <c r="N147" i="37"/>
  <c r="S81" i="35"/>
  <c r="I125" i="35"/>
  <c r="O203" i="35"/>
  <c r="G172" i="35"/>
  <c r="P172" i="35"/>
  <c r="P168" i="35"/>
  <c r="K165" i="35"/>
  <c r="G152" i="35"/>
  <c r="P152" i="35"/>
  <c r="H150" i="35"/>
  <c r="G150" i="35"/>
  <c r="N150" i="35"/>
  <c r="J126" i="35"/>
  <c r="L121" i="35"/>
  <c r="R121" i="35"/>
  <c r="M121" i="35"/>
  <c r="P121" i="35"/>
  <c r="G116" i="35"/>
  <c r="Q116" i="35"/>
  <c r="H116" i="35"/>
  <c r="H93" i="35"/>
  <c r="G93" i="35"/>
  <c r="M93" i="35"/>
  <c r="S93" i="35"/>
  <c r="P69" i="35"/>
  <c r="M69" i="35"/>
  <c r="G69" i="35"/>
  <c r="S49" i="35"/>
  <c r="J24" i="35"/>
  <c r="H24" i="35"/>
  <c r="O24" i="35"/>
  <c r="P24" i="35"/>
  <c r="P198" i="36"/>
  <c r="L198" i="36"/>
  <c r="N198" i="36"/>
  <c r="R144" i="36"/>
  <c r="J144" i="36"/>
  <c r="N52" i="36"/>
  <c r="Q52" i="36"/>
  <c r="J16" i="36"/>
  <c r="I16" i="36"/>
  <c r="S165" i="37"/>
  <c r="K165" i="37"/>
  <c r="J155" i="37"/>
  <c r="G155" i="37"/>
  <c r="Q155" i="37"/>
  <c r="R155" i="37"/>
  <c r="N149" i="37"/>
  <c r="S149" i="37"/>
  <c r="S118" i="37"/>
  <c r="I118" i="37"/>
  <c r="I108" i="37"/>
  <c r="M108" i="37"/>
  <c r="M70" i="37"/>
  <c r="S70" i="37"/>
  <c r="S50" i="37"/>
  <c r="S38" i="37"/>
  <c r="J22" i="37"/>
  <c r="S22" i="37"/>
  <c r="K22" i="37"/>
  <c r="L22" i="37"/>
  <c r="R149" i="38"/>
  <c r="O123" i="38"/>
  <c r="G123" i="38"/>
  <c r="L123" i="38"/>
  <c r="P123" i="38"/>
  <c r="G119" i="38"/>
  <c r="L119" i="38"/>
  <c r="H72" i="38"/>
  <c r="Q72" i="38"/>
  <c r="I72" i="38"/>
  <c r="J68" i="38"/>
  <c r="P68" i="38"/>
  <c r="O115" i="36"/>
  <c r="H109" i="36"/>
  <c r="J105" i="36"/>
  <c r="N94" i="36"/>
  <c r="G84" i="36"/>
  <c r="S76" i="36"/>
  <c r="O76" i="36"/>
  <c r="K76" i="36"/>
  <c r="G76" i="36"/>
  <c r="P72" i="36"/>
  <c r="G72" i="36"/>
  <c r="R68" i="36"/>
  <c r="O64" i="36"/>
  <c r="G64" i="36"/>
  <c r="I53" i="36"/>
  <c r="Q48" i="36"/>
  <c r="G42" i="36"/>
  <c r="P24" i="36"/>
  <c r="K24" i="36"/>
  <c r="I24" i="36"/>
  <c r="P191" i="37"/>
  <c r="I191" i="37"/>
  <c r="I187" i="37"/>
  <c r="H186" i="37"/>
  <c r="K182" i="37"/>
  <c r="S179" i="37"/>
  <c r="K175" i="37"/>
  <c r="O172" i="37"/>
  <c r="G172" i="37"/>
  <c r="G166" i="37"/>
  <c r="J160" i="37"/>
  <c r="O148" i="37"/>
  <c r="Q144" i="37"/>
  <c r="H144" i="37"/>
  <c r="Q143" i="37"/>
  <c r="R136" i="37"/>
  <c r="H136" i="37"/>
  <c r="G135" i="37"/>
  <c r="R119" i="37"/>
  <c r="I111" i="37"/>
  <c r="G107" i="37"/>
  <c r="L104" i="37"/>
  <c r="J103" i="37"/>
  <c r="L80" i="37"/>
  <c r="Q75" i="37"/>
  <c r="G75" i="37"/>
  <c r="J30" i="37"/>
  <c r="Q30" i="37"/>
  <c r="G21" i="37"/>
  <c r="H21" i="37"/>
  <c r="I181" i="38"/>
  <c r="N181" i="38"/>
  <c r="N98" i="38"/>
  <c r="M98" i="38"/>
  <c r="L74" i="38"/>
  <c r="K74" i="38"/>
  <c r="G47" i="38"/>
  <c r="H47" i="38"/>
  <c r="Q12" i="38"/>
  <c r="H8" i="38"/>
  <c r="N8" i="38"/>
  <c r="S8" i="38"/>
  <c r="I8" i="38"/>
  <c r="K8" i="38"/>
  <c r="P8" i="38"/>
  <c r="L200" i="39"/>
  <c r="G200" i="39"/>
  <c r="L189" i="39"/>
  <c r="H189" i="39"/>
  <c r="N120" i="39"/>
  <c r="M120" i="39"/>
  <c r="M95" i="39"/>
  <c r="I95" i="39"/>
  <c r="N95" i="39"/>
  <c r="G52" i="39"/>
  <c r="S52" i="39"/>
  <c r="P52" i="39"/>
  <c r="L35" i="39"/>
  <c r="J35" i="39"/>
  <c r="O35" i="39"/>
  <c r="O20" i="39"/>
  <c r="K20" i="39"/>
  <c r="P20" i="39"/>
  <c r="H160" i="40"/>
  <c r="P160" i="40"/>
  <c r="J29" i="40"/>
  <c r="R29" i="40"/>
  <c r="G29" i="40"/>
  <c r="S29" i="40"/>
  <c r="H29" i="40"/>
  <c r="L17" i="40"/>
  <c r="H17" i="40"/>
  <c r="G17" i="40"/>
  <c r="P17" i="40"/>
  <c r="J11" i="40"/>
  <c r="H11" i="40"/>
  <c r="N11" i="40"/>
  <c r="P11" i="40"/>
  <c r="G136" i="41"/>
  <c r="K136" i="41"/>
  <c r="P136" i="41"/>
  <c r="H136" i="41"/>
  <c r="S136" i="41"/>
  <c r="M136" i="41"/>
  <c r="R104" i="41"/>
  <c r="J104" i="41"/>
  <c r="R84" i="41"/>
  <c r="S84" i="41"/>
  <c r="L57" i="41"/>
  <c r="N57" i="41"/>
  <c r="G29" i="41"/>
  <c r="L29" i="41"/>
  <c r="P29" i="41"/>
  <c r="I153" i="42"/>
  <c r="Q153" i="42"/>
  <c r="N153" i="42"/>
  <c r="J153" i="42"/>
  <c r="P153" i="42"/>
  <c r="O149" i="42"/>
  <c r="Q149" i="42"/>
  <c r="K82" i="35"/>
  <c r="M94" i="35"/>
  <c r="O60" i="35"/>
  <c r="R38" i="35"/>
  <c r="P28" i="35"/>
  <c r="L14" i="35"/>
  <c r="L137" i="36"/>
  <c r="N134" i="36"/>
  <c r="S133" i="36"/>
  <c r="L129" i="36"/>
  <c r="R128" i="36"/>
  <c r="P120" i="36"/>
  <c r="M18" i="37"/>
  <c r="H18" i="37"/>
  <c r="M194" i="38"/>
  <c r="N194" i="38"/>
  <c r="R162" i="38"/>
  <c r="J162" i="38"/>
  <c r="G151" i="38"/>
  <c r="M151" i="38"/>
  <c r="R148" i="38"/>
  <c r="G148" i="38"/>
  <c r="L141" i="38"/>
  <c r="H141" i="38"/>
  <c r="R141" i="38"/>
  <c r="H133" i="38"/>
  <c r="K133" i="38"/>
  <c r="R133" i="38"/>
  <c r="G127" i="38"/>
  <c r="H127" i="38"/>
  <c r="I101" i="38"/>
  <c r="H101" i="38"/>
  <c r="R101" i="38"/>
  <c r="L101" i="38"/>
  <c r="Q85" i="38"/>
  <c r="J85" i="38"/>
  <c r="I84" i="38"/>
  <c r="R84" i="38"/>
  <c r="K84" i="38"/>
  <c r="P84" i="38"/>
  <c r="H65" i="38"/>
  <c r="L65" i="38"/>
  <c r="M65" i="38"/>
  <c r="R65" i="38"/>
  <c r="L33" i="38"/>
  <c r="S33" i="38"/>
  <c r="H10" i="38"/>
  <c r="G10" i="38"/>
  <c r="S10" i="38"/>
  <c r="L10" i="38"/>
  <c r="N199" i="39"/>
  <c r="P199" i="39"/>
  <c r="L150" i="39"/>
  <c r="N150" i="39"/>
  <c r="I64" i="39"/>
  <c r="K64" i="39"/>
  <c r="K61" i="39"/>
  <c r="H61" i="39"/>
  <c r="G47" i="39"/>
  <c r="I47" i="39"/>
  <c r="Q47" i="39"/>
  <c r="H194" i="40"/>
  <c r="J194" i="40"/>
  <c r="R186" i="40"/>
  <c r="H186" i="40"/>
  <c r="G124" i="40"/>
  <c r="H124" i="40"/>
  <c r="O108" i="40"/>
  <c r="P108" i="40"/>
  <c r="H52" i="40"/>
  <c r="I52" i="40"/>
  <c r="K25" i="40"/>
  <c r="G25" i="40"/>
  <c r="N25" i="40"/>
  <c r="R21" i="40"/>
  <c r="S21" i="40"/>
  <c r="N177" i="41"/>
  <c r="G177" i="41"/>
  <c r="R177" i="41"/>
  <c r="H138" i="41"/>
  <c r="O138" i="41"/>
  <c r="N124" i="41"/>
  <c r="O124" i="41"/>
  <c r="N115" i="41"/>
  <c r="L115" i="41"/>
  <c r="L170" i="42"/>
  <c r="Q170" i="42"/>
  <c r="G170" i="42"/>
  <c r="O170" i="42"/>
  <c r="J82" i="35"/>
  <c r="G90" i="35"/>
  <c r="L6" i="35"/>
  <c r="R82" i="35"/>
  <c r="L117" i="35"/>
  <c r="S94" i="35"/>
  <c r="K94" i="35"/>
  <c r="H60" i="35"/>
  <c r="R53" i="35"/>
  <c r="R46" i="35"/>
  <c r="J46" i="35"/>
  <c r="O38" i="35"/>
  <c r="I14" i="35"/>
  <c r="S177" i="36"/>
  <c r="R156" i="36"/>
  <c r="K129" i="36"/>
  <c r="Q128" i="36"/>
  <c r="N121" i="36"/>
  <c r="O120" i="36"/>
  <c r="L109" i="36"/>
  <c r="N97" i="36"/>
  <c r="L94" i="36"/>
  <c r="L84" i="36"/>
  <c r="Q76" i="36"/>
  <c r="M76" i="36"/>
  <c r="K72" i="36"/>
  <c r="Q71" i="36"/>
  <c r="S64" i="36"/>
  <c r="K64" i="36"/>
  <c r="R60" i="36"/>
  <c r="J44" i="36"/>
  <c r="S42" i="36"/>
  <c r="L33" i="36"/>
  <c r="M32" i="36"/>
  <c r="S24" i="36"/>
  <c r="N24" i="36"/>
  <c r="K21" i="36"/>
  <c r="R8" i="36"/>
  <c r="P187" i="37"/>
  <c r="N186" i="37"/>
  <c r="K172" i="37"/>
  <c r="R159" i="37"/>
  <c r="H159" i="37"/>
  <c r="J152" i="37"/>
  <c r="O150" i="37"/>
  <c r="Q132" i="37"/>
  <c r="L132" i="37"/>
  <c r="Q111" i="37"/>
  <c r="Q103" i="37"/>
  <c r="J82" i="37"/>
  <c r="O49" i="37"/>
  <c r="O48" i="37"/>
  <c r="I30" i="37"/>
  <c r="O26" i="37"/>
  <c r="G23" i="37"/>
  <c r="I15" i="37"/>
  <c r="J15" i="37"/>
  <c r="S15" i="37"/>
  <c r="M15" i="37"/>
  <c r="R204" i="38"/>
  <c r="G204" i="38"/>
  <c r="I164" i="38"/>
  <c r="G164" i="38"/>
  <c r="Q164" i="38"/>
  <c r="M154" i="38"/>
  <c r="L154" i="38"/>
  <c r="H153" i="38"/>
  <c r="J153" i="38"/>
  <c r="R153" i="38"/>
  <c r="M153" i="38"/>
  <c r="P153" i="38"/>
  <c r="Q105" i="38"/>
  <c r="L105" i="38"/>
  <c r="Q84" i="38"/>
  <c r="K69" i="38"/>
  <c r="Q69" i="38"/>
  <c r="S65" i="38"/>
  <c r="J8" i="38"/>
  <c r="J128" i="39"/>
  <c r="N128" i="39"/>
  <c r="N84" i="39"/>
  <c r="L84" i="39"/>
  <c r="O84" i="39"/>
  <c r="G74" i="40"/>
  <c r="O74" i="40"/>
  <c r="G71" i="40"/>
  <c r="P71" i="40"/>
  <c r="M20" i="40"/>
  <c r="N20" i="40"/>
  <c r="P20" i="40"/>
  <c r="H199" i="41"/>
  <c r="P199" i="41"/>
  <c r="H192" i="41"/>
  <c r="J192" i="41"/>
  <c r="M192" i="41"/>
  <c r="G120" i="41"/>
  <c r="O120" i="41"/>
  <c r="S120" i="41"/>
  <c r="K120" i="41"/>
  <c r="L120" i="41"/>
  <c r="H189" i="42"/>
  <c r="P189" i="42"/>
  <c r="J176" i="39"/>
  <c r="H163" i="39"/>
  <c r="R161" i="39"/>
  <c r="J145" i="39"/>
  <c r="R131" i="39"/>
  <c r="R129" i="39"/>
  <c r="J121" i="39"/>
  <c r="N108" i="39"/>
  <c r="R102" i="39"/>
  <c r="I102" i="39"/>
  <c r="K94" i="39"/>
  <c r="R74" i="39"/>
  <c r="M74" i="39"/>
  <c r="G74" i="39"/>
  <c r="G69" i="39"/>
  <c r="P62" i="39"/>
  <c r="K62" i="39"/>
  <c r="I62" i="39"/>
  <c r="N54" i="39"/>
  <c r="I54" i="39"/>
  <c r="Q46" i="39"/>
  <c r="H45" i="39"/>
  <c r="G40" i="39"/>
  <c r="R27" i="39"/>
  <c r="G19" i="39"/>
  <c r="P17" i="39"/>
  <c r="N204" i="40"/>
  <c r="P187" i="40"/>
  <c r="J176" i="40"/>
  <c r="N174" i="40"/>
  <c r="H166" i="40"/>
  <c r="N165" i="40"/>
  <c r="J164" i="40"/>
  <c r="N159" i="40"/>
  <c r="N125" i="40"/>
  <c r="L113" i="40"/>
  <c r="L99" i="40"/>
  <c r="H88" i="40"/>
  <c r="N73" i="40"/>
  <c r="O70" i="40"/>
  <c r="H68" i="40"/>
  <c r="J64" i="40"/>
  <c r="M56" i="40"/>
  <c r="M53" i="40"/>
  <c r="H23" i="40"/>
  <c r="S19" i="40"/>
  <c r="N19" i="40"/>
  <c r="O201" i="41"/>
  <c r="G201" i="41"/>
  <c r="J200" i="41"/>
  <c r="R191" i="41"/>
  <c r="P183" i="41"/>
  <c r="J183" i="41"/>
  <c r="L156" i="41"/>
  <c r="H130" i="41"/>
  <c r="J112" i="41"/>
  <c r="R112" i="41"/>
  <c r="R109" i="41"/>
  <c r="P109" i="41"/>
  <c r="N88" i="41"/>
  <c r="L73" i="41"/>
  <c r="M51" i="41"/>
  <c r="J51" i="41"/>
  <c r="N42" i="41"/>
  <c r="P42" i="41"/>
  <c r="S203" i="42"/>
  <c r="H197" i="42"/>
  <c r="R197" i="42"/>
  <c r="H165" i="42"/>
  <c r="R165" i="42"/>
  <c r="N165" i="42"/>
  <c r="H154" i="42"/>
  <c r="R154" i="42"/>
  <c r="I154" i="42"/>
  <c r="H133" i="42"/>
  <c r="O133" i="42"/>
  <c r="G133" i="42"/>
  <c r="R133" i="42"/>
  <c r="J133" i="42"/>
  <c r="K50" i="42"/>
  <c r="Q50" i="42"/>
  <c r="L202" i="43"/>
  <c r="J202" i="43"/>
  <c r="R202" i="43"/>
  <c r="S202" i="43"/>
  <c r="I160" i="43"/>
  <c r="P160" i="43"/>
  <c r="R160" i="43"/>
  <c r="Q81" i="43"/>
  <c r="J81" i="43"/>
  <c r="L74" i="43"/>
  <c r="R74" i="43"/>
  <c r="N43" i="43"/>
  <c r="M43" i="43"/>
  <c r="G195" i="44"/>
  <c r="O195" i="44"/>
  <c r="M195" i="44"/>
  <c r="K195" i="44"/>
  <c r="N163" i="44"/>
  <c r="L163" i="44"/>
  <c r="G71" i="44"/>
  <c r="Q71" i="44"/>
  <c r="Q119" i="41"/>
  <c r="S119" i="41"/>
  <c r="I47" i="41"/>
  <c r="G47" i="41"/>
  <c r="R47" i="41"/>
  <c r="N32" i="41"/>
  <c r="S32" i="41"/>
  <c r="J7" i="41"/>
  <c r="H7" i="41"/>
  <c r="H200" i="42"/>
  <c r="G200" i="42"/>
  <c r="L182" i="42"/>
  <c r="H182" i="42"/>
  <c r="R182" i="42"/>
  <c r="G178" i="42"/>
  <c r="L178" i="42"/>
  <c r="S178" i="42"/>
  <c r="J178" i="42"/>
  <c r="O178" i="42"/>
  <c r="S171" i="42"/>
  <c r="J171" i="42"/>
  <c r="I166" i="42"/>
  <c r="K166" i="42"/>
  <c r="N158" i="42"/>
  <c r="S158" i="42"/>
  <c r="N153" i="43"/>
  <c r="P153" i="43"/>
  <c r="H87" i="43"/>
  <c r="L87" i="43"/>
  <c r="P87" i="43"/>
  <c r="H42" i="43"/>
  <c r="J42" i="43"/>
  <c r="S42" i="43"/>
  <c r="O179" i="44"/>
  <c r="P179" i="44"/>
  <c r="I179" i="44"/>
  <c r="G179" i="44"/>
  <c r="Q179" i="44"/>
  <c r="I133" i="44"/>
  <c r="R133" i="44"/>
  <c r="K133" i="44"/>
  <c r="M133" i="44"/>
  <c r="Q120" i="44"/>
  <c r="S120" i="44"/>
  <c r="G74" i="44"/>
  <c r="N74" i="44"/>
  <c r="O74" i="44"/>
  <c r="R74" i="44"/>
  <c r="H29" i="44"/>
  <c r="O29" i="44"/>
  <c r="R157" i="38"/>
  <c r="S113" i="38"/>
  <c r="Q61" i="38"/>
  <c r="N190" i="39"/>
  <c r="R138" i="39"/>
  <c r="K102" i="39"/>
  <c r="O74" i="39"/>
  <c r="J74" i="39"/>
  <c r="S73" i="39"/>
  <c r="S62" i="39"/>
  <c r="N62" i="39"/>
  <c r="K60" i="39"/>
  <c r="P54" i="39"/>
  <c r="J54" i="39"/>
  <c r="K53" i="39"/>
  <c r="P45" i="39"/>
  <c r="L42" i="39"/>
  <c r="N28" i="39"/>
  <c r="Q27" i="39"/>
  <c r="P24" i="39"/>
  <c r="R196" i="40"/>
  <c r="P170" i="40"/>
  <c r="R145" i="40"/>
  <c r="S98" i="40"/>
  <c r="S91" i="40"/>
  <c r="N91" i="40"/>
  <c r="G81" i="40"/>
  <c r="H55" i="40"/>
  <c r="R53" i="40"/>
  <c r="P32" i="40"/>
  <c r="O19" i="40"/>
  <c r="O198" i="41"/>
  <c r="R183" i="41"/>
  <c r="L183" i="41"/>
  <c r="P170" i="41"/>
  <c r="R145" i="41"/>
  <c r="M145" i="41"/>
  <c r="N112" i="41"/>
  <c r="J111" i="41"/>
  <c r="N111" i="41"/>
  <c r="I78" i="41"/>
  <c r="G78" i="41"/>
  <c r="J75" i="41"/>
  <c r="O75" i="41"/>
  <c r="G69" i="41"/>
  <c r="J67" i="41"/>
  <c r="R67" i="41"/>
  <c r="L64" i="41"/>
  <c r="N59" i="41"/>
  <c r="O47" i="41"/>
  <c r="I35" i="41"/>
  <c r="L35" i="41"/>
  <c r="K190" i="42"/>
  <c r="G190" i="42"/>
  <c r="O190" i="42"/>
  <c r="M178" i="42"/>
  <c r="P165" i="42"/>
  <c r="S154" i="42"/>
  <c r="G150" i="42"/>
  <c r="M150" i="42"/>
  <c r="H150" i="42"/>
  <c r="Q150" i="42"/>
  <c r="S131" i="42"/>
  <c r="N131" i="42"/>
  <c r="M122" i="42"/>
  <c r="I122" i="42"/>
  <c r="J122" i="42"/>
  <c r="O122" i="42"/>
  <c r="G48" i="42"/>
  <c r="O48" i="42"/>
  <c r="P48" i="42"/>
  <c r="L22" i="42"/>
  <c r="G22" i="42"/>
  <c r="O22" i="42"/>
  <c r="H22" i="42"/>
  <c r="P22" i="42"/>
  <c r="I22" i="42"/>
  <c r="S22" i="42"/>
  <c r="I32" i="43"/>
  <c r="L32" i="43"/>
  <c r="P32" i="43"/>
  <c r="J203" i="44"/>
  <c r="Q203" i="44"/>
  <c r="H203" i="44"/>
  <c r="O203" i="44"/>
  <c r="H65" i="44"/>
  <c r="M65" i="44"/>
  <c r="R65" i="44"/>
  <c r="I65" i="44"/>
  <c r="N65" i="44"/>
  <c r="J65" i="44"/>
  <c r="P65" i="44"/>
  <c r="L65" i="44"/>
  <c r="Q65" i="44"/>
  <c r="J118" i="42"/>
  <c r="L112" i="42"/>
  <c r="J98" i="42"/>
  <c r="N74" i="42"/>
  <c r="H74" i="42"/>
  <c r="J73" i="42"/>
  <c r="S66" i="42"/>
  <c r="I66" i="42"/>
  <c r="N64" i="42"/>
  <c r="J62" i="42"/>
  <c r="H58" i="42"/>
  <c r="G46" i="42"/>
  <c r="G45" i="42"/>
  <c r="Q26" i="42"/>
  <c r="L26" i="42"/>
  <c r="S196" i="43"/>
  <c r="M176" i="43"/>
  <c r="N172" i="43"/>
  <c r="I169" i="43"/>
  <c r="L22" i="43"/>
  <c r="G22" i="43"/>
  <c r="S22" i="43"/>
  <c r="G197" i="44"/>
  <c r="S197" i="44"/>
  <c r="O197" i="44"/>
  <c r="I194" i="44"/>
  <c r="G194" i="44"/>
  <c r="M80" i="44"/>
  <c r="O80" i="44"/>
  <c r="P80" i="44"/>
  <c r="I64" i="44"/>
  <c r="R64" i="44"/>
  <c r="S64" i="44"/>
  <c r="G45" i="44"/>
  <c r="K45" i="44"/>
  <c r="O45" i="44"/>
  <c r="S45" i="44"/>
  <c r="H45" i="44"/>
  <c r="L45" i="44"/>
  <c r="P45" i="44"/>
  <c r="I45" i="44"/>
  <c r="M45" i="44"/>
  <c r="Q45" i="44"/>
  <c r="K176" i="45"/>
  <c r="Q176" i="45"/>
  <c r="G169" i="45"/>
  <c r="O169" i="45"/>
  <c r="Q169" i="45"/>
  <c r="R169" i="45"/>
  <c r="H158" i="45"/>
  <c r="M158" i="45"/>
  <c r="N158" i="45"/>
  <c r="P158" i="45"/>
  <c r="G148" i="45"/>
  <c r="P148" i="45"/>
  <c r="M148" i="45"/>
  <c r="N148" i="45"/>
  <c r="O148" i="45"/>
  <c r="G92" i="45"/>
  <c r="K92" i="45"/>
  <c r="M92" i="45"/>
  <c r="N92" i="45"/>
  <c r="H74" i="45"/>
  <c r="I74" i="45"/>
  <c r="P74" i="45"/>
  <c r="G74" i="45"/>
  <c r="S58" i="45"/>
  <c r="M58" i="45"/>
  <c r="L202" i="46"/>
  <c r="N202" i="46"/>
  <c r="G202" i="46"/>
  <c r="H121" i="46"/>
  <c r="N121" i="46"/>
  <c r="P121" i="46"/>
  <c r="R121" i="46"/>
  <c r="P163" i="43"/>
  <c r="R118" i="43"/>
  <c r="S114" i="43"/>
  <c r="M53" i="43"/>
  <c r="G23" i="43"/>
  <c r="I23" i="43"/>
  <c r="P23" i="43"/>
  <c r="M204" i="44"/>
  <c r="L204" i="44"/>
  <c r="S204" i="44"/>
  <c r="G198" i="44"/>
  <c r="O198" i="44"/>
  <c r="H198" i="44"/>
  <c r="O175" i="44"/>
  <c r="Q175" i="44"/>
  <c r="P134" i="44"/>
  <c r="K134" i="44"/>
  <c r="H122" i="44"/>
  <c r="N122" i="44"/>
  <c r="G73" i="44"/>
  <c r="N73" i="44"/>
  <c r="I73" i="44"/>
  <c r="R73" i="44"/>
  <c r="K73" i="44"/>
  <c r="S73" i="44"/>
  <c r="L191" i="45"/>
  <c r="R191" i="45"/>
  <c r="J191" i="45"/>
  <c r="K191" i="45"/>
  <c r="L172" i="45"/>
  <c r="G172" i="45"/>
  <c r="K172" i="45"/>
  <c r="N172" i="45"/>
  <c r="G60" i="45"/>
  <c r="L60" i="45"/>
  <c r="N60" i="45"/>
  <c r="P60" i="45"/>
  <c r="K138" i="42"/>
  <c r="M134" i="42"/>
  <c r="O125" i="42"/>
  <c r="P119" i="42"/>
  <c r="P118" i="42"/>
  <c r="P98" i="42"/>
  <c r="N90" i="42"/>
  <c r="R74" i="42"/>
  <c r="S73" i="42"/>
  <c r="O63" i="42"/>
  <c r="R62" i="42"/>
  <c r="P53" i="42"/>
  <c r="Q51" i="42"/>
  <c r="J51" i="42"/>
  <c r="L44" i="42"/>
  <c r="O41" i="42"/>
  <c r="P36" i="42"/>
  <c r="I36" i="42"/>
  <c r="H32" i="42"/>
  <c r="K25" i="42"/>
  <c r="Q201" i="43"/>
  <c r="L201" i="43"/>
  <c r="Q195" i="43"/>
  <c r="S172" i="43"/>
  <c r="Q169" i="43"/>
  <c r="O168" i="43"/>
  <c r="G163" i="43"/>
  <c r="S129" i="43"/>
  <c r="K114" i="43"/>
  <c r="O95" i="43"/>
  <c r="S48" i="43"/>
  <c r="K48" i="43"/>
  <c r="M38" i="43"/>
  <c r="R28" i="43"/>
  <c r="J28" i="43"/>
  <c r="I25" i="43"/>
  <c r="M25" i="43"/>
  <c r="P25" i="43"/>
  <c r="O22" i="43"/>
  <c r="P197" i="44"/>
  <c r="M193" i="44"/>
  <c r="H193" i="44"/>
  <c r="O193" i="44"/>
  <c r="K177" i="44"/>
  <c r="N177" i="44"/>
  <c r="I172" i="44"/>
  <c r="R172" i="44"/>
  <c r="N170" i="44"/>
  <c r="H170" i="44"/>
  <c r="N45" i="44"/>
  <c r="L40" i="45"/>
  <c r="S40" i="45"/>
  <c r="K40" i="45"/>
  <c r="P178" i="46"/>
  <c r="L178" i="46"/>
  <c r="G178" i="46"/>
  <c r="L168" i="46"/>
  <c r="H168" i="46"/>
  <c r="L118" i="44"/>
  <c r="H63" i="44"/>
  <c r="L61" i="44"/>
  <c r="J12" i="44"/>
  <c r="N192" i="45"/>
  <c r="K189" i="45"/>
  <c r="O187" i="45"/>
  <c r="L187" i="45"/>
  <c r="I171" i="45"/>
  <c r="S166" i="45"/>
  <c r="L166" i="45"/>
  <c r="I166" i="45"/>
  <c r="N160" i="45"/>
  <c r="K160" i="45"/>
  <c r="N154" i="45"/>
  <c r="P138" i="45"/>
  <c r="G137" i="45"/>
  <c r="N132" i="45"/>
  <c r="P132" i="45"/>
  <c r="N109" i="45"/>
  <c r="P109" i="45"/>
  <c r="Q29" i="45"/>
  <c r="S29" i="45"/>
  <c r="J84" i="46"/>
  <c r="O84" i="46"/>
  <c r="I91" i="45"/>
  <c r="Q91" i="45"/>
  <c r="K75" i="45"/>
  <c r="M75" i="45"/>
  <c r="N75" i="45"/>
  <c r="J64" i="45"/>
  <c r="I64" i="45"/>
  <c r="K64" i="45"/>
  <c r="O52" i="45"/>
  <c r="P52" i="45"/>
  <c r="J136" i="46"/>
  <c r="R136" i="46"/>
  <c r="P103" i="46"/>
  <c r="O103" i="46"/>
  <c r="H11" i="46"/>
  <c r="P11" i="46"/>
  <c r="J11" i="46"/>
  <c r="R11" i="46"/>
  <c r="L11" i="46"/>
  <c r="L162" i="44"/>
  <c r="O159" i="44"/>
  <c r="Q147" i="44"/>
  <c r="M143" i="44"/>
  <c r="L131" i="44"/>
  <c r="N93" i="44"/>
  <c r="P57" i="44"/>
  <c r="K187" i="45"/>
  <c r="O166" i="45"/>
  <c r="J166" i="45"/>
  <c r="L160" i="45"/>
  <c r="G50" i="45"/>
  <c r="J50" i="45"/>
  <c r="H50" i="45"/>
  <c r="N158" i="46"/>
  <c r="H158" i="46"/>
  <c r="J158" i="46"/>
  <c r="O93" i="46"/>
  <c r="N93" i="46"/>
  <c r="L86" i="46"/>
  <c r="R86" i="46"/>
  <c r="I86" i="46"/>
  <c r="M86" i="46"/>
  <c r="K82" i="46"/>
  <c r="P82" i="46"/>
  <c r="M40" i="46"/>
  <c r="O40" i="46"/>
  <c r="R88" i="46"/>
  <c r="J88" i="46"/>
  <c r="M74" i="46"/>
  <c r="P65" i="46"/>
  <c r="P52" i="46"/>
  <c r="M48" i="46"/>
  <c r="S46" i="46"/>
  <c r="L41" i="46"/>
  <c r="I28" i="46"/>
  <c r="L15" i="46"/>
  <c r="S80" i="45"/>
  <c r="R67" i="45"/>
  <c r="S48" i="45"/>
  <c r="O30" i="45"/>
  <c r="P187" i="46"/>
  <c r="P179" i="46"/>
  <c r="L141" i="46"/>
  <c r="N135" i="46"/>
  <c r="M104" i="46"/>
  <c r="Q88" i="46"/>
  <c r="N65" i="46"/>
  <c r="S41" i="46"/>
  <c r="K41" i="46"/>
  <c r="N25" i="46"/>
  <c r="U4" i="35"/>
  <c r="U1" i="35" s="1"/>
  <c r="A2" i="35" s="1"/>
  <c r="A2" i="36" s="1"/>
  <c r="F1" i="23"/>
  <c r="C24" i="6" s="1"/>
  <c r="E1" i="23"/>
  <c r="C5" i="6" s="1"/>
  <c r="B3" i="6"/>
  <c r="C62" i="16"/>
  <c r="D112" i="19"/>
  <c r="I1" i="16"/>
  <c r="D80" i="19" s="1"/>
  <c r="K33" i="16"/>
  <c r="K1" i="16" s="1"/>
  <c r="U4" i="38"/>
  <c r="U1" i="38" s="1"/>
  <c r="A1" i="39"/>
  <c r="N1" i="16"/>
  <c r="U4" i="37"/>
  <c r="U1" i="37" s="1"/>
  <c r="P15" i="16"/>
  <c r="P33" i="16" s="1"/>
  <c r="E24" i="6"/>
  <c r="F7" i="17" s="1"/>
  <c r="F22" i="17" s="1"/>
  <c r="L24" i="6"/>
  <c r="M5" i="6"/>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K24" i="6"/>
  <c r="L7" i="17" s="1"/>
  <c r="L22" i="17" s="1"/>
  <c r="L5" i="6"/>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K5" i="6"/>
  <c r="L5" i="17" s="1"/>
  <c r="L19"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J203" i="37"/>
  <c r="R184" i="37"/>
  <c r="I184" i="37"/>
  <c r="P182" i="37"/>
  <c r="H182" i="37"/>
  <c r="N179" i="37"/>
  <c r="O175" i="37"/>
  <c r="H175" i="37"/>
  <c r="I165" i="37"/>
  <c r="K148" i="37"/>
  <c r="G116" i="37"/>
  <c r="Q116" i="37"/>
  <c r="P114" i="37"/>
  <c r="K112" i="37"/>
  <c r="M112" i="37"/>
  <c r="M62" i="37"/>
  <c r="R47" i="37"/>
  <c r="Q39" i="37"/>
  <c r="J39" i="37"/>
  <c r="H26" i="37"/>
  <c r="L26" i="37"/>
  <c r="P22" i="37"/>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H24" i="6"/>
  <c r="I7" i="17" s="1"/>
  <c r="I22" i="17" s="1"/>
  <c r="M24" i="6"/>
  <c r="N7" i="17" s="1"/>
  <c r="N22" i="17" s="1"/>
  <c r="N5" i="6"/>
  <c r="O5" i="17" s="1"/>
  <c r="O19" i="17" s="1"/>
  <c r="M117" i="35"/>
  <c r="S106" i="35"/>
  <c r="N94" i="35"/>
  <c r="P60" i="35"/>
  <c r="R58" i="35"/>
  <c r="Q46" i="35"/>
  <c r="K46" i="35"/>
  <c r="N14" i="35"/>
  <c r="S9" i="35"/>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O84" i="36"/>
  <c r="R80" i="36"/>
  <c r="I80" i="36"/>
  <c r="G74" i="36"/>
  <c r="L72" i="36"/>
  <c r="O70" i="36"/>
  <c r="I70" i="36"/>
  <c r="Q64" i="36"/>
  <c r="M64" i="36"/>
  <c r="M1" i="36" s="1"/>
  <c r="D16" i="6" s="1"/>
  <c r="I64" i="36"/>
  <c r="N60" i="36"/>
  <c r="G60" i="36"/>
  <c r="J59" i="36"/>
  <c r="N45" i="36"/>
  <c r="S44" i="36"/>
  <c r="N44" i="36"/>
  <c r="H44" i="36"/>
  <c r="P40" i="36"/>
  <c r="H40" i="36"/>
  <c r="I39" i="36"/>
  <c r="Q35" i="36"/>
  <c r="S33" i="36"/>
  <c r="J33" i="36"/>
  <c r="R32" i="36"/>
  <c r="G23" i="36"/>
  <c r="G1" i="36" s="1"/>
  <c r="Q21" i="36"/>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N13" i="38"/>
  <c r="G13" i="38"/>
  <c r="S13" i="38"/>
  <c r="N103" i="39"/>
  <c r="M103" i="39"/>
  <c r="Q103" i="39"/>
  <c r="H101" i="39"/>
  <c r="G101" i="39"/>
  <c r="J82" i="39"/>
  <c r="K82" i="39"/>
  <c r="O82" i="39"/>
  <c r="N78" i="39"/>
  <c r="I59" i="39"/>
  <c r="R59" i="39"/>
  <c r="P149" i="36"/>
  <c r="Q148" i="36"/>
  <c r="R136" i="36"/>
  <c r="O108" i="36"/>
  <c r="R105" i="36"/>
  <c r="L105" i="36"/>
  <c r="O94" i="36"/>
  <c r="R87" i="36"/>
  <c r="Q80" i="36"/>
  <c r="N70" i="36"/>
  <c r="P64" i="36"/>
  <c r="L64" i="36"/>
  <c r="S60" i="36"/>
  <c r="L60" i="36"/>
  <c r="R44" i="36"/>
  <c r="L44" i="36"/>
  <c r="L1" i="36" s="1"/>
  <c r="D15" i="6" s="1"/>
  <c r="N40" i="36"/>
  <c r="O33" i="36"/>
  <c r="R23" i="36"/>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O37" i="41"/>
  <c r="H37" i="41"/>
  <c r="M17" i="41"/>
  <c r="G17" i="41"/>
  <c r="H161" i="42"/>
  <c r="O161" i="42"/>
  <c r="H142" i="42"/>
  <c r="M142" i="42"/>
  <c r="K142" i="42"/>
  <c r="N142" i="42"/>
  <c r="P142" i="42"/>
  <c r="H132" i="43"/>
  <c r="G132" i="43"/>
  <c r="N132" i="43"/>
  <c r="O132" i="43"/>
  <c r="R61" i="43"/>
  <c r="P61" i="43"/>
  <c r="L27" i="43"/>
  <c r="M27" i="43"/>
  <c r="O27" i="43"/>
  <c r="R20" i="43"/>
  <c r="J20" i="43"/>
  <c r="P105" i="38"/>
  <c r="Q101" i="38"/>
  <c r="K101" i="38"/>
  <c r="M101" i="38"/>
  <c r="O59" i="38"/>
  <c r="M59" i="38"/>
  <c r="M58" i="38"/>
  <c r="S15" i="38"/>
  <c r="L15" i="38"/>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Q25" i="39"/>
  <c r="O22" i="39"/>
  <c r="J22" i="39"/>
  <c r="I20" i="39"/>
  <c r="I17" i="39"/>
  <c r="R201" i="40"/>
  <c r="P184" i="40"/>
  <c r="H173" i="40"/>
  <c r="R170" i="40"/>
  <c r="N170" i="40"/>
  <c r="N152" i="40"/>
  <c r="R151" i="40"/>
  <c r="P148" i="40"/>
  <c r="H148" i="40"/>
  <c r="S141" i="40"/>
  <c r="I129" i="40"/>
  <c r="J123" i="40"/>
  <c r="L122" i="40"/>
  <c r="R118" i="40"/>
  <c r="R117" i="40"/>
  <c r="G116" i="40"/>
  <c r="I113" i="40"/>
  <c r="L101" i="40"/>
  <c r="N90" i="40"/>
  <c r="P89" i="40"/>
  <c r="R50" i="40"/>
  <c r="S49" i="40"/>
  <c r="N195" i="41"/>
  <c r="M195" i="41"/>
  <c r="K139" i="41"/>
  <c r="I139" i="41"/>
  <c r="S139" i="41"/>
  <c r="J125" i="41"/>
  <c r="Q125" i="41"/>
  <c r="H118" i="41"/>
  <c r="S118" i="41"/>
  <c r="J118" i="41"/>
  <c r="M118" i="41"/>
  <c r="J98" i="41"/>
  <c r="R98" i="41"/>
  <c r="G55" i="41"/>
  <c r="N55" i="41"/>
  <c r="H55" i="41"/>
  <c r="P55" i="41"/>
  <c r="J55" i="41"/>
  <c r="R55" i="41"/>
  <c r="G45" i="41"/>
  <c r="M45" i="41"/>
  <c r="N45" i="41"/>
  <c r="N14" i="41"/>
  <c r="J14" i="41"/>
  <c r="G184" i="42"/>
  <c r="H184" i="42"/>
  <c r="H156" i="42"/>
  <c r="G156" i="42"/>
  <c r="M156" i="42"/>
  <c r="L61" i="42"/>
  <c r="J61" i="42"/>
  <c r="N61" i="42"/>
  <c r="O61" i="42"/>
  <c r="G190" i="43"/>
  <c r="J190" i="43"/>
  <c r="M190" i="43"/>
  <c r="R190" i="43"/>
  <c r="P30" i="39"/>
  <c r="L30" i="39"/>
  <c r="L1" i="39" s="1"/>
  <c r="G15" i="6" s="1"/>
  <c r="G30" i="39"/>
  <c r="S26" i="39"/>
  <c r="J26" i="39"/>
  <c r="J25" i="39"/>
  <c r="R17" i="39"/>
  <c r="H17" i="39"/>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P22" i="40"/>
  <c r="N182" i="41"/>
  <c r="O182" i="41"/>
  <c r="O162" i="41"/>
  <c r="J162" i="41"/>
  <c r="L162" i="41"/>
  <c r="I70" i="41"/>
  <c r="Q70" i="41"/>
  <c r="J70" i="41"/>
  <c r="R70" i="41"/>
  <c r="N70" i="41"/>
  <c r="S63" i="41"/>
  <c r="K48" i="41"/>
  <c r="R48" i="41"/>
  <c r="K44" i="41"/>
  <c r="M44" i="41"/>
  <c r="S44" i="41"/>
  <c r="J39" i="41"/>
  <c r="K39" i="4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S122" i="40"/>
  <c r="S118" i="40"/>
  <c r="I117" i="40"/>
  <c r="G112" i="40"/>
  <c r="M110" i="40"/>
  <c r="L109" i="40"/>
  <c r="I101" i="40"/>
  <c r="G91" i="40"/>
  <c r="K91" i="40"/>
  <c r="P91" i="40"/>
  <c r="G90" i="40"/>
  <c r="G89" i="40"/>
  <c r="O81" i="40"/>
  <c r="P75" i="40"/>
  <c r="O73" i="40"/>
  <c r="R69" i="40"/>
  <c r="S64" i="40"/>
  <c r="M59" i="40"/>
  <c r="K59" i="40"/>
  <c r="Q59" i="40"/>
  <c r="L55" i="40"/>
  <c r="I50" i="40"/>
  <c r="I1" i="40" s="1"/>
  <c r="L49" i="40"/>
  <c r="J36" i="40"/>
  <c r="O22" i="40"/>
  <c r="M17" i="40"/>
  <c r="M1" i="40" s="1"/>
  <c r="H16" i="6" s="1"/>
  <c r="R13" i="40"/>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O15" i="42"/>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J11" i="43"/>
  <c r="N11" i="43"/>
  <c r="P11" i="43"/>
  <c r="P1" i="43" s="1"/>
  <c r="K19" i="6" s="1"/>
  <c r="N183" i="41"/>
  <c r="O136" i="41"/>
  <c r="P120" i="41"/>
  <c r="Q47" i="41"/>
  <c r="Q1" i="41" s="1"/>
  <c r="I20" i="6" s="1"/>
  <c r="N33" i="41"/>
  <c r="L32" i="41"/>
  <c r="M29" i="41"/>
  <c r="R24" i="41"/>
  <c r="P7" i="41"/>
  <c r="Q197" i="42"/>
  <c r="G182" i="42"/>
  <c r="N182" i="42"/>
  <c r="P166" i="42"/>
  <c r="G165" i="42"/>
  <c r="O165" i="42"/>
  <c r="Q162" i="42"/>
  <c r="O148" i="42"/>
  <c r="H70" i="42"/>
  <c r="N70" i="42"/>
  <c r="G70" i="42"/>
  <c r="O70" i="42"/>
  <c r="J70" i="42"/>
  <c r="R70" i="42"/>
  <c r="N52" i="42"/>
  <c r="O52" i="42"/>
  <c r="I18" i="42"/>
  <c r="G18" i="42"/>
  <c r="M18" i="42"/>
  <c r="M1" i="42" s="1"/>
  <c r="J16" i="6" s="1"/>
  <c r="R18" i="42"/>
  <c r="H18" i="42"/>
  <c r="N18" i="42"/>
  <c r="J18" i="42"/>
  <c r="J1" i="42" s="1"/>
  <c r="P18" i="42"/>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L51" i="42"/>
  <c r="H48" i="42"/>
  <c r="I44" i="42"/>
  <c r="Q36" i="42"/>
  <c r="L36" i="42"/>
  <c r="M32" i="42"/>
  <c r="P30" i="42"/>
  <c r="R27" i="42"/>
  <c r="I25" i="42"/>
  <c r="Q22" i="42"/>
  <c r="K22" i="42"/>
  <c r="H16" i="42"/>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I188" i="45"/>
  <c r="K188" i="45"/>
  <c r="G182" i="45"/>
  <c r="O182" i="45"/>
  <c r="H182" i="45"/>
  <c r="P182" i="45"/>
  <c r="G174" i="45"/>
  <c r="K174" i="45"/>
  <c r="Q174" i="45"/>
  <c r="H174" i="45"/>
  <c r="M174" i="45"/>
  <c r="R174" i="45"/>
  <c r="I174" i="45"/>
  <c r="N174" i="45"/>
  <c r="S174" i="45"/>
  <c r="O134" i="45"/>
  <c r="K134" i="45"/>
  <c r="J134" i="45"/>
  <c r="O34" i="43"/>
  <c r="S25" i="43"/>
  <c r="K25" i="43"/>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L35" i="44"/>
  <c r="G35" i="44"/>
  <c r="M33" i="44"/>
  <c r="G29" i="44"/>
  <c r="N29" i="44"/>
  <c r="N1" i="44" s="1"/>
  <c r="L17" i="6" s="1"/>
  <c r="G26" i="44"/>
  <c r="J26" i="44"/>
  <c r="L21" i="44"/>
  <c r="R195" i="45"/>
  <c r="G191" i="45"/>
  <c r="N191" i="45"/>
  <c r="H191" i="45"/>
  <c r="P191" i="45"/>
  <c r="P188" i="45"/>
  <c r="G186" i="45"/>
  <c r="P186" i="45"/>
  <c r="H186" i="45"/>
  <c r="J182" i="45"/>
  <c r="P174" i="45"/>
  <c r="G61" i="44"/>
  <c r="K61" i="44"/>
  <c r="O61" i="44"/>
  <c r="S61" i="44"/>
  <c r="G49" i="44"/>
  <c r="S49" i="44"/>
  <c r="L49" i="44"/>
  <c r="G30" i="44"/>
  <c r="S30" i="44"/>
  <c r="J15" i="44"/>
  <c r="Q15" i="44"/>
  <c r="H15" i="44"/>
  <c r="R15" i="44"/>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N12" i="45"/>
  <c r="Q61" i="46"/>
  <c r="R61" i="46"/>
  <c r="H51" i="46"/>
  <c r="Q51" i="46"/>
  <c r="J51" i="46"/>
  <c r="G51" i="46"/>
  <c r="M51" i="46"/>
  <c r="P51" i="46"/>
  <c r="K20" i="46"/>
  <c r="K1" i="46" s="1"/>
  <c r="N14" i="6" s="1"/>
  <c r="O20" i="46"/>
  <c r="H20" i="46"/>
  <c r="R20" i="46"/>
  <c r="R166" i="45"/>
  <c r="M166" i="45"/>
  <c r="P160" i="45"/>
  <c r="M159" i="45"/>
  <c r="S154" i="45"/>
  <c r="S151" i="45"/>
  <c r="L96" i="45"/>
  <c r="G96" i="45"/>
  <c r="R96" i="45"/>
  <c r="N90" i="45"/>
  <c r="K38" i="45"/>
  <c r="M38" i="45"/>
  <c r="O38" i="45"/>
  <c r="R11" i="45"/>
  <c r="J11" i="45"/>
  <c r="N11" i="45"/>
  <c r="L186" i="46"/>
  <c r="J186" i="46"/>
  <c r="P186" i="46"/>
  <c r="F5" i="6"/>
  <c r="O99" i="45"/>
  <c r="R79" i="45"/>
  <c r="M79" i="45"/>
  <c r="S75" i="45"/>
  <c r="N74" i="45"/>
  <c r="O74" i="45"/>
  <c r="Q67" i="45"/>
  <c r="G67" i="45"/>
  <c r="N64" i="45"/>
  <c r="H64" i="45"/>
  <c r="G63" i="45"/>
  <c r="Q61" i="45"/>
  <c r="H61" i="45"/>
  <c r="H56" i="45"/>
  <c r="R48" i="45"/>
  <c r="G48" i="45"/>
  <c r="O40" i="45"/>
  <c r="G34" i="45"/>
  <c r="K29" i="45"/>
  <c r="H14" i="45"/>
  <c r="N148" i="46"/>
  <c r="R148" i="46"/>
  <c r="J118" i="46"/>
  <c r="G99" i="46"/>
  <c r="N99" i="46"/>
  <c r="H82" i="46"/>
  <c r="M82" i="46"/>
  <c r="J82" i="46"/>
  <c r="N82" i="46"/>
  <c r="N72" i="46"/>
  <c r="P72" i="46"/>
  <c r="J45" i="46"/>
  <c r="H36" i="46"/>
  <c r="M36" i="46"/>
  <c r="G21" i="46"/>
  <c r="Q21" i="46"/>
  <c r="L171" i="46"/>
  <c r="P171" i="46"/>
  <c r="L145" i="46"/>
  <c r="N145" i="46"/>
  <c r="P63" i="46"/>
  <c r="O63" i="46"/>
  <c r="H59" i="46"/>
  <c r="J59" i="46"/>
  <c r="G48" i="46"/>
  <c r="P48" i="46"/>
  <c r="I48" i="46"/>
  <c r="R48" i="46"/>
  <c r="N19" i="46"/>
  <c r="P19" i="46"/>
  <c r="R64" i="45"/>
  <c r="S50" i="45"/>
  <c r="M90" i="46"/>
  <c r="Q90" i="46"/>
  <c r="L82" i="46"/>
  <c r="G73" i="46"/>
  <c r="Q73" i="46"/>
  <c r="K73" i="46"/>
  <c r="R73" i="46"/>
  <c r="M37" i="46"/>
  <c r="S37" i="46"/>
  <c r="S1" i="46" s="1"/>
  <c r="G29" i="46"/>
  <c r="M29" i="46"/>
  <c r="J25" i="46"/>
  <c r="L25" i="46"/>
  <c r="J8" i="46"/>
  <c r="R8" i="46"/>
  <c r="M41" i="46"/>
  <c r="O28" i="46"/>
  <c r="I24" i="6"/>
  <c r="I5" i="6"/>
  <c r="H5" i="6"/>
  <c r="I5" i="17" s="1"/>
  <c r="I19" i="17" s="1"/>
  <c r="H7" i="17"/>
  <c r="H5" i="17"/>
  <c r="D5" i="17" l="1"/>
  <c r="D19" i="17" s="1"/>
  <c r="C5" i="47"/>
  <c r="D7" i="17"/>
  <c r="D22" i="17" s="1"/>
  <c r="C6" i="47"/>
  <c r="M7" i="17"/>
  <c r="M22" i="17" s="1"/>
  <c r="F6" i="47"/>
  <c r="G5" i="17"/>
  <c r="G19" i="17" s="1"/>
  <c r="D5" i="47"/>
  <c r="J5" i="17"/>
  <c r="J19" i="17" s="1"/>
  <c r="E5" i="47"/>
  <c r="M5" i="17"/>
  <c r="M19" i="17" s="1"/>
  <c r="F5" i="47"/>
  <c r="G7" i="17"/>
  <c r="G22" i="17" s="1"/>
  <c r="D6" i="47"/>
  <c r="J7" i="17"/>
  <c r="J22" i="17" s="1"/>
  <c r="E6" i="47"/>
  <c r="A8" i="23"/>
  <c r="A9" i="23" s="1"/>
  <c r="B7" i="23"/>
  <c r="Q33" i="16"/>
  <c r="Q1" i="16" s="1"/>
  <c r="O85" i="19" s="1"/>
  <c r="O1" i="45"/>
  <c r="M18" i="6" s="1"/>
  <c r="O1" i="39"/>
  <c r="G18" i="6" s="1"/>
  <c r="D19" i="47" s="1"/>
  <c r="R1" i="43"/>
  <c r="K21" i="6" s="1"/>
  <c r="Q1" i="46"/>
  <c r="N20" i="6" s="1"/>
  <c r="R1" i="44"/>
  <c r="L21" i="6" s="1"/>
  <c r="F22" i="47" s="1"/>
  <c r="L1" i="44"/>
  <c r="L15" i="6" s="1"/>
  <c r="F13" i="47" s="1"/>
  <c r="O1" i="44"/>
  <c r="L18" i="6" s="1"/>
  <c r="F19" i="47" s="1"/>
  <c r="G1" i="43"/>
  <c r="Q1" i="43"/>
  <c r="K20" i="6" s="1"/>
  <c r="E16" i="47" s="1"/>
  <c r="H1" i="42"/>
  <c r="S1" i="42"/>
  <c r="G1" i="42"/>
  <c r="O1" i="40"/>
  <c r="H18" i="6" s="1"/>
  <c r="G1" i="40"/>
  <c r="P1" i="39"/>
  <c r="G19" i="6" s="1"/>
  <c r="I1" i="39"/>
  <c r="S1" i="41"/>
  <c r="H1" i="38"/>
  <c r="R1" i="36"/>
  <c r="D21" i="6" s="1"/>
  <c r="K1" i="36"/>
  <c r="D14" i="6" s="1"/>
  <c r="S1" i="35"/>
  <c r="T1" i="35" s="1"/>
  <c r="T2" i="35" s="1"/>
  <c r="P1" i="37"/>
  <c r="E19" i="6" s="1"/>
  <c r="P1" i="40"/>
  <c r="H19" i="6" s="1"/>
  <c r="N1" i="41"/>
  <c r="I17" i="6" s="1"/>
  <c r="E18" i="47" s="1"/>
  <c r="S1" i="45"/>
  <c r="H1" i="45"/>
  <c r="I1" i="46"/>
  <c r="K1" i="45"/>
  <c r="M14" i="6" s="1"/>
  <c r="J1" i="45"/>
  <c r="H1" i="46"/>
  <c r="L1" i="45"/>
  <c r="M15" i="6" s="1"/>
  <c r="I1" i="45"/>
  <c r="M1" i="44"/>
  <c r="L16" i="6" s="1"/>
  <c r="K1" i="43"/>
  <c r="K14" i="6" s="1"/>
  <c r="K1" i="42"/>
  <c r="J14" i="6" s="1"/>
  <c r="I1" i="42"/>
  <c r="J1" i="40"/>
  <c r="Q1" i="40"/>
  <c r="H20" i="6" s="1"/>
  <c r="Q1" i="39"/>
  <c r="G20" i="6" s="1"/>
  <c r="K1" i="41"/>
  <c r="I14" i="6" s="1"/>
  <c r="E12" i="47" s="1"/>
  <c r="H1" i="39"/>
  <c r="S1" i="39"/>
  <c r="K1" i="39"/>
  <c r="G14" i="6" s="1"/>
  <c r="L1" i="38"/>
  <c r="F15" i="6" s="1"/>
  <c r="M1" i="41"/>
  <c r="I16" i="6" s="1"/>
  <c r="E15" i="47" s="1"/>
  <c r="Q1" i="37"/>
  <c r="E20" i="6" s="1"/>
  <c r="O1" i="36"/>
  <c r="D18" i="6" s="1"/>
  <c r="N1" i="39"/>
  <c r="G17" i="6" s="1"/>
  <c r="R1" i="38"/>
  <c r="F21" i="6" s="1"/>
  <c r="J1" i="36"/>
  <c r="H1" i="36"/>
  <c r="H1" i="35"/>
  <c r="L1" i="42"/>
  <c r="J15" i="6" s="1"/>
  <c r="R1" i="42"/>
  <c r="J21" i="6" s="1"/>
  <c r="O1" i="41"/>
  <c r="I18" i="6" s="1"/>
  <c r="E19" i="47" s="1"/>
  <c r="Q1" i="45"/>
  <c r="M20" i="6" s="1"/>
  <c r="M1" i="45"/>
  <c r="M16" i="6" s="1"/>
  <c r="P1" i="46"/>
  <c r="N19" i="6" s="1"/>
  <c r="G1" i="45"/>
  <c r="O1" i="46"/>
  <c r="N18" i="6" s="1"/>
  <c r="Q1" i="44"/>
  <c r="L20" i="6" s="1"/>
  <c r="G1" i="44"/>
  <c r="J1" i="44"/>
  <c r="S1" i="43"/>
  <c r="K1" i="44"/>
  <c r="L14" i="6" s="1"/>
  <c r="F12" i="47" s="1"/>
  <c r="I1" i="43"/>
  <c r="P1" i="42"/>
  <c r="J19" i="6" s="1"/>
  <c r="P1" i="41"/>
  <c r="I19" i="6" s="1"/>
  <c r="E21" i="47" s="1"/>
  <c r="H1" i="43"/>
  <c r="O1" i="42"/>
  <c r="J18" i="6" s="1"/>
  <c r="R1" i="40"/>
  <c r="H21" i="6" s="1"/>
  <c r="L1" i="40"/>
  <c r="H15" i="6" s="1"/>
  <c r="G1" i="39"/>
  <c r="S1" i="40"/>
  <c r="J1" i="39"/>
  <c r="L1" i="43"/>
  <c r="K15" i="6" s="1"/>
  <c r="Q1" i="36"/>
  <c r="D20" i="6" s="1"/>
  <c r="S1" i="36"/>
  <c r="T1" i="36" s="1"/>
  <c r="T2" i="36" s="1"/>
  <c r="P1" i="36"/>
  <c r="D19" i="6" s="1"/>
  <c r="I1" i="36"/>
  <c r="P62" i="16"/>
  <c r="P1" i="16" s="1"/>
  <c r="O80" i="19" s="1"/>
  <c r="A2" i="37"/>
  <c r="A2" i="38" s="1"/>
  <c r="N1" i="46"/>
  <c r="N17" i="6" s="1"/>
  <c r="F18" i="47" s="1"/>
  <c r="H1" i="44"/>
  <c r="D1" i="44" s="1"/>
  <c r="L4" i="6" s="1"/>
  <c r="O1" i="43"/>
  <c r="K18" i="6" s="1"/>
  <c r="H1" i="41"/>
  <c r="L1" i="41"/>
  <c r="I15" i="6" s="1"/>
  <c r="E13" i="47" s="1"/>
  <c r="P1" i="38"/>
  <c r="F19" i="6" s="1"/>
  <c r="D21" i="47" s="1"/>
  <c r="G1" i="38"/>
  <c r="J1" i="37"/>
  <c r="Q1" i="38"/>
  <c r="F20" i="6" s="1"/>
  <c r="G1" i="35"/>
  <c r="N1" i="45"/>
  <c r="M17" i="6" s="1"/>
  <c r="S1" i="44"/>
  <c r="P1" i="44"/>
  <c r="L19" i="6" s="1"/>
  <c r="F21" i="47" s="1"/>
  <c r="N1" i="42"/>
  <c r="J17" i="6" s="1"/>
  <c r="N1" i="43"/>
  <c r="K17" i="6" s="1"/>
  <c r="J1" i="41"/>
  <c r="R1" i="41"/>
  <c r="I21" i="6" s="1"/>
  <c r="G1" i="41"/>
  <c r="N1" i="38"/>
  <c r="F17" i="6" s="1"/>
  <c r="D18" i="47" s="1"/>
  <c r="N1" i="37"/>
  <c r="E17" i="6" s="1"/>
  <c r="M1" i="38"/>
  <c r="F16" i="6" s="1"/>
  <c r="D15" i="47" s="1"/>
  <c r="K1" i="38"/>
  <c r="F14" i="6" s="1"/>
  <c r="D12" i="47" s="1"/>
  <c r="O1" i="37"/>
  <c r="E18" i="6" s="1"/>
  <c r="M1" i="37"/>
  <c r="E16" i="6" s="1"/>
  <c r="C15" i="47" s="1"/>
  <c r="N1" i="35"/>
  <c r="C17" i="6" s="1"/>
  <c r="O1" i="35"/>
  <c r="C18" i="6" s="1"/>
  <c r="D85" i="19"/>
  <c r="R1" i="46"/>
  <c r="N21" i="6" s="1"/>
  <c r="M1" i="46"/>
  <c r="N16" i="6" s="1"/>
  <c r="G1" i="46"/>
  <c r="L1" i="46"/>
  <c r="N15" i="6" s="1"/>
  <c r="J1" i="43"/>
  <c r="N1" i="40"/>
  <c r="H17" i="6" s="1"/>
  <c r="I1" i="41"/>
  <c r="G1" i="37"/>
  <c r="S1" i="37"/>
  <c r="T1" i="37" s="1"/>
  <c r="T2" i="37" s="1"/>
  <c r="N1" i="36"/>
  <c r="D17" i="6" s="1"/>
  <c r="J1" i="38"/>
  <c r="K1" i="37"/>
  <c r="E14" i="6" s="1"/>
  <c r="I1" i="37"/>
  <c r="K1" i="35"/>
  <c r="C14" i="6" s="1"/>
  <c r="P1" i="35"/>
  <c r="C19" i="6" s="1"/>
  <c r="J1" i="35"/>
  <c r="L1" i="35"/>
  <c r="C15" i="6" s="1"/>
  <c r="I1" i="35"/>
  <c r="J1" i="46"/>
  <c r="R1" i="45"/>
  <c r="M21" i="6" s="1"/>
  <c r="Q1" i="42"/>
  <c r="J20" i="6" s="1"/>
  <c r="K1" i="40"/>
  <c r="H14" i="6" s="1"/>
  <c r="R1" i="39"/>
  <c r="G21" i="6" s="1"/>
  <c r="I1" i="38"/>
  <c r="S1" i="38"/>
  <c r="T1" i="38" s="1"/>
  <c r="T2" i="38" s="1"/>
  <c r="R1" i="37"/>
  <c r="E21" i="6" s="1"/>
  <c r="L1" i="37"/>
  <c r="E15" i="6" s="1"/>
  <c r="H1" i="37"/>
  <c r="R1" i="35"/>
  <c r="C21" i="6" s="1"/>
  <c r="Q1" i="35"/>
  <c r="C20" i="6" s="1"/>
  <c r="A1" i="40"/>
  <c r="U4" i="39"/>
  <c r="U1" i="39" s="1"/>
  <c r="B24" i="6"/>
  <c r="O99" i="19" s="1"/>
  <c r="B5" i="6"/>
  <c r="O51" i="19" s="1"/>
  <c r="H22" i="17"/>
  <c r="C22" i="17" s="1"/>
  <c r="C7" i="17"/>
  <c r="H19" i="17"/>
  <c r="E22" i="47" l="1"/>
  <c r="C19" i="17"/>
  <c r="D22" i="47"/>
  <c r="G6" i="47"/>
  <c r="F15" i="47"/>
  <c r="G15" i="47" s="1"/>
  <c r="C13" i="47"/>
  <c r="B19" i="6"/>
  <c r="C21" i="47"/>
  <c r="G21" i="47" s="1"/>
  <c r="D13" i="47"/>
  <c r="G5" i="47"/>
  <c r="F16" i="47"/>
  <c r="C19" i="47"/>
  <c r="G19" i="47" s="1"/>
  <c r="C16" i="47"/>
  <c r="D16" i="47"/>
  <c r="C5" i="17"/>
  <c r="I28" i="17" s="1"/>
  <c r="C12" i="47"/>
  <c r="G12" i="47" s="1"/>
  <c r="C18" i="47"/>
  <c r="G18" i="47" s="1"/>
  <c r="C22" i="47"/>
  <c r="B18" i="6"/>
  <c r="H22" i="6"/>
  <c r="I13" i="17" s="1"/>
  <c r="J22" i="6"/>
  <c r="K13" i="17" s="1"/>
  <c r="B20" i="6"/>
  <c r="B8" i="23"/>
  <c r="L22" i="6"/>
  <c r="M13" i="17" s="1"/>
  <c r="K22" i="6"/>
  <c r="L13" i="17" s="1"/>
  <c r="D22" i="6"/>
  <c r="E13" i="17" s="1"/>
  <c r="I22" i="6"/>
  <c r="J13" i="17" s="1"/>
  <c r="D1" i="43"/>
  <c r="K4" i="6" s="1"/>
  <c r="B16" i="6"/>
  <c r="G22" i="6"/>
  <c r="H13" i="17" s="1"/>
  <c r="N22" i="6"/>
  <c r="O13" i="17" s="1"/>
  <c r="M22" i="6"/>
  <c r="N13" i="17" s="1"/>
  <c r="A2" i="39"/>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G16" i="47" l="1"/>
  <c r="F28" i="17"/>
  <c r="J24" i="17"/>
  <c r="M20" i="17"/>
  <c r="D28" i="17"/>
  <c r="G13" i="47"/>
  <c r="K24" i="17"/>
  <c r="K26" i="17" s="1"/>
  <c r="K30" i="17" s="1"/>
  <c r="J27" i="6" s="1"/>
  <c r="H20" i="17"/>
  <c r="I24" i="17"/>
  <c r="I26" i="17" s="1"/>
  <c r="I30" i="17" s="1"/>
  <c r="H27" i="6" s="1"/>
  <c r="O20" i="17"/>
  <c r="O26" i="17" s="1"/>
  <c r="O30" i="17" s="1"/>
  <c r="N27" i="6" s="1"/>
  <c r="D20" i="17"/>
  <c r="C20" i="17" s="1"/>
  <c r="K28" i="17"/>
  <c r="G20" i="17"/>
  <c r="G26" i="17" s="1"/>
  <c r="G30" i="17" s="1"/>
  <c r="F27" i="6" s="1"/>
  <c r="E28" i="17"/>
  <c r="H24" i="17"/>
  <c r="L28" i="17"/>
  <c r="D24" i="17"/>
  <c r="D26" i="17" s="1"/>
  <c r="M28" i="17"/>
  <c r="N28" i="17"/>
  <c r="F20" i="17"/>
  <c r="I20" i="17"/>
  <c r="G28" i="17"/>
  <c r="G22" i="47"/>
  <c r="J20" i="17"/>
  <c r="E20" i="17"/>
  <c r="E26" i="17" s="1"/>
  <c r="E30" i="17" s="1"/>
  <c r="D27" i="6" s="1"/>
  <c r="F24" i="17"/>
  <c r="H28" i="17"/>
  <c r="G24" i="17"/>
  <c r="O28" i="17"/>
  <c r="N20" i="17"/>
  <c r="N26" i="17" s="1"/>
  <c r="N30" i="17" s="1"/>
  <c r="M27" i="6" s="1"/>
  <c r="J28" i="17"/>
  <c r="C28" i="17" s="1"/>
  <c r="L20" i="17"/>
  <c r="L26" i="17" s="1"/>
  <c r="L30" i="17" s="1"/>
  <c r="K27" i="6" s="1"/>
  <c r="M24" i="17"/>
  <c r="M26" i="17" s="1"/>
  <c r="M30" i="17" s="1"/>
  <c r="L27" i="6" s="1"/>
  <c r="O24" i="17"/>
  <c r="K20" i="17"/>
  <c r="E24" i="17"/>
  <c r="N24" i="17"/>
  <c r="L24" i="17"/>
  <c r="A2" i="40"/>
  <c r="C13" i="17"/>
  <c r="T2" i="39"/>
  <c r="T1" i="40"/>
  <c r="B4" i="6"/>
  <c r="A4" i="6" s="1"/>
  <c r="A1" i="42"/>
  <c r="U4" i="41"/>
  <c r="U1" i="41" s="1"/>
  <c r="A2" i="41" s="1"/>
  <c r="B22" i="6"/>
  <c r="J26" i="17"/>
  <c r="J30" i="17" s="1"/>
  <c r="I27" i="6" s="1"/>
  <c r="H26" i="17"/>
  <c r="H30" i="17" s="1"/>
  <c r="G27" i="6" s="1"/>
  <c r="F26" i="17"/>
  <c r="F30" i="17" s="1"/>
  <c r="E27" i="6" s="1"/>
  <c r="C24" i="17" l="1"/>
  <c r="A10" i="23"/>
  <c r="A13" i="23" s="1"/>
  <c r="A14" i="23" s="1"/>
  <c r="B14" i="23" s="1"/>
  <c r="A1" i="43"/>
  <c r="U4" i="42"/>
  <c r="U1" i="42" s="1"/>
  <c r="A2" i="42" s="1"/>
  <c r="T2" i="40"/>
  <c r="T1" i="41"/>
  <c r="C26" i="17"/>
  <c r="D30" i="17"/>
  <c r="A15" i="23" l="1"/>
  <c r="B15" i="23" s="1"/>
  <c r="B13" i="23"/>
  <c r="T2" i="41"/>
  <c r="T1" i="42"/>
  <c r="U4" i="43"/>
  <c r="U1" i="43" s="1"/>
  <c r="A2" i="43" s="1"/>
  <c r="A1" i="44"/>
  <c r="C30" i="17"/>
  <c r="C34" i="17" s="1"/>
  <c r="C27" i="6"/>
  <c r="A16" i="23" l="1"/>
  <c r="B16" i="23" s="1"/>
  <c r="U4" i="44"/>
  <c r="U1" i="44" s="1"/>
  <c r="A2" i="44" s="1"/>
  <c r="A1" i="45"/>
  <c r="T2" i="42"/>
  <c r="T1" i="43"/>
  <c r="B27" i="6"/>
  <c r="C35" i="17"/>
  <c r="C36" i="17" s="1"/>
  <c r="A17" i="23" l="1"/>
  <c r="B17" i="23" s="1"/>
  <c r="U4" i="45"/>
  <c r="U1" i="45" s="1"/>
  <c r="A2" i="45" s="1"/>
  <c r="A1" i="46"/>
  <c r="U4" i="46" s="1"/>
  <c r="U1" i="46" s="1"/>
  <c r="T2" i="43"/>
  <c r="T1" i="44"/>
  <c r="C37" i="17"/>
  <c r="C39" i="17"/>
  <c r="C38" i="17"/>
  <c r="A18" i="23" l="1"/>
  <c r="B18" i="23" s="1"/>
  <c r="A2" i="46"/>
  <c r="B1" i="6" s="1"/>
  <c r="D1" i="6" s="1"/>
  <c r="T2" i="44"/>
  <c r="T1" i="45"/>
  <c r="C41" i="17"/>
  <c r="A19" i="23" l="1"/>
  <c r="I1" i="6"/>
  <c r="C1" i="6"/>
  <c r="I7" i="6" s="1"/>
  <c r="A20" i="23"/>
  <c r="A21" i="23" s="1"/>
  <c r="A24" i="23" s="1"/>
  <c r="B24" i="23" s="1"/>
  <c r="B19" i="23"/>
  <c r="T2" i="45"/>
  <c r="T1" i="46"/>
  <c r="T2" i="46" s="1"/>
  <c r="M32" i="6"/>
  <c r="M33" i="6" s="1"/>
  <c r="I32" i="6"/>
  <c r="I33" i="6" s="1"/>
  <c r="D32" i="6"/>
  <c r="D33" i="6" s="1"/>
  <c r="L32" i="6"/>
  <c r="L33" i="6" s="1"/>
  <c r="N32" i="6"/>
  <c r="N33" i="6" s="1"/>
  <c r="C32" i="6"/>
  <c r="K32" i="6"/>
  <c r="K33" i="6" s="1"/>
  <c r="E32" i="6"/>
  <c r="E33" i="6" s="1"/>
  <c r="H32" i="6"/>
  <c r="H33" i="6" s="1"/>
  <c r="J32" i="6"/>
  <c r="J33" i="6" s="1"/>
  <c r="G32" i="6"/>
  <c r="G33" i="6" s="1"/>
  <c r="F32" i="6"/>
  <c r="F33" i="6" s="1"/>
  <c r="B10" i="6" l="1"/>
  <c r="D10" i="6" s="1"/>
  <c r="L6" i="6"/>
  <c r="G6" i="6"/>
  <c r="J6" i="6"/>
  <c r="D7" i="6"/>
  <c r="H6" i="6"/>
  <c r="D9" i="6"/>
  <c r="N9" i="6"/>
  <c r="E7" i="6"/>
  <c r="N11" i="6"/>
  <c r="J8" i="6"/>
  <c r="N6" i="6"/>
  <c r="F6" i="6"/>
  <c r="D17" i="47" s="1"/>
  <c r="L8" i="6"/>
  <c r="I11" i="6"/>
  <c r="E7" i="47" s="1"/>
  <c r="L11" i="6"/>
  <c r="F7" i="47" s="1"/>
  <c r="C7" i="6"/>
  <c r="C8" i="6"/>
  <c r="I9" i="6"/>
  <c r="J9" i="6"/>
  <c r="M6" i="6"/>
  <c r="M8" i="6"/>
  <c r="C6" i="6"/>
  <c r="K11" i="6"/>
  <c r="K9" i="6"/>
  <c r="D6" i="6"/>
  <c r="F11" i="6"/>
  <c r="F7" i="6"/>
  <c r="G11" i="6"/>
  <c r="L7" i="6"/>
  <c r="N8" i="6"/>
  <c r="G7" i="6"/>
  <c r="M7" i="6"/>
  <c r="J11" i="6"/>
  <c r="C9" i="6"/>
  <c r="N7" i="6"/>
  <c r="M9" i="6"/>
  <c r="C11" i="6"/>
  <c r="E9" i="6"/>
  <c r="H7" i="6"/>
  <c r="E6" i="6"/>
  <c r="F8" i="6"/>
  <c r="M11" i="6"/>
  <c r="I6" i="6"/>
  <c r="E17" i="47" s="1"/>
  <c r="G9" i="6"/>
  <c r="L9" i="6"/>
  <c r="E8" i="6"/>
  <c r="H8" i="6"/>
  <c r="H9" i="6"/>
  <c r="D8" i="6"/>
  <c r="G8" i="6"/>
  <c r="F9" i="6"/>
  <c r="D11" i="6"/>
  <c r="H11" i="6"/>
  <c r="J7" i="6"/>
  <c r="E11" i="6"/>
  <c r="I8" i="6"/>
  <c r="K6" i="6"/>
  <c r="K7" i="6"/>
  <c r="K8" i="6"/>
  <c r="A25" i="23"/>
  <c r="B25" i="23" s="1"/>
  <c r="N10" i="6"/>
  <c r="I10" i="6"/>
  <c r="L10" i="6"/>
  <c r="B32" i="6"/>
  <c r="C33" i="6"/>
  <c r="B33" i="6" s="1"/>
  <c r="D14" i="47" l="1"/>
  <c r="D7" i="47"/>
  <c r="F26" i="47"/>
  <c r="E14" i="47"/>
  <c r="C17" i="47"/>
  <c r="C14" i="47"/>
  <c r="F17" i="47"/>
  <c r="F14" i="47"/>
  <c r="F29" i="47" s="1"/>
  <c r="C7" i="47"/>
  <c r="H10" i="6"/>
  <c r="H12" i="6" s="1"/>
  <c r="K10" i="6"/>
  <c r="K12" i="6" s="1"/>
  <c r="L9" i="17" s="1"/>
  <c r="L11" i="17" s="1"/>
  <c r="L15" i="17" s="1"/>
  <c r="A26" i="23"/>
  <c r="G10" i="6"/>
  <c r="G12" i="6" s="1"/>
  <c r="H9" i="17" s="1"/>
  <c r="H11" i="17" s="1"/>
  <c r="H15" i="17" s="1"/>
  <c r="E10" i="6"/>
  <c r="E12" i="6" s="1"/>
  <c r="E13" i="6" s="1"/>
  <c r="E23" i="6" s="1"/>
  <c r="C10" i="6"/>
  <c r="M10" i="6"/>
  <c r="M12" i="6" s="1"/>
  <c r="M13" i="6" s="1"/>
  <c r="M23" i="6" s="1"/>
  <c r="F10" i="6"/>
  <c r="J10" i="6"/>
  <c r="J12" i="6" s="1"/>
  <c r="K9" i="17" s="1"/>
  <c r="K11" i="17" s="1"/>
  <c r="K15" i="17" s="1"/>
  <c r="N12" i="6"/>
  <c r="O9" i="17" s="1"/>
  <c r="O11" i="17" s="1"/>
  <c r="O15" i="17" s="1"/>
  <c r="D12" i="6"/>
  <c r="D13" i="6" s="1"/>
  <c r="D23" i="6" s="1"/>
  <c r="B7" i="6"/>
  <c r="I12" i="6"/>
  <c r="J9" i="17" s="1"/>
  <c r="J11" i="17" s="1"/>
  <c r="J15" i="17" s="1"/>
  <c r="B6" i="6"/>
  <c r="B11" i="6"/>
  <c r="B9" i="6"/>
  <c r="B8" i="6"/>
  <c r="L12" i="6"/>
  <c r="M9" i="17" s="1"/>
  <c r="M11" i="17" s="1"/>
  <c r="M15" i="17" s="1"/>
  <c r="A27" i="23"/>
  <c r="B26" i="23"/>
  <c r="G14" i="47" l="1"/>
  <c r="F12" i="6"/>
  <c r="F13" i="6" s="1"/>
  <c r="F23" i="6" s="1"/>
  <c r="D26" i="47"/>
  <c r="E26" i="47"/>
  <c r="E29" i="47" s="1"/>
  <c r="G7" i="47"/>
  <c r="C12" i="6"/>
  <c r="C26" i="47"/>
  <c r="G26" i="47" s="1"/>
  <c r="G17" i="47"/>
  <c r="D29" i="47"/>
  <c r="I13" i="6"/>
  <c r="I23" i="6" s="1"/>
  <c r="C13" i="6"/>
  <c r="C23" i="6" s="1"/>
  <c r="D9" i="17"/>
  <c r="D11" i="17" s="1"/>
  <c r="D15" i="17" s="1"/>
  <c r="N13" i="6"/>
  <c r="N23" i="6" s="1"/>
  <c r="G9" i="17"/>
  <c r="G11" i="17" s="1"/>
  <c r="G15" i="17" s="1"/>
  <c r="G13" i="6"/>
  <c r="G23" i="6" s="1"/>
  <c r="N9" i="17"/>
  <c r="N11" i="17" s="1"/>
  <c r="N15" i="17" s="1"/>
  <c r="E9" i="17"/>
  <c r="E11" i="17" s="1"/>
  <c r="E15" i="17" s="1"/>
  <c r="B12" i="6"/>
  <c r="B13" i="6" s="1"/>
  <c r="B23" i="6" s="1"/>
  <c r="K13" i="6"/>
  <c r="K23" i="6" s="1"/>
  <c r="F9" i="17"/>
  <c r="F11" i="17" s="1"/>
  <c r="F15" i="17" s="1"/>
  <c r="I9" i="17"/>
  <c r="I11" i="17" s="1"/>
  <c r="I15" i="17" s="1"/>
  <c r="H13" i="6"/>
  <c r="H23" i="6" s="1"/>
  <c r="J13" i="6"/>
  <c r="J23" i="6" s="1"/>
  <c r="L13" i="6"/>
  <c r="L23" i="6" s="1"/>
  <c r="A28" i="23"/>
  <c r="B27" i="23"/>
  <c r="G29" i="47" l="1"/>
  <c r="C29" i="47"/>
  <c r="C9" i="17"/>
  <c r="C11" i="17"/>
  <c r="C15" i="17"/>
  <c r="O64" i="19"/>
  <c r="D71" i="19" s="1"/>
  <c r="B28" i="23"/>
  <c r="A29" i="23"/>
  <c r="O71" i="19" l="1"/>
  <c r="O106" i="19" s="1"/>
  <c r="O94" i="19" s="1"/>
  <c r="D34" i="20" s="1"/>
  <c r="O34" i="20" s="1"/>
  <c r="D123" i="19" s="1"/>
  <c r="A30" i="23"/>
  <c r="B29" i="23"/>
  <c r="D99" i="19" l="1"/>
  <c r="D106" i="19" s="1"/>
  <c r="E5" i="8" s="1"/>
  <c r="A32" i="23"/>
  <c r="A35" i="23" s="1"/>
  <c r="A31" i="23"/>
  <c r="B30" i="23"/>
  <c r="E15" i="8" l="1"/>
  <c r="E14" i="8"/>
  <c r="E6" i="8"/>
  <c r="E7" i="8" s="1"/>
  <c r="E8" i="8" s="1"/>
  <c r="A36" i="23"/>
  <c r="B35" i="23"/>
  <c r="E9" i="8" l="1"/>
  <c r="E10" i="8" s="1"/>
  <c r="E17" i="8" s="1"/>
  <c r="E24" i="8" s="1"/>
  <c r="E26" i="8" s="1"/>
  <c r="B36" i="23"/>
  <c r="A37" i="23"/>
  <c r="E25" i="8"/>
  <c r="B37" i="23" l="1"/>
  <c r="A38" i="23"/>
  <c r="A39" i="23" l="1"/>
  <c r="B38" i="23"/>
  <c r="A40" i="23" l="1"/>
  <c r="B39" i="23"/>
  <c r="A41" i="23" l="1"/>
  <c r="B40" i="23"/>
  <c r="A43" i="23" l="1"/>
  <c r="B41" i="23"/>
  <c r="A5" i="24"/>
  <c r="A42"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A5" i="25" s="1"/>
  <c r="B44" i="24" l="1"/>
  <c r="A45" i="24"/>
  <c r="A46" i="24"/>
  <c r="B5" i="25" l="1"/>
  <c r="A6" i="25"/>
  <c r="B6" i="25" l="1"/>
  <c r="A7" i="25"/>
  <c r="B7" i="25" l="1"/>
  <c r="A8" i="25"/>
  <c r="B8" i="25" l="1"/>
  <c r="A9" i="25"/>
  <c r="B9" i="25" l="1"/>
  <c r="A10" i="25"/>
  <c r="A11" i="25" l="1"/>
  <c r="B10" i="25"/>
  <c r="B11" i="25" l="1"/>
  <c r="A16" i="25"/>
  <c r="A12" i="25"/>
  <c r="A13" i="25"/>
  <c r="B16" i="25" l="1"/>
  <c r="A17" i="25"/>
  <c r="A18" i="25" l="1"/>
  <c r="B17" i="25"/>
  <c r="A19" i="25" l="1"/>
  <c r="B18" i="25"/>
  <c r="A20" i="25" l="1"/>
  <c r="B19" i="25"/>
  <c r="B20" i="25" l="1"/>
  <c r="A21" i="25"/>
  <c r="A22" i="25" l="1"/>
  <c r="B21" i="25"/>
  <c r="B22" i="25" l="1"/>
  <c r="A27" i="25"/>
  <c r="A23" i="25"/>
  <c r="A24" i="25"/>
  <c r="A28" i="25" l="1"/>
  <c r="B27" i="25"/>
  <c r="A29" i="25" l="1"/>
  <c r="B28" i="25"/>
  <c r="B29" i="25" l="1"/>
  <c r="A30" i="25"/>
  <c r="A31" i="25" l="1"/>
  <c r="B30" i="25"/>
  <c r="A32" i="25" l="1"/>
  <c r="B31" i="25"/>
  <c r="B32" i="25" l="1"/>
  <c r="A33" i="25"/>
  <c r="A34" i="25" l="1"/>
  <c r="B33" i="25"/>
  <c r="A35" i="25"/>
  <c r="A38" i="25" s="1"/>
  <c r="B38" i="25" l="1"/>
  <c r="A39" i="25"/>
  <c r="A40" i="25" l="1"/>
  <c r="B39" i="25"/>
  <c r="B40" i="25" l="1"/>
  <c r="A41" i="25"/>
  <c r="B41" i="25" l="1"/>
  <c r="A42" i="25"/>
  <c r="A43" i="25" l="1"/>
  <c r="B42" i="25"/>
  <c r="B43" i="25" l="1"/>
  <c r="A44" i="25"/>
  <c r="B44" i="25" l="1"/>
  <c r="A45" i="25"/>
  <c r="A46" i="25" s="1"/>
  <c r="A49" i="25" s="1"/>
  <c r="B49" i="25" l="1"/>
  <c r="A50" i="25"/>
  <c r="A51" i="25" l="1"/>
  <c r="B50" i="25"/>
  <c r="B51" i="25" l="1"/>
  <c r="A52" i="25"/>
  <c r="A53" i="25" l="1"/>
  <c r="B52" i="25"/>
  <c r="A54" i="25" l="1"/>
  <c r="B53" i="25"/>
  <c r="A55" i="25" l="1"/>
  <c r="B54" i="25"/>
  <c r="B55" i="25" l="1"/>
  <c r="A56" i="25"/>
  <c r="A57" i="25" s="1"/>
  <c r="A6" i="26" s="1"/>
  <c r="A7" i="26" l="1"/>
  <c r="B6" i="26"/>
  <c r="A8" i="26" l="1"/>
  <c r="B7" i="26"/>
  <c r="A9" i="26" l="1"/>
  <c r="B8" i="26"/>
  <c r="A10" i="26" l="1"/>
  <c r="B9" i="26"/>
  <c r="B10" i="26" l="1"/>
  <c r="A11" i="26"/>
  <c r="B11" i="26" l="1"/>
  <c r="A12" i="26"/>
  <c r="B12" i="26" l="1"/>
  <c r="A13" i="26"/>
  <c r="A14" i="26" s="1"/>
  <c r="A17" i="26" s="1"/>
  <c r="B17" i="26" l="1"/>
  <c r="A18" i="26"/>
  <c r="B18" i="26" l="1"/>
  <c r="A19" i="26"/>
  <c r="A20" i="26" l="1"/>
  <c r="B19" i="26"/>
  <c r="A21" i="26" l="1"/>
  <c r="B20" i="26"/>
  <c r="A22" i="26" l="1"/>
  <c r="B21" i="26"/>
  <c r="A23" i="26" l="1"/>
  <c r="B22" i="26"/>
  <c r="B23" i="26" l="1"/>
  <c r="A24" i="26"/>
  <c r="A25" i="26" s="1"/>
  <c r="A28" i="26" s="1"/>
  <c r="A29" i="26" l="1"/>
  <c r="B28" i="26"/>
  <c r="B29" i="26" l="1"/>
  <c r="A30" i="26"/>
  <c r="A31" i="26" l="1"/>
  <c r="B30" i="26"/>
  <c r="B31" i="26" l="1"/>
  <c r="A32" i="26"/>
  <c r="A33" i="26" l="1"/>
  <c r="B32" i="26"/>
  <c r="A34" i="26" l="1"/>
  <c r="B33" i="26"/>
  <c r="A36" i="26" l="1"/>
  <c r="A39" i="26" s="1"/>
  <c r="B34" i="26"/>
  <c r="A35" i="26"/>
  <c r="A40" i="26" l="1"/>
  <c r="B39" i="26"/>
  <c r="A41" i="26" l="1"/>
  <c r="B40" i="26"/>
  <c r="A42" i="26" l="1"/>
  <c r="B41" i="26"/>
  <c r="A43" i="26" l="1"/>
  <c r="B42" i="26"/>
  <c r="B43" i="26" l="1"/>
  <c r="A44" i="26"/>
  <c r="A45" i="26" l="1"/>
  <c r="B44" i="26"/>
  <c r="A47" i="26" l="1"/>
  <c r="A5" i="27" s="1"/>
  <c r="A46" i="26"/>
  <c r="B45" i="26"/>
  <c r="A6" i="27" l="1"/>
  <c r="B5" i="27"/>
  <c r="B6" i="27" l="1"/>
  <c r="A7" i="27"/>
  <c r="B7" i="27" l="1"/>
  <c r="A8" i="27"/>
  <c r="B8" i="27" l="1"/>
  <c r="A9" i="27"/>
  <c r="B9" i="27" l="1"/>
  <c r="A10" i="27"/>
  <c r="A11" i="27" l="1"/>
  <c r="B10" i="27"/>
  <c r="A12" i="27" l="1"/>
  <c r="A13" i="27" s="1"/>
  <c r="B11" i="27"/>
  <c r="A16" i="27"/>
  <c r="A17" i="27" l="1"/>
  <c r="B16" i="27"/>
  <c r="B17" i="27" l="1"/>
  <c r="A18" i="27"/>
  <c r="B18" i="27" l="1"/>
  <c r="A19" i="27"/>
  <c r="B19" i="27" l="1"/>
  <c r="A20" i="27"/>
  <c r="B20" i="27" l="1"/>
  <c r="A21" i="27"/>
  <c r="A22" i="27" l="1"/>
  <c r="A23" i="27" s="1"/>
  <c r="A24" i="27" s="1"/>
  <c r="A27" i="27" s="1"/>
  <c r="B21" i="27"/>
  <c r="A28" i="27" l="1"/>
  <c r="B27" i="27"/>
  <c r="B28" i="27" l="1"/>
  <c r="A29" i="27"/>
  <c r="A30" i="27" l="1"/>
  <c r="B29" i="27"/>
  <c r="A31" i="27" l="1"/>
  <c r="B30" i="27"/>
  <c r="A32" i="27" l="1"/>
  <c r="B31" i="27"/>
  <c r="B32" i="27" l="1"/>
  <c r="A33" i="27"/>
  <c r="A34" i="27" l="1"/>
  <c r="A38" i="27"/>
  <c r="A35" i="27"/>
  <c r="B33" i="27"/>
  <c r="A39" i="27" l="1"/>
  <c r="B38" i="27"/>
  <c r="A40" i="27" l="1"/>
  <c r="B39" i="27"/>
  <c r="B40" i="27" l="1"/>
  <c r="A41" i="27"/>
  <c r="B41" i="27" l="1"/>
  <c r="A42" i="27"/>
  <c r="B42" i="27" l="1"/>
  <c r="A43" i="27"/>
  <c r="A44" i="27" l="1"/>
  <c r="B43" i="27"/>
  <c r="A46" i="27" l="1"/>
  <c r="A5" i="28" s="1"/>
  <c r="B44" i="27"/>
  <c r="A45" i="27"/>
  <c r="B5" i="28" l="1"/>
  <c r="A6" i="28"/>
  <c r="B6" i="28" l="1"/>
  <c r="A7" i="28"/>
  <c r="B7" i="28" l="1"/>
  <c r="A8" i="28"/>
  <c r="A9" i="28" l="1"/>
  <c r="B8" i="28"/>
  <c r="B9" i="28" l="1"/>
  <c r="A10" i="28"/>
  <c r="A11" i="28" l="1"/>
  <c r="B10" i="28"/>
  <c r="B11" i="28" l="1"/>
  <c r="A12" i="28"/>
  <c r="A13" i="28" s="1"/>
  <c r="A16" i="28" s="1"/>
  <c r="B16" i="28" l="1"/>
  <c r="A17" i="28"/>
  <c r="B17" i="28" l="1"/>
  <c r="A18" i="28"/>
  <c r="A19" i="28" l="1"/>
  <c r="B18" i="28"/>
  <c r="A20" i="28" l="1"/>
  <c r="B19" i="28"/>
  <c r="B20" i="28" l="1"/>
  <c r="A21" i="28"/>
  <c r="A22" i="28" l="1"/>
  <c r="B21" i="28"/>
  <c r="B22" i="28" l="1"/>
  <c r="A23" i="28"/>
  <c r="A27" i="28"/>
  <c r="A24" i="28"/>
  <c r="B27" i="28" l="1"/>
  <c r="A28" i="28"/>
  <c r="A29" i="28" l="1"/>
  <c r="B28" i="28"/>
  <c r="B29" i="28" l="1"/>
  <c r="A30" i="28"/>
  <c r="B30" i="28" l="1"/>
  <c r="A31" i="28"/>
  <c r="A32" i="28" l="1"/>
  <c r="B31" i="28"/>
  <c r="A33" i="28" l="1"/>
  <c r="B32" i="28"/>
  <c r="B33" i="28" l="1"/>
  <c r="A34" i="28"/>
  <c r="A35" i="28"/>
  <c r="A38" i="28"/>
  <c r="A39" i="28" l="1"/>
  <c r="B38" i="28"/>
  <c r="A40" i="28" l="1"/>
  <c r="B39" i="28"/>
  <c r="A41" i="28" l="1"/>
  <c r="B40" i="28"/>
  <c r="A42" i="28" l="1"/>
  <c r="B41" i="28"/>
  <c r="B42" i="28" l="1"/>
  <c r="A43" i="28"/>
  <c r="B43" i="28" l="1"/>
  <c r="A44" i="28"/>
  <c r="B44" i="28" l="1"/>
  <c r="A45" i="28"/>
  <c r="A46" i="28"/>
  <c r="A49" i="28" s="1"/>
  <c r="B49" i="28" l="1"/>
  <c r="A50" i="28"/>
  <c r="A51" i="28" l="1"/>
  <c r="B50" i="28"/>
  <c r="B51" i="28" l="1"/>
  <c r="A52" i="28"/>
  <c r="A53" i="28" l="1"/>
  <c r="B52" i="28"/>
  <c r="B53" i="28" l="1"/>
  <c r="A54" i="28"/>
  <c r="A55" i="28" l="1"/>
  <c r="B54" i="28"/>
  <c r="B55" i="28" l="1"/>
  <c r="A56" i="28"/>
  <c r="A57" i="28" s="1"/>
  <c r="A6" i="29" s="1"/>
  <c r="A7" i="29" l="1"/>
  <c r="B6" i="29"/>
  <c r="A8" i="29" l="1"/>
  <c r="B7" i="29"/>
  <c r="B8" i="29" l="1"/>
  <c r="A9" i="29"/>
  <c r="A10" i="29" l="1"/>
  <c r="B9" i="29"/>
  <c r="B10" i="29" l="1"/>
  <c r="A11" i="29"/>
  <c r="B11" i="29" l="1"/>
  <c r="A12" i="29"/>
  <c r="B12" i="29" l="1"/>
  <c r="A13" i="29"/>
  <c r="A14" i="29" s="1"/>
  <c r="A17" i="29" s="1"/>
  <c r="B17" i="29" l="1"/>
  <c r="A18" i="29"/>
  <c r="A19" i="29" l="1"/>
  <c r="B18" i="29"/>
  <c r="A20" i="29" l="1"/>
  <c r="B19" i="29"/>
  <c r="B20" i="29" l="1"/>
  <c r="A21" i="29"/>
  <c r="A22" i="29" l="1"/>
  <c r="B21" i="29"/>
  <c r="B22" i="29" l="1"/>
  <c r="A23" i="29"/>
  <c r="A28" i="29" l="1"/>
  <c r="B23" i="29"/>
  <c r="A25" i="29"/>
  <c r="A24" i="29"/>
  <c r="A29" i="29" l="1"/>
  <c r="B28" i="29"/>
  <c r="B29" i="29" l="1"/>
  <c r="A30" i="29"/>
  <c r="A31" i="29" l="1"/>
  <c r="B30" i="29"/>
  <c r="B31" i="29" l="1"/>
  <c r="A32" i="29"/>
  <c r="A33" i="29" l="1"/>
  <c r="B32" i="29"/>
  <c r="B33" i="29" l="1"/>
  <c r="A34" i="29"/>
  <c r="A35" i="29" l="1"/>
  <c r="B34" i="29"/>
  <c r="A36" i="29"/>
  <c r="A39" i="29" s="1"/>
  <c r="A40" i="29" l="1"/>
  <c r="B39" i="29"/>
  <c r="A41" i="29" l="1"/>
  <c r="B40" i="29"/>
  <c r="A42" i="29" l="1"/>
  <c r="B41" i="29"/>
  <c r="A43" i="29" l="1"/>
  <c r="B42" i="29"/>
  <c r="A44" i="29" l="1"/>
  <c r="B43" i="29"/>
  <c r="B44" i="29" l="1"/>
  <c r="A45" i="29"/>
  <c r="A46" i="29" l="1"/>
  <c r="B45" i="29"/>
  <c r="A47" i="29"/>
  <c r="A5" i="30" s="1"/>
  <c r="B5" i="30" l="1"/>
  <c r="A6" i="30"/>
  <c r="B6" i="30" l="1"/>
  <c r="A7" i="30"/>
  <c r="B7" i="30" l="1"/>
  <c r="A8" i="30"/>
  <c r="B8" i="30" l="1"/>
  <c r="A9" i="30"/>
  <c r="B9" i="30" l="1"/>
  <c r="A10" i="30"/>
  <c r="B10" i="30" l="1"/>
  <c r="A11" i="30"/>
  <c r="A13" i="30" l="1"/>
  <c r="A16" i="30"/>
  <c r="A12" i="30"/>
  <c r="B11" i="30"/>
  <c r="B16" i="30" l="1"/>
  <c r="A17" i="30"/>
  <c r="A18" i="30" l="1"/>
  <c r="B17" i="30"/>
  <c r="A19" i="30" l="1"/>
  <c r="B18" i="30"/>
  <c r="B19" i="30" l="1"/>
  <c r="A20" i="30"/>
  <c r="A21" i="30" l="1"/>
  <c r="B20" i="30"/>
  <c r="A22" i="30" l="1"/>
  <c r="B21" i="30"/>
  <c r="B22" i="30" l="1"/>
  <c r="A27" i="30"/>
  <c r="A23" i="30"/>
  <c r="A24" i="30"/>
  <c r="B27" i="30" l="1"/>
  <c r="A28" i="30"/>
  <c r="A29" i="30" l="1"/>
  <c r="B28" i="30"/>
  <c r="B29" i="30" l="1"/>
  <c r="A30" i="30"/>
  <c r="B30" i="30" l="1"/>
  <c r="A31" i="30"/>
  <c r="A32" i="30" l="1"/>
  <c r="B31" i="30"/>
  <c r="A33" i="30" l="1"/>
  <c r="B32" i="30"/>
  <c r="A35" i="30" l="1"/>
  <c r="A38" i="30"/>
  <c r="B33" i="30"/>
  <c r="A34" i="30"/>
  <c r="B38" i="30" l="1"/>
  <c r="A39" i="30"/>
  <c r="B39" i="30" l="1"/>
  <c r="A40" i="30"/>
  <c r="B40" i="30" l="1"/>
  <c r="A41" i="30"/>
  <c r="B41" i="30" l="1"/>
  <c r="A42" i="30"/>
  <c r="B42" i="30" l="1"/>
  <c r="A43" i="30"/>
  <c r="A44" i="30" l="1"/>
  <c r="B43" i="30"/>
  <c r="B44" i="30" l="1"/>
  <c r="A45" i="30"/>
  <c r="A46" i="30" s="1"/>
  <c r="A5" i="31" s="1"/>
  <c r="A6" i="31" l="1"/>
  <c r="B5" i="31"/>
  <c r="A7" i="31" l="1"/>
  <c r="B6" i="31"/>
  <c r="A8" i="31" l="1"/>
  <c r="B7" i="31"/>
  <c r="A9" i="31" l="1"/>
  <c r="B8" i="31"/>
  <c r="B9" i="31" l="1"/>
  <c r="A10" i="31"/>
  <c r="A11" i="31" l="1"/>
  <c r="B10" i="31"/>
  <c r="B11" i="31" l="1"/>
  <c r="A12" i="31"/>
  <c r="A13" i="31" s="1"/>
  <c r="A16" i="31" s="1"/>
  <c r="B16" i="31" l="1"/>
  <c r="A17" i="31"/>
  <c r="A18" i="31" l="1"/>
  <c r="B17" i="31"/>
  <c r="A19" i="31" l="1"/>
  <c r="B18" i="31"/>
  <c r="A20" i="31" l="1"/>
  <c r="B19" i="31"/>
  <c r="A21" i="31" l="1"/>
  <c r="B20" i="31"/>
  <c r="B21" i="31" l="1"/>
  <c r="A22" i="31"/>
  <c r="B22" i="31" l="1"/>
  <c r="A27" i="31"/>
  <c r="A24" i="31"/>
  <c r="A23" i="31"/>
  <c r="A28" i="31" l="1"/>
  <c r="B27" i="31"/>
  <c r="B28" i="31" l="1"/>
  <c r="A29" i="31"/>
  <c r="A30" i="31" l="1"/>
  <c r="B29" i="31"/>
  <c r="B30" i="31" l="1"/>
  <c r="A31" i="31"/>
  <c r="A32" i="31" l="1"/>
  <c r="B31" i="31"/>
  <c r="A33" i="31" l="1"/>
  <c r="B32" i="31"/>
  <c r="B33" i="31" l="1"/>
  <c r="A35" i="31"/>
  <c r="A34" i="31"/>
  <c r="A38" i="31"/>
  <c r="B38" i="31" l="1"/>
  <c r="A39" i="31"/>
  <c r="B39" i="31" l="1"/>
  <c r="A40" i="31"/>
  <c r="B40" i="31" l="1"/>
  <c r="A41" i="31"/>
  <c r="B41" i="31" l="1"/>
  <c r="A42" i="31"/>
  <c r="B42" i="31" l="1"/>
  <c r="A43" i="31"/>
  <c r="A44" i="31" l="1"/>
  <c r="B43" i="31"/>
  <c r="A49" i="31" l="1"/>
  <c r="A45" i="31"/>
  <c r="A46" i="31"/>
  <c r="B44" i="31"/>
  <c r="A50" i="31" l="1"/>
  <c r="B49" i="31"/>
  <c r="B50" i="31" l="1"/>
  <c r="A51" i="31"/>
  <c r="A52" i="31" l="1"/>
  <c r="B51" i="31"/>
  <c r="A53" i="31" l="1"/>
  <c r="B52" i="31"/>
  <c r="A54" i="31" l="1"/>
  <c r="B53" i="31"/>
  <c r="A55" i="31" l="1"/>
  <c r="B54" i="31"/>
  <c r="B55" i="31" l="1"/>
  <c r="A57" i="31"/>
  <c r="A5" i="32" s="1"/>
  <c r="A56" i="31"/>
  <c r="A6" i="32" l="1"/>
  <c r="B5" i="32"/>
  <c r="B6" i="32" l="1"/>
  <c r="A7" i="32"/>
  <c r="A8" i="32" l="1"/>
  <c r="B7" i="32"/>
  <c r="B8" i="32" l="1"/>
  <c r="A9" i="32"/>
  <c r="A10" i="32" l="1"/>
  <c r="B9" i="32"/>
  <c r="A11" i="32" l="1"/>
  <c r="B10" i="32"/>
  <c r="A12" i="32" l="1"/>
  <c r="B11" i="32"/>
  <c r="A16" i="32"/>
  <c r="A13" i="32"/>
  <c r="B16" i="32" l="1"/>
  <c r="A17" i="32"/>
  <c r="B17" i="32" l="1"/>
  <c r="A18" i="32"/>
  <c r="A19" i="32" l="1"/>
  <c r="B18" i="32"/>
  <c r="B19" i="32" l="1"/>
  <c r="A20" i="32"/>
  <c r="B20" i="32" l="1"/>
  <c r="A21" i="32"/>
  <c r="A22" i="32" l="1"/>
  <c r="B21" i="32"/>
  <c r="A27" i="32" l="1"/>
  <c r="A24" i="32"/>
  <c r="A23" i="32"/>
  <c r="B22" i="32"/>
  <c r="A28" i="32" l="1"/>
  <c r="B27" i="32"/>
  <c r="B28" i="32" l="1"/>
  <c r="A29" i="32"/>
  <c r="A30" i="32" l="1"/>
  <c r="B29" i="32"/>
  <c r="B30" i="32" l="1"/>
  <c r="A31" i="32"/>
  <c r="B31" i="32" l="1"/>
  <c r="A32" i="32"/>
  <c r="B32" i="32" l="1"/>
  <c r="A33" i="32"/>
  <c r="A34" i="32" l="1"/>
  <c r="B33" i="32"/>
  <c r="A35" i="32"/>
  <c r="A38" i="32"/>
  <c r="A39" i="32" l="1"/>
  <c r="B38" i="32"/>
  <c r="B39" i="32" l="1"/>
  <c r="A40" i="32"/>
  <c r="B40" i="32" l="1"/>
  <c r="A41" i="32"/>
  <c r="A42" i="32" l="1"/>
  <c r="B41" i="32"/>
  <c r="A43" i="32" l="1"/>
  <c r="B42" i="32"/>
  <c r="A44" i="32" l="1"/>
  <c r="B43" i="32"/>
  <c r="A45" i="32" l="1"/>
  <c r="B44" i="32"/>
  <c r="A46" i="32"/>
  <c r="A5" i="33" s="1"/>
  <c r="B5" i="33" l="1"/>
  <c r="A6" i="33"/>
  <c r="A7" i="33" l="1"/>
  <c r="B6" i="33"/>
  <c r="B7" i="33" l="1"/>
  <c r="A8" i="33"/>
  <c r="B8" i="33" l="1"/>
  <c r="A9" i="33"/>
  <c r="A10" i="33" l="1"/>
  <c r="B9" i="33"/>
  <c r="A11" i="33" l="1"/>
  <c r="B10" i="33"/>
  <c r="A13" i="33" l="1"/>
  <c r="A16" i="33"/>
  <c r="B11" i="33"/>
  <c r="A12" i="33"/>
  <c r="B16" i="33" l="1"/>
  <c r="A17" i="33"/>
  <c r="B17" i="33" l="1"/>
  <c r="A18" i="33"/>
  <c r="A19" i="33" l="1"/>
  <c r="B18" i="33"/>
  <c r="A20" i="33" l="1"/>
  <c r="B19" i="33"/>
  <c r="B20" i="33" l="1"/>
  <c r="A21" i="33"/>
  <c r="B21" i="33" l="1"/>
  <c r="A22" i="33"/>
  <c r="A27" i="33" l="1"/>
  <c r="B22" i="33"/>
  <c r="A23" i="33"/>
  <c r="A24" i="33"/>
  <c r="A28" i="33" l="1"/>
  <c r="B27" i="33"/>
  <c r="A29" i="33" l="1"/>
  <c r="B28" i="33"/>
  <c r="B29" i="33" l="1"/>
  <c r="A30" i="33"/>
  <c r="B30" i="33" l="1"/>
  <c r="A31" i="33"/>
  <c r="B31" i="33" l="1"/>
  <c r="A32" i="33"/>
  <c r="B32" i="33" l="1"/>
  <c r="A33" i="33"/>
  <c r="A34" i="33" l="1"/>
  <c r="A35" i="33"/>
  <c r="A38" i="33" s="1"/>
  <c r="B33" i="33"/>
  <c r="B38" i="33" l="1"/>
  <c r="A39" i="33"/>
  <c r="A40" i="33" l="1"/>
  <c r="B39" i="33"/>
  <c r="A41" i="33" l="1"/>
  <c r="B40" i="33"/>
  <c r="A42" i="33" l="1"/>
  <c r="B41" i="33"/>
  <c r="B42" i="33" l="1"/>
  <c r="A43" i="33"/>
  <c r="A44" i="33" l="1"/>
  <c r="B43" i="33"/>
  <c r="A45" i="33" l="1"/>
  <c r="A46" i="33" s="1"/>
  <c r="A5" i="34" s="1"/>
  <c r="B44" i="33"/>
  <c r="A6" i="34" l="1"/>
  <c r="B5" i="34"/>
  <c r="B6" i="34" l="1"/>
  <c r="A7" i="34"/>
  <c r="A8" i="34" l="1"/>
  <c r="B7" i="34"/>
  <c r="A9" i="34" l="1"/>
  <c r="B8" i="34"/>
  <c r="B9" i="34" l="1"/>
  <c r="A10" i="34"/>
  <c r="B10" i="34" l="1"/>
  <c r="A11" i="34"/>
  <c r="B11" i="34" l="1"/>
  <c r="A16" i="34"/>
  <c r="A13" i="34"/>
  <c r="A12" i="34"/>
  <c r="B16" i="34" l="1"/>
  <c r="A17" i="34"/>
  <c r="B17" i="34" l="1"/>
  <c r="A18" i="34"/>
  <c r="A19" i="34" l="1"/>
  <c r="B18" i="34"/>
  <c r="A20" i="34" l="1"/>
  <c r="B19" i="34"/>
  <c r="A21" i="34" l="1"/>
  <c r="B20" i="34"/>
  <c r="A22" i="34" l="1"/>
  <c r="B21" i="34"/>
  <c r="B22" i="34" l="1"/>
  <c r="A23" i="34"/>
  <c r="A24" i="34"/>
  <c r="A27" i="34"/>
  <c r="A28" i="34" l="1"/>
  <c r="B27" i="34"/>
  <c r="A29" i="34" l="1"/>
  <c r="B28" i="34"/>
  <c r="B29" i="34" l="1"/>
  <c r="A30" i="34"/>
  <c r="A31" i="34" l="1"/>
  <c r="B30" i="34"/>
  <c r="B31" i="34" l="1"/>
  <c r="A32" i="34"/>
  <c r="A33" i="34" l="1"/>
  <c r="B32" i="34"/>
  <c r="B33" i="34" l="1"/>
  <c r="A34" i="34"/>
  <c r="A38" i="34"/>
  <c r="A35" i="34"/>
  <c r="A39" i="34" l="1"/>
  <c r="B38" i="34"/>
  <c r="B39" i="34" l="1"/>
  <c r="A40" i="34"/>
  <c r="A41" i="34" l="1"/>
  <c r="B40" i="34"/>
  <c r="A42" i="34" l="1"/>
  <c r="B41" i="34"/>
  <c r="B42" i="34" l="1"/>
  <c r="A43" i="34"/>
  <c r="A44" i="34" l="1"/>
  <c r="B43" i="34"/>
  <c r="A49" i="34" l="1"/>
  <c r="B44" i="34"/>
  <c r="A45" i="34"/>
  <c r="A46" i="34" s="1"/>
  <c r="A50" i="34" l="1"/>
  <c r="B49" i="34"/>
  <c r="A51" i="34" l="1"/>
  <c r="B50" i="34"/>
  <c r="A52" i="34" l="1"/>
  <c r="B51" i="34"/>
  <c r="A53" i="34" l="1"/>
  <c r="B52" i="34"/>
  <c r="B53" i="34" l="1"/>
  <c r="A54" i="34"/>
  <c r="A55" i="34" l="1"/>
  <c r="B54" i="34"/>
  <c r="B55" i="34" l="1"/>
  <c r="A56" i="34"/>
  <c r="A57" i="34" s="1"/>
  <c r="A60" i="34"/>
  <c r="A61" i="34" l="1"/>
  <c r="B60" i="34"/>
  <c r="B61" i="34" s="1"/>
  <c r="B62" i="34" s="1"/>
  <c r="A62" i="34" l="1"/>
  <c r="A63" i="34" s="1"/>
  <c r="A64" i="34" s="1"/>
</calcChain>
</file>

<file path=xl/sharedStrings.xml><?xml version="1.0" encoding="utf-8"?>
<sst xmlns="http://schemas.openxmlformats.org/spreadsheetml/2006/main" count="1048" uniqueCount="315">
  <si>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</si>
  <si>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</si>
  <si>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</si>
  <si>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</si>
  <si>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</si>
  <si>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</si>
  <si>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</si>
  <si>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</si>
  <si>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</si>
  <si>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</si>
  <si>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</si>
  <si>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</si>
  <si>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</si>
  <si>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</si>
  <si>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</si>
  <si>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</si>
  <si>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</si>
  <si>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</si>
  <si>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</si>
  <si>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</si>
  <si>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</si>
  <si>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</si>
  <si>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</si>
  <si>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</si>
  <si>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</si>
  <si>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</si>
  <si>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</si>
  <si>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</si>
  <si>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</si>
  <si>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</si>
  <si>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</si>
  <si>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</si>
  <si>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</si>
  <si>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</si>
  <si>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</si>
  <si>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</si>
  <si>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</si>
  <si>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</si>
  <si>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</si>
  <si>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</si>
  <si>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</si>
  <si>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</si>
  <si>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</si>
  <si>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</si>
  <si>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</si>
  <si>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</si>
  <si>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</si>
  <si>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</si>
  <si>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</si>
  <si>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</si>
  <si>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</si>
  <si>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</si>
  <si>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</si>
  <si>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</si>
  <si>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</si>
  <si>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</si>
  <si>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</si>
  <si>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</si>
  <si>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</si>
  <si>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</si>
  <si>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</si>
  <si>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</si>
  <si>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</si>
  <si>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</si>
  <si>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</si>
  <si>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</si>
  <si>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</si>
  <si>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</si>
  <si>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</si>
  <si>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</si>
  <si>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</si>
  <si>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</si>
  <si>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</si>
  <si>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</si>
  <si>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</si>
  <si>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</si>
  <si>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</si>
  <si>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</si>
  <si>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</si>
  <si>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</si>
  <si>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</si>
  <si>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</si>
  <si>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</si>
  <si>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</si>
  <si>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</si>
  <si>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</si>
  <si>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</si>
  <si>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</si>
  <si>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</si>
  <si>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</si>
  <si>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</si>
  <si>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</si>
  <si>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</si>
  <si>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</si>
  <si>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</si>
  <si>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</si>
  <si>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</si>
  <si>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</si>
  <si>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</si>
  <si>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</si>
  <si>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</si>
  <si>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</si>
  <si>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</si>
  <si>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</si>
  <si>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</si>
  <si>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</si>
  <si>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</si>
  <si>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</si>
  <si>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</si>
  <si>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</si>
  <si>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</si>
  <si>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</si>
  <si>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</si>
  <si>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</si>
  <si>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</si>
  <si>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</si>
  <si>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</si>
  <si>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</si>
  <si>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</si>
  <si>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</si>
  <si>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</si>
  <si>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</si>
  <si>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</si>
  <si>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</si>
  <si>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</si>
  <si>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</si>
  <si>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</si>
  <si>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</si>
  <si>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</si>
  <si>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</si>
  <si>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</si>
  <si>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</si>
  <si>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</si>
  <si>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</si>
  <si>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</si>
  <si>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</si>
  <si>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</si>
  <si>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</si>
  <si>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</si>
  <si>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</si>
  <si>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</si>
  <si>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</si>
  <si>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</si>
  <si>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</si>
  <si>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</si>
  <si>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</si>
  <si>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</si>
  <si>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</si>
  <si>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</si>
  <si>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</si>
  <si>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</si>
  <si>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</si>
  <si>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</si>
  <si>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</si>
  <si>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</si>
  <si>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</si>
  <si>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</si>
  <si>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</si>
  <si>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</si>
  <si>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</si>
  <si>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</si>
  <si>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</si>
  <si>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</si>
  <si>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</si>
  <si>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</si>
  <si>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</si>
  <si>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</si>
  <si>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</si>
  <si>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</si>
  <si>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</si>
  <si>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</si>
  <si>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</si>
  <si>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</si>
  <si>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</si>
  <si>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</si>
  <si>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</si>
  <si>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</si>
  <si>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</si>
  <si>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</si>
  <si>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</si>
  <si>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</si>
  <si>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</si>
  <si>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</si>
  <si>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</si>
  <si>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</si>
  <si>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</si>
  <si>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</si>
  <si>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</si>
  <si>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</si>
  <si>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</si>
  <si>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</si>
  <si>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</si>
  <si>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</si>
  <si>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</si>
  <si>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</si>
  <si>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</si>
  <si>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</si>
  <si>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</si>
  <si>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</si>
  <si>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</si>
  <si>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</si>
  <si>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</si>
  <si>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</si>
  <si>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</si>
  <si>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</si>
  <si>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</si>
  <si>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</si>
  <si>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</si>
  <si>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</si>
  <si>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</si>
  <si>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</si>
  <si>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</si>
  <si>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</si>
  <si>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</si>
  <si>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</si>
  <si>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</si>
  <si>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</si>
  <si>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</si>
  <si>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</si>
  <si>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</si>
  <si>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</si>
  <si>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</si>
  <si>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</si>
  <si>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</si>
  <si>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</si>
  <si>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</si>
  <si>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</si>
  <si>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</si>
  <si>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</si>
  <si>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</si>
  <si>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</si>
  <si>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</si>
  <si>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</si>
  <si>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</si>
  <si>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</si>
  <si>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</si>
  <si>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</si>
  <si>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</si>
  <si>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</si>
  <si>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</si>
  <si>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</si>
  <si>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</si>
  <si>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</si>
  <si>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</si>
  <si>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</si>
  <si>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</si>
  <si>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</si>
  <si>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</si>
  <si>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</si>
  <si>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</si>
  <si>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</si>
  <si>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</si>
  <si>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</si>
  <si>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</si>
  <si>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</si>
  <si>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</si>
  <si>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</si>
  <si>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</si>
  <si>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</si>
  <si>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</si>
  <si>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</si>
  <si>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</si>
  <si>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</si>
  <si>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</si>
  <si>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</si>
  <si>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</si>
  <si>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</si>
  <si>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</si>
  <si>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</si>
  <si>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</si>
  <si>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</si>
  <si>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</si>
  <si>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</si>
  <si>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</si>
  <si>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</si>
  <si>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</si>
  <si>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</si>
  <si>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</si>
  <si>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</si>
  <si>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</si>
  <si>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 xml:space="preserve">Sunday </t>
  </si>
  <si>
    <t>COPY DETAILS TO HMRC FORM          Submit HMRC ONLINE by               31st January 2022</t>
  </si>
  <si>
    <t>2023-24</t>
  </si>
  <si>
    <t>2024-25</t>
  </si>
  <si>
    <t>[Financialaccountsyearto050424.xlsx]</t>
  </si>
  <si>
    <t>VitalTax summary</t>
  </si>
  <si>
    <t>Q1</t>
  </si>
  <si>
    <t>Q2</t>
  </si>
  <si>
    <t>Q3</t>
  </si>
  <si>
    <t>Q4</t>
  </si>
  <si>
    <t>Annual</t>
  </si>
  <si>
    <t>Notes</t>
  </si>
  <si>
    <t>Turnover</t>
  </si>
  <si>
    <t>Other income</t>
  </si>
  <si>
    <t>Cost of goods bought</t>
  </si>
  <si>
    <t>Allowable expenses</t>
  </si>
  <si>
    <t>Staff costs</t>
  </si>
  <si>
    <t>Premises running costs</t>
  </si>
  <si>
    <t>Maintenance</t>
  </si>
  <si>
    <t>Admin</t>
  </si>
  <si>
    <t>Financial charges</t>
  </si>
  <si>
    <t>Travel</t>
  </si>
  <si>
    <t>Advertising</t>
  </si>
  <si>
    <t>Professional</t>
  </si>
  <si>
    <t>Bad debt</t>
  </si>
  <si>
    <t>Other</t>
  </si>
  <si>
    <t>CIS payment to subcontractors</t>
  </si>
  <si>
    <t>Not captured in DIY Accounting</t>
  </si>
  <si>
    <t>Business entertainment</t>
  </si>
  <si>
    <t>Depreciation</t>
  </si>
  <si>
    <t xml:space="preserve">Total allowable expenses </t>
  </si>
  <si>
    <t>Disallowable expenses</t>
  </si>
  <si>
    <t xml:space="preserve">Travel </t>
  </si>
  <si>
    <t>Financial charges </t>
  </si>
  <si>
    <t>Bad debt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</si>
</sst>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amily val="2"/>
    </font>
    <font>
      <sz val="10"/>
      <name val="Times New Roman"/>
      <family val="1"/>
    </font>
    <font>
      <sz val="8"/>
      <name val="Arial"/>
      <family val="2"/>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amily val="2"/>
    </font>
    <font>
      <b/>
      <i/>
      <sz val="9"/>
      <name val="Times New Roman"/>
      <family val="1"/>
    </font>
    <font>
      <b/>
      <sz val="10"/>
      <color indexed="10"/>
      <name val="Times New Roman"/>
      <family val="1"/>
    </font>
    <font>
      <sz val="9"/>
      <color indexed="18"/>
      <name val="Times New Roman"/>
      <family val="1"/>
    </font>
    <font>
      <sz val="10"/>
      <color indexed="18"/>
      <name val="Arial"/>
      <family val="2"/>
    </font>
    <font>
      <b/>
      <sz val="10"/>
      <color indexed="18"/>
      <name val="Times New Roman"/>
      <family val="1"/>
    </font>
    <font>
      <b/>
      <sz val="10"/>
      <color indexed="18"/>
      <name val="Arial"/>
      <family val="2"/>
    </font>
    <font>
      <b/>
      <sz val="8"/>
      <color indexed="10"/>
      <name val="Arial"/>
      <family val="2"/>
    </font>
    <font>
      <b/>
      <sz val="10"/>
      <name val="Arial"/>
      <family val="2"/>
    </font>
    <font>
      <sz val="10"/>
      <color indexed="12"/>
      <name val="Times New Roman"/>
      <family val="1"/>
    </font>
    <font>
      <sz val="9"/>
      <color indexed="12"/>
      <name val="Times New Roman"/>
      <family val="1"/>
    </font>
    <font>
      <sz val="9"/>
      <name val="Arial"/>
      <family val="2"/>
    </font>
    <font>
      <b/>
      <sz val="10"/>
      <name val="Arial"/>
      <family val="2"/>
    </font>
    <font>
      <i/>
      <sz val="9"/>
      <name val="Arial"/>
      <family val="2"/>
    </font>
    <font>
      <sz val="8"/>
      <name val="Arial"/>
      <family val="2"/>
    </font>
    <font>
      <b/>
      <sz val="11"/>
      <name val="Arial"/>
      <family val="2"/>
    </font>
    <font>
      <i/>
      <sz val="8"/>
      <name val="Arial"/>
      <family val="2"/>
    </font>
    <font>
      <sz val="14"/>
      <name val="Arial"/>
      <family val="2"/>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amily val="2"/>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6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44" fillId="0" borderId="0" applyNumberFormat="0" applyFill="0" applyBorder="0" applyAlignment="0" applyProtection="0"/>
    <xf numFmtId="0" fontId="40" fillId="0" borderId="0"/>
    <xf numFmtId="0" fontId="1" fillId="0" borderId="0"/>
  </cellStyleXfs>
  <cellXfs count="523">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6" fontId="2" fillId="0" borderId="1" xfId="0" applyNumberFormat="1" applyFont="1" applyBorder="1" applyAlignment="1" applyProtection="1">
      <alignment horizontal="center"/>
      <protection hidden="1"/>
    </xf>
    <xf numFmtId="165" fontId="8" fillId="0" borderId="0" xfId="0" applyNumberFormat="1" applyFont="1" applyAlignment="1">
      <alignment horizontal="center"/>
    </xf>
    <xf numFmtId="0" fontId="10" fillId="0" borderId="0" xfId="0" applyFont="1"/>
    <xf numFmtId="0" fontId="8" fillId="0" borderId="0" xfId="0" applyFont="1"/>
    <xf numFmtId="14" fontId="8" fillId="0" borderId="0" xfId="0" applyNumberFormat="1" applyFont="1"/>
    <xf numFmtId="9" fontId="8" fillId="0" borderId="0" xfId="0" applyNumberFormat="1" applyFont="1" applyAlignment="1">
      <alignment horizontal="center"/>
    </xf>
    <xf numFmtId="165" fontId="8" fillId="0" borderId="0" xfId="0" applyNumberFormat="1" applyFont="1"/>
    <xf numFmtId="9" fontId="8" fillId="0" borderId="0" xfId="0" applyNumberFormat="1" applyFont="1"/>
    <xf numFmtId="15" fontId="8" fillId="0" borderId="0" xfId="0" applyNumberFormat="1" applyFont="1"/>
    <xf numFmtId="4" fontId="8" fillId="0" borderId="0" xfId="0" applyNumberFormat="1" applyFo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indent="1"/>
      <protection hidden="1"/>
    </xf>
    <xf numFmtId="164" fontId="2" fillId="3" borderId="0" xfId="0" applyNumberFormat="1" applyFont="1" applyFill="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Alignment="1">
      <alignment horizontal="left" vertical="center" indent="1"/>
    </xf>
    <xf numFmtId="164" fontId="2" fillId="3" borderId="0" xfId="0" applyNumberFormat="1" applyFont="1" applyFill="1" applyProtection="1">
      <protection hidden="1"/>
    </xf>
    <xf numFmtId="1" fontId="6" fillId="3" borderId="0" xfId="0" applyNumberFormat="1" applyFont="1" applyFill="1" applyAlignment="1" applyProtection="1">
      <alignment horizontal="center"/>
      <protection hidden="1"/>
    </xf>
    <xf numFmtId="166" fontId="4" fillId="3" borderId="0" xfId="0" applyNumberFormat="1" applyFont="1" applyFill="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Alignment="1" applyProtection="1">
      <alignment horizontal="center"/>
      <protection hidden="1"/>
    </xf>
    <xf numFmtId="0" fontId="4" fillId="3" borderId="0" xfId="0" applyFont="1" applyFill="1" applyAlignment="1" applyProtection="1">
      <alignment horizontal="center"/>
      <protection hidden="1"/>
    </xf>
    <xf numFmtId="0" fontId="2" fillId="3" borderId="0" xfId="0" applyFont="1" applyFill="1" applyAlignment="1" applyProtection="1">
      <alignment horizontal="center"/>
      <protection hidden="1"/>
    </xf>
    <xf numFmtId="1" fontId="2" fillId="3" borderId="0" xfId="0" applyNumberFormat="1" applyFont="1" applyFill="1" applyAlignment="1" applyProtection="1">
      <alignment horizontal="center"/>
      <protection hidden="1"/>
    </xf>
    <xf numFmtId="2" fontId="2" fillId="3" borderId="2" xfId="0" applyNumberFormat="1" applyFont="1" applyFill="1" applyBorder="1" applyAlignment="1" applyProtection="1">
      <alignment horizontal="center"/>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10" fillId="3" borderId="0" xfId="0" applyFont="1" applyFill="1" applyAlignment="1" applyProtection="1">
      <alignment horizontal="left" indent="1"/>
      <protection hidden="1"/>
    </xf>
    <xf numFmtId="165" fontId="4" fillId="3" borderId="0" xfId="0" applyNumberFormat="1" applyFont="1" applyFill="1" applyProtection="1">
      <protection hidden="1"/>
    </xf>
    <xf numFmtId="166" fontId="2" fillId="3" borderId="0" xfId="0" applyNumberFormat="1" applyFont="1" applyFill="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Protection="1">
      <protection hidden="1"/>
    </xf>
    <xf numFmtId="0" fontId="8" fillId="3" borderId="0" xfId="0" applyFont="1" applyFill="1" applyAlignment="1" applyProtection="1">
      <alignment horizontal="left" indent="1"/>
      <protection hidden="1"/>
    </xf>
    <xf numFmtId="165" fontId="2" fillId="3" borderId="0" xfId="0" applyNumberFormat="1" applyFont="1" applyFill="1" applyProtection="1">
      <protection hidden="1"/>
    </xf>
    <xf numFmtId="0" fontId="8" fillId="3" borderId="0" xfId="0" applyFont="1" applyFill="1"/>
    <xf numFmtId="3" fontId="8" fillId="3" borderId="0" xfId="0" applyNumberFormat="1" applyFont="1" applyFill="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xf numFmtId="3" fontId="10" fillId="3" borderId="0" xfId="0" applyNumberFormat="1" applyFont="1" applyFill="1" applyAlignment="1">
      <alignment horizontal="right" indent="1"/>
    </xf>
    <xf numFmtId="166" fontId="8" fillId="0" borderId="2" xfId="0" applyNumberFormat="1" applyFont="1" applyBorder="1"/>
    <xf numFmtId="166" fontId="8" fillId="3" borderId="0" xfId="0" applyNumberFormat="1" applyFont="1" applyFill="1"/>
    <xf numFmtId="3" fontId="8" fillId="3" borderId="0" xfId="0" applyNumberFormat="1" applyFont="1" applyFill="1" applyAlignment="1">
      <alignment horizontal="left" indent="1"/>
    </xf>
    <xf numFmtId="166" fontId="8" fillId="0" borderId="0" xfId="0" applyNumberFormat="1" applyFont="1"/>
    <xf numFmtId="3" fontId="10" fillId="3" borderId="0" xfId="0" applyNumberFormat="1" applyFont="1" applyFill="1" applyAlignment="1">
      <alignment horizontal="left" indent="1"/>
    </xf>
    <xf numFmtId="166" fontId="10" fillId="3" borderId="0" xfId="0" applyNumberFormat="1" applyFont="1" applyFill="1"/>
    <xf numFmtId="3" fontId="10" fillId="3" borderId="0" xfId="0" applyNumberFormat="1" applyFont="1" applyFill="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Alignment="1">
      <alignment horizontal="center"/>
    </xf>
    <xf numFmtId="9" fontId="8" fillId="3" borderId="0" xfId="0" applyNumberFormat="1" applyFont="1" applyFill="1"/>
    <xf numFmtId="9" fontId="8" fillId="3" borderId="0" xfId="0" applyNumberFormat="1" applyFont="1" applyFill="1" applyAlignment="1">
      <alignment horizontal="center"/>
    </xf>
    <xf numFmtId="165" fontId="8" fillId="3" borderId="0" xfId="0" applyNumberFormat="1" applyFont="1" applyFill="1" applyAlignment="1">
      <alignment horizontal="center"/>
    </xf>
    <xf numFmtId="0" fontId="1" fillId="3" borderId="0" xfId="0" applyFont="1" applyFill="1"/>
    <xf numFmtId="165" fontId="8" fillId="3" borderId="0" xfId="0" applyNumberFormat="1" applyFont="1" applyFill="1"/>
    <xf numFmtId="0" fontId="0" fillId="3" borderId="0" xfId="0" applyFill="1" applyAlignment="1">
      <alignment vertical="center"/>
    </xf>
    <xf numFmtId="0" fontId="0" fillId="3" borderId="0" xfId="0" applyFill="1" applyAlignment="1">
      <alignment horizontal="center" vertical="center"/>
    </xf>
    <xf numFmtId="15" fontId="8" fillId="3" borderId="0" xfId="0" applyNumberFormat="1" applyFont="1" applyFill="1"/>
    <xf numFmtId="165" fontId="8" fillId="3" borderId="2" xfId="0" applyNumberFormat="1" applyFont="1" applyFill="1" applyBorder="1"/>
    <xf numFmtId="165" fontId="8" fillId="3" borderId="4" xfId="0" applyNumberFormat="1" applyFont="1" applyFill="1" applyBorder="1"/>
    <xf numFmtId="4" fontId="8" fillId="3" borderId="0" xfId="0" applyNumberFormat="1" applyFont="1" applyFill="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66" fontId="8" fillId="3" borderId="0" xfId="0" applyNumberFormat="1" applyFont="1" applyFill="1" applyAlignment="1">
      <alignment horizontal="center"/>
    </xf>
    <xf numFmtId="166" fontId="8" fillId="3" borderId="0" xfId="0" applyNumberFormat="1" applyFont="1" applyFill="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Alignment="1">
      <alignment horizontal="center" wrapText="1"/>
    </xf>
    <xf numFmtId="0" fontId="13" fillId="3" borderId="0" xfId="0" applyFont="1" applyFill="1" applyAlignment="1">
      <alignment horizontal="center" wrapText="1"/>
    </xf>
    <xf numFmtId="0" fontId="12" fillId="3" borderId="0" xfId="0" applyFont="1" applyFill="1" applyAlignment="1">
      <alignment horizontal="center" wrapText="1"/>
    </xf>
    <xf numFmtId="165" fontId="8" fillId="3" borderId="0" xfId="0" applyNumberFormat="1" applyFont="1" applyFill="1" applyAlignment="1">
      <alignment horizontal="center" vertical="center"/>
    </xf>
    <xf numFmtId="165" fontId="8" fillId="3" borderId="6" xfId="0" applyNumberFormat="1" applyFont="1" applyFill="1" applyBorder="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Alignment="1" applyProtection="1">
      <alignment horizontal="center" vertic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vertical="center" indent="1"/>
      <protection hidden="1"/>
    </xf>
    <xf numFmtId="0" fontId="5" fillId="3" borderId="0" xfId="0" applyFont="1" applyFill="1" applyAlignment="1" applyProtection="1">
      <alignment horizontal="right"/>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xf numFmtId="165" fontId="8" fillId="3" borderId="5" xfId="0" applyNumberFormat="1" applyFont="1" applyFill="1" applyBorder="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Border="1"/>
    <xf numFmtId="165" fontId="8" fillId="0" borderId="2" xfId="0" applyNumberFormat="1" applyFont="1" applyBorder="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xf numFmtId="0" fontId="26" fillId="3" borderId="0" xfId="0" applyFont="1" applyFill="1"/>
    <xf numFmtId="0" fontId="26" fillId="3" borderId="28" xfId="0" applyFont="1" applyFill="1" applyBorder="1"/>
    <xf numFmtId="0" fontId="11" fillId="3" borderId="28" xfId="0" applyFont="1" applyFill="1" applyBorder="1"/>
    <xf numFmtId="0" fontId="26" fillId="0" borderId="29" xfId="0" applyFont="1" applyBorder="1"/>
    <xf numFmtId="168" fontId="26" fillId="3" borderId="0" xfId="0" applyNumberFormat="1" applyFont="1" applyFill="1"/>
    <xf numFmtId="0" fontId="0" fillId="3" borderId="0" xfId="0" applyFill="1"/>
    <xf numFmtId="0" fontId="26" fillId="3" borderId="30" xfId="0" applyFont="1" applyFill="1" applyBorder="1"/>
    <xf numFmtId="0" fontId="11" fillId="3" borderId="31" xfId="0" applyFont="1" applyFill="1" applyBorder="1"/>
    <xf numFmtId="0" fontId="26" fillId="3" borderId="0" xfId="0" applyFont="1" applyFill="1" applyAlignment="1">
      <alignment vertical="center"/>
    </xf>
    <xf numFmtId="0" fontId="11" fillId="3" borderId="0" xfId="0" applyFont="1" applyFill="1" applyAlignment="1">
      <alignment vertical="center"/>
    </xf>
    <xf numFmtId="0" fontId="11" fillId="3" borderId="30" xfId="0" applyFont="1" applyFill="1" applyBorder="1"/>
    <xf numFmtId="0" fontId="0" fillId="0" borderId="29" xfId="0" applyBorder="1" applyAlignment="1">
      <alignment horizontal="center"/>
    </xf>
    <xf numFmtId="0" fontId="26" fillId="3" borderId="30" xfId="0" applyFont="1" applyFill="1" applyBorder="1" applyAlignment="1">
      <alignment vertical="center"/>
    </xf>
    <xf numFmtId="0" fontId="11" fillId="0" borderId="29" xfId="0" applyFont="1" applyBorder="1" applyAlignment="1">
      <alignment horizontal="left"/>
    </xf>
    <xf numFmtId="0" fontId="28" fillId="3" borderId="0" xfId="0" applyFont="1" applyFill="1"/>
    <xf numFmtId="0" fontId="29" fillId="0" borderId="29" xfId="0" applyFont="1" applyBorder="1" applyAlignment="1">
      <alignment horizontal="center"/>
    </xf>
    <xf numFmtId="0" fontId="28" fillId="3" borderId="0" xfId="0" applyFont="1" applyFill="1" applyAlignment="1">
      <alignment vertical="center"/>
    </xf>
    <xf numFmtId="0" fontId="30" fillId="3" borderId="0" xfId="0" applyFont="1" applyFill="1"/>
    <xf numFmtId="0" fontId="31" fillId="3" borderId="29" xfId="0" applyFont="1" applyFill="1" applyBorder="1" applyAlignment="1">
      <alignment horizontal="center" vertical="center"/>
    </xf>
    <xf numFmtId="0" fontId="32" fillId="3" borderId="0" xfId="0" applyFont="1" applyFill="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Alignment="1">
      <alignment horizontal="center" vertical="center"/>
    </xf>
    <xf numFmtId="3" fontId="27" fillId="3" borderId="0" xfId="0" applyNumberFormat="1" applyFont="1" applyFill="1" applyAlignment="1">
      <alignment vertical="center"/>
    </xf>
    <xf numFmtId="1" fontId="31" fillId="3" borderId="0" xfId="0" applyNumberFormat="1" applyFont="1" applyFill="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26" fillId="3" borderId="0" xfId="0" applyFont="1" applyFill="1" applyProtection="1">
      <protection hidden="1"/>
    </xf>
    <xf numFmtId="0" fontId="26" fillId="3" borderId="28" xfId="0" applyFont="1" applyFill="1" applyBorder="1" applyProtection="1">
      <protection hidden="1"/>
    </xf>
    <xf numFmtId="0" fontId="11" fillId="3" borderId="28" xfId="0" applyFont="1" applyFill="1" applyBorder="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Border="1" applyProtection="1">
      <protection hidden="1"/>
    </xf>
    <xf numFmtId="168" fontId="26" fillId="3" borderId="0" xfId="0" applyNumberFormat="1" applyFont="1" applyFill="1" applyProtection="1">
      <protection hidden="1"/>
    </xf>
    <xf numFmtId="0" fontId="0" fillId="3" borderId="0" xfId="0" applyFill="1" applyProtection="1">
      <protection hidden="1"/>
    </xf>
    <xf numFmtId="0" fontId="26" fillId="3" borderId="30" xfId="0" applyFont="1" applyFill="1" applyBorder="1" applyProtection="1">
      <protection hidden="1"/>
    </xf>
    <xf numFmtId="0" fontId="11" fillId="3" borderId="31" xfId="0" applyFont="1" applyFill="1" applyBorder="1" applyProtection="1">
      <protection hidden="1"/>
    </xf>
    <xf numFmtId="0" fontId="26" fillId="3" borderId="0" xfId="0" applyFont="1" applyFill="1" applyAlignment="1" applyProtection="1">
      <alignment vertical="center"/>
      <protection hidden="1"/>
    </xf>
    <xf numFmtId="0" fontId="11" fillId="3" borderId="0" xfId="0" applyFont="1" applyFill="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Protection="1">
      <protection hidden="1"/>
    </xf>
    <xf numFmtId="0" fontId="28" fillId="3" borderId="0" xfId="0" applyFont="1" applyFill="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Protection="1">
      <protection hidden="1"/>
    </xf>
    <xf numFmtId="0" fontId="27" fillId="3" borderId="0" xfId="0" applyFont="1" applyFill="1" applyAlignment="1" applyProtection="1">
      <alignment vertical="center"/>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Protection="1">
      <protection hidden="1"/>
    </xf>
    <xf numFmtId="0" fontId="27" fillId="0" borderId="29" xfId="0" applyFont="1" applyBorder="1" applyAlignment="1" applyProtection="1">
      <alignment horizontal="left"/>
      <protection hidden="1"/>
    </xf>
    <xf numFmtId="0" fontId="27" fillId="0" borderId="29" xfId="0" applyFont="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Border="1"/>
    <xf numFmtId="0" fontId="8" fillId="0" borderId="16" xfId="0" applyFont="1" applyBorder="1"/>
    <xf numFmtId="165" fontId="8" fillId="0" borderId="16" xfId="0" applyNumberFormat="1" applyFont="1" applyBorder="1"/>
    <xf numFmtId="0" fontId="8" fillId="0" borderId="2" xfId="0" applyFont="1" applyBorder="1"/>
    <xf numFmtId="15" fontId="8" fillId="0" borderId="22" xfId="0" applyNumberFormat="1" applyFont="1" applyBorder="1"/>
    <xf numFmtId="0" fontId="8" fillId="0" borderId="22" xfId="0" applyFont="1" applyBorder="1"/>
    <xf numFmtId="165" fontId="8" fillId="0" borderId="22" xfId="0" applyNumberFormat="1" applyFont="1" applyBorder="1"/>
    <xf numFmtId="166" fontId="8" fillId="0" borderId="2" xfId="0" applyNumberFormat="1" applyFont="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Border="1"/>
    <xf numFmtId="0" fontId="10" fillId="0" borderId="2" xfId="0" applyFont="1" applyBorder="1"/>
    <xf numFmtId="0" fontId="10" fillId="0" borderId="22" xfId="0" applyFont="1" applyBorder="1"/>
    <xf numFmtId="165" fontId="2" fillId="0" borderId="2" xfId="0" applyNumberFormat="1" applyFont="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12" xfId="0" applyNumberFormat="1" applyFont="1" applyBorder="1"/>
    <xf numFmtId="166" fontId="2" fillId="0" borderId="12" xfId="0" applyNumberFormat="1" applyFont="1" applyBorder="1" applyAlignment="1">
      <alignment horizontal="center"/>
    </xf>
    <xf numFmtId="170" fontId="2" fillId="0" borderId="12" xfId="0" applyNumberFormat="1" applyFont="1" applyBorder="1"/>
    <xf numFmtId="15" fontId="2" fillId="0" borderId="10" xfId="0" applyNumberFormat="1" applyFont="1" applyBorder="1"/>
    <xf numFmtId="165" fontId="2" fillId="0" borderId="8" xfId="0" applyNumberFormat="1" applyFont="1" applyBorder="1"/>
    <xf numFmtId="15" fontId="2" fillId="0" borderId="7" xfId="0" applyNumberFormat="1" applyFont="1" applyBorder="1"/>
    <xf numFmtId="165" fontId="2" fillId="0" borderId="15" xfId="0" applyNumberFormat="1" applyFont="1" applyBorder="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Border="1"/>
    <xf numFmtId="165" fontId="2" fillId="0" borderId="43" xfId="0" applyNumberFormat="1" applyFont="1" applyBorder="1"/>
    <xf numFmtId="165" fontId="2" fillId="0" borderId="0" xfId="0" applyNumberFormat="1" applyFont="1" applyAlignment="1">
      <alignment horizontal="center" vertical="center" wrapText="1"/>
    </xf>
    <xf numFmtId="165" fontId="4" fillId="0" borderId="0" xfId="0" applyNumberFormat="1" applyFont="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Alignment="1">
      <alignment horizontal="right"/>
    </xf>
    <xf numFmtId="10" fontId="23" fillId="0" borderId="2" xfId="0" applyNumberFormat="1" applyFont="1" applyBorder="1" applyAlignment="1" applyProtection="1">
      <alignment horizontal="center"/>
      <protection hidden="1"/>
    </xf>
    <xf numFmtId="0" fontId="1" fillId="6" borderId="0" xfId="0" applyFont="1" applyFill="1"/>
    <xf numFmtId="17" fontId="2" fillId="0" borderId="0" xfId="3" applyNumberFormat="1" applyFont="1" applyAlignment="1" applyProtection="1">
      <alignment horizontal="center"/>
      <protection hidden="1"/>
    </xf>
    <xf numFmtId="0" fontId="2" fillId="3" borderId="0" xfId="3" applyFont="1" applyFill="1" applyProtection="1">
      <protection hidden="1"/>
    </xf>
    <xf numFmtId="0" fontId="2" fillId="0" borderId="0" xfId="3" applyFont="1" applyProtection="1">
      <protection hidden="1"/>
    </xf>
    <xf numFmtId="0" fontId="7" fillId="0" borderId="0" xfId="3" applyFont="1" applyAlignment="1" applyProtection="1">
      <alignment horizontal="center"/>
      <protection hidden="1"/>
    </xf>
    <xf numFmtId="166" fontId="2" fillId="0" borderId="0" xfId="3" applyNumberFormat="1" applyFont="1" applyAlignment="1" applyProtection="1">
      <alignment horizontal="center"/>
      <protection hidden="1"/>
    </xf>
    <xf numFmtId="166" fontId="2" fillId="0" borderId="0" xfId="3" applyNumberFormat="1" applyFont="1" applyProtection="1">
      <protection hidden="1"/>
    </xf>
    <xf numFmtId="4" fontId="2" fillId="0" borderId="0" xfId="3" applyNumberFormat="1" applyFont="1" applyProtection="1">
      <protection hidden="1"/>
    </xf>
    <xf numFmtId="2" fontId="2" fillId="0" borderId="0" xfId="3" applyNumberFormat="1" applyFont="1" applyProtection="1">
      <protection hidden="1"/>
    </xf>
    <xf numFmtId="0" fontId="4" fillId="3" borderId="0" xfId="3" applyFont="1" applyFill="1" applyProtection="1">
      <protection hidden="1"/>
    </xf>
    <xf numFmtId="166" fontId="4" fillId="0" borderId="3" xfId="3" applyNumberFormat="1" applyFont="1" applyBorder="1" applyProtection="1">
      <protection hidden="1"/>
    </xf>
    <xf numFmtId="0" fontId="2" fillId="3" borderId="3" xfId="3" applyFont="1" applyFill="1" applyBorder="1" applyProtection="1">
      <protection hidden="1"/>
    </xf>
    <xf numFmtId="166" fontId="2" fillId="3" borderId="5" xfId="0" applyNumberFormat="1" applyFont="1" applyFill="1" applyBorder="1" applyAlignment="1" applyProtection="1">
      <alignment horizontal="center"/>
      <protection hidden="1"/>
    </xf>
    <xf numFmtId="166" fontId="2" fillId="0" borderId="20" xfId="0" applyNumberFormat="1" applyFont="1" applyBorder="1" applyAlignment="1" applyProtection="1">
      <alignment horizontal="center"/>
      <protection hidden="1"/>
    </xf>
    <xf numFmtId="166" fontId="2" fillId="0" borderId="58" xfId="0" applyNumberFormat="1" applyFont="1" applyBorder="1" applyAlignment="1" applyProtection="1">
      <alignment horizontal="center"/>
      <protection hidden="1"/>
    </xf>
    <xf numFmtId="166" fontId="2" fillId="3" borderId="6" xfId="0" applyNumberFormat="1" applyFont="1" applyFill="1" applyBorder="1" applyAlignment="1" applyProtection="1">
      <alignment horizontal="center"/>
      <protection hidden="1"/>
    </xf>
    <xf numFmtId="166" fontId="2" fillId="0" borderId="59" xfId="0" applyNumberFormat="1" applyFont="1" applyBorder="1" applyAlignment="1" applyProtection="1">
      <alignment horizontal="center"/>
      <protection hidden="1"/>
    </xf>
    <xf numFmtId="166" fontId="2" fillId="0" borderId="60" xfId="0" applyNumberFormat="1" applyFont="1" applyBorder="1" applyAlignment="1" applyProtection="1">
      <alignment horizontal="center"/>
      <protection hidden="1"/>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9" fillId="0" borderId="44" xfId="0" applyFont="1" applyBorder="1" applyAlignment="1">
      <alignment horizontal="left" vertical="center"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27" fillId="0" borderId="47" xfId="0" applyFont="1" applyBorder="1" applyAlignment="1">
      <alignment horizontal="center" vertical="center"/>
    </xf>
    <xf numFmtId="0" fontId="27" fillId="0" borderId="49" xfId="0" applyFont="1" applyBorder="1" applyAlignment="1">
      <alignment horizontal="center" vertical="center"/>
    </xf>
    <xf numFmtId="0" fontId="27" fillId="0" borderId="48" xfId="0" applyFont="1" applyBorder="1" applyAlignment="1">
      <alignment horizontal="center" vertical="center"/>
    </xf>
    <xf numFmtId="168" fontId="26" fillId="3" borderId="0" xfId="0" applyNumberFormat="1" applyFont="1" applyFill="1" applyAlignment="1">
      <alignment horizontal="left"/>
    </xf>
    <xf numFmtId="0" fontId="0" fillId="3" borderId="0" xfId="0" applyFill="1" applyAlignment="1">
      <alignment horizontal="left"/>
    </xf>
    <xf numFmtId="0" fontId="26" fillId="3" borderId="0" xfId="0" applyFont="1" applyFill="1" applyAlignment="1">
      <alignment vertical="center"/>
    </xf>
    <xf numFmtId="169" fontId="27" fillId="0" borderId="47" xfId="0" applyNumberFormat="1" applyFont="1" applyBorder="1" applyAlignment="1">
      <alignment horizontal="center" vertical="center"/>
    </xf>
    <xf numFmtId="169" fontId="27" fillId="0" borderId="48" xfId="0" applyNumberFormat="1" applyFont="1" applyBorder="1" applyAlignment="1">
      <alignment horizontal="center" vertical="center"/>
    </xf>
    <xf numFmtId="169" fontId="27" fillId="0" borderId="49" xfId="0" applyNumberFormat="1" applyFont="1" applyBorder="1" applyAlignment="1">
      <alignment horizontal="center" vertical="center"/>
    </xf>
    <xf numFmtId="0" fontId="11" fillId="0" borderId="47" xfId="0" applyFont="1" applyBorder="1" applyAlignment="1">
      <alignment horizontal="right"/>
    </xf>
    <xf numFmtId="0" fontId="11" fillId="0" borderId="49" xfId="0" applyFont="1" applyBorder="1" applyAlignment="1">
      <alignment horizontal="right"/>
    </xf>
    <xf numFmtId="0" fontId="26" fillId="3" borderId="0" xfId="0" applyFont="1" applyFill="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0" fillId="0" borderId="49" xfId="0" applyNumberFormat="1" applyBorder="1" applyAlignment="1">
      <alignment horizontal="center"/>
    </xf>
    <xf numFmtId="3" fontId="27" fillId="0" borderId="47" xfId="0" applyNumberFormat="1" applyFont="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3" fontId="27" fillId="0" borderId="47" xfId="0" applyNumberFormat="1" applyFont="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0" fontId="26" fillId="0" borderId="0" xfId="0" applyFont="1" applyAlignment="1" applyProtection="1">
      <alignment vertical="center"/>
      <protection hidden="1"/>
    </xf>
    <xf numFmtId="15" fontId="26" fillId="3" borderId="0" xfId="0" applyNumberFormat="1" applyFont="1" applyFill="1" applyProtection="1">
      <protection hidden="1"/>
    </xf>
    <xf numFmtId="0" fontId="26" fillId="3" borderId="0" xfId="0" applyFont="1" applyFill="1" applyProtection="1">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0" fontId="11" fillId="5" borderId="0" xfId="0" applyFont="1" applyFill="1" applyProtection="1">
      <protection hidden="1"/>
    </xf>
    <xf numFmtId="0" fontId="11" fillId="0" borderId="36" xfId="0" applyFont="1" applyBorder="1" applyProtection="1">
      <protection hidden="1"/>
    </xf>
    <xf numFmtId="0" fontId="27" fillId="0" borderId="47" xfId="0" applyFont="1" applyBorder="1" applyAlignment="1" applyProtection="1">
      <alignment vertical="center"/>
      <protection hidden="1"/>
    </xf>
    <xf numFmtId="0" fontId="27" fillId="0" borderId="48"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27" fillId="0" borderId="47" xfId="0" applyFont="1" applyBorder="1" applyAlignment="1" applyProtection="1">
      <alignment horizontal="center" vertical="center"/>
      <protection hidden="1"/>
    </xf>
    <xf numFmtId="0" fontId="27" fillId="0" borderId="49" xfId="0" applyFont="1" applyBorder="1" applyAlignment="1" applyProtection="1">
      <alignment horizontal="center" vertical="center"/>
      <protection hidden="1"/>
    </xf>
    <xf numFmtId="0" fontId="27" fillId="0" borderId="48" xfId="0" applyFont="1" applyBorder="1" applyAlignment="1" applyProtection="1">
      <alignment horizontal="center" vertical="center"/>
      <protection hidden="1"/>
    </xf>
    <xf numFmtId="0" fontId="38" fillId="0" borderId="50" xfId="0" applyFont="1" applyBorder="1" applyAlignment="1" applyProtection="1">
      <alignment vertical="center"/>
      <protection hidden="1"/>
    </xf>
    <xf numFmtId="168" fontId="26" fillId="3" borderId="0" xfId="0" applyNumberFormat="1" applyFont="1" applyFill="1" applyAlignment="1" applyProtection="1">
      <alignment horizontal="left"/>
      <protection hidden="1"/>
    </xf>
    <xf numFmtId="0" fontId="26" fillId="3" borderId="0" xfId="0" applyFont="1" applyFill="1" applyAlignment="1" applyProtection="1">
      <alignment vertical="center"/>
      <protection hidden="1"/>
    </xf>
    <xf numFmtId="169" fontId="27" fillId="0" borderId="47" xfId="0" applyNumberFormat="1" applyFont="1" applyBorder="1" applyAlignment="1" applyProtection="1">
      <alignment horizontal="center" vertical="center"/>
      <protection hidden="1"/>
    </xf>
    <xf numFmtId="169" fontId="27" fillId="0" borderId="48" xfId="0" applyNumberFormat="1" applyFont="1" applyBorder="1" applyAlignment="1" applyProtection="1">
      <alignment horizontal="center" vertical="center"/>
      <protection hidden="1"/>
    </xf>
    <xf numFmtId="169" fontId="27" fillId="0" borderId="49" xfId="0" applyNumberFormat="1" applyFont="1" applyBorder="1" applyAlignment="1" applyProtection="1">
      <alignment horizontal="center" vertical="center"/>
      <protection hidden="1"/>
    </xf>
    <xf numFmtId="0" fontId="27" fillId="0" borderId="47" xfId="0" applyFont="1" applyBorder="1" applyAlignment="1" applyProtection="1">
      <alignment horizontal="right"/>
      <protection hidden="1"/>
    </xf>
    <xf numFmtId="0" fontId="27" fillId="0" borderId="49" xfId="0" applyFont="1" applyBorder="1" applyAlignment="1" applyProtection="1">
      <alignment horizontal="right"/>
      <protection hidden="1"/>
    </xf>
    <xf numFmtId="0" fontId="38" fillId="0" borderId="48" xfId="0" applyFont="1" applyBorder="1" applyAlignment="1" applyProtection="1">
      <alignment vertical="center"/>
      <protection hidden="1"/>
    </xf>
    <xf numFmtId="0" fontId="38" fillId="0" borderId="39" xfId="0" applyFont="1" applyBorder="1" applyAlignment="1" applyProtection="1">
      <alignment vertical="center"/>
      <protection hidden="1"/>
    </xf>
    <xf numFmtId="0" fontId="26" fillId="0" borderId="33" xfId="0" applyFont="1" applyBorder="1" applyAlignment="1" applyProtection="1">
      <alignment vertical="center"/>
      <protection hidden="1"/>
    </xf>
    <xf numFmtId="0" fontId="38" fillId="0" borderId="33" xfId="0" applyFont="1" applyBorder="1" applyAlignment="1" applyProtection="1">
      <alignment vertical="center"/>
      <protection hidden="1"/>
    </xf>
    <xf numFmtId="0" fontId="38" fillId="0" borderId="0" xfId="0" applyFont="1" applyAlignment="1" applyProtection="1">
      <alignment vertical="center"/>
      <protection hidden="1"/>
    </xf>
    <xf numFmtId="0" fontId="11" fillId="3" borderId="22" xfId="0"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17" fontId="11" fillId="3" borderId="22" xfId="0" applyNumberFormat="1"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0" fontId="4" fillId="3" borderId="2" xfId="3" applyFont="1" applyFill="1" applyBorder="1" applyAlignment="1" applyProtection="1">
      <alignment horizontal="center" vertical="center"/>
      <protection hidden="1"/>
    </xf>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Alignment="1">
      <alignment horizontal="center"/>
    </xf>
    <xf numFmtId="0" fontId="0" fillId="3" borderId="0" xfId="0" applyFill="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0" fillId="2" borderId="41" xfId="0"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xf numFmtId="15" fontId="8" fillId="3" borderId="6"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Alignment="1" applyProtection="1">
      <alignment horizontal="left"/>
      <protection hidden="1"/>
    </xf>
    <xf numFmtId="168" fontId="20" fillId="0" borderId="0" xfId="0" applyNumberFormat="1" applyFo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23" fillId="3" borderId="16" xfId="0" applyFont="1" applyFill="1"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0" fillId="3" borderId="16" xfId="0" applyFill="1" applyBorder="1" applyAlignment="1">
      <alignment horizontal="center" vertical="center" wrapText="1"/>
    </xf>
    <xf numFmtId="0" fontId="12" fillId="0" borderId="6"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23" fillId="3" borderId="0" xfId="0" applyFont="1" applyFill="1" applyProtection="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23" fillId="0" borderId="0" xfId="0" applyFont="1" applyProtection="1">
      <protection hidden="1"/>
    </xf>
    <xf numFmtId="0" fontId="12" fillId="0" borderId="3" xfId="0" applyFont="1" applyBorder="1" applyAlignment="1" applyProtection="1">
      <alignment horizontal="left" indent="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cellXfs>
  <cellStyles count="4">
    <cellStyle name="Hyperlink" xfId="1" builtinId="8"/>
    <cellStyle name="Normal" xfId="0" builtinId="0"/>
    <cellStyle name="Normal 2" xfId="2" xr:uid="{00000000-0005-0000-0000-000002000000}"/>
    <cellStyle name="Normal 3" xfId="3" xr:uid="{5383C61A-563C-BF43-9D2A-C5675E02DA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B4" sqref="B4:E4"/>
    </sheetView>
  </sheetViews>
  <sheetFormatPr baseColWidth="10" defaultColWidth="8.83203125" defaultRowHeight="13" x14ac:dyDescent="0.15"/>
  <cols>
    <col min="1" max="1" width="3.5" customWidth="1"/>
    <col min="2" max="2" width="17" customWidth="1"/>
    <col min="3" max="5" width="23.1640625" customWidth="1"/>
  </cols>
  <sheetData>
    <row r="2" spans="2:7" x14ac:dyDescent="0.15">
      <c r="B2" s="347" t="s">
        <v>275</v>
      </c>
      <c r="C2" s="347"/>
      <c r="D2" s="347"/>
      <c r="E2" s="347"/>
    </row>
    <row r="3" spans="2:7" ht="15" customHeight="1" x14ac:dyDescent="0.15">
      <c r="B3" s="329" t="s">
        <v>284</v>
      </c>
      <c r="C3" s="279"/>
      <c r="D3" s="279"/>
      <c r="E3" s="279"/>
    </row>
    <row r="4" spans="2:7" s="277" customFormat="1" ht="54.75" customHeight="1" x14ac:dyDescent="0.15">
      <c r="B4" s="348" t="s">
        <v>230</v>
      </c>
      <c r="C4" s="349"/>
      <c r="D4" s="349"/>
      <c r="E4" s="349"/>
    </row>
    <row r="5" spans="2:7" ht="15" customHeight="1" x14ac:dyDescent="0.15">
      <c r="B5" s="279"/>
      <c r="C5" s="279"/>
      <c r="D5" s="279"/>
      <c r="E5" s="279"/>
    </row>
    <row r="6" spans="2:7" x14ac:dyDescent="0.15">
      <c r="B6" s="280" t="s">
        <v>231</v>
      </c>
      <c r="C6" s="280" t="s">
        <v>276</v>
      </c>
      <c r="D6" s="280" t="s">
        <v>277</v>
      </c>
      <c r="E6" s="280" t="s">
        <v>232</v>
      </c>
    </row>
    <row r="7" spans="2:7" x14ac:dyDescent="0.15">
      <c r="B7" s="279"/>
      <c r="C7" s="279"/>
      <c r="D7" s="279"/>
      <c r="E7" s="279"/>
    </row>
    <row r="8" spans="2:7" x14ac:dyDescent="0.15">
      <c r="B8" s="281" t="str">
        <f>HYPERLINK(B3&amp;"'Business Details'!C5","Business Details")</f>
        <v>Business Details</v>
      </c>
      <c r="C8" s="282" t="str">
        <f>HYPERLINK(B3&amp;"'SalesApr23'!E5","SalesApr23")</f>
        <v>SalesApr23</v>
      </c>
      <c r="D8" s="282" t="str">
        <f>HYPERLINK(B3&amp;"'PurchasesApr23'!A5","PurchasesApr23")</f>
        <v>PurchasesApr23</v>
      </c>
      <c r="E8" s="281" t="str">
        <f>HYPERLINK(B3&amp;"'SE Short'!C8","SE Short")</f>
        <v>SE Short</v>
      </c>
      <c r="G8" t="s">
        <v>279</v>
      </c>
    </row>
    <row r="9" spans="2:7" x14ac:dyDescent="0.15">
      <c r="B9" s="281" t="str">
        <f>HYPERLINK(B3&amp;"'Fixed Assets'!A7","Fixed Assets")</f>
        <v>Fixed Assets</v>
      </c>
      <c r="C9" s="282" t="str">
        <f>HYPERLINK(B3&amp;"'SalesMay23'!E5","SalesMay23")</f>
        <v>SalesMay23</v>
      </c>
      <c r="D9" s="282" t="str">
        <f>HYPERLINK(B3&amp;"'PurchasesMay23'!A5","PurchasesMay23")</f>
        <v>PurchasesMay23</v>
      </c>
      <c r="E9" s="281" t="str">
        <f>HYPERLINK(B3&amp;"'Profit &amp; Loss Acc'!A1","Profit &amp; Loss Acc")</f>
        <v>Profit &amp; Loss Acc</v>
      </c>
    </row>
    <row r="10" spans="2:7" x14ac:dyDescent="0.15">
      <c r="B10" s="281"/>
      <c r="C10" s="282" t="str">
        <f>HYPERLINK(B3&amp;"'SalesJun23'!E5","SalesJun23")</f>
        <v>SalesJun23</v>
      </c>
      <c r="D10" s="282" t="str">
        <f>HYPERLINK(B3&amp;"'PurchasesJun23'!A5","PurchasesJun23")</f>
        <v>PurchasesJun23</v>
      </c>
      <c r="E10" s="281" t="str">
        <f>HYPERLINK(B3&amp;"'Draft Tax Calculation'!D2","Draft Tax Calculation")</f>
        <v>Draft Tax Calculation</v>
      </c>
    </row>
    <row r="11" spans="2:7" x14ac:dyDescent="0.15">
      <c r="B11" s="282"/>
      <c r="C11" s="282" t="str">
        <f>HYPERLINK(B3&amp;"'SalesJul23'!E5","SalesJul23")</f>
        <v>SalesJul23</v>
      </c>
      <c r="D11" s="282" t="str">
        <f>HYPERLINK(B3&amp;"'PurchasesJul23'!A5","PurchasesJul23")</f>
        <v>PurchasesJul23</v>
      </c>
      <c r="E11" s="281"/>
    </row>
    <row r="12" spans="2:7" x14ac:dyDescent="0.15">
      <c r="B12" s="282"/>
      <c r="C12" s="282" t="str">
        <f>HYPERLINK(B3&amp;"'SalesAug23'!E5","SalesAug23")</f>
        <v>SalesAug23</v>
      </c>
      <c r="D12" s="282" t="str">
        <f>HYPERLINK(B3&amp;"'PurchasesAug23'!A5","PurchasesAug23")</f>
        <v>PurchasesAug23</v>
      </c>
      <c r="E12" s="281"/>
    </row>
    <row r="13" spans="2:7" x14ac:dyDescent="0.15">
      <c r="B13" s="282"/>
      <c r="C13" s="282" t="str">
        <f>HYPERLINK(B3&amp;"'SalesSep23'!E5","SalesSep23")</f>
        <v>SalesSep23</v>
      </c>
      <c r="D13" s="282" t="str">
        <f>HYPERLINK(B3&amp;"'PurchasesSep23'!A5","PurchasesSep23")</f>
        <v>PurchasesSep23</v>
      </c>
      <c r="E13" s="281"/>
    </row>
    <row r="14" spans="2:7" x14ac:dyDescent="0.15">
      <c r="B14" s="282"/>
      <c r="C14" s="282" t="str">
        <f>HYPERLINK(B3&amp;"'SalesOct23'!E5","SalesOct23")</f>
        <v>SalesOct23</v>
      </c>
      <c r="D14" s="282" t="str">
        <f>HYPERLINK(B3&amp;"'PurchasesOct23'!A5","PurchasesOct23")</f>
        <v>PurchasesOct23</v>
      </c>
      <c r="E14" s="281"/>
    </row>
    <row r="15" spans="2:7" x14ac:dyDescent="0.15">
      <c r="B15" s="282"/>
      <c r="C15" s="282" t="str">
        <f>HYPERLINK(B3&amp;"'SalesNov23'!E5","SalesNov23")</f>
        <v>SalesNov23</v>
      </c>
      <c r="D15" s="282" t="str">
        <f>HYPERLINK(B3&amp;"'PurchasesNov23'!A5","PurchasesNov23")</f>
        <v>PurchasesNov23</v>
      </c>
      <c r="E15" s="281"/>
    </row>
    <row r="16" spans="2:7" x14ac:dyDescent="0.15">
      <c r="B16" s="282"/>
      <c r="C16" s="282" t="str">
        <f>HYPERLINK(B3&amp;"'SalesDec23'!E5","SalesDec23")</f>
        <v>SalesDec23</v>
      </c>
      <c r="D16" s="282" t="str">
        <f>HYPERLINK(B3&amp;"'PurchasesDec23'!A5","PurchasesDec23")</f>
        <v>PurchasesDec23</v>
      </c>
      <c r="E16" s="281"/>
    </row>
    <row r="17" spans="2:5" x14ac:dyDescent="0.15">
      <c r="B17" s="282"/>
      <c r="C17" s="282" t="str">
        <f>HYPERLINK(B3&amp;"'SalesJan24'!E5","SalesJan24")</f>
        <v>SalesJan24</v>
      </c>
      <c r="D17" s="282" t="str">
        <f>HYPERLINK(B3&amp;"'PurchasesJan24'!A5","PurchasesJan24")</f>
        <v>PurchasesJan24</v>
      </c>
      <c r="E17" s="279"/>
    </row>
    <row r="18" spans="2:5" x14ac:dyDescent="0.15">
      <c r="B18" s="282"/>
      <c r="C18" s="282" t="str">
        <f>HYPERLINK(B3&amp;"'SalesFeb24'!E5","SalesFeb24")</f>
        <v>SalesFeb24</v>
      </c>
      <c r="D18" s="282" t="str">
        <f>HYPERLINK(B3&amp;"'PurchasesFeb24'!A5","PurchasesFeb24")</f>
        <v>PurchasesFeb24</v>
      </c>
      <c r="E18" s="279"/>
    </row>
    <row r="19" spans="2:5" x14ac:dyDescent="0.15">
      <c r="B19" s="282"/>
      <c r="C19" s="282" t="str">
        <f>HYPERLINK(B3&amp;"'SalesMar24'!E5","SalesMar24")</f>
        <v>SalesMar24</v>
      </c>
      <c r="D19" s="282" t="str">
        <f>HYPERLINK(B3&amp;"'PurchasesMar24'!A5","PurchasesMar24")</f>
        <v>PurchasesMar24</v>
      </c>
      <c r="E19" s="279"/>
    </row>
    <row r="20" spans="2:5" x14ac:dyDescent="0.15">
      <c r="B20" s="279"/>
      <c r="C20" s="279"/>
      <c r="D20" s="279"/>
      <c r="E20" s="279"/>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33203125" style="307" customWidth="1"/>
    <col min="2" max="2" width="22" style="6" customWidth="1"/>
    <col min="3" max="3" width="15.5" style="6" customWidth="1"/>
    <col min="4" max="4" width="9.1640625" style="306"/>
    <col min="5" max="5" width="8.5" style="306" customWidth="1"/>
    <col min="6" max="6" width="12.6640625" style="305" customWidth="1"/>
    <col min="7" max="7" width="9.5" style="7" customWidth="1"/>
    <col min="8" max="8" width="10.1640625" style="7" customWidth="1"/>
    <col min="9" max="10" width="8.6640625" style="7" customWidth="1"/>
    <col min="11" max="12" width="7.6640625" style="7" customWidth="1"/>
    <col min="13" max="13" width="11.6640625" style="7" customWidth="1"/>
    <col min="14" max="14" width="8.6640625" style="7" customWidth="1"/>
    <col min="15" max="15" width="12" style="7" customWidth="1"/>
    <col min="16" max="18" width="7.6640625" style="7" customWidth="1"/>
    <col min="19" max="19" width="8.5" style="7" customWidth="1"/>
    <col min="20" max="20" width="13.83203125" style="6" customWidth="1"/>
    <col min="21" max="21" width="8.6640625" style="7" customWidth="1"/>
    <col min="22" max="16384" width="9.1640625" style="6"/>
  </cols>
  <sheetData>
    <row r="1" spans="1:21" s="15" customFormat="1" ht="13.5" customHeight="1" x14ac:dyDescent="0.15">
      <c r="A1" s="103">
        <f>E1+SalesApr23!$D$1</f>
        <v>0</v>
      </c>
      <c r="B1" s="317" t="s">
        <v>273</v>
      </c>
      <c r="C1" s="31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15">
        <f t="shared" si="0"/>
        <v>0</v>
      </c>
      <c r="T1" s="309">
        <f>S1</f>
        <v>0</v>
      </c>
      <c r="U1" s="315">
        <f>SUM(U4:U199)</f>
        <v>0</v>
      </c>
    </row>
    <row r="2" spans="1:21" s="15" customFormat="1" ht="13.5" customHeight="1" x14ac:dyDescent="0.15">
      <c r="A2" s="104">
        <f>U1</f>
        <v>0</v>
      </c>
      <c r="B2" s="104" t="s">
        <v>272</v>
      </c>
      <c r="C2" s="498" t="s">
        <v>271</v>
      </c>
      <c r="D2" s="500" t="s">
        <v>270</v>
      </c>
      <c r="E2" s="498" t="s">
        <v>269</v>
      </c>
      <c r="F2" s="432" t="s">
        <v>268</v>
      </c>
      <c r="G2" s="501" t="s">
        <v>267</v>
      </c>
      <c r="H2" s="502"/>
      <c r="I2" s="503">
        <f>G1+H1+I1+J1</f>
        <v>0</v>
      </c>
      <c r="J2" s="504"/>
      <c r="K2" s="432" t="s">
        <v>266</v>
      </c>
      <c r="L2" s="432" t="s">
        <v>265</v>
      </c>
      <c r="M2" s="432" t="s">
        <v>264</v>
      </c>
      <c r="N2" s="432" t="s">
        <v>263</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494"/>
      <c r="L3" s="494"/>
      <c r="M3" s="491"/>
      <c r="N3" s="491"/>
      <c r="O3" s="491"/>
      <c r="P3" s="491"/>
      <c r="Q3" s="491"/>
      <c r="R3" s="491"/>
      <c r="S3" s="493"/>
      <c r="T3" s="496"/>
      <c r="U3" s="493"/>
    </row>
    <row r="4" spans="1:21" s="308" customFormat="1" x14ac:dyDescent="0.15">
      <c r="A4" s="312" t="str">
        <f>IF((E1&lt;&gt;0),Admin!$B$5,"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09">
        <f>IF((A1&lt;Admin!$F$22),((A1)*Admin!$G$21),(A1*Admin!$G$21-(A1-Admin!$F$21)*(Admin!$G$21-Admin!$G$22)))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B3:B4"/>
    <mergeCell ref="C2:C4"/>
    <mergeCell ref="D2:D4"/>
    <mergeCell ref="E2:E4"/>
    <mergeCell ref="M2:M3"/>
    <mergeCell ref="F2:F4"/>
    <mergeCell ref="G2:H2"/>
    <mergeCell ref="I2:J2"/>
    <mergeCell ref="N2:N3"/>
    <mergeCell ref="U2:U3"/>
    <mergeCell ref="S2:S3"/>
    <mergeCell ref="K2:K3"/>
    <mergeCell ref="O2:O3"/>
    <mergeCell ref="P2:P3"/>
    <mergeCell ref="Q2:Q3"/>
    <mergeCell ref="R2:R3"/>
    <mergeCell ref="T2:T4"/>
    <mergeCell ref="L2:L3"/>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7"/>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SUM(D4:D47)</f>
        <v>0</v>
      </c>
      <c r="E1" s="303">
        <f>SUM(E4:E47)/2</f>
        <v>0</v>
      </c>
      <c r="F1" s="303">
        <f>SUM(F4:F47)/2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SalesApr23!A41+1</f>
        <v>45047</v>
      </c>
      <c r="B5" s="297">
        <f t="shared" ref="B5:B11" si="0">A5</f>
        <v>45047</v>
      </c>
      <c r="C5" s="296"/>
      <c r="D5" s="295"/>
      <c r="E5" s="294"/>
      <c r="F5" s="293"/>
    </row>
    <row r="6" spans="1:6" x14ac:dyDescent="0.15">
      <c r="A6" s="292">
        <f t="shared" ref="A6:A11" si="1">A5+1</f>
        <v>45048</v>
      </c>
      <c r="B6" s="285">
        <f t="shared" si="0"/>
        <v>45048</v>
      </c>
      <c r="F6" s="291"/>
    </row>
    <row r="7" spans="1:6" x14ac:dyDescent="0.15">
      <c r="A7" s="292">
        <f t="shared" si="1"/>
        <v>45049</v>
      </c>
      <c r="B7" s="285">
        <f t="shared" si="0"/>
        <v>45049</v>
      </c>
      <c r="F7" s="291"/>
    </row>
    <row r="8" spans="1:6" x14ac:dyDescent="0.15">
      <c r="A8" s="292">
        <f t="shared" si="1"/>
        <v>45050</v>
      </c>
      <c r="B8" s="285">
        <f t="shared" si="0"/>
        <v>45050</v>
      </c>
      <c r="F8" s="291"/>
    </row>
    <row r="9" spans="1:6" x14ac:dyDescent="0.15">
      <c r="A9" s="292">
        <f t="shared" si="1"/>
        <v>45051</v>
      </c>
      <c r="B9" s="285">
        <f t="shared" si="0"/>
        <v>45051</v>
      </c>
      <c r="F9" s="291"/>
    </row>
    <row r="10" spans="1:6" x14ac:dyDescent="0.15">
      <c r="A10" s="292">
        <f t="shared" si="1"/>
        <v>45052</v>
      </c>
      <c r="B10" s="285">
        <f t="shared" si="0"/>
        <v>45052</v>
      </c>
      <c r="F10" s="291"/>
    </row>
    <row r="11" spans="1:6" x14ac:dyDescent="0.15">
      <c r="A11" s="292">
        <f t="shared" si="1"/>
        <v>45053</v>
      </c>
      <c r="B11" s="285">
        <f t="shared" si="0"/>
        <v>45053</v>
      </c>
      <c r="F11" s="291"/>
    </row>
    <row r="12" spans="1:6" x14ac:dyDescent="0.15">
      <c r="A12" s="292">
        <f>A11</f>
        <v>45053</v>
      </c>
      <c r="B12" s="285" t="s">
        <v>234</v>
      </c>
      <c r="F12" s="291"/>
    </row>
    <row r="13" spans="1:6" x14ac:dyDescent="0.15">
      <c r="A13" s="292">
        <f>A11</f>
        <v>45053</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45054</v>
      </c>
      <c r="B16" s="297">
        <f t="shared" ref="B16:B22" si="2">A16</f>
        <v>45054</v>
      </c>
      <c r="C16" s="296"/>
      <c r="D16" s="295"/>
      <c r="E16" s="294"/>
      <c r="F16" s="293"/>
    </row>
    <row r="17" spans="1:6" x14ac:dyDescent="0.15">
      <c r="A17" s="292">
        <f t="shared" ref="A17:A22" si="3">A16+1</f>
        <v>45055</v>
      </c>
      <c r="B17" s="285">
        <f t="shared" si="2"/>
        <v>45055</v>
      </c>
      <c r="F17" s="291"/>
    </row>
    <row r="18" spans="1:6" x14ac:dyDescent="0.15">
      <c r="A18" s="292">
        <f t="shared" si="3"/>
        <v>45056</v>
      </c>
      <c r="B18" s="285">
        <f t="shared" si="2"/>
        <v>45056</v>
      </c>
      <c r="F18" s="291"/>
    </row>
    <row r="19" spans="1:6" x14ac:dyDescent="0.15">
      <c r="A19" s="292">
        <f t="shared" si="3"/>
        <v>45057</v>
      </c>
      <c r="B19" s="285">
        <f t="shared" si="2"/>
        <v>45057</v>
      </c>
      <c r="F19" s="291"/>
    </row>
    <row r="20" spans="1:6" x14ac:dyDescent="0.15">
      <c r="A20" s="292">
        <f t="shared" si="3"/>
        <v>45058</v>
      </c>
      <c r="B20" s="285">
        <f t="shared" si="2"/>
        <v>45058</v>
      </c>
      <c r="F20" s="291"/>
    </row>
    <row r="21" spans="1:6" x14ac:dyDescent="0.15">
      <c r="A21" s="292">
        <f t="shared" si="3"/>
        <v>45059</v>
      </c>
      <c r="B21" s="285">
        <f t="shared" si="2"/>
        <v>45059</v>
      </c>
      <c r="F21" s="291"/>
    </row>
    <row r="22" spans="1:6" x14ac:dyDescent="0.15">
      <c r="A22" s="292">
        <f t="shared" si="3"/>
        <v>45060</v>
      </c>
      <c r="B22" s="285">
        <f t="shared" si="2"/>
        <v>45060</v>
      </c>
      <c r="F22" s="291"/>
    </row>
    <row r="23" spans="1:6" x14ac:dyDescent="0.15">
      <c r="A23" s="292">
        <f>A22</f>
        <v>45060</v>
      </c>
      <c r="B23" s="285" t="s">
        <v>234</v>
      </c>
      <c r="F23" s="291"/>
    </row>
    <row r="24" spans="1:6" x14ac:dyDescent="0.15">
      <c r="A24" s="292">
        <f>A22</f>
        <v>45060</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45061</v>
      </c>
      <c r="B27" s="297">
        <f t="shared" ref="B27:B33" si="4">A27</f>
        <v>45061</v>
      </c>
      <c r="C27" s="296"/>
      <c r="D27" s="295"/>
      <c r="E27" s="294"/>
      <c r="F27" s="293"/>
    </row>
    <row r="28" spans="1:6" x14ac:dyDescent="0.15">
      <c r="A28" s="292">
        <f t="shared" ref="A28:A33" si="5">A27+1</f>
        <v>45062</v>
      </c>
      <c r="B28" s="285">
        <f t="shared" si="4"/>
        <v>45062</v>
      </c>
      <c r="F28" s="291"/>
    </row>
    <row r="29" spans="1:6" x14ac:dyDescent="0.15">
      <c r="A29" s="292">
        <f t="shared" si="5"/>
        <v>45063</v>
      </c>
      <c r="B29" s="285">
        <f t="shared" si="4"/>
        <v>45063</v>
      </c>
      <c r="F29" s="291"/>
    </row>
    <row r="30" spans="1:6" x14ac:dyDescent="0.15">
      <c r="A30" s="292">
        <f t="shared" si="5"/>
        <v>45064</v>
      </c>
      <c r="B30" s="285">
        <f t="shared" si="4"/>
        <v>45064</v>
      </c>
      <c r="F30" s="291"/>
    </row>
    <row r="31" spans="1:6" x14ac:dyDescent="0.15">
      <c r="A31" s="292">
        <f t="shared" si="5"/>
        <v>45065</v>
      </c>
      <c r="B31" s="285">
        <f t="shared" si="4"/>
        <v>45065</v>
      </c>
      <c r="F31" s="291"/>
    </row>
    <row r="32" spans="1:6" x14ac:dyDescent="0.15">
      <c r="A32" s="292">
        <f t="shared" si="5"/>
        <v>45066</v>
      </c>
      <c r="B32" s="285">
        <f t="shared" si="4"/>
        <v>45066</v>
      </c>
      <c r="F32" s="291"/>
    </row>
    <row r="33" spans="1:6" x14ac:dyDescent="0.15">
      <c r="A33" s="292">
        <f t="shared" si="5"/>
        <v>45067</v>
      </c>
      <c r="B33" s="285">
        <f t="shared" si="4"/>
        <v>45067</v>
      </c>
      <c r="F33" s="291"/>
    </row>
    <row r="34" spans="1:6" x14ac:dyDescent="0.15">
      <c r="A34" s="292">
        <f>A33</f>
        <v>45067</v>
      </c>
      <c r="B34" s="285" t="s">
        <v>234</v>
      </c>
      <c r="F34" s="291"/>
    </row>
    <row r="35" spans="1:6" x14ac:dyDescent="0.15">
      <c r="A35" s="292">
        <f>A33</f>
        <v>45067</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SalesMay23!A33+1</f>
        <v>45068</v>
      </c>
      <c r="B38" s="297">
        <f t="shared" ref="B38:B44" si="6">A38</f>
        <v>45068</v>
      </c>
      <c r="C38" s="296"/>
      <c r="D38" s="295"/>
      <c r="E38" s="294"/>
      <c r="F38" s="293"/>
    </row>
    <row r="39" spans="1:6" x14ac:dyDescent="0.15">
      <c r="A39" s="292">
        <f t="shared" ref="A39:A44" si="7">A38+1</f>
        <v>45069</v>
      </c>
      <c r="B39" s="285">
        <f t="shared" si="6"/>
        <v>45069</v>
      </c>
      <c r="F39" s="291"/>
    </row>
    <row r="40" spans="1:6" x14ac:dyDescent="0.15">
      <c r="A40" s="292">
        <f t="shared" si="7"/>
        <v>45070</v>
      </c>
      <c r="B40" s="285">
        <f t="shared" si="6"/>
        <v>45070</v>
      </c>
      <c r="F40" s="291"/>
    </row>
    <row r="41" spans="1:6" x14ac:dyDescent="0.15">
      <c r="A41" s="292">
        <f t="shared" si="7"/>
        <v>45071</v>
      </c>
      <c r="B41" s="285">
        <f t="shared" si="6"/>
        <v>45071</v>
      </c>
      <c r="F41" s="291"/>
    </row>
    <row r="42" spans="1:6" x14ac:dyDescent="0.15">
      <c r="A42" s="292">
        <f t="shared" si="7"/>
        <v>45072</v>
      </c>
      <c r="B42" s="285">
        <f t="shared" si="6"/>
        <v>45072</v>
      </c>
      <c r="F42" s="291"/>
    </row>
    <row r="43" spans="1:6" x14ac:dyDescent="0.15">
      <c r="A43" s="292">
        <f t="shared" si="7"/>
        <v>45073</v>
      </c>
      <c r="B43" s="285">
        <f t="shared" si="6"/>
        <v>45073</v>
      </c>
      <c r="F43" s="291"/>
    </row>
    <row r="44" spans="1:6" x14ac:dyDescent="0.15">
      <c r="A44" s="292">
        <f t="shared" si="7"/>
        <v>45074</v>
      </c>
      <c r="B44" s="285">
        <f t="shared" si="6"/>
        <v>45074</v>
      </c>
      <c r="F44" s="291"/>
    </row>
    <row r="45" spans="1:6" x14ac:dyDescent="0.15">
      <c r="A45" s="292">
        <f>A44</f>
        <v>45074</v>
      </c>
      <c r="B45" s="285" t="s">
        <v>234</v>
      </c>
      <c r="F45" s="291"/>
    </row>
    <row r="46" spans="1:6" x14ac:dyDescent="0.15">
      <c r="A46" s="292">
        <f>A44</f>
        <v>45074</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baseColWidth="10" defaultColWidth="9.1640625" defaultRowHeight="13" x14ac:dyDescent="0.15"/>
  <cols>
    <col min="1" max="1" width="9.1640625" style="307"/>
    <col min="2" max="2" width="24" style="6" customWidth="1"/>
    <col min="3" max="3" width="16" style="6" customWidth="1"/>
    <col min="4" max="5" width="9.1640625" style="306"/>
    <col min="6" max="6" width="12.6640625" style="305" customWidth="1"/>
    <col min="7" max="7" width="10" style="7" customWidth="1"/>
    <col min="8" max="8" width="9.5" style="7" customWidth="1"/>
    <col min="9" max="10" width="8.6640625" style="7" customWidth="1"/>
    <col min="11" max="11" width="8" style="7" customWidth="1"/>
    <col min="12" max="12" width="7.6640625" style="7" customWidth="1"/>
    <col min="13" max="13" width="8.6640625" style="7" customWidth="1"/>
    <col min="14" max="14" width="8.83203125" style="7" customWidth="1"/>
    <col min="15" max="15" width="9.5" style="7" customWidth="1"/>
    <col min="16" max="18" width="7.6640625" style="7" customWidth="1"/>
    <col min="19" max="19" width="8.1640625" style="7" customWidth="1"/>
    <col min="20" max="20" width="12.83203125" style="6" customWidth="1"/>
    <col min="21" max="21" width="8.5" style="7" customWidth="1"/>
    <col min="22" max="16384" width="9.1640625" style="6"/>
  </cols>
  <sheetData>
    <row r="1" spans="1:21" s="7" customFormat="1" ht="13.5" customHeight="1" x14ac:dyDescent="0.15">
      <c r="A1" s="323">
        <f>E1+SalesMay23!$D$1+PurchasesApr23!A1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S1+PurchasesApr23!T1</f>
        <v>0</v>
      </c>
      <c r="U1" s="320">
        <f>SUM(U4:U199)</f>
        <v>0</v>
      </c>
    </row>
    <row r="2" spans="1:21" s="7" customFormat="1" ht="13.5" customHeight="1" x14ac:dyDescent="0.15">
      <c r="A2" s="319">
        <f>U1+PurchasesApr23!A2</f>
        <v>0</v>
      </c>
      <c r="B2" s="104" t="s">
        <v>272</v>
      </c>
      <c r="C2" s="498" t="s">
        <v>271</v>
      </c>
      <c r="D2" s="500" t="s">
        <v>270</v>
      </c>
      <c r="E2" s="498" t="s">
        <v>269</v>
      </c>
      <c r="F2" s="432" t="s">
        <v>268</v>
      </c>
      <c r="G2" s="501" t="s">
        <v>267</v>
      </c>
      <c r="H2" s="502"/>
      <c r="I2" s="503">
        <f>G1+H1+I1+J1+PurchasesApr23!I2</f>
        <v>0</v>
      </c>
      <c r="J2" s="504"/>
      <c r="K2" s="432" t="s">
        <v>266</v>
      </c>
      <c r="L2" s="419" t="s">
        <v>265</v>
      </c>
      <c r="M2" s="419" t="s">
        <v>264</v>
      </c>
      <c r="N2" s="419" t="s">
        <v>274</v>
      </c>
      <c r="O2" s="419" t="s">
        <v>262</v>
      </c>
      <c r="P2" s="419" t="s">
        <v>261</v>
      </c>
      <c r="Q2" s="419"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7"/>
      <c r="M3" s="490"/>
      <c r="N3" s="490"/>
      <c r="O3" s="490"/>
      <c r="P3" s="490"/>
      <c r="Q3" s="490"/>
      <c r="R3" s="509"/>
      <c r="S3" s="506"/>
      <c r="T3" s="496"/>
      <c r="U3" s="505"/>
    </row>
    <row r="4" spans="1:21" s="308" customFormat="1" x14ac:dyDescent="0.15">
      <c r="A4" s="312" t="str">
        <f>IF((E1&lt;&gt;0),Admin!$B$6,"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IF((A1&lt;Admin!$F$22),((A1-PurchasesApr23!A1)*Admin!$G$21),(A1*Admin!$G$21-(A1-Admin!$F$21)*(Admin!$G$21-Admin!$G$22)-PurchasesApr23!A2))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8"/>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SUM(D4:D58)</f>
        <v>0</v>
      </c>
      <c r="E1" s="303">
        <f>SUM(E4:E58)/2</f>
        <v>0</v>
      </c>
      <c r="F1" s="303">
        <f>SUM(F4:F58)/2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SalesMay23!A44+1</f>
        <v>45075</v>
      </c>
      <c r="B5" s="297">
        <f t="shared" ref="B5:B11" si="0">A5</f>
        <v>45075</v>
      </c>
      <c r="C5" s="296"/>
      <c r="D5" s="295"/>
      <c r="E5" s="294"/>
      <c r="F5" s="293"/>
    </row>
    <row r="6" spans="1:6" x14ac:dyDescent="0.15">
      <c r="A6" s="292">
        <f t="shared" ref="A6:A11" si="1">A5+1</f>
        <v>45076</v>
      </c>
      <c r="B6" s="285">
        <f t="shared" si="0"/>
        <v>45076</v>
      </c>
      <c r="F6" s="291"/>
    </row>
    <row r="7" spans="1:6" x14ac:dyDescent="0.15">
      <c r="A7" s="292">
        <f t="shared" si="1"/>
        <v>45077</v>
      </c>
      <c r="B7" s="285">
        <f t="shared" si="0"/>
        <v>45077</v>
      </c>
      <c r="F7" s="291"/>
    </row>
    <row r="8" spans="1:6" x14ac:dyDescent="0.15">
      <c r="A8" s="292">
        <f t="shared" si="1"/>
        <v>45078</v>
      </c>
      <c r="B8" s="285">
        <f t="shared" si="0"/>
        <v>45078</v>
      </c>
      <c r="F8" s="291"/>
    </row>
    <row r="9" spans="1:6" x14ac:dyDescent="0.15">
      <c r="A9" s="292">
        <f t="shared" si="1"/>
        <v>45079</v>
      </c>
      <c r="B9" s="285">
        <f t="shared" si="0"/>
        <v>45079</v>
      </c>
      <c r="F9" s="291"/>
    </row>
    <row r="10" spans="1:6" x14ac:dyDescent="0.15">
      <c r="A10" s="292">
        <f t="shared" si="1"/>
        <v>45080</v>
      </c>
      <c r="B10" s="285">
        <f t="shared" si="0"/>
        <v>45080</v>
      </c>
      <c r="F10" s="291"/>
    </row>
    <row r="11" spans="1:6" x14ac:dyDescent="0.15">
      <c r="A11" s="292">
        <f t="shared" si="1"/>
        <v>45081</v>
      </c>
      <c r="B11" s="285">
        <f t="shared" si="0"/>
        <v>45081</v>
      </c>
      <c r="F11" s="291"/>
    </row>
    <row r="12" spans="1:6" x14ac:dyDescent="0.15">
      <c r="A12" s="292">
        <f>A11</f>
        <v>45081</v>
      </c>
      <c r="B12" s="285" t="s">
        <v>234</v>
      </c>
      <c r="F12" s="291"/>
    </row>
    <row r="13" spans="1:6" x14ac:dyDescent="0.15">
      <c r="A13" s="292">
        <f>A11</f>
        <v>45081</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45082</v>
      </c>
      <c r="B16" s="297">
        <f t="shared" ref="B16:B22" si="2">A16</f>
        <v>45082</v>
      </c>
      <c r="C16" s="296"/>
      <c r="D16" s="295"/>
      <c r="E16" s="294"/>
      <c r="F16" s="293"/>
    </row>
    <row r="17" spans="1:6" x14ac:dyDescent="0.15">
      <c r="A17" s="292">
        <f t="shared" ref="A17:A22" si="3">A16+1</f>
        <v>45083</v>
      </c>
      <c r="B17" s="285">
        <f t="shared" si="2"/>
        <v>45083</v>
      </c>
      <c r="F17" s="291"/>
    </row>
    <row r="18" spans="1:6" x14ac:dyDescent="0.15">
      <c r="A18" s="292">
        <f t="shared" si="3"/>
        <v>45084</v>
      </c>
      <c r="B18" s="285">
        <f t="shared" si="2"/>
        <v>45084</v>
      </c>
      <c r="F18" s="291"/>
    </row>
    <row r="19" spans="1:6" x14ac:dyDescent="0.15">
      <c r="A19" s="292">
        <f t="shared" si="3"/>
        <v>45085</v>
      </c>
      <c r="B19" s="285">
        <f t="shared" si="2"/>
        <v>45085</v>
      </c>
      <c r="F19" s="291"/>
    </row>
    <row r="20" spans="1:6" x14ac:dyDescent="0.15">
      <c r="A20" s="292">
        <f t="shared" si="3"/>
        <v>45086</v>
      </c>
      <c r="B20" s="285">
        <f t="shared" si="2"/>
        <v>45086</v>
      </c>
      <c r="F20" s="291"/>
    </row>
    <row r="21" spans="1:6" x14ac:dyDescent="0.15">
      <c r="A21" s="292">
        <f t="shared" si="3"/>
        <v>45087</v>
      </c>
      <c r="B21" s="285">
        <f t="shared" si="2"/>
        <v>45087</v>
      </c>
      <c r="F21" s="291"/>
    </row>
    <row r="22" spans="1:6" x14ac:dyDescent="0.15">
      <c r="A22" s="292">
        <f t="shared" si="3"/>
        <v>45088</v>
      </c>
      <c r="B22" s="285">
        <f t="shared" si="2"/>
        <v>45088</v>
      </c>
      <c r="F22" s="291"/>
    </row>
    <row r="23" spans="1:6" x14ac:dyDescent="0.15">
      <c r="A23" s="292">
        <f>A22</f>
        <v>45088</v>
      </c>
      <c r="B23" s="285" t="s">
        <v>234</v>
      </c>
      <c r="F23" s="291"/>
    </row>
    <row r="24" spans="1:6" x14ac:dyDescent="0.15">
      <c r="A24" s="292">
        <f>A22</f>
        <v>45088</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45089</v>
      </c>
      <c r="B27" s="297">
        <f t="shared" ref="B27:B33" si="4">A27</f>
        <v>45089</v>
      </c>
      <c r="C27" s="296"/>
      <c r="D27" s="295"/>
      <c r="E27" s="294"/>
      <c r="F27" s="293"/>
    </row>
    <row r="28" spans="1:6" x14ac:dyDescent="0.15">
      <c r="A28" s="292">
        <f t="shared" ref="A28:A33" si="5">A27+1</f>
        <v>45090</v>
      </c>
      <c r="B28" s="285">
        <f t="shared" si="4"/>
        <v>45090</v>
      </c>
      <c r="F28" s="291"/>
    </row>
    <row r="29" spans="1:6" x14ac:dyDescent="0.15">
      <c r="A29" s="292">
        <f t="shared" si="5"/>
        <v>45091</v>
      </c>
      <c r="B29" s="285">
        <f t="shared" si="4"/>
        <v>45091</v>
      </c>
      <c r="F29" s="291"/>
    </row>
    <row r="30" spans="1:6" x14ac:dyDescent="0.15">
      <c r="A30" s="292">
        <f t="shared" si="5"/>
        <v>45092</v>
      </c>
      <c r="B30" s="285">
        <f t="shared" si="4"/>
        <v>45092</v>
      </c>
      <c r="F30" s="291"/>
    </row>
    <row r="31" spans="1:6" x14ac:dyDescent="0.15">
      <c r="A31" s="292">
        <f t="shared" si="5"/>
        <v>45093</v>
      </c>
      <c r="B31" s="285">
        <f t="shared" si="4"/>
        <v>45093</v>
      </c>
      <c r="F31" s="291"/>
    </row>
    <row r="32" spans="1:6" x14ac:dyDescent="0.15">
      <c r="A32" s="292">
        <f t="shared" si="5"/>
        <v>45094</v>
      </c>
      <c r="B32" s="285">
        <f t="shared" si="4"/>
        <v>45094</v>
      </c>
      <c r="F32" s="291"/>
    </row>
    <row r="33" spans="1:6" x14ac:dyDescent="0.15">
      <c r="A33" s="292">
        <f t="shared" si="5"/>
        <v>45095</v>
      </c>
      <c r="B33" s="285">
        <f t="shared" si="4"/>
        <v>45095</v>
      </c>
      <c r="F33" s="291"/>
    </row>
    <row r="34" spans="1:6" x14ac:dyDescent="0.15">
      <c r="A34" s="292">
        <f>A33</f>
        <v>45095</v>
      </c>
      <c r="B34" s="285" t="s">
        <v>234</v>
      </c>
      <c r="F34" s="291"/>
    </row>
    <row r="35" spans="1:6" x14ac:dyDescent="0.15">
      <c r="A35" s="292">
        <f>A33</f>
        <v>45095</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A35+1</f>
        <v>45096</v>
      </c>
      <c r="B38" s="297">
        <f t="shared" ref="B38:B44" si="6">A38</f>
        <v>45096</v>
      </c>
      <c r="C38" s="296"/>
      <c r="D38" s="295"/>
      <c r="E38" s="294"/>
      <c r="F38" s="293"/>
    </row>
    <row r="39" spans="1:6" x14ac:dyDescent="0.15">
      <c r="A39" s="292">
        <f t="shared" ref="A39:A44" si="7">A38+1</f>
        <v>45097</v>
      </c>
      <c r="B39" s="285">
        <f t="shared" si="6"/>
        <v>45097</v>
      </c>
      <c r="F39" s="291"/>
    </row>
    <row r="40" spans="1:6" x14ac:dyDescent="0.15">
      <c r="A40" s="292">
        <f t="shared" si="7"/>
        <v>45098</v>
      </c>
      <c r="B40" s="285">
        <f t="shared" si="6"/>
        <v>45098</v>
      </c>
      <c r="F40" s="291"/>
    </row>
    <row r="41" spans="1:6" x14ac:dyDescent="0.15">
      <c r="A41" s="292">
        <f t="shared" si="7"/>
        <v>45099</v>
      </c>
      <c r="B41" s="285">
        <f t="shared" si="6"/>
        <v>45099</v>
      </c>
      <c r="F41" s="291"/>
    </row>
    <row r="42" spans="1:6" x14ac:dyDescent="0.15">
      <c r="A42" s="292">
        <f t="shared" si="7"/>
        <v>45100</v>
      </c>
      <c r="B42" s="285">
        <f t="shared" si="6"/>
        <v>45100</v>
      </c>
      <c r="F42" s="291"/>
    </row>
    <row r="43" spans="1:6" x14ac:dyDescent="0.15">
      <c r="A43" s="292">
        <f t="shared" si="7"/>
        <v>45101</v>
      </c>
      <c r="B43" s="285">
        <f t="shared" si="6"/>
        <v>45101</v>
      </c>
      <c r="F43" s="291"/>
    </row>
    <row r="44" spans="1:6" x14ac:dyDescent="0.15">
      <c r="A44" s="292">
        <f t="shared" si="7"/>
        <v>45102</v>
      </c>
      <c r="B44" s="285">
        <f t="shared" si="6"/>
        <v>45102</v>
      </c>
      <c r="F44" s="291"/>
    </row>
    <row r="45" spans="1:6" x14ac:dyDescent="0.15">
      <c r="A45" s="292">
        <f>A44</f>
        <v>45102</v>
      </c>
      <c r="B45" s="285" t="s">
        <v>234</v>
      </c>
      <c r="F45" s="291"/>
    </row>
    <row r="46" spans="1:6" x14ac:dyDescent="0.15">
      <c r="A46" s="292">
        <f>A45</f>
        <v>45102</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A46+1</f>
        <v>45103</v>
      </c>
      <c r="B49" s="297">
        <f t="shared" ref="B49:B55" si="8">A49</f>
        <v>45103</v>
      </c>
      <c r="C49" s="296"/>
      <c r="D49" s="295"/>
      <c r="E49" s="294"/>
      <c r="F49" s="293"/>
    </row>
    <row r="50" spans="1:6" x14ac:dyDescent="0.15">
      <c r="A50" s="292">
        <f t="shared" ref="A50:A55" si="9">A49+1</f>
        <v>45104</v>
      </c>
      <c r="B50" s="285">
        <f t="shared" si="8"/>
        <v>45104</v>
      </c>
      <c r="F50" s="291"/>
    </row>
    <row r="51" spans="1:6" x14ac:dyDescent="0.15">
      <c r="A51" s="292">
        <f>A50+1</f>
        <v>45105</v>
      </c>
      <c r="B51" s="285">
        <f t="shared" si="8"/>
        <v>45105</v>
      </c>
      <c r="F51" s="291"/>
    </row>
    <row r="52" spans="1:6" x14ac:dyDescent="0.15">
      <c r="A52" s="292">
        <f t="shared" si="9"/>
        <v>45106</v>
      </c>
      <c r="B52" s="285">
        <f t="shared" si="8"/>
        <v>45106</v>
      </c>
      <c r="F52" s="291"/>
    </row>
    <row r="53" spans="1:6" x14ac:dyDescent="0.15">
      <c r="A53" s="292">
        <f t="shared" si="9"/>
        <v>45107</v>
      </c>
      <c r="B53" s="285">
        <f t="shared" si="8"/>
        <v>45107</v>
      </c>
      <c r="F53" s="291"/>
    </row>
    <row r="54" spans="1:6" x14ac:dyDescent="0.15">
      <c r="A54" s="292">
        <f t="shared" si="9"/>
        <v>45108</v>
      </c>
      <c r="B54" s="285">
        <f t="shared" si="8"/>
        <v>45108</v>
      </c>
      <c r="F54" s="291"/>
    </row>
    <row r="55" spans="1:6" x14ac:dyDescent="0.15">
      <c r="A55" s="292">
        <f t="shared" si="9"/>
        <v>45109</v>
      </c>
      <c r="B55" s="285">
        <f t="shared" si="8"/>
        <v>45109</v>
      </c>
      <c r="F55" s="291"/>
    </row>
    <row r="56" spans="1:6" x14ac:dyDescent="0.15">
      <c r="A56" s="292">
        <f>A55</f>
        <v>45109</v>
      </c>
      <c r="B56" s="285" t="s">
        <v>234</v>
      </c>
      <c r="F56" s="291"/>
    </row>
    <row r="57" spans="1:6" x14ac:dyDescent="0.15">
      <c r="A57" s="292">
        <f>A56</f>
        <v>45109</v>
      </c>
      <c r="B57" s="285" t="s">
        <v>233</v>
      </c>
      <c r="F57" s="291"/>
    </row>
    <row r="58" spans="1:6" ht="14" thickBot="1" x14ac:dyDescent="0.2">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5" style="307" customWidth="1"/>
    <col min="2" max="2" width="24" style="6" customWidth="1"/>
    <col min="3" max="3" width="16" style="6" customWidth="1"/>
    <col min="4" max="5" width="9.1640625" style="306"/>
    <col min="6" max="6" width="12.6640625" style="305" customWidth="1"/>
    <col min="7" max="8" width="9.83203125" style="7" customWidth="1"/>
    <col min="9" max="10" width="8.6640625" style="7" customWidth="1"/>
    <col min="11" max="12" width="7.6640625" style="7" customWidth="1"/>
    <col min="13" max="14" width="9.33203125" style="7" customWidth="1"/>
    <col min="15" max="15" width="9.5" style="7" customWidth="1"/>
    <col min="16" max="18" width="7.6640625" style="7" customWidth="1"/>
    <col min="19" max="19" width="8.6640625" style="7" customWidth="1"/>
    <col min="20" max="20" width="13" style="6" customWidth="1"/>
    <col min="21" max="21" width="8.33203125" style="7" customWidth="1"/>
    <col min="22" max="16384" width="9.1640625" style="6"/>
  </cols>
  <sheetData>
    <row r="1" spans="1:21" s="7" customFormat="1" ht="13.5" customHeight="1" x14ac:dyDescent="0.15">
      <c r="A1" s="323">
        <f>E1+SalesJun23!$D$1+PurchasesMay23!A1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S1+PurchasesMay23!T1</f>
        <v>0</v>
      </c>
      <c r="U1" s="320">
        <f>SUM(U4:U199)</f>
        <v>0</v>
      </c>
    </row>
    <row r="2" spans="1:21" s="7" customFormat="1" ht="13.5" customHeight="1" x14ac:dyDescent="0.15">
      <c r="A2" s="319">
        <f>U1+PurchasesMay23!A2</f>
        <v>0</v>
      </c>
      <c r="B2" s="104" t="s">
        <v>272</v>
      </c>
      <c r="C2" s="498" t="s">
        <v>271</v>
      </c>
      <c r="D2" s="500" t="s">
        <v>270</v>
      </c>
      <c r="E2" s="498" t="s">
        <v>269</v>
      </c>
      <c r="F2" s="432" t="s">
        <v>268</v>
      </c>
      <c r="G2" s="501" t="s">
        <v>267</v>
      </c>
      <c r="H2" s="502"/>
      <c r="I2" s="503">
        <f>G1+H1+I1+J1+PurchasesMay23!I2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IF((E1&lt;&gt;0),Admin!$B$7,"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IF((A1&lt;Admin!$F$22),((A1-PurchasesMay23!A1)*Admin!$G$21),(A1*Admin!$G$21-(A1-Admin!$F$21)*(Admin!$G$21-Admin!$G$22)-PurchasesMay23!A2))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8"/>
  <sheetViews>
    <sheetView workbookViewId="0">
      <pane ySplit="3" topLeftCell="A4" activePane="bottomLeft" state="frozen"/>
      <selection pane="bottomLeft" activeCell="E6" sqref="E6"/>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SUM(D4:D49)</f>
        <v>0</v>
      </c>
      <c r="E1" s="303">
        <f>SUM(E4:E49)/2</f>
        <v>0</v>
      </c>
      <c r="F1" s="303">
        <f>SUM(F4:F49)/2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5" spans="1:6" ht="14" thickBot="1" x14ac:dyDescent="0.2"/>
    <row r="6" spans="1:6" x14ac:dyDescent="0.15">
      <c r="A6" s="298">
        <f>SalesJun23!A57+1</f>
        <v>45110</v>
      </c>
      <c r="B6" s="297">
        <f t="shared" ref="B6:B12" si="0">A6</f>
        <v>45110</v>
      </c>
      <c r="C6" s="296"/>
      <c r="D6" s="295"/>
      <c r="E6" s="294"/>
      <c r="F6" s="293"/>
    </row>
    <row r="7" spans="1:6" x14ac:dyDescent="0.15">
      <c r="A7" s="292">
        <f t="shared" ref="A7:A10" si="1">A6+1</f>
        <v>45111</v>
      </c>
      <c r="B7" s="285">
        <f t="shared" si="0"/>
        <v>45111</v>
      </c>
      <c r="F7" s="291"/>
    </row>
    <row r="8" spans="1:6" x14ac:dyDescent="0.15">
      <c r="A8" s="292">
        <f t="shared" si="1"/>
        <v>45112</v>
      </c>
      <c r="B8" s="285">
        <f t="shared" si="0"/>
        <v>45112</v>
      </c>
      <c r="F8" s="291"/>
    </row>
    <row r="9" spans="1:6" x14ac:dyDescent="0.15">
      <c r="A9" s="292">
        <f t="shared" si="1"/>
        <v>45113</v>
      </c>
      <c r="B9" s="285">
        <f t="shared" si="0"/>
        <v>45113</v>
      </c>
      <c r="F9" s="291"/>
    </row>
    <row r="10" spans="1:6" x14ac:dyDescent="0.15">
      <c r="A10" s="292">
        <f t="shared" si="1"/>
        <v>45114</v>
      </c>
      <c r="B10" s="285">
        <f t="shared" si="0"/>
        <v>45114</v>
      </c>
      <c r="F10" s="291"/>
    </row>
    <row r="11" spans="1:6" x14ac:dyDescent="0.15">
      <c r="A11" s="292">
        <f>A10+1</f>
        <v>45115</v>
      </c>
      <c r="B11" s="285">
        <f t="shared" si="0"/>
        <v>45115</v>
      </c>
      <c r="F11" s="291"/>
    </row>
    <row r="12" spans="1:6" x14ac:dyDescent="0.15">
      <c r="A12" s="292">
        <f>A11+1</f>
        <v>45116</v>
      </c>
      <c r="B12" s="285">
        <f t="shared" si="0"/>
        <v>45116</v>
      </c>
      <c r="F12" s="291"/>
    </row>
    <row r="13" spans="1:6" x14ac:dyDescent="0.15">
      <c r="A13" s="292">
        <f>A12</f>
        <v>45116</v>
      </c>
      <c r="B13" s="285" t="s">
        <v>234</v>
      </c>
      <c r="F13" s="291"/>
    </row>
    <row r="14" spans="1:6" x14ac:dyDescent="0.15">
      <c r="A14" s="292">
        <f>A13</f>
        <v>45116</v>
      </c>
      <c r="B14" s="285" t="s">
        <v>233</v>
      </c>
      <c r="F14" s="291"/>
    </row>
    <row r="15" spans="1:6" ht="14" thickBot="1" x14ac:dyDescent="0.2">
      <c r="A15" s="290"/>
      <c r="B15" s="289"/>
      <c r="C15" s="287"/>
      <c r="D15" s="288"/>
      <c r="E15" s="300">
        <f>SUM(E6:E14)</f>
        <v>0</v>
      </c>
      <c r="F15" s="299">
        <f>SUM(F6:F14)</f>
        <v>0</v>
      </c>
    </row>
    <row r="16" spans="1:6" ht="14" thickBot="1" x14ac:dyDescent="0.2"/>
    <row r="17" spans="1:6" x14ac:dyDescent="0.15">
      <c r="A17" s="298">
        <f>A14+1</f>
        <v>45117</v>
      </c>
      <c r="B17" s="297">
        <f t="shared" ref="B17:B23" si="2">A17</f>
        <v>45117</v>
      </c>
      <c r="C17" s="296"/>
      <c r="D17" s="295"/>
      <c r="E17" s="294"/>
      <c r="F17" s="293"/>
    </row>
    <row r="18" spans="1:6" x14ac:dyDescent="0.15">
      <c r="A18" s="292">
        <f t="shared" ref="A18:A23" si="3">A17+1</f>
        <v>45118</v>
      </c>
      <c r="B18" s="285">
        <f t="shared" si="2"/>
        <v>45118</v>
      </c>
      <c r="F18" s="291"/>
    </row>
    <row r="19" spans="1:6" x14ac:dyDescent="0.15">
      <c r="A19" s="292">
        <f t="shared" si="3"/>
        <v>45119</v>
      </c>
      <c r="B19" s="285">
        <f t="shared" si="2"/>
        <v>45119</v>
      </c>
      <c r="F19" s="291"/>
    </row>
    <row r="20" spans="1:6" x14ac:dyDescent="0.15">
      <c r="A20" s="292">
        <f t="shared" si="3"/>
        <v>45120</v>
      </c>
      <c r="B20" s="285">
        <f t="shared" si="2"/>
        <v>45120</v>
      </c>
      <c r="F20" s="291"/>
    </row>
    <row r="21" spans="1:6" x14ac:dyDescent="0.15">
      <c r="A21" s="292">
        <f t="shared" si="3"/>
        <v>45121</v>
      </c>
      <c r="B21" s="285">
        <f t="shared" si="2"/>
        <v>45121</v>
      </c>
      <c r="F21" s="291"/>
    </row>
    <row r="22" spans="1:6" x14ac:dyDescent="0.15">
      <c r="A22" s="292">
        <f t="shared" si="3"/>
        <v>45122</v>
      </c>
      <c r="B22" s="285">
        <f t="shared" si="2"/>
        <v>45122</v>
      </c>
      <c r="F22" s="291"/>
    </row>
    <row r="23" spans="1:6" x14ac:dyDescent="0.15">
      <c r="A23" s="292">
        <f t="shared" si="3"/>
        <v>45123</v>
      </c>
      <c r="B23" s="285">
        <f t="shared" si="2"/>
        <v>45123</v>
      </c>
      <c r="F23" s="291"/>
    </row>
    <row r="24" spans="1:6" x14ac:dyDescent="0.15">
      <c r="A24" s="292">
        <f>A23</f>
        <v>45123</v>
      </c>
      <c r="B24" s="285" t="s">
        <v>234</v>
      </c>
      <c r="F24" s="291"/>
    </row>
    <row r="25" spans="1:6" x14ac:dyDescent="0.15">
      <c r="A25" s="292">
        <f>A24</f>
        <v>45123</v>
      </c>
      <c r="B25" s="285" t="s">
        <v>233</v>
      </c>
      <c r="F25" s="291"/>
    </row>
    <row r="26" spans="1:6" ht="14" thickBot="1" x14ac:dyDescent="0.2">
      <c r="A26" s="290"/>
      <c r="B26" s="289"/>
      <c r="C26" s="287"/>
      <c r="D26" s="288"/>
      <c r="E26" s="300">
        <f>SUM(E17:E25)</f>
        <v>0</v>
      </c>
      <c r="F26" s="299">
        <f>SUM(F17:F25)</f>
        <v>0</v>
      </c>
    </row>
    <row r="27" spans="1:6" ht="14" thickBot="1" x14ac:dyDescent="0.2"/>
    <row r="28" spans="1:6" x14ac:dyDescent="0.15">
      <c r="A28" s="298">
        <f>A25+1</f>
        <v>45124</v>
      </c>
      <c r="B28" s="297">
        <f t="shared" ref="B28:B34" si="4">A28</f>
        <v>45124</v>
      </c>
      <c r="C28" s="296"/>
      <c r="D28" s="295"/>
      <c r="E28" s="294"/>
      <c r="F28" s="293"/>
    </row>
    <row r="29" spans="1:6" x14ac:dyDescent="0.15">
      <c r="A29" s="292">
        <f t="shared" ref="A29:A34" si="5">A28+1</f>
        <v>45125</v>
      </c>
      <c r="B29" s="285">
        <f t="shared" si="4"/>
        <v>45125</v>
      </c>
      <c r="F29" s="291"/>
    </row>
    <row r="30" spans="1:6" x14ac:dyDescent="0.15">
      <c r="A30" s="292">
        <f t="shared" si="5"/>
        <v>45126</v>
      </c>
      <c r="B30" s="285">
        <f t="shared" si="4"/>
        <v>45126</v>
      </c>
      <c r="F30" s="291"/>
    </row>
    <row r="31" spans="1:6" x14ac:dyDescent="0.15">
      <c r="A31" s="292">
        <f t="shared" si="5"/>
        <v>45127</v>
      </c>
      <c r="B31" s="285">
        <f t="shared" si="4"/>
        <v>45127</v>
      </c>
      <c r="F31" s="291"/>
    </row>
    <row r="32" spans="1:6" x14ac:dyDescent="0.15">
      <c r="A32" s="292">
        <f t="shared" si="5"/>
        <v>45128</v>
      </c>
      <c r="B32" s="285">
        <f t="shared" si="4"/>
        <v>45128</v>
      </c>
      <c r="F32" s="291"/>
    </row>
    <row r="33" spans="1:6" x14ac:dyDescent="0.15">
      <c r="A33" s="292">
        <f t="shared" si="5"/>
        <v>45129</v>
      </c>
      <c r="B33" s="285">
        <f t="shared" si="4"/>
        <v>45129</v>
      </c>
      <c r="F33" s="291"/>
    </row>
    <row r="34" spans="1:6" x14ac:dyDescent="0.15">
      <c r="A34" s="292">
        <f t="shared" si="5"/>
        <v>45130</v>
      </c>
      <c r="B34" s="285">
        <f t="shared" si="4"/>
        <v>45130</v>
      </c>
      <c r="F34" s="291"/>
    </row>
    <row r="35" spans="1:6" x14ac:dyDescent="0.15">
      <c r="A35" s="292">
        <f>A34</f>
        <v>45130</v>
      </c>
      <c r="B35" s="285" t="s">
        <v>234</v>
      </c>
      <c r="F35" s="291"/>
    </row>
    <row r="36" spans="1:6" x14ac:dyDescent="0.15">
      <c r="A36" s="292">
        <f>A34</f>
        <v>45130</v>
      </c>
      <c r="B36" s="285" t="s">
        <v>233</v>
      </c>
      <c r="F36" s="291"/>
    </row>
    <row r="37" spans="1:6" ht="14" thickBot="1" x14ac:dyDescent="0.2">
      <c r="A37" s="290"/>
      <c r="B37" s="289"/>
      <c r="C37" s="287"/>
      <c r="D37" s="288"/>
      <c r="E37" s="300">
        <f>SUM(E28:E36)</f>
        <v>0</v>
      </c>
      <c r="F37" s="299">
        <f>SUM(F28:F36)</f>
        <v>0</v>
      </c>
    </row>
    <row r="38" spans="1:6" ht="14" thickBot="1" x14ac:dyDescent="0.2"/>
    <row r="39" spans="1:6" x14ac:dyDescent="0.15">
      <c r="A39" s="298">
        <f>A36+1</f>
        <v>45131</v>
      </c>
      <c r="B39" s="297">
        <f t="shared" ref="B39:B45" si="6">A39</f>
        <v>45131</v>
      </c>
      <c r="C39" s="296"/>
      <c r="D39" s="295"/>
      <c r="E39" s="294"/>
      <c r="F39" s="293"/>
    </row>
    <row r="40" spans="1:6" x14ac:dyDescent="0.15">
      <c r="A40" s="292">
        <f t="shared" ref="A40:A45" si="7">A39+1</f>
        <v>45132</v>
      </c>
      <c r="B40" s="285">
        <f t="shared" si="6"/>
        <v>45132</v>
      </c>
      <c r="F40" s="291"/>
    </row>
    <row r="41" spans="1:6" x14ac:dyDescent="0.15">
      <c r="A41" s="292">
        <f t="shared" si="7"/>
        <v>45133</v>
      </c>
      <c r="B41" s="285">
        <f t="shared" si="6"/>
        <v>45133</v>
      </c>
      <c r="F41" s="291"/>
    </row>
    <row r="42" spans="1:6" x14ac:dyDescent="0.15">
      <c r="A42" s="292">
        <f t="shared" si="7"/>
        <v>45134</v>
      </c>
      <c r="B42" s="285">
        <f t="shared" si="6"/>
        <v>45134</v>
      </c>
      <c r="F42" s="291"/>
    </row>
    <row r="43" spans="1:6" x14ac:dyDescent="0.15">
      <c r="A43" s="292">
        <f t="shared" si="7"/>
        <v>45135</v>
      </c>
      <c r="B43" s="285">
        <f t="shared" si="6"/>
        <v>45135</v>
      </c>
      <c r="F43" s="291"/>
    </row>
    <row r="44" spans="1:6" x14ac:dyDescent="0.15">
      <c r="A44" s="292">
        <f t="shared" si="7"/>
        <v>45136</v>
      </c>
      <c r="B44" s="285">
        <f t="shared" si="6"/>
        <v>45136</v>
      </c>
      <c r="F44" s="291"/>
    </row>
    <row r="45" spans="1:6" x14ac:dyDescent="0.15">
      <c r="A45" s="292">
        <f t="shared" si="7"/>
        <v>45137</v>
      </c>
      <c r="B45" s="285">
        <f t="shared" si="6"/>
        <v>45137</v>
      </c>
      <c r="F45" s="291"/>
    </row>
    <row r="46" spans="1:6" x14ac:dyDescent="0.15">
      <c r="A46" s="292">
        <f>A45</f>
        <v>45137</v>
      </c>
      <c r="B46" s="285" t="s">
        <v>234</v>
      </c>
      <c r="F46" s="291"/>
    </row>
    <row r="47" spans="1:6" x14ac:dyDescent="0.15">
      <c r="A47" s="292">
        <f>A45</f>
        <v>45137</v>
      </c>
      <c r="B47" s="285" t="s">
        <v>233</v>
      </c>
      <c r="F47" s="291"/>
    </row>
    <row r="48" spans="1:6" ht="14" thickBot="1" x14ac:dyDescent="0.2">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5" width="9.5" style="7" customWidth="1"/>
    <col min="16" max="18" width="7.6640625" style="7" customWidth="1"/>
    <col min="19" max="19" width="8.1640625" style="7" customWidth="1"/>
    <col min="20" max="20" width="13.1640625" style="6" customWidth="1"/>
    <col min="21" max="21" width="8.33203125" style="7" customWidth="1"/>
    <col min="22" max="16384" width="9.1640625" style="6"/>
  </cols>
  <sheetData>
    <row r="1" spans="1:21" s="7" customFormat="1" ht="13.5" customHeight="1" x14ac:dyDescent="0.15">
      <c r="A1" s="323">
        <f>E1+SalesJul23!$D$1+PurchasesJun23!A1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S1+PurchasesJun23!T1</f>
        <v>0</v>
      </c>
      <c r="U1" s="320">
        <f>SUM(U4:U199)</f>
        <v>0</v>
      </c>
    </row>
    <row r="2" spans="1:21" s="7" customFormat="1" ht="13.5" customHeight="1" x14ac:dyDescent="0.15">
      <c r="A2" s="319">
        <f>U1+PurchasesJun23!A2</f>
        <v>0</v>
      </c>
      <c r="B2" s="104" t="s">
        <v>272</v>
      </c>
      <c r="C2" s="498" t="s">
        <v>271</v>
      </c>
      <c r="D2" s="500" t="s">
        <v>270</v>
      </c>
      <c r="E2" s="498" t="s">
        <v>269</v>
      </c>
      <c r="F2" s="432" t="s">
        <v>268</v>
      </c>
      <c r="G2" s="501" t="s">
        <v>267</v>
      </c>
      <c r="H2" s="502"/>
      <c r="I2" s="503">
        <f>G1+H1+I1+J1+PurchasesJun23!I2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IF((E1&lt;&gt;0),Admin!$B$8,"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IF((A1&lt;Admin!$F$22),((A1-PurchasesJun23!A1)*Admin!$G$21),(A1*Admin!$G$21-(A1-Admin!$F$21)*(Admin!$G$21-Admin!$G$22)-PurchasesJun23!A2))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B6" s="32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7"/>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SUM(D4:D48)</f>
        <v>0</v>
      </c>
      <c r="E1" s="303">
        <f>SUM(E4:E48)/2</f>
        <v>0</v>
      </c>
      <c r="F1" s="303">
        <f>SUM(F4:F48)/2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SalesJul23!A47+1</f>
        <v>45138</v>
      </c>
      <c r="B5" s="297">
        <f t="shared" ref="B5:B11" si="0">A5</f>
        <v>45138</v>
      </c>
      <c r="C5" s="296"/>
      <c r="D5" s="295"/>
      <c r="E5" s="294"/>
      <c r="F5" s="293"/>
    </row>
    <row r="6" spans="1:6" x14ac:dyDescent="0.15">
      <c r="A6" s="292">
        <f t="shared" ref="A6:A11" si="1">A5+1</f>
        <v>45139</v>
      </c>
      <c r="B6" s="285">
        <f t="shared" si="0"/>
        <v>45139</v>
      </c>
      <c r="F6" s="291"/>
    </row>
    <row r="7" spans="1:6" x14ac:dyDescent="0.15">
      <c r="A7" s="292">
        <f t="shared" si="1"/>
        <v>45140</v>
      </c>
      <c r="B7" s="285">
        <f t="shared" si="0"/>
        <v>45140</v>
      </c>
      <c r="F7" s="291"/>
    </row>
    <row r="8" spans="1:6" x14ac:dyDescent="0.15">
      <c r="A8" s="292">
        <f t="shared" si="1"/>
        <v>45141</v>
      </c>
      <c r="B8" s="285">
        <f>A8</f>
        <v>45141</v>
      </c>
      <c r="F8" s="291"/>
    </row>
    <row r="9" spans="1:6" x14ac:dyDescent="0.15">
      <c r="A9" s="292">
        <f t="shared" si="1"/>
        <v>45142</v>
      </c>
      <c r="B9" s="285">
        <f t="shared" si="0"/>
        <v>45142</v>
      </c>
      <c r="F9" s="291"/>
    </row>
    <row r="10" spans="1:6" x14ac:dyDescent="0.15">
      <c r="A10" s="292">
        <f t="shared" si="1"/>
        <v>45143</v>
      </c>
      <c r="B10" s="285">
        <f t="shared" si="0"/>
        <v>45143</v>
      </c>
      <c r="F10" s="291"/>
    </row>
    <row r="11" spans="1:6" x14ac:dyDescent="0.15">
      <c r="A11" s="292">
        <f t="shared" si="1"/>
        <v>45144</v>
      </c>
      <c r="B11" s="285">
        <f t="shared" si="0"/>
        <v>45144</v>
      </c>
      <c r="F11" s="291"/>
    </row>
    <row r="12" spans="1:6" x14ac:dyDescent="0.15">
      <c r="A12" s="292">
        <f>A11</f>
        <v>45144</v>
      </c>
      <c r="B12" s="285" t="s">
        <v>234</v>
      </c>
      <c r="F12" s="291"/>
    </row>
    <row r="13" spans="1:6" x14ac:dyDescent="0.15">
      <c r="A13" s="292">
        <f>A12</f>
        <v>45144</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45145</v>
      </c>
      <c r="B16" s="297">
        <f t="shared" ref="B16:B21" si="2">A16</f>
        <v>45145</v>
      </c>
      <c r="C16" s="296"/>
      <c r="D16" s="295"/>
      <c r="E16" s="294"/>
      <c r="F16" s="293"/>
    </row>
    <row r="17" spans="1:6" x14ac:dyDescent="0.15">
      <c r="A17" s="292">
        <f t="shared" ref="A17:A22" si="3">A16+1</f>
        <v>45146</v>
      </c>
      <c r="B17" s="285">
        <f t="shared" si="2"/>
        <v>45146</v>
      </c>
      <c r="F17" s="291"/>
    </row>
    <row r="18" spans="1:6" x14ac:dyDescent="0.15">
      <c r="A18" s="292">
        <f t="shared" si="3"/>
        <v>45147</v>
      </c>
      <c r="B18" s="285">
        <f t="shared" si="2"/>
        <v>45147</v>
      </c>
      <c r="F18" s="291"/>
    </row>
    <row r="19" spans="1:6" x14ac:dyDescent="0.15">
      <c r="A19" s="292">
        <f t="shared" si="3"/>
        <v>45148</v>
      </c>
      <c r="B19" s="285">
        <f t="shared" si="2"/>
        <v>45148</v>
      </c>
      <c r="F19" s="291"/>
    </row>
    <row r="20" spans="1:6" x14ac:dyDescent="0.15">
      <c r="A20" s="292">
        <f t="shared" si="3"/>
        <v>45149</v>
      </c>
      <c r="B20" s="285">
        <f t="shared" si="2"/>
        <v>45149</v>
      </c>
      <c r="F20" s="291"/>
    </row>
    <row r="21" spans="1:6" x14ac:dyDescent="0.15">
      <c r="A21" s="292">
        <f t="shared" si="3"/>
        <v>45150</v>
      </c>
      <c r="B21" s="285">
        <f t="shared" si="2"/>
        <v>45150</v>
      </c>
      <c r="F21" s="291"/>
    </row>
    <row r="22" spans="1:6" x14ac:dyDescent="0.15">
      <c r="A22" s="292">
        <f t="shared" si="3"/>
        <v>45151</v>
      </c>
      <c r="B22" s="327" t="s">
        <v>280</v>
      </c>
      <c r="F22" s="291"/>
    </row>
    <row r="23" spans="1:6" x14ac:dyDescent="0.15">
      <c r="A23" s="292">
        <f>A22</f>
        <v>45151</v>
      </c>
      <c r="B23" s="285" t="s">
        <v>234</v>
      </c>
      <c r="F23" s="291"/>
    </row>
    <row r="24" spans="1:6" x14ac:dyDescent="0.15">
      <c r="A24" s="292">
        <f>A23</f>
        <v>45151</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A24+1</f>
        <v>45152</v>
      </c>
      <c r="B27" s="297">
        <f t="shared" ref="B27:B33" si="4">A27</f>
        <v>45152</v>
      </c>
      <c r="C27" s="296"/>
      <c r="D27" s="295"/>
      <c r="E27" s="294"/>
      <c r="F27" s="293"/>
    </row>
    <row r="28" spans="1:6" x14ac:dyDescent="0.15">
      <c r="A28" s="292">
        <f t="shared" ref="A28:A33" si="5">A27+1</f>
        <v>45153</v>
      </c>
      <c r="B28" s="285">
        <f t="shared" si="4"/>
        <v>45153</v>
      </c>
      <c r="F28" s="291"/>
    </row>
    <row r="29" spans="1:6" x14ac:dyDescent="0.15">
      <c r="A29" s="292">
        <f t="shared" si="5"/>
        <v>45154</v>
      </c>
      <c r="B29" s="285">
        <f t="shared" si="4"/>
        <v>45154</v>
      </c>
      <c r="F29" s="291"/>
    </row>
    <row r="30" spans="1:6" x14ac:dyDescent="0.15">
      <c r="A30" s="292">
        <f t="shared" si="5"/>
        <v>45155</v>
      </c>
      <c r="B30" s="285">
        <f t="shared" si="4"/>
        <v>45155</v>
      </c>
      <c r="F30" s="291"/>
    </row>
    <row r="31" spans="1:6" x14ac:dyDescent="0.15">
      <c r="A31" s="292">
        <f t="shared" si="5"/>
        <v>45156</v>
      </c>
      <c r="B31" s="285">
        <f t="shared" si="4"/>
        <v>45156</v>
      </c>
      <c r="F31" s="291"/>
    </row>
    <row r="32" spans="1:6" x14ac:dyDescent="0.15">
      <c r="A32" s="292">
        <f t="shared" si="5"/>
        <v>45157</v>
      </c>
      <c r="B32" s="285">
        <f t="shared" si="4"/>
        <v>45157</v>
      </c>
      <c r="F32" s="291"/>
    </row>
    <row r="33" spans="1:6" x14ac:dyDescent="0.15">
      <c r="A33" s="292">
        <f t="shared" si="5"/>
        <v>45158</v>
      </c>
      <c r="B33" s="285">
        <f t="shared" si="4"/>
        <v>45158</v>
      </c>
      <c r="F33" s="291"/>
    </row>
    <row r="34" spans="1:6" x14ac:dyDescent="0.15">
      <c r="A34" s="292">
        <f>A33</f>
        <v>45158</v>
      </c>
      <c r="B34" s="285" t="s">
        <v>234</v>
      </c>
      <c r="F34" s="291"/>
    </row>
    <row r="35" spans="1:6" x14ac:dyDescent="0.15">
      <c r="A35" s="292">
        <f>A33</f>
        <v>45158</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45159</v>
      </c>
      <c r="B38" s="297">
        <f t="shared" ref="B38:B44" si="6">A38</f>
        <v>45159</v>
      </c>
      <c r="C38" s="296"/>
      <c r="D38" s="295"/>
      <c r="E38" s="294"/>
      <c r="F38" s="293"/>
    </row>
    <row r="39" spans="1:6" x14ac:dyDescent="0.15">
      <c r="A39" s="292">
        <f t="shared" ref="A39:A44" si="7">A38+1</f>
        <v>45160</v>
      </c>
      <c r="B39" s="285">
        <f t="shared" si="6"/>
        <v>45160</v>
      </c>
      <c r="F39" s="291"/>
    </row>
    <row r="40" spans="1:6" x14ac:dyDescent="0.15">
      <c r="A40" s="292">
        <f t="shared" si="7"/>
        <v>45161</v>
      </c>
      <c r="B40" s="285">
        <f t="shared" si="6"/>
        <v>45161</v>
      </c>
      <c r="F40" s="291"/>
    </row>
    <row r="41" spans="1:6" x14ac:dyDescent="0.15">
      <c r="A41" s="292">
        <f t="shared" si="7"/>
        <v>45162</v>
      </c>
      <c r="B41" s="285">
        <f t="shared" si="6"/>
        <v>45162</v>
      </c>
      <c r="F41" s="291"/>
    </row>
    <row r="42" spans="1:6" x14ac:dyDescent="0.15">
      <c r="A42" s="292">
        <f t="shared" si="7"/>
        <v>45163</v>
      </c>
      <c r="B42" s="285">
        <f t="shared" si="6"/>
        <v>45163</v>
      </c>
      <c r="F42" s="291"/>
    </row>
    <row r="43" spans="1:6" x14ac:dyDescent="0.15">
      <c r="A43" s="292">
        <f t="shared" si="7"/>
        <v>45164</v>
      </c>
      <c r="B43" s="285">
        <f t="shared" si="6"/>
        <v>45164</v>
      </c>
      <c r="F43" s="291"/>
    </row>
    <row r="44" spans="1:6" x14ac:dyDescent="0.15">
      <c r="A44" s="292">
        <f t="shared" si="7"/>
        <v>45165</v>
      </c>
      <c r="B44" s="285">
        <f t="shared" si="6"/>
        <v>45165</v>
      </c>
      <c r="F44" s="291"/>
    </row>
    <row r="45" spans="1:6" x14ac:dyDescent="0.15">
      <c r="A45" s="292">
        <f>A44</f>
        <v>45165</v>
      </c>
      <c r="B45" s="285" t="s">
        <v>234</v>
      </c>
      <c r="F45" s="291"/>
    </row>
    <row r="46" spans="1:6" x14ac:dyDescent="0.15">
      <c r="A46" s="292">
        <f>A44</f>
        <v>45165</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8.83203125" style="7" customWidth="1"/>
    <col min="14" max="14" width="9" style="7" customWidth="1"/>
    <col min="15" max="15" width="9.33203125" style="7" customWidth="1"/>
    <col min="16" max="18" width="7.6640625" style="7" customWidth="1"/>
    <col min="19" max="19" width="8.5" style="7" customWidth="1"/>
    <col min="20" max="20" width="13.33203125" style="6" customWidth="1"/>
    <col min="21" max="21" width="8.33203125" style="7" customWidth="1"/>
    <col min="22" max="16384" width="9.1640625" style="6"/>
  </cols>
  <sheetData>
    <row r="1" spans="1:21" s="7" customFormat="1" ht="13.5" customHeight="1" x14ac:dyDescent="0.15">
      <c r="A1" s="323">
        <f>E1+SalesAug23!$D$1+PurchasesJul23!A1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S1+PurchasesJul23!T1</f>
        <v>0</v>
      </c>
      <c r="U1" s="320">
        <f>SUM(U4:U199)</f>
        <v>0</v>
      </c>
    </row>
    <row r="2" spans="1:21" s="7" customFormat="1" ht="13.5" customHeight="1" x14ac:dyDescent="0.15">
      <c r="A2" s="319">
        <f>U1+PurchasesJul23!A2</f>
        <v>0</v>
      </c>
      <c r="B2" s="104" t="s">
        <v>272</v>
      </c>
      <c r="C2" s="498" t="s">
        <v>271</v>
      </c>
      <c r="D2" s="500" t="s">
        <v>270</v>
      </c>
      <c r="E2" s="498" t="s">
        <v>269</v>
      </c>
      <c r="F2" s="432" t="s">
        <v>268</v>
      </c>
      <c r="G2" s="501" t="s">
        <v>267</v>
      </c>
      <c r="H2" s="502"/>
      <c r="I2" s="503">
        <f>G1+H1+I1+J1+PurchasesJul23!I2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IF((E1&lt;&gt;0),Admin!$B$9,"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IF((A1&lt;Admin!$F$22),((A1-PurchasesJul23!A1)*Admin!$G$21),(A1*Admin!$G$21-(A1-Admin!$F$21)*(Admin!$G$21-Admin!$G$22)-PurchasesJul23!A2))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58"/>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SUM(D4:D58)</f>
        <v>0</v>
      </c>
      <c r="E1" s="303">
        <f>SUM(E4:E58)/2</f>
        <v>0</v>
      </c>
      <c r="F1" s="303">
        <f>SUM(F4:F58)/2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SalesAug23!A46+1</f>
        <v>45166</v>
      </c>
      <c r="B5" s="297">
        <f>A5</f>
        <v>45166</v>
      </c>
      <c r="C5" s="296"/>
      <c r="D5" s="295"/>
      <c r="E5" s="294"/>
      <c r="F5" s="293"/>
    </row>
    <row r="6" spans="1:6" x14ac:dyDescent="0.15">
      <c r="A6" s="292">
        <f>A5+1</f>
        <v>45167</v>
      </c>
      <c r="B6" s="285">
        <f>A6</f>
        <v>45167</v>
      </c>
      <c r="F6" s="291"/>
    </row>
    <row r="7" spans="1:6" x14ac:dyDescent="0.15">
      <c r="A7" s="292">
        <f>A6+1</f>
        <v>45168</v>
      </c>
      <c r="B7" s="285">
        <f>A7</f>
        <v>45168</v>
      </c>
      <c r="F7" s="291"/>
    </row>
    <row r="8" spans="1:6" x14ac:dyDescent="0.15">
      <c r="A8" s="292">
        <f t="shared" ref="A8:A10" si="0">A7+1</f>
        <v>45169</v>
      </c>
      <c r="B8" s="285">
        <f t="shared" ref="B8:B10" si="1">A8</f>
        <v>45169</v>
      </c>
      <c r="F8" s="291"/>
    </row>
    <row r="9" spans="1:6" x14ac:dyDescent="0.15">
      <c r="A9" s="292">
        <f t="shared" si="0"/>
        <v>45170</v>
      </c>
      <c r="B9" s="285">
        <f t="shared" si="1"/>
        <v>45170</v>
      </c>
      <c r="F9" s="291"/>
    </row>
    <row r="10" spans="1:6" x14ac:dyDescent="0.15">
      <c r="A10" s="292">
        <f t="shared" si="0"/>
        <v>45171</v>
      </c>
      <c r="B10" s="285">
        <f t="shared" si="1"/>
        <v>45171</v>
      </c>
      <c r="F10" s="291"/>
    </row>
    <row r="11" spans="1:6" x14ac:dyDescent="0.15">
      <c r="A11" s="292">
        <f>A10+1</f>
        <v>45172</v>
      </c>
      <c r="B11" s="285">
        <f>A11</f>
        <v>45172</v>
      </c>
      <c r="F11" s="291"/>
    </row>
    <row r="12" spans="1:6" x14ac:dyDescent="0.15">
      <c r="A12" s="292">
        <f>A11</f>
        <v>45172</v>
      </c>
      <c r="B12" s="285" t="s">
        <v>234</v>
      </c>
      <c r="F12" s="291"/>
    </row>
    <row r="13" spans="1:6" x14ac:dyDescent="0.15">
      <c r="A13" s="292">
        <f>A12</f>
        <v>45172</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A13+1</f>
        <v>45173</v>
      </c>
      <c r="B16" s="297">
        <f t="shared" ref="B16:B22" si="2">A16</f>
        <v>45173</v>
      </c>
      <c r="C16" s="296"/>
      <c r="D16" s="295"/>
      <c r="E16" s="294"/>
      <c r="F16" s="293"/>
    </row>
    <row r="17" spans="1:6" x14ac:dyDescent="0.15">
      <c r="A17" s="292">
        <f t="shared" ref="A17:A22" si="3">A16+1</f>
        <v>45174</v>
      </c>
      <c r="B17" s="285">
        <f t="shared" si="2"/>
        <v>45174</v>
      </c>
      <c r="F17" s="291"/>
    </row>
    <row r="18" spans="1:6" x14ac:dyDescent="0.15">
      <c r="A18" s="292">
        <f t="shared" si="3"/>
        <v>45175</v>
      </c>
      <c r="B18" s="285">
        <f t="shared" si="2"/>
        <v>45175</v>
      </c>
      <c r="F18" s="291"/>
    </row>
    <row r="19" spans="1:6" x14ac:dyDescent="0.15">
      <c r="A19" s="292">
        <f t="shared" si="3"/>
        <v>45176</v>
      </c>
      <c r="B19" s="285">
        <f t="shared" si="2"/>
        <v>45176</v>
      </c>
      <c r="F19" s="291"/>
    </row>
    <row r="20" spans="1:6" x14ac:dyDescent="0.15">
      <c r="A20" s="292">
        <f t="shared" si="3"/>
        <v>45177</v>
      </c>
      <c r="B20" s="285">
        <f t="shared" si="2"/>
        <v>45177</v>
      </c>
      <c r="F20" s="291"/>
    </row>
    <row r="21" spans="1:6" x14ac:dyDescent="0.15">
      <c r="A21" s="292">
        <f t="shared" si="3"/>
        <v>45178</v>
      </c>
      <c r="B21" s="285">
        <f t="shared" si="2"/>
        <v>45178</v>
      </c>
      <c r="F21" s="291"/>
    </row>
    <row r="22" spans="1:6" x14ac:dyDescent="0.15">
      <c r="A22" s="292">
        <f t="shared" si="3"/>
        <v>45179</v>
      </c>
      <c r="B22" s="285">
        <f t="shared" si="2"/>
        <v>45179</v>
      </c>
      <c r="F22" s="291"/>
    </row>
    <row r="23" spans="1:6" x14ac:dyDescent="0.15">
      <c r="A23" s="292">
        <f>A22</f>
        <v>45179</v>
      </c>
      <c r="B23" s="285" t="s">
        <v>234</v>
      </c>
      <c r="F23" s="291"/>
    </row>
    <row r="24" spans="1:6" x14ac:dyDescent="0.15">
      <c r="A24" s="292">
        <f>A22</f>
        <v>45179</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45180</v>
      </c>
      <c r="B27" s="297">
        <f t="shared" ref="B27:B33" si="4">A27</f>
        <v>45180</v>
      </c>
      <c r="C27" s="296"/>
      <c r="D27" s="295"/>
      <c r="E27" s="294"/>
      <c r="F27" s="293"/>
    </row>
    <row r="28" spans="1:6" x14ac:dyDescent="0.15">
      <c r="A28" s="292">
        <f t="shared" ref="A28:A33" si="5">A27+1</f>
        <v>45181</v>
      </c>
      <c r="B28" s="285">
        <f t="shared" si="4"/>
        <v>45181</v>
      </c>
      <c r="F28" s="291"/>
    </row>
    <row r="29" spans="1:6" x14ac:dyDescent="0.15">
      <c r="A29" s="292">
        <f t="shared" si="5"/>
        <v>45182</v>
      </c>
      <c r="B29" s="285">
        <f t="shared" si="4"/>
        <v>45182</v>
      </c>
      <c r="F29" s="291"/>
    </row>
    <row r="30" spans="1:6" x14ac:dyDescent="0.15">
      <c r="A30" s="292">
        <f t="shared" si="5"/>
        <v>45183</v>
      </c>
      <c r="B30" s="285">
        <f t="shared" si="4"/>
        <v>45183</v>
      </c>
      <c r="F30" s="291"/>
    </row>
    <row r="31" spans="1:6" x14ac:dyDescent="0.15">
      <c r="A31" s="292">
        <f t="shared" si="5"/>
        <v>45184</v>
      </c>
      <c r="B31" s="285">
        <f t="shared" si="4"/>
        <v>45184</v>
      </c>
      <c r="F31" s="291"/>
    </row>
    <row r="32" spans="1:6" x14ac:dyDescent="0.15">
      <c r="A32" s="292">
        <f t="shared" si="5"/>
        <v>45185</v>
      </c>
      <c r="B32" s="285">
        <f t="shared" si="4"/>
        <v>45185</v>
      </c>
      <c r="F32" s="291"/>
    </row>
    <row r="33" spans="1:6" x14ac:dyDescent="0.15">
      <c r="A33" s="292">
        <f t="shared" si="5"/>
        <v>45186</v>
      </c>
      <c r="B33" s="285">
        <f t="shared" si="4"/>
        <v>45186</v>
      </c>
      <c r="F33" s="291"/>
    </row>
    <row r="34" spans="1:6" x14ac:dyDescent="0.15">
      <c r="A34" s="292">
        <f>A33</f>
        <v>45186</v>
      </c>
      <c r="B34" s="285" t="s">
        <v>234</v>
      </c>
      <c r="F34" s="291"/>
    </row>
    <row r="35" spans="1:6" x14ac:dyDescent="0.15">
      <c r="A35" s="292">
        <f>A33</f>
        <v>45186</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45187</v>
      </c>
      <c r="B38" s="297">
        <f t="shared" ref="B38:B44" si="6">A38</f>
        <v>45187</v>
      </c>
      <c r="C38" s="296"/>
      <c r="D38" s="295"/>
      <c r="E38" s="294"/>
      <c r="F38" s="293"/>
    </row>
    <row r="39" spans="1:6" x14ac:dyDescent="0.15">
      <c r="A39" s="292">
        <f t="shared" ref="A39:A44" si="7">A38+1</f>
        <v>45188</v>
      </c>
      <c r="B39" s="285">
        <f t="shared" si="6"/>
        <v>45188</v>
      </c>
      <c r="F39" s="291"/>
    </row>
    <row r="40" spans="1:6" x14ac:dyDescent="0.15">
      <c r="A40" s="292">
        <f t="shared" si="7"/>
        <v>45189</v>
      </c>
      <c r="B40" s="285">
        <f t="shared" si="6"/>
        <v>45189</v>
      </c>
      <c r="F40" s="291"/>
    </row>
    <row r="41" spans="1:6" x14ac:dyDescent="0.15">
      <c r="A41" s="292">
        <f t="shared" si="7"/>
        <v>45190</v>
      </c>
      <c r="B41" s="285">
        <f t="shared" si="6"/>
        <v>45190</v>
      </c>
      <c r="F41" s="291"/>
    </row>
    <row r="42" spans="1:6" x14ac:dyDescent="0.15">
      <c r="A42" s="292">
        <f t="shared" si="7"/>
        <v>45191</v>
      </c>
      <c r="B42" s="285">
        <f t="shared" si="6"/>
        <v>45191</v>
      </c>
      <c r="F42" s="291"/>
    </row>
    <row r="43" spans="1:6" x14ac:dyDescent="0.15">
      <c r="A43" s="292">
        <f t="shared" si="7"/>
        <v>45192</v>
      </c>
      <c r="B43" s="285">
        <f t="shared" si="6"/>
        <v>45192</v>
      </c>
      <c r="F43" s="291"/>
    </row>
    <row r="44" spans="1:6" x14ac:dyDescent="0.15">
      <c r="A44" s="292">
        <f t="shared" si="7"/>
        <v>45193</v>
      </c>
      <c r="B44" s="285">
        <f t="shared" si="6"/>
        <v>45193</v>
      </c>
      <c r="F44" s="291"/>
    </row>
    <row r="45" spans="1:6" x14ac:dyDescent="0.15">
      <c r="A45" s="292">
        <f>A44</f>
        <v>45193</v>
      </c>
      <c r="B45" s="285" t="s">
        <v>234</v>
      </c>
      <c r="F45" s="291"/>
    </row>
    <row r="46" spans="1:6" x14ac:dyDescent="0.15">
      <c r="A46" s="292">
        <f>A44</f>
        <v>45193</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A46+1</f>
        <v>45194</v>
      </c>
      <c r="B49" s="297">
        <f>A49</f>
        <v>45194</v>
      </c>
      <c r="C49" s="296"/>
      <c r="D49" s="295"/>
      <c r="E49" s="294"/>
      <c r="F49" s="293"/>
    </row>
    <row r="50" spans="1:6" x14ac:dyDescent="0.15">
      <c r="A50" s="292">
        <f>A49+1</f>
        <v>45195</v>
      </c>
      <c r="B50" s="285">
        <f t="shared" ref="B50:B55" si="8">A50</f>
        <v>45195</v>
      </c>
      <c r="F50" s="291"/>
    </row>
    <row r="51" spans="1:6" x14ac:dyDescent="0.15">
      <c r="A51" s="292">
        <f>A50+1</f>
        <v>45196</v>
      </c>
      <c r="B51" s="285">
        <f t="shared" si="8"/>
        <v>45196</v>
      </c>
      <c r="F51" s="291"/>
    </row>
    <row r="52" spans="1:6" x14ac:dyDescent="0.15">
      <c r="A52" s="292">
        <f t="shared" ref="A52:A55" si="9">A51+1</f>
        <v>45197</v>
      </c>
      <c r="B52" s="285">
        <f t="shared" si="8"/>
        <v>45197</v>
      </c>
      <c r="F52" s="291"/>
    </row>
    <row r="53" spans="1:6" x14ac:dyDescent="0.15">
      <c r="A53" s="292">
        <f t="shared" si="9"/>
        <v>45198</v>
      </c>
      <c r="B53" s="285">
        <f t="shared" si="8"/>
        <v>45198</v>
      </c>
      <c r="F53" s="291"/>
    </row>
    <row r="54" spans="1:6" x14ac:dyDescent="0.15">
      <c r="A54" s="292">
        <f t="shared" si="9"/>
        <v>45199</v>
      </c>
      <c r="B54" s="285">
        <f t="shared" si="8"/>
        <v>45199</v>
      </c>
      <c r="F54" s="291"/>
    </row>
    <row r="55" spans="1:6" x14ac:dyDescent="0.15">
      <c r="A55" s="292">
        <f t="shared" si="9"/>
        <v>45200</v>
      </c>
      <c r="B55" s="285">
        <f t="shared" si="8"/>
        <v>45200</v>
      </c>
      <c r="F55" s="291"/>
    </row>
    <row r="56" spans="1:6" x14ac:dyDescent="0.15">
      <c r="A56" s="292">
        <f>A55</f>
        <v>45200</v>
      </c>
      <c r="B56" s="285" t="s">
        <v>234</v>
      </c>
      <c r="F56" s="291"/>
    </row>
    <row r="57" spans="1:6" x14ac:dyDescent="0.15">
      <c r="A57" s="292">
        <f>A56</f>
        <v>45200</v>
      </c>
      <c r="B57" s="285" t="s">
        <v>233</v>
      </c>
      <c r="F57" s="291"/>
    </row>
    <row r="58" spans="1:6" ht="14" thickBot="1" x14ac:dyDescent="0.2">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baseColWidth="10" defaultColWidth="9.1640625" defaultRowHeight="12" x14ac:dyDescent="0.15"/>
  <cols>
    <col min="1" max="1" width="3.6640625" style="169" customWidth="1"/>
    <col min="2" max="2" width="0.83203125" style="169" customWidth="1"/>
    <col min="3" max="3" width="3.6640625" style="169" customWidth="1"/>
    <col min="4" max="4" width="4.6640625" style="169" customWidth="1"/>
    <col min="5" max="5" width="1.6640625" style="169" customWidth="1"/>
    <col min="6" max="6" width="10.6640625" style="169" customWidth="1"/>
    <col min="7" max="7" width="1.6640625" style="169" customWidth="1"/>
    <col min="8" max="9" width="2.5" style="169" customWidth="1"/>
    <col min="10" max="11" width="6.6640625" style="169" customWidth="1"/>
    <col min="12" max="12" width="3.6640625" style="169" customWidth="1"/>
    <col min="13" max="13" width="0.83203125" style="169" customWidth="1"/>
    <col min="14" max="15" width="3.6640625" style="169" customWidth="1"/>
    <col min="16" max="17" width="6.6640625" style="169" customWidth="1"/>
    <col min="18" max="18" width="1.6640625" style="169" customWidth="1"/>
    <col min="19" max="20" width="2.5" style="169" customWidth="1"/>
    <col min="21" max="21" width="2.6640625" style="169" customWidth="1"/>
    <col min="22" max="22" width="7.6640625" style="169" customWidth="1"/>
    <col min="23" max="23" width="4.6640625" style="169" customWidth="1"/>
    <col min="24" max="16384" width="9.1640625" style="169"/>
  </cols>
  <sheetData>
    <row r="1" spans="1:23" ht="15.75" customHeight="1" x14ac:dyDescent="0.15">
      <c r="A1" s="350" t="s">
        <v>133</v>
      </c>
      <c r="B1" s="351"/>
      <c r="C1" s="351"/>
      <c r="D1" s="351"/>
      <c r="E1" s="351"/>
      <c r="F1" s="351"/>
      <c r="G1" s="351"/>
      <c r="H1" s="351"/>
      <c r="I1" s="351"/>
      <c r="J1" s="351"/>
      <c r="K1" s="351"/>
      <c r="L1" s="351"/>
      <c r="M1" s="351"/>
      <c r="N1" s="351"/>
      <c r="O1" s="351"/>
      <c r="P1" s="351"/>
      <c r="Q1" s="351"/>
      <c r="R1" s="351"/>
      <c r="S1" s="351"/>
      <c r="T1" s="351"/>
      <c r="U1" s="351"/>
      <c r="V1" s="351"/>
      <c r="W1" s="352"/>
    </row>
    <row r="2" spans="1:23" ht="4" customHeight="1" x14ac:dyDescent="0.15">
      <c r="A2" s="170"/>
      <c r="B2" s="171"/>
      <c r="C2" s="171"/>
      <c r="D2" s="171"/>
      <c r="E2" s="171"/>
      <c r="F2" s="171"/>
      <c r="G2" s="171"/>
      <c r="H2" s="171"/>
      <c r="I2" s="171"/>
      <c r="J2" s="171"/>
      <c r="K2" s="171"/>
      <c r="L2" s="171"/>
      <c r="M2" s="171"/>
      <c r="N2" s="171"/>
      <c r="O2" s="171"/>
      <c r="P2" s="171"/>
      <c r="Q2" s="171"/>
      <c r="R2" s="171"/>
      <c r="S2" s="171"/>
      <c r="T2" s="171"/>
      <c r="U2" s="171"/>
      <c r="V2" s="171"/>
      <c r="W2" s="172"/>
    </row>
    <row r="3" spans="1:23" x14ac:dyDescent="0.15">
      <c r="A3" s="173"/>
      <c r="B3" s="174"/>
      <c r="C3" s="175" t="s">
        <v>134</v>
      </c>
      <c r="D3" s="175"/>
      <c r="E3" s="175"/>
      <c r="F3" s="174"/>
      <c r="G3" s="174"/>
      <c r="H3" s="174"/>
      <c r="I3" s="174"/>
      <c r="J3" s="174"/>
      <c r="K3" s="174"/>
      <c r="L3" s="174"/>
      <c r="M3" s="174"/>
      <c r="N3" s="175" t="s">
        <v>135</v>
      </c>
      <c r="O3" s="175"/>
      <c r="P3" s="175"/>
      <c r="Q3" s="175"/>
      <c r="R3" s="175"/>
      <c r="S3" s="175"/>
      <c r="T3" s="175"/>
      <c r="U3" s="175"/>
      <c r="V3" s="175"/>
      <c r="W3" s="176"/>
    </row>
    <row r="4" spans="1:23" ht="8" customHeight="1" x14ac:dyDescent="0.15">
      <c r="A4" s="173"/>
      <c r="B4" s="174"/>
      <c r="C4" s="175"/>
      <c r="D4" s="175"/>
      <c r="E4" s="175"/>
      <c r="F4" s="174"/>
      <c r="G4" s="174"/>
      <c r="H4" s="174"/>
      <c r="I4" s="174"/>
      <c r="J4" s="174"/>
      <c r="K4" s="174"/>
      <c r="L4" s="174"/>
      <c r="M4" s="174"/>
      <c r="N4" s="175"/>
      <c r="O4" s="175"/>
      <c r="P4" s="175"/>
      <c r="Q4" s="175"/>
      <c r="R4" s="175"/>
      <c r="S4" s="175"/>
      <c r="T4" s="175"/>
      <c r="U4" s="175"/>
      <c r="V4" s="175"/>
      <c r="W4" s="176"/>
    </row>
    <row r="5" spans="1:23" ht="15" customHeight="1" x14ac:dyDescent="0.15">
      <c r="A5" s="173"/>
      <c r="B5" s="174"/>
      <c r="C5" s="353"/>
      <c r="D5" s="354"/>
      <c r="E5" s="354"/>
      <c r="F5" s="354"/>
      <c r="G5" s="354"/>
      <c r="H5" s="354"/>
      <c r="I5" s="354"/>
      <c r="J5" s="355"/>
      <c r="K5" s="174"/>
      <c r="L5" s="174"/>
      <c r="M5" s="174"/>
      <c r="N5" s="174"/>
      <c r="O5" s="356"/>
      <c r="P5" s="357"/>
      <c r="Q5" s="174"/>
      <c r="R5" s="356"/>
      <c r="S5" s="358"/>
      <c r="T5" s="358"/>
      <c r="U5" s="357"/>
      <c r="V5" s="174"/>
      <c r="W5" s="177"/>
    </row>
    <row r="6" spans="1:23" ht="6" customHeight="1" x14ac:dyDescent="0.15">
      <c r="A6" s="173"/>
      <c r="B6" s="174"/>
      <c r="C6" s="174"/>
      <c r="D6" s="174"/>
      <c r="E6" s="174"/>
      <c r="F6" s="174"/>
      <c r="G6" s="174"/>
      <c r="H6" s="174"/>
      <c r="I6" s="174"/>
      <c r="J6" s="174"/>
      <c r="K6" s="174"/>
      <c r="L6" s="174"/>
      <c r="M6" s="174"/>
      <c r="N6" s="174"/>
      <c r="O6" s="174"/>
      <c r="P6" s="174"/>
      <c r="Q6" s="174"/>
      <c r="R6" s="174"/>
      <c r="S6" s="174"/>
      <c r="T6" s="174"/>
      <c r="U6" s="174"/>
      <c r="V6" s="174"/>
      <c r="W6" s="177"/>
    </row>
    <row r="7" spans="1:23" ht="13" x14ac:dyDescent="0.15">
      <c r="A7" s="178">
        <v>1</v>
      </c>
      <c r="B7" s="174"/>
      <c r="C7" s="175" t="s">
        <v>136</v>
      </c>
      <c r="D7" s="175"/>
      <c r="E7" s="175"/>
      <c r="F7" s="174"/>
      <c r="G7" s="174"/>
      <c r="H7" s="174"/>
      <c r="I7" s="174"/>
      <c r="J7" s="174"/>
      <c r="K7" s="174"/>
      <c r="L7" s="178">
        <v>4</v>
      </c>
      <c r="M7" s="174"/>
      <c r="N7" s="175" t="s">
        <v>137</v>
      </c>
      <c r="O7" s="175"/>
      <c r="P7" s="175"/>
      <c r="Q7" s="175"/>
      <c r="R7" s="179"/>
      <c r="S7" s="180"/>
      <c r="T7" s="180"/>
      <c r="U7" s="180"/>
      <c r="V7" s="175"/>
      <c r="W7" s="181"/>
    </row>
    <row r="8" spans="1:23" ht="15" customHeight="1" x14ac:dyDescent="0.15">
      <c r="A8" s="182"/>
      <c r="B8" s="174"/>
      <c r="C8" s="353" t="s">
        <v>213</v>
      </c>
      <c r="D8" s="354"/>
      <c r="E8" s="354"/>
      <c r="F8" s="354"/>
      <c r="G8" s="354"/>
      <c r="H8" s="354"/>
      <c r="I8" s="354"/>
      <c r="J8" s="355"/>
      <c r="K8" s="174"/>
      <c r="L8" s="174"/>
      <c r="M8" s="174"/>
      <c r="N8" s="183" t="s">
        <v>138</v>
      </c>
      <c r="O8" s="175"/>
      <c r="P8" s="175"/>
      <c r="Q8" s="175"/>
      <c r="R8" s="175"/>
      <c r="S8" s="175"/>
      <c r="T8" s="175"/>
      <c r="U8" s="175"/>
      <c r="V8" s="175"/>
      <c r="W8" s="181"/>
    </row>
    <row r="9" spans="1:23" ht="8" customHeight="1" x14ac:dyDescent="0.15">
      <c r="A9" s="182"/>
      <c r="B9" s="174"/>
      <c r="C9" s="174"/>
      <c r="D9" s="174"/>
      <c r="E9" s="174"/>
      <c r="F9" s="174"/>
      <c r="G9" s="174"/>
      <c r="H9" s="174"/>
      <c r="I9" s="174"/>
      <c r="J9" s="174"/>
      <c r="K9" s="174"/>
      <c r="L9" s="174"/>
      <c r="M9" s="174"/>
      <c r="N9" s="184"/>
      <c r="O9" s="184"/>
      <c r="P9" s="184"/>
      <c r="Q9" s="184"/>
      <c r="R9" s="174"/>
      <c r="S9" s="174"/>
      <c r="T9" s="174"/>
      <c r="U9" s="174"/>
      <c r="V9" s="174"/>
      <c r="W9" s="185"/>
    </row>
    <row r="10" spans="1:23" ht="15" customHeight="1" x14ac:dyDescent="0.15">
      <c r="A10" s="182"/>
      <c r="B10" s="174"/>
      <c r="C10" s="353"/>
      <c r="D10" s="354"/>
      <c r="E10" s="354"/>
      <c r="F10" s="354"/>
      <c r="G10" s="354"/>
      <c r="H10" s="354"/>
      <c r="I10" s="354"/>
      <c r="J10" s="355"/>
      <c r="K10" s="174"/>
      <c r="L10" s="174"/>
      <c r="M10" s="174"/>
      <c r="N10" s="186"/>
      <c r="O10" s="184"/>
      <c r="P10" s="184"/>
      <c r="Q10" s="184"/>
      <c r="R10" s="174"/>
      <c r="S10" s="174"/>
      <c r="T10" s="174"/>
      <c r="U10" s="174"/>
      <c r="V10" s="174"/>
      <c r="W10" s="185"/>
    </row>
    <row r="11" spans="1:23" ht="8" customHeight="1" x14ac:dyDescent="0.15">
      <c r="A11" s="182"/>
      <c r="B11" s="174"/>
      <c r="C11" s="174"/>
      <c r="D11" s="174"/>
      <c r="E11" s="174"/>
      <c r="F11" s="174"/>
      <c r="G11" s="174"/>
      <c r="H11" s="174"/>
      <c r="I11" s="174"/>
      <c r="J11" s="174"/>
      <c r="K11" s="174"/>
      <c r="L11" s="174"/>
      <c r="M11" s="174"/>
      <c r="N11" s="174"/>
      <c r="O11" s="174"/>
      <c r="P11" s="174"/>
      <c r="Q11" s="174"/>
      <c r="R11" s="174"/>
      <c r="S11" s="174"/>
      <c r="T11" s="174"/>
      <c r="U11" s="174"/>
      <c r="V11" s="174"/>
      <c r="W11" s="185"/>
    </row>
    <row r="12" spans="1:23" ht="15" customHeight="1" x14ac:dyDescent="0.15">
      <c r="A12" s="182"/>
      <c r="B12" s="174"/>
      <c r="C12" s="353"/>
      <c r="D12" s="354"/>
      <c r="E12" s="354"/>
      <c r="F12" s="354"/>
      <c r="G12" s="354"/>
      <c r="H12" s="354"/>
      <c r="I12" s="354"/>
      <c r="J12" s="355"/>
      <c r="K12" s="174"/>
      <c r="L12" s="178">
        <v>5</v>
      </c>
      <c r="M12" s="174"/>
      <c r="N12" s="175" t="s">
        <v>139</v>
      </c>
      <c r="O12" s="175"/>
      <c r="P12" s="175"/>
      <c r="Q12" s="175"/>
      <c r="R12" s="179"/>
      <c r="S12" s="359">
        <f>Admin!B4</f>
        <v>45022</v>
      </c>
      <c r="T12" s="360"/>
      <c r="U12" s="360"/>
      <c r="V12" s="360"/>
      <c r="W12" s="181"/>
    </row>
    <row r="13" spans="1:23" ht="11.25" customHeight="1" x14ac:dyDescent="0.15">
      <c r="A13" s="182"/>
      <c r="B13" s="174"/>
      <c r="C13" s="174"/>
      <c r="D13" s="174"/>
      <c r="E13" s="174"/>
      <c r="F13" s="174"/>
      <c r="G13" s="174"/>
      <c r="H13" s="174"/>
      <c r="I13" s="174"/>
      <c r="J13" s="174"/>
      <c r="K13" s="174"/>
      <c r="L13" s="174"/>
      <c r="M13" s="174"/>
      <c r="N13" s="361" t="s">
        <v>140</v>
      </c>
      <c r="O13" s="361"/>
      <c r="P13" s="361"/>
      <c r="Q13" s="361"/>
      <c r="R13" s="361"/>
      <c r="S13" s="361"/>
      <c r="T13" s="361"/>
      <c r="U13" s="361"/>
      <c r="V13" s="361"/>
      <c r="W13" s="187"/>
    </row>
    <row r="14" spans="1:23" ht="8" customHeight="1" x14ac:dyDescent="0.15">
      <c r="A14" s="182"/>
      <c r="B14" s="174"/>
      <c r="C14" s="174"/>
      <c r="D14" s="174"/>
      <c r="E14" s="174"/>
      <c r="F14" s="174"/>
      <c r="G14" s="174"/>
      <c r="H14" s="174"/>
      <c r="I14" s="174"/>
      <c r="J14" s="174"/>
      <c r="K14" s="174"/>
      <c r="L14" s="174"/>
      <c r="M14" s="174"/>
      <c r="N14" s="174"/>
      <c r="O14" s="174"/>
      <c r="P14" s="174"/>
      <c r="Q14" s="174"/>
      <c r="R14" s="174"/>
      <c r="S14" s="174"/>
      <c r="T14" s="174"/>
      <c r="U14" s="174"/>
      <c r="V14" s="174"/>
      <c r="W14" s="185"/>
    </row>
    <row r="15" spans="1:23" ht="14" x14ac:dyDescent="0.15">
      <c r="A15" s="178">
        <v>2</v>
      </c>
      <c r="B15" s="174"/>
      <c r="C15" s="175" t="s">
        <v>141</v>
      </c>
      <c r="D15" s="175"/>
      <c r="E15" s="175"/>
      <c r="F15" s="174"/>
      <c r="G15" s="174"/>
      <c r="H15" s="174"/>
      <c r="I15" s="174"/>
      <c r="J15" s="174"/>
      <c r="K15" s="174"/>
      <c r="L15" s="174"/>
      <c r="M15" s="174"/>
      <c r="N15" s="362"/>
      <c r="O15" s="363"/>
      <c r="P15" s="363"/>
      <c r="Q15" s="364"/>
      <c r="R15" s="175"/>
      <c r="S15" s="175"/>
      <c r="T15" s="175"/>
      <c r="U15" s="175"/>
      <c r="V15" s="175"/>
      <c r="W15" s="181"/>
    </row>
    <row r="16" spans="1:23" ht="6" customHeight="1" x14ac:dyDescent="0.15">
      <c r="A16" s="182"/>
      <c r="B16" s="174"/>
      <c r="C16" s="174"/>
      <c r="D16" s="174"/>
      <c r="E16" s="174"/>
      <c r="F16" s="174"/>
      <c r="G16" s="174"/>
      <c r="H16" s="174"/>
      <c r="I16" s="174"/>
      <c r="J16" s="174"/>
      <c r="K16" s="174"/>
      <c r="L16" s="174"/>
      <c r="M16" s="174"/>
      <c r="N16" s="174"/>
      <c r="O16" s="174"/>
      <c r="P16" s="174"/>
      <c r="Q16" s="174"/>
      <c r="R16" s="174"/>
      <c r="S16" s="174"/>
      <c r="T16" s="174"/>
      <c r="U16" s="174"/>
      <c r="V16" s="174"/>
      <c r="W16" s="185"/>
    </row>
    <row r="17" spans="1:23" ht="15" customHeight="1" x14ac:dyDescent="0.15">
      <c r="A17" s="182"/>
      <c r="B17" s="174"/>
      <c r="C17" s="365"/>
      <c r="D17" s="366"/>
      <c r="E17" s="174"/>
      <c r="F17" s="188"/>
      <c r="G17" s="174"/>
      <c r="H17" s="174"/>
      <c r="I17" s="174"/>
      <c r="J17" s="174"/>
      <c r="K17" s="174"/>
      <c r="L17" s="174"/>
      <c r="M17" s="174"/>
      <c r="N17" s="175"/>
      <c r="O17" s="175"/>
      <c r="P17" s="175"/>
      <c r="Q17" s="175"/>
      <c r="R17" s="175"/>
      <c r="S17" s="175"/>
      <c r="T17" s="175"/>
      <c r="U17" s="175"/>
      <c r="V17" s="175"/>
      <c r="W17" s="181"/>
    </row>
    <row r="18" spans="1:23" ht="13" x14ac:dyDescent="0.15">
      <c r="A18" s="182"/>
      <c r="B18" s="174"/>
      <c r="C18" s="174"/>
      <c r="D18" s="174"/>
      <c r="E18" s="174"/>
      <c r="F18" s="174"/>
      <c r="G18" s="174"/>
      <c r="H18" s="174"/>
      <c r="I18" s="174"/>
      <c r="J18" s="174"/>
      <c r="K18" s="174"/>
      <c r="L18" s="178">
        <v>6</v>
      </c>
      <c r="M18" s="175"/>
      <c r="N18" s="175" t="s">
        <v>142</v>
      </c>
      <c r="O18" s="189"/>
      <c r="P18" s="175"/>
      <c r="Q18" s="175"/>
      <c r="R18" s="175"/>
      <c r="S18" s="359">
        <f>Admin!B17</f>
        <v>45387</v>
      </c>
      <c r="T18" s="367"/>
      <c r="U18" s="368"/>
      <c r="V18" s="368"/>
      <c r="W18" s="181"/>
    </row>
    <row r="19" spans="1:23" x14ac:dyDescent="0.15">
      <c r="A19" s="178">
        <v>3</v>
      </c>
      <c r="B19" s="174"/>
      <c r="C19" s="175" t="s">
        <v>143</v>
      </c>
      <c r="D19" s="174"/>
      <c r="E19" s="174"/>
      <c r="F19" s="174"/>
      <c r="G19" s="174"/>
      <c r="H19" s="174"/>
      <c r="I19" s="174"/>
      <c r="J19" s="174"/>
      <c r="K19" s="174"/>
      <c r="L19" s="174"/>
      <c r="M19" s="175"/>
      <c r="N19" s="183" t="s">
        <v>144</v>
      </c>
      <c r="O19" s="184"/>
      <c r="P19" s="184"/>
      <c r="Q19" s="184"/>
      <c r="R19" s="174"/>
      <c r="S19" s="174"/>
      <c r="T19" s="174"/>
      <c r="U19" s="174"/>
      <c r="V19" s="174"/>
      <c r="W19" s="185"/>
    </row>
    <row r="20" spans="1:23" x14ac:dyDescent="0.15">
      <c r="A20" s="182"/>
      <c r="B20" s="174"/>
      <c r="C20" s="175" t="s">
        <v>145</v>
      </c>
      <c r="D20" s="174"/>
      <c r="E20" s="174"/>
      <c r="F20" s="174"/>
      <c r="G20" s="174"/>
      <c r="H20" s="174"/>
      <c r="I20" s="174"/>
      <c r="J20" s="174"/>
      <c r="K20" s="174"/>
      <c r="L20" s="174"/>
      <c r="M20" s="174"/>
      <c r="N20" s="184"/>
      <c r="O20" s="184"/>
      <c r="P20" s="184"/>
      <c r="Q20" s="184"/>
      <c r="R20" s="174"/>
      <c r="S20" s="174"/>
      <c r="T20" s="174"/>
      <c r="U20" s="174"/>
      <c r="V20" s="174"/>
      <c r="W20" s="185"/>
    </row>
    <row r="21" spans="1:23" ht="14" x14ac:dyDescent="0.15">
      <c r="A21" s="182"/>
      <c r="B21" s="174"/>
      <c r="C21" s="183" t="s">
        <v>146</v>
      </c>
      <c r="D21" s="184"/>
      <c r="E21" s="184"/>
      <c r="F21" s="184"/>
      <c r="G21" s="184"/>
      <c r="H21" s="184"/>
      <c r="I21" s="184"/>
      <c r="J21" s="184"/>
      <c r="K21" s="184"/>
      <c r="L21" s="174"/>
      <c r="M21" s="174"/>
      <c r="N21" s="362"/>
      <c r="O21" s="363"/>
      <c r="P21" s="363"/>
      <c r="Q21" s="372"/>
      <c r="R21" s="174"/>
      <c r="S21" s="174"/>
      <c r="T21" s="174"/>
      <c r="U21" s="174"/>
      <c r="V21" s="174"/>
      <c r="W21" s="185"/>
    </row>
    <row r="22" spans="1:23" ht="10" customHeight="1" x14ac:dyDescent="0.15">
      <c r="A22" s="182"/>
      <c r="B22" s="174"/>
      <c r="C22" s="183" t="s">
        <v>147</v>
      </c>
      <c r="D22" s="174"/>
      <c r="E22" s="174"/>
      <c r="F22" s="174"/>
      <c r="G22" s="174"/>
      <c r="H22" s="174"/>
      <c r="I22" s="174"/>
      <c r="J22" s="174"/>
      <c r="K22" s="174"/>
      <c r="L22" s="174"/>
      <c r="M22" s="174"/>
      <c r="N22" s="184"/>
      <c r="O22" s="184"/>
      <c r="P22" s="184"/>
      <c r="Q22" s="184"/>
      <c r="R22" s="174"/>
      <c r="S22" s="174"/>
      <c r="T22" s="174"/>
      <c r="U22" s="174"/>
      <c r="V22" s="174"/>
      <c r="W22" s="185"/>
    </row>
    <row r="23" spans="1:23" x14ac:dyDescent="0.15">
      <c r="A23" s="182"/>
      <c r="B23" s="174"/>
      <c r="C23" s="184"/>
      <c r="D23" s="174"/>
      <c r="E23" s="174"/>
      <c r="F23" s="174"/>
      <c r="G23" s="174"/>
      <c r="H23" s="174"/>
      <c r="I23" s="174"/>
      <c r="J23" s="174"/>
      <c r="K23" s="174"/>
      <c r="L23" s="178">
        <v>7</v>
      </c>
      <c r="M23" s="174"/>
      <c r="N23" s="183" t="s">
        <v>148</v>
      </c>
      <c r="O23" s="184"/>
      <c r="P23" s="184"/>
      <c r="Q23" s="184"/>
      <c r="R23" s="174"/>
      <c r="S23" s="174"/>
      <c r="T23" s="174"/>
      <c r="U23" s="174"/>
      <c r="V23" s="174"/>
      <c r="W23" s="185"/>
    </row>
    <row r="24" spans="1:23" ht="15" customHeight="1" x14ac:dyDescent="0.2">
      <c r="A24" s="182"/>
      <c r="B24" s="174"/>
      <c r="C24" s="190"/>
      <c r="D24" s="174"/>
      <c r="E24" s="174"/>
      <c r="F24" s="174"/>
      <c r="G24" s="174"/>
      <c r="H24" s="174"/>
      <c r="I24" s="174"/>
      <c r="J24" s="174"/>
      <c r="K24" s="174"/>
      <c r="L24" s="174"/>
      <c r="M24" s="174"/>
      <c r="N24" s="191" t="s">
        <v>149</v>
      </c>
      <c r="O24" s="184"/>
      <c r="P24" s="184"/>
      <c r="Q24" s="184"/>
      <c r="R24" s="174"/>
      <c r="S24" s="174"/>
      <c r="T24" s="174"/>
      <c r="U24" s="174"/>
      <c r="V24" s="174"/>
      <c r="W24" s="185"/>
    </row>
    <row r="25" spans="1:23" ht="15" customHeight="1" x14ac:dyDescent="0.15">
      <c r="A25" s="182"/>
      <c r="B25" s="174"/>
      <c r="C25" s="174"/>
      <c r="D25" s="174"/>
      <c r="E25" s="174"/>
      <c r="F25" s="174"/>
      <c r="G25" s="174"/>
      <c r="H25" s="174"/>
      <c r="I25" s="174"/>
      <c r="J25" s="174"/>
      <c r="K25" s="174"/>
      <c r="L25" s="174"/>
      <c r="M25" s="174"/>
      <c r="N25" s="362">
        <f>Admin!B17</f>
        <v>45387</v>
      </c>
      <c r="O25" s="363"/>
      <c r="P25" s="363"/>
      <c r="Q25" s="372"/>
      <c r="R25" s="174"/>
      <c r="S25" s="174"/>
      <c r="T25" s="174"/>
      <c r="U25" s="174"/>
      <c r="V25" s="174"/>
      <c r="W25" s="185"/>
    </row>
    <row r="26" spans="1:23" ht="12" customHeight="1" x14ac:dyDescent="0.15">
      <c r="A26" s="182"/>
      <c r="B26" s="174"/>
      <c r="C26" s="174"/>
      <c r="D26" s="174"/>
      <c r="E26" s="174"/>
      <c r="F26" s="174"/>
      <c r="G26" s="174"/>
      <c r="H26" s="174"/>
      <c r="I26" s="174"/>
      <c r="J26" s="174"/>
      <c r="K26" s="174"/>
      <c r="L26" s="174"/>
      <c r="M26" s="174"/>
      <c r="N26" s="191"/>
      <c r="O26" s="184"/>
      <c r="P26" s="184"/>
      <c r="Q26" s="184"/>
      <c r="R26" s="174"/>
      <c r="S26" s="174"/>
      <c r="T26" s="174"/>
      <c r="U26" s="174"/>
      <c r="V26" s="174"/>
      <c r="W26" s="185"/>
    </row>
    <row r="27" spans="1:23" x14ac:dyDescent="0.15">
      <c r="A27" s="178">
        <v>26</v>
      </c>
      <c r="B27" s="174"/>
      <c r="C27" s="192" t="s">
        <v>150</v>
      </c>
      <c r="D27" s="174"/>
      <c r="E27" s="174"/>
      <c r="F27" s="174"/>
      <c r="G27" s="174"/>
      <c r="H27" s="174"/>
      <c r="I27" s="174"/>
      <c r="J27" s="174"/>
      <c r="K27" s="174"/>
      <c r="L27" s="178">
        <v>24</v>
      </c>
      <c r="M27" s="174"/>
      <c r="N27" s="192" t="s">
        <v>151</v>
      </c>
      <c r="O27" s="175"/>
      <c r="P27" s="175"/>
      <c r="Q27" s="175"/>
      <c r="R27" s="175"/>
      <c r="S27" s="175"/>
      <c r="T27" s="175"/>
      <c r="U27" s="175"/>
      <c r="V27" s="175"/>
      <c r="W27" s="185"/>
    </row>
    <row r="28" spans="1:23" ht="12" customHeight="1" x14ac:dyDescent="0.15">
      <c r="A28" s="175"/>
      <c r="B28" s="174"/>
      <c r="C28" s="174"/>
      <c r="D28" s="174"/>
      <c r="E28" s="174"/>
      <c r="F28" s="174"/>
      <c r="G28" s="174"/>
      <c r="H28" s="174"/>
      <c r="I28" s="174"/>
      <c r="J28" s="174"/>
      <c r="K28" s="174"/>
      <c r="L28" s="175"/>
      <c r="M28" s="174"/>
      <c r="N28" s="189" t="s">
        <v>152</v>
      </c>
      <c r="O28" s="175"/>
      <c r="P28" s="175"/>
      <c r="Q28" s="175"/>
      <c r="R28" s="175"/>
      <c r="S28" s="175"/>
      <c r="T28" s="175"/>
      <c r="U28" s="175"/>
      <c r="V28" s="175"/>
      <c r="W28" s="185"/>
    </row>
    <row r="29" spans="1:23" ht="15" customHeight="1" x14ac:dyDescent="0.15">
      <c r="A29" s="174"/>
      <c r="B29" s="174"/>
      <c r="C29" s="193" t="s">
        <v>50</v>
      </c>
      <c r="D29" s="373"/>
      <c r="E29" s="374"/>
      <c r="F29" s="375"/>
      <c r="G29" s="194" t="s">
        <v>153</v>
      </c>
      <c r="H29" s="195">
        <v>0</v>
      </c>
      <c r="I29" s="195">
        <v>0</v>
      </c>
      <c r="J29" s="174"/>
      <c r="K29" s="174"/>
      <c r="L29" s="175"/>
      <c r="M29" s="174"/>
      <c r="N29" s="193" t="s">
        <v>50</v>
      </c>
      <c r="O29" s="373"/>
      <c r="P29" s="376"/>
      <c r="Q29" s="377"/>
      <c r="R29" s="194" t="s">
        <v>153</v>
      </c>
      <c r="S29" s="195">
        <v>0</v>
      </c>
      <c r="T29" s="195">
        <v>0</v>
      </c>
      <c r="U29" s="175"/>
      <c r="V29" s="175"/>
      <c r="W29" s="185"/>
    </row>
    <row r="30" spans="1:23" ht="8" customHeight="1" x14ac:dyDescent="0.15">
      <c r="A30" s="174"/>
      <c r="B30" s="174"/>
      <c r="C30" s="196"/>
      <c r="D30" s="197"/>
      <c r="E30" s="197"/>
      <c r="F30" s="197"/>
      <c r="G30" s="194"/>
      <c r="H30" s="198"/>
      <c r="I30" s="198"/>
      <c r="J30" s="174"/>
      <c r="K30" s="174"/>
      <c r="L30" s="174"/>
      <c r="M30" s="174"/>
      <c r="N30" s="174"/>
      <c r="O30" s="174"/>
      <c r="P30" s="174"/>
      <c r="Q30" s="174"/>
      <c r="R30" s="174"/>
      <c r="S30" s="174"/>
      <c r="T30" s="174"/>
      <c r="U30" s="174"/>
      <c r="V30" s="174"/>
      <c r="W30" s="185"/>
    </row>
    <row r="31" spans="1:23" s="200" customFormat="1" ht="12" customHeight="1" x14ac:dyDescent="0.15">
      <c r="A31" s="184"/>
      <c r="B31" s="184"/>
      <c r="C31" s="183" t="s">
        <v>154</v>
      </c>
      <c r="D31" s="197"/>
      <c r="E31" s="197"/>
      <c r="F31" s="197"/>
      <c r="G31" s="194"/>
      <c r="H31" s="198"/>
      <c r="I31" s="198"/>
      <c r="J31" s="184"/>
      <c r="K31" s="184"/>
      <c r="L31" s="184"/>
      <c r="M31" s="184"/>
      <c r="N31" s="183" t="s">
        <v>155</v>
      </c>
      <c r="O31" s="184"/>
      <c r="P31" s="184"/>
      <c r="Q31" s="184"/>
      <c r="R31" s="184"/>
      <c r="S31" s="184"/>
      <c r="T31" s="184"/>
      <c r="U31" s="184"/>
      <c r="V31" s="184"/>
      <c r="W31" s="199"/>
    </row>
    <row r="32" spans="1:23" s="200" customFormat="1" ht="12" customHeight="1" x14ac:dyDescent="0.15">
      <c r="A32" s="184"/>
      <c r="B32" s="184"/>
      <c r="C32" s="201" t="s">
        <v>156</v>
      </c>
      <c r="D32" s="197"/>
      <c r="E32" s="197"/>
      <c r="F32" s="197"/>
      <c r="G32" s="194"/>
      <c r="H32" s="198"/>
      <c r="I32" s="198"/>
      <c r="J32" s="184"/>
      <c r="K32" s="184"/>
      <c r="L32" s="184"/>
      <c r="M32" s="184"/>
      <c r="N32" s="201" t="s">
        <v>156</v>
      </c>
      <c r="O32" s="197"/>
      <c r="P32" s="197"/>
      <c r="Q32" s="197"/>
      <c r="R32" s="194"/>
      <c r="S32" s="198"/>
      <c r="T32" s="198"/>
      <c r="U32" s="184"/>
      <c r="V32" s="184"/>
      <c r="W32" s="199"/>
    </row>
    <row r="33" spans="1:23" ht="4" customHeight="1" x14ac:dyDescent="0.15">
      <c r="A33" s="182"/>
      <c r="B33" s="174"/>
      <c r="C33" s="174"/>
      <c r="D33" s="174"/>
      <c r="E33" s="174"/>
      <c r="F33" s="174"/>
      <c r="G33" s="174"/>
      <c r="H33" s="174"/>
      <c r="I33" s="174"/>
      <c r="J33" s="174"/>
      <c r="K33" s="174"/>
      <c r="L33" s="174"/>
      <c r="M33" s="174"/>
      <c r="N33" s="184"/>
      <c r="O33" s="184"/>
      <c r="P33" s="184"/>
      <c r="Q33" s="184"/>
      <c r="R33" s="174"/>
      <c r="S33" s="174"/>
      <c r="T33" s="174"/>
      <c r="U33" s="174"/>
      <c r="V33" s="174"/>
      <c r="W33" s="185"/>
    </row>
    <row r="34" spans="1:23" ht="15" customHeight="1" x14ac:dyDescent="0.15">
      <c r="A34" s="174"/>
      <c r="B34" s="174"/>
      <c r="C34" s="193" t="s">
        <v>50</v>
      </c>
      <c r="D34" s="369">
        <f>'SE Short'!O94</f>
        <v>0</v>
      </c>
      <c r="E34" s="370"/>
      <c r="F34" s="371"/>
      <c r="G34" s="194" t="s">
        <v>153</v>
      </c>
      <c r="H34" s="195">
        <v>0</v>
      </c>
      <c r="I34" s="195">
        <v>0</v>
      </c>
      <c r="J34" s="174"/>
      <c r="K34" s="174"/>
      <c r="L34" s="174"/>
      <c r="M34" s="174"/>
      <c r="N34" s="193" t="s">
        <v>50</v>
      </c>
      <c r="O34" s="369">
        <f>D29-D34+'SE Short'!O106</f>
        <v>0</v>
      </c>
      <c r="P34" s="370"/>
      <c r="Q34" s="371"/>
      <c r="R34" s="194" t="s">
        <v>153</v>
      </c>
      <c r="S34" s="195">
        <v>0</v>
      </c>
      <c r="T34" s="195">
        <v>0</v>
      </c>
      <c r="U34" s="174"/>
      <c r="V34" s="174"/>
      <c r="W34" s="185"/>
    </row>
    <row r="35" spans="1:23" ht="8" customHeight="1" x14ac:dyDescent="0.15">
      <c r="A35" s="202"/>
      <c r="B35" s="203"/>
      <c r="C35" s="203"/>
      <c r="D35" s="203"/>
      <c r="E35" s="203"/>
      <c r="F35" s="203"/>
      <c r="G35" s="203"/>
      <c r="H35" s="203"/>
      <c r="I35" s="203"/>
      <c r="J35" s="203"/>
      <c r="K35" s="203"/>
      <c r="L35" s="203"/>
      <c r="M35" s="203"/>
      <c r="N35" s="203"/>
      <c r="O35" s="203"/>
      <c r="P35" s="203"/>
      <c r="Q35" s="203"/>
      <c r="R35" s="203"/>
      <c r="S35" s="203"/>
      <c r="T35" s="203"/>
      <c r="U35" s="203"/>
      <c r="V35" s="203"/>
      <c r="W35" s="204"/>
    </row>
  </sheetData>
  <mergeCells count="18">
    <mergeCell ref="C17:D17"/>
    <mergeCell ref="S18:V18"/>
    <mergeCell ref="D34:F34"/>
    <mergeCell ref="O34:Q34"/>
    <mergeCell ref="N21:Q21"/>
    <mergeCell ref="N25:Q25"/>
    <mergeCell ref="D29:F29"/>
    <mergeCell ref="O29:Q29"/>
    <mergeCell ref="C10:J10"/>
    <mergeCell ref="C12:J12"/>
    <mergeCell ref="S12:V12"/>
    <mergeCell ref="N13:V13"/>
    <mergeCell ref="N15:Q15"/>
    <mergeCell ref="A1:W1"/>
    <mergeCell ref="C5:J5"/>
    <mergeCell ref="O5:P5"/>
    <mergeCell ref="R5:U5"/>
    <mergeCell ref="C8:J8"/>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5" style="7" customWidth="1"/>
    <col min="16" max="18" width="7.6640625" style="7" customWidth="1"/>
    <col min="19" max="19" width="8.5" style="7" customWidth="1"/>
    <col min="20" max="20" width="12.83203125" style="6" customWidth="1"/>
    <col min="21" max="21" width="8" style="7" customWidth="1"/>
    <col min="22" max="16384" width="9.1640625" style="6"/>
  </cols>
  <sheetData>
    <row r="1" spans="1:21" s="7" customFormat="1" ht="13.5" customHeight="1" x14ac:dyDescent="0.15">
      <c r="A1" s="323">
        <f>E1+SalesSep23!$D$1+PurchasesAug23!A1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S1+PurchasesAug23!T1</f>
        <v>0</v>
      </c>
      <c r="U1" s="320">
        <f>SUM(U4:U199)</f>
        <v>0</v>
      </c>
    </row>
    <row r="2" spans="1:21" s="7" customFormat="1" ht="13.5" customHeight="1" x14ac:dyDescent="0.15">
      <c r="A2" s="319">
        <f>U1+PurchasesAug23!A2</f>
        <v>0</v>
      </c>
      <c r="B2" s="104" t="s">
        <v>272</v>
      </c>
      <c r="C2" s="498" t="s">
        <v>271</v>
      </c>
      <c r="D2" s="500" t="s">
        <v>270</v>
      </c>
      <c r="E2" s="498" t="s">
        <v>269</v>
      </c>
      <c r="F2" s="432" t="s">
        <v>268</v>
      </c>
      <c r="G2" s="501" t="s">
        <v>267</v>
      </c>
      <c r="H2" s="502"/>
      <c r="I2" s="503">
        <f>G1+H1+I1+J1+PurchasesAug23!I2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IF((E1&lt;&gt;0),Admin!$B$10,"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IF((A1&lt;Admin!$F$22),((A1-PurchasesAug23!A1)*Admin!$G$21),(A1*Admin!$G$21-(A1-Admin!$F$21)*(Admin!$G$21-Admin!$G$22)-PurchasesAug23!A2))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8"/>
  <sheetViews>
    <sheetView workbookViewId="0">
      <pane ySplit="3" topLeftCell="A4" activePane="bottomLeft" state="frozen"/>
      <selection pane="bottomLeft" activeCell="E6" sqref="E6"/>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SUM(D4:D38)</f>
        <v>0</v>
      </c>
      <c r="E1" s="303">
        <f>SUM(E4:E48)/2</f>
        <v>0</v>
      </c>
      <c r="F1" s="303">
        <f>SUM(F4:F48)/2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5" spans="1:6" ht="14" thickBot="1" x14ac:dyDescent="0.2"/>
    <row r="6" spans="1:6" x14ac:dyDescent="0.15">
      <c r="A6" s="298">
        <f>SalesSep23!A57+1</f>
        <v>45201</v>
      </c>
      <c r="B6" s="297">
        <f t="shared" ref="B6:B12" si="0">A6</f>
        <v>45201</v>
      </c>
      <c r="C6" s="296"/>
      <c r="D6" s="295"/>
      <c r="E6" s="294"/>
      <c r="F6" s="293"/>
    </row>
    <row r="7" spans="1:6" x14ac:dyDescent="0.15">
      <c r="A7" s="292">
        <f>A6+1</f>
        <v>45202</v>
      </c>
      <c r="B7" s="285">
        <f t="shared" si="0"/>
        <v>45202</v>
      </c>
      <c r="F7" s="291"/>
    </row>
    <row r="8" spans="1:6" x14ac:dyDescent="0.15">
      <c r="A8" s="292">
        <f t="shared" ref="A8:A12" si="1">A7+1</f>
        <v>45203</v>
      </c>
      <c r="B8" s="285">
        <f t="shared" si="0"/>
        <v>45203</v>
      </c>
      <c r="F8" s="291"/>
    </row>
    <row r="9" spans="1:6" x14ac:dyDescent="0.15">
      <c r="A9" s="292">
        <f t="shared" si="1"/>
        <v>45204</v>
      </c>
      <c r="B9" s="285">
        <f t="shared" si="0"/>
        <v>45204</v>
      </c>
      <c r="F9" s="291"/>
    </row>
    <row r="10" spans="1:6" x14ac:dyDescent="0.15">
      <c r="A10" s="292">
        <f t="shared" si="1"/>
        <v>45205</v>
      </c>
      <c r="B10" s="285">
        <f t="shared" si="0"/>
        <v>45205</v>
      </c>
      <c r="F10" s="291"/>
    </row>
    <row r="11" spans="1:6" x14ac:dyDescent="0.15">
      <c r="A11" s="292">
        <f t="shared" si="1"/>
        <v>45206</v>
      </c>
      <c r="B11" s="285">
        <f t="shared" si="0"/>
        <v>45206</v>
      </c>
      <c r="F11" s="291"/>
    </row>
    <row r="12" spans="1:6" x14ac:dyDescent="0.15">
      <c r="A12" s="292">
        <f t="shared" si="1"/>
        <v>45207</v>
      </c>
      <c r="B12" s="285">
        <f t="shared" si="0"/>
        <v>45207</v>
      </c>
      <c r="F12" s="291"/>
    </row>
    <row r="13" spans="1:6" x14ac:dyDescent="0.15">
      <c r="A13" s="292">
        <f>A12</f>
        <v>45207</v>
      </c>
      <c r="B13" s="285" t="s">
        <v>234</v>
      </c>
      <c r="F13" s="291"/>
    </row>
    <row r="14" spans="1:6" x14ac:dyDescent="0.15">
      <c r="A14" s="292">
        <f>A13</f>
        <v>45207</v>
      </c>
      <c r="B14" s="285" t="s">
        <v>233</v>
      </c>
      <c r="F14" s="291"/>
    </row>
    <row r="15" spans="1:6" ht="14" thickBot="1" x14ac:dyDescent="0.2">
      <c r="A15" s="290"/>
      <c r="B15" s="289"/>
      <c r="C15" s="287"/>
      <c r="D15" s="288"/>
      <c r="E15" s="300">
        <f>SUM(E6:E14)</f>
        <v>0</v>
      </c>
      <c r="F15" s="299">
        <f>SUM(F6:F14)</f>
        <v>0</v>
      </c>
    </row>
    <row r="16" spans="1:6" ht="14" thickBot="1" x14ac:dyDescent="0.2"/>
    <row r="17" spans="1:6" x14ac:dyDescent="0.15">
      <c r="A17" s="298">
        <f>A14+1</f>
        <v>45208</v>
      </c>
      <c r="B17" s="297">
        <f t="shared" ref="B17:B23" si="2">A17</f>
        <v>45208</v>
      </c>
      <c r="C17" s="296"/>
      <c r="D17" s="295"/>
      <c r="E17" s="294"/>
      <c r="F17" s="293"/>
    </row>
    <row r="18" spans="1:6" x14ac:dyDescent="0.15">
      <c r="A18" s="292">
        <f t="shared" ref="A18:A23" si="3">A17+1</f>
        <v>45209</v>
      </c>
      <c r="B18" s="285">
        <f t="shared" si="2"/>
        <v>45209</v>
      </c>
      <c r="F18" s="291"/>
    </row>
    <row r="19" spans="1:6" x14ac:dyDescent="0.15">
      <c r="A19" s="292">
        <f t="shared" si="3"/>
        <v>45210</v>
      </c>
      <c r="B19" s="285">
        <f t="shared" si="2"/>
        <v>45210</v>
      </c>
      <c r="F19" s="291"/>
    </row>
    <row r="20" spans="1:6" x14ac:dyDescent="0.15">
      <c r="A20" s="292">
        <f t="shared" si="3"/>
        <v>45211</v>
      </c>
      <c r="B20" s="285">
        <f t="shared" si="2"/>
        <v>45211</v>
      </c>
      <c r="F20" s="291"/>
    </row>
    <row r="21" spans="1:6" x14ac:dyDescent="0.15">
      <c r="A21" s="292">
        <f t="shared" si="3"/>
        <v>45212</v>
      </c>
      <c r="B21" s="285">
        <f t="shared" si="2"/>
        <v>45212</v>
      </c>
      <c r="F21" s="291"/>
    </row>
    <row r="22" spans="1:6" x14ac:dyDescent="0.15">
      <c r="A22" s="292">
        <f t="shared" si="3"/>
        <v>45213</v>
      </c>
      <c r="B22" s="285">
        <f t="shared" si="2"/>
        <v>45213</v>
      </c>
      <c r="F22" s="291"/>
    </row>
    <row r="23" spans="1:6" x14ac:dyDescent="0.15">
      <c r="A23" s="292">
        <f t="shared" si="3"/>
        <v>45214</v>
      </c>
      <c r="B23" s="285">
        <f t="shared" si="2"/>
        <v>45214</v>
      </c>
      <c r="F23" s="291"/>
    </row>
    <row r="24" spans="1:6" x14ac:dyDescent="0.15">
      <c r="A24" s="292">
        <f>A23</f>
        <v>45214</v>
      </c>
      <c r="B24" s="285" t="s">
        <v>234</v>
      </c>
      <c r="F24" s="291"/>
    </row>
    <row r="25" spans="1:6" x14ac:dyDescent="0.15">
      <c r="A25" s="292">
        <f>A23</f>
        <v>45214</v>
      </c>
      <c r="B25" s="285" t="s">
        <v>233</v>
      </c>
      <c r="F25" s="291"/>
    </row>
    <row r="26" spans="1:6" ht="14" thickBot="1" x14ac:dyDescent="0.2">
      <c r="A26" s="290"/>
      <c r="B26" s="289"/>
      <c r="C26" s="287"/>
      <c r="D26" s="288"/>
      <c r="E26" s="300">
        <f>SUM(E17:E25)</f>
        <v>0</v>
      </c>
      <c r="F26" s="299">
        <f>SUM(F17:F25)</f>
        <v>0</v>
      </c>
    </row>
    <row r="27" spans="1:6" ht="14" thickBot="1" x14ac:dyDescent="0.2"/>
    <row r="28" spans="1:6" x14ac:dyDescent="0.15">
      <c r="A28" s="298">
        <f>A23+1</f>
        <v>45215</v>
      </c>
      <c r="B28" s="297">
        <f t="shared" ref="B28:B34" si="4">A28</f>
        <v>45215</v>
      </c>
      <c r="C28" s="296"/>
      <c r="D28" s="295"/>
      <c r="E28" s="294"/>
      <c r="F28" s="293"/>
    </row>
    <row r="29" spans="1:6" x14ac:dyDescent="0.15">
      <c r="A29" s="292">
        <f t="shared" ref="A29:A34" si="5">A28+1</f>
        <v>45216</v>
      </c>
      <c r="B29" s="285">
        <f t="shared" si="4"/>
        <v>45216</v>
      </c>
      <c r="F29" s="291"/>
    </row>
    <row r="30" spans="1:6" x14ac:dyDescent="0.15">
      <c r="A30" s="292">
        <f t="shared" si="5"/>
        <v>45217</v>
      </c>
      <c r="B30" s="285">
        <f t="shared" si="4"/>
        <v>45217</v>
      </c>
      <c r="F30" s="291"/>
    </row>
    <row r="31" spans="1:6" x14ac:dyDescent="0.15">
      <c r="A31" s="292">
        <f t="shared" si="5"/>
        <v>45218</v>
      </c>
      <c r="B31" s="285">
        <f t="shared" si="4"/>
        <v>45218</v>
      </c>
      <c r="F31" s="291"/>
    </row>
    <row r="32" spans="1:6" x14ac:dyDescent="0.15">
      <c r="A32" s="292">
        <f t="shared" si="5"/>
        <v>45219</v>
      </c>
      <c r="B32" s="285">
        <f t="shared" si="4"/>
        <v>45219</v>
      </c>
      <c r="F32" s="291"/>
    </row>
    <row r="33" spans="1:6" x14ac:dyDescent="0.15">
      <c r="A33" s="292">
        <f t="shared" si="5"/>
        <v>45220</v>
      </c>
      <c r="B33" s="285">
        <f t="shared" si="4"/>
        <v>45220</v>
      </c>
      <c r="F33" s="291"/>
    </row>
    <row r="34" spans="1:6" x14ac:dyDescent="0.15">
      <c r="A34" s="292">
        <f t="shared" si="5"/>
        <v>45221</v>
      </c>
      <c r="B34" s="285">
        <f t="shared" si="4"/>
        <v>45221</v>
      </c>
      <c r="F34" s="291"/>
    </row>
    <row r="35" spans="1:6" x14ac:dyDescent="0.15">
      <c r="A35" s="292">
        <f>A34</f>
        <v>45221</v>
      </c>
      <c r="B35" s="285" t="s">
        <v>234</v>
      </c>
      <c r="F35" s="291"/>
    </row>
    <row r="36" spans="1:6" x14ac:dyDescent="0.15">
      <c r="A36" s="292">
        <f>A34</f>
        <v>45221</v>
      </c>
      <c r="B36" s="285" t="s">
        <v>233</v>
      </c>
      <c r="F36" s="291"/>
    </row>
    <row r="37" spans="1:6" ht="14" thickBot="1" x14ac:dyDescent="0.2">
      <c r="A37" s="290"/>
      <c r="B37" s="289"/>
      <c r="C37" s="287"/>
      <c r="D37" s="288"/>
      <c r="E37" s="300">
        <f>SUM(E28:E36)</f>
        <v>0</v>
      </c>
      <c r="F37" s="299">
        <f>SUM(F28:F36)</f>
        <v>0</v>
      </c>
    </row>
    <row r="38" spans="1:6" ht="14" thickBot="1" x14ac:dyDescent="0.2"/>
    <row r="39" spans="1:6" x14ac:dyDescent="0.15">
      <c r="A39" s="298">
        <f>A36+1</f>
        <v>45222</v>
      </c>
      <c r="B39" s="297">
        <f t="shared" ref="B39:B45" si="6">A39</f>
        <v>45222</v>
      </c>
      <c r="C39" s="296"/>
      <c r="D39" s="295"/>
      <c r="E39" s="294"/>
      <c r="F39" s="293"/>
    </row>
    <row r="40" spans="1:6" x14ac:dyDescent="0.15">
      <c r="A40" s="292">
        <f t="shared" ref="A40:A45" si="7">A39+1</f>
        <v>45223</v>
      </c>
      <c r="B40" s="285">
        <f t="shared" si="6"/>
        <v>45223</v>
      </c>
      <c r="F40" s="291"/>
    </row>
    <row r="41" spans="1:6" x14ac:dyDescent="0.15">
      <c r="A41" s="292">
        <f t="shared" si="7"/>
        <v>45224</v>
      </c>
      <c r="B41" s="285">
        <f t="shared" si="6"/>
        <v>45224</v>
      </c>
      <c r="F41" s="291"/>
    </row>
    <row r="42" spans="1:6" x14ac:dyDescent="0.15">
      <c r="A42" s="292">
        <f t="shared" si="7"/>
        <v>45225</v>
      </c>
      <c r="B42" s="285">
        <f t="shared" si="6"/>
        <v>45225</v>
      </c>
      <c r="F42" s="291"/>
    </row>
    <row r="43" spans="1:6" x14ac:dyDescent="0.15">
      <c r="A43" s="292">
        <f t="shared" si="7"/>
        <v>45226</v>
      </c>
      <c r="B43" s="285">
        <f t="shared" si="6"/>
        <v>45226</v>
      </c>
      <c r="F43" s="291"/>
    </row>
    <row r="44" spans="1:6" x14ac:dyDescent="0.15">
      <c r="A44" s="292">
        <f t="shared" si="7"/>
        <v>45227</v>
      </c>
      <c r="B44" s="285">
        <f t="shared" si="6"/>
        <v>45227</v>
      </c>
      <c r="F44" s="291"/>
    </row>
    <row r="45" spans="1:6" x14ac:dyDescent="0.15">
      <c r="A45" s="292">
        <f t="shared" si="7"/>
        <v>45228</v>
      </c>
      <c r="B45" s="285">
        <f t="shared" si="6"/>
        <v>45228</v>
      </c>
      <c r="F45" s="291"/>
    </row>
    <row r="46" spans="1:6" x14ac:dyDescent="0.15">
      <c r="A46" s="292">
        <f>A45</f>
        <v>45228</v>
      </c>
      <c r="B46" s="285" t="s">
        <v>234</v>
      </c>
      <c r="F46" s="291"/>
    </row>
    <row r="47" spans="1:6" x14ac:dyDescent="0.15">
      <c r="A47" s="292">
        <f>A45</f>
        <v>45228</v>
      </c>
      <c r="B47" s="285" t="s">
        <v>233</v>
      </c>
      <c r="F47" s="291"/>
    </row>
    <row r="48" spans="1:6" ht="14" thickBot="1" x14ac:dyDescent="0.2">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5" style="7" customWidth="1"/>
    <col min="20" max="20" width="13" style="6" customWidth="1"/>
    <col min="21" max="21" width="8.1640625" style="7" customWidth="1"/>
    <col min="22" max="16384" width="9.1640625" style="6"/>
  </cols>
  <sheetData>
    <row r="1" spans="1:21" s="7" customFormat="1" ht="13.5" customHeight="1" x14ac:dyDescent="0.15">
      <c r="A1" s="323">
        <f>E1+SalesOct23!$D$1+PurchasesSep23!A1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S1+PurchasesSep23!T1</f>
        <v>0</v>
      </c>
      <c r="U1" s="320">
        <f>SUM(U4:U199)</f>
        <v>0</v>
      </c>
    </row>
    <row r="2" spans="1:21" s="7" customFormat="1" ht="13.5" customHeight="1" x14ac:dyDescent="0.15">
      <c r="A2" s="319">
        <f>U1+PurchasesSep23!A2</f>
        <v>0</v>
      </c>
      <c r="B2" s="104" t="s">
        <v>272</v>
      </c>
      <c r="C2" s="498" t="s">
        <v>271</v>
      </c>
      <c r="D2" s="500" t="s">
        <v>270</v>
      </c>
      <c r="E2" s="498" t="s">
        <v>269</v>
      </c>
      <c r="F2" s="432" t="s">
        <v>268</v>
      </c>
      <c r="G2" s="501" t="s">
        <v>267</v>
      </c>
      <c r="H2" s="502"/>
      <c r="I2" s="503">
        <f>G1+H1+I1+J1+PurchasesSep23!I2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IF((E1&lt;&gt;0),Admin!$B$11,"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IF((A1&lt;Admin!$F$22),((A1-PurchasesSep23!A1)*Admin!$G$21),(A1*Admin!$G$21-(A1-Admin!$F$21)*(Admin!$G$21-Admin!$G$22)-PurchasesSep23!A2))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7"/>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SUM(D4:D48)</f>
        <v>0</v>
      </c>
      <c r="E1" s="303">
        <f>SUM(E4:E48)/2</f>
        <v>0</v>
      </c>
      <c r="F1" s="303">
        <f>SUM(F4:F48)/2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SalesOct23!A47+1</f>
        <v>45229</v>
      </c>
      <c r="B5" s="297">
        <f t="shared" ref="B5:B11" si="0">A5</f>
        <v>45229</v>
      </c>
      <c r="C5" s="296"/>
      <c r="D5" s="295"/>
      <c r="E5" s="294"/>
      <c r="F5" s="293"/>
    </row>
    <row r="6" spans="1:6" x14ac:dyDescent="0.15">
      <c r="A6" s="292">
        <f t="shared" ref="A6:A11" si="1">A5+1</f>
        <v>45230</v>
      </c>
      <c r="B6" s="285">
        <f t="shared" si="0"/>
        <v>45230</v>
      </c>
      <c r="F6" s="291"/>
    </row>
    <row r="7" spans="1:6" x14ac:dyDescent="0.15">
      <c r="A7" s="292">
        <f t="shared" si="1"/>
        <v>45231</v>
      </c>
      <c r="B7" s="285">
        <f t="shared" si="0"/>
        <v>45231</v>
      </c>
      <c r="F7" s="291"/>
    </row>
    <row r="8" spans="1:6" x14ac:dyDescent="0.15">
      <c r="A8" s="292">
        <f t="shared" si="1"/>
        <v>45232</v>
      </c>
      <c r="B8" s="285">
        <f t="shared" si="0"/>
        <v>45232</v>
      </c>
      <c r="F8" s="291"/>
    </row>
    <row r="9" spans="1:6" x14ac:dyDescent="0.15">
      <c r="A9" s="292">
        <f t="shared" si="1"/>
        <v>45233</v>
      </c>
      <c r="B9" s="285">
        <f t="shared" si="0"/>
        <v>45233</v>
      </c>
      <c r="F9" s="291"/>
    </row>
    <row r="10" spans="1:6" x14ac:dyDescent="0.15">
      <c r="A10" s="292">
        <f t="shared" si="1"/>
        <v>45234</v>
      </c>
      <c r="B10" s="285">
        <f t="shared" si="0"/>
        <v>45234</v>
      </c>
      <c r="F10" s="291"/>
    </row>
    <row r="11" spans="1:6" x14ac:dyDescent="0.15">
      <c r="A11" s="292">
        <f t="shared" si="1"/>
        <v>45235</v>
      </c>
      <c r="B11" s="285">
        <f t="shared" si="0"/>
        <v>45235</v>
      </c>
      <c r="F11" s="291"/>
    </row>
    <row r="12" spans="1:6" x14ac:dyDescent="0.15">
      <c r="A12" s="292">
        <f>A11</f>
        <v>45235</v>
      </c>
      <c r="B12" s="285" t="s">
        <v>234</v>
      </c>
      <c r="F12" s="291"/>
    </row>
    <row r="13" spans="1:6" x14ac:dyDescent="0.15">
      <c r="A13" s="292">
        <f>A11</f>
        <v>45235</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45236</v>
      </c>
      <c r="B16" s="297">
        <f t="shared" ref="B16:B22" si="2">A16</f>
        <v>45236</v>
      </c>
      <c r="C16" s="296"/>
      <c r="D16" s="295"/>
      <c r="E16" s="294"/>
      <c r="F16" s="293"/>
    </row>
    <row r="17" spans="1:6" x14ac:dyDescent="0.15">
      <c r="A17" s="292">
        <f t="shared" ref="A17:A22" si="3">A16+1</f>
        <v>45237</v>
      </c>
      <c r="B17" s="285">
        <f t="shared" si="2"/>
        <v>45237</v>
      </c>
      <c r="F17" s="291"/>
    </row>
    <row r="18" spans="1:6" x14ac:dyDescent="0.15">
      <c r="A18" s="292">
        <f t="shared" si="3"/>
        <v>45238</v>
      </c>
      <c r="B18" s="285">
        <f t="shared" si="2"/>
        <v>45238</v>
      </c>
      <c r="F18" s="291"/>
    </row>
    <row r="19" spans="1:6" x14ac:dyDescent="0.15">
      <c r="A19" s="292">
        <f t="shared" si="3"/>
        <v>45239</v>
      </c>
      <c r="B19" s="285">
        <f t="shared" si="2"/>
        <v>45239</v>
      </c>
      <c r="F19" s="291"/>
    </row>
    <row r="20" spans="1:6" x14ac:dyDescent="0.15">
      <c r="A20" s="292">
        <f t="shared" si="3"/>
        <v>45240</v>
      </c>
      <c r="B20" s="285">
        <f t="shared" si="2"/>
        <v>45240</v>
      </c>
      <c r="F20" s="291"/>
    </row>
    <row r="21" spans="1:6" x14ac:dyDescent="0.15">
      <c r="A21" s="292">
        <f t="shared" si="3"/>
        <v>45241</v>
      </c>
      <c r="B21" s="285">
        <f t="shared" si="2"/>
        <v>45241</v>
      </c>
      <c r="F21" s="291"/>
    </row>
    <row r="22" spans="1:6" x14ac:dyDescent="0.15">
      <c r="A22" s="292">
        <f t="shared" si="3"/>
        <v>45242</v>
      </c>
      <c r="B22" s="285">
        <f t="shared" si="2"/>
        <v>45242</v>
      </c>
      <c r="F22" s="291"/>
    </row>
    <row r="23" spans="1:6" x14ac:dyDescent="0.15">
      <c r="A23" s="292">
        <f>A22</f>
        <v>45242</v>
      </c>
      <c r="B23" s="285" t="s">
        <v>234</v>
      </c>
      <c r="F23" s="291"/>
    </row>
    <row r="24" spans="1:6" x14ac:dyDescent="0.15">
      <c r="A24" s="292">
        <f>A22</f>
        <v>45242</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45243</v>
      </c>
      <c r="B27" s="297">
        <f t="shared" ref="B27:B33" si="4">A27</f>
        <v>45243</v>
      </c>
      <c r="C27" s="296"/>
      <c r="D27" s="295"/>
      <c r="E27" s="294"/>
      <c r="F27" s="293"/>
    </row>
    <row r="28" spans="1:6" x14ac:dyDescent="0.15">
      <c r="A28" s="292">
        <f t="shared" ref="A28:A33" si="5">A27+1</f>
        <v>45244</v>
      </c>
      <c r="B28" s="285">
        <f t="shared" si="4"/>
        <v>45244</v>
      </c>
      <c r="F28" s="291"/>
    </row>
    <row r="29" spans="1:6" x14ac:dyDescent="0.15">
      <c r="A29" s="292">
        <f t="shared" si="5"/>
        <v>45245</v>
      </c>
      <c r="B29" s="285">
        <f t="shared" si="4"/>
        <v>45245</v>
      </c>
      <c r="F29" s="291"/>
    </row>
    <row r="30" spans="1:6" x14ac:dyDescent="0.15">
      <c r="A30" s="292">
        <f t="shared" si="5"/>
        <v>45246</v>
      </c>
      <c r="B30" s="285">
        <f t="shared" si="4"/>
        <v>45246</v>
      </c>
      <c r="F30" s="291"/>
    </row>
    <row r="31" spans="1:6" x14ac:dyDescent="0.15">
      <c r="A31" s="292">
        <f t="shared" si="5"/>
        <v>45247</v>
      </c>
      <c r="B31" s="285">
        <f t="shared" si="4"/>
        <v>45247</v>
      </c>
      <c r="F31" s="291"/>
    </row>
    <row r="32" spans="1:6" x14ac:dyDescent="0.15">
      <c r="A32" s="292">
        <f t="shared" si="5"/>
        <v>45248</v>
      </c>
      <c r="B32" s="285">
        <f t="shared" si="4"/>
        <v>45248</v>
      </c>
      <c r="F32" s="291"/>
    </row>
    <row r="33" spans="1:6" x14ac:dyDescent="0.15">
      <c r="A33" s="292">
        <f t="shared" si="5"/>
        <v>45249</v>
      </c>
      <c r="B33" s="285">
        <f t="shared" si="4"/>
        <v>45249</v>
      </c>
      <c r="F33" s="291"/>
    </row>
    <row r="34" spans="1:6" x14ac:dyDescent="0.15">
      <c r="A34" s="292">
        <f>A33</f>
        <v>45249</v>
      </c>
      <c r="B34" s="285" t="s">
        <v>234</v>
      </c>
      <c r="F34" s="291"/>
    </row>
    <row r="35" spans="1:6" x14ac:dyDescent="0.15">
      <c r="A35" s="292">
        <f>A33</f>
        <v>45249</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45250</v>
      </c>
      <c r="B38" s="297">
        <f>A38</f>
        <v>45250</v>
      </c>
      <c r="C38" s="296"/>
      <c r="D38" s="295"/>
      <c r="E38" s="294"/>
      <c r="F38" s="293"/>
    </row>
    <row r="39" spans="1:6" x14ac:dyDescent="0.15">
      <c r="A39" s="292">
        <f t="shared" ref="A39:A44" si="6">A38+1</f>
        <v>45251</v>
      </c>
      <c r="B39" s="285">
        <f>A39</f>
        <v>45251</v>
      </c>
      <c r="F39" s="291"/>
    </row>
    <row r="40" spans="1:6" x14ac:dyDescent="0.15">
      <c r="A40" s="292">
        <f t="shared" si="6"/>
        <v>45252</v>
      </c>
      <c r="B40" s="285">
        <f>A40</f>
        <v>45252</v>
      </c>
      <c r="F40" s="291"/>
    </row>
    <row r="41" spans="1:6" x14ac:dyDescent="0.15">
      <c r="A41" s="292">
        <f t="shared" si="6"/>
        <v>45253</v>
      </c>
      <c r="B41" s="285">
        <f>A41</f>
        <v>45253</v>
      </c>
      <c r="F41" s="291"/>
    </row>
    <row r="42" spans="1:6" x14ac:dyDescent="0.15">
      <c r="A42" s="292">
        <f t="shared" si="6"/>
        <v>45254</v>
      </c>
      <c r="B42" s="285">
        <f t="shared" ref="B42:B44" si="7">A42</f>
        <v>45254</v>
      </c>
      <c r="F42" s="291"/>
    </row>
    <row r="43" spans="1:6" x14ac:dyDescent="0.15">
      <c r="A43" s="292">
        <f t="shared" si="6"/>
        <v>45255</v>
      </c>
      <c r="B43" s="285">
        <f t="shared" si="7"/>
        <v>45255</v>
      </c>
      <c r="F43" s="291"/>
    </row>
    <row r="44" spans="1:6" x14ac:dyDescent="0.15">
      <c r="A44" s="292">
        <f t="shared" si="6"/>
        <v>45256</v>
      </c>
      <c r="B44" s="285">
        <f t="shared" si="7"/>
        <v>45256</v>
      </c>
      <c r="F44" s="291"/>
    </row>
    <row r="45" spans="1:6" x14ac:dyDescent="0.15">
      <c r="A45" s="292">
        <f>A44</f>
        <v>45256</v>
      </c>
      <c r="B45" s="285" t="s">
        <v>234</v>
      </c>
      <c r="F45" s="291"/>
    </row>
    <row r="46" spans="1:6" x14ac:dyDescent="0.15">
      <c r="A46" s="292">
        <f>A45</f>
        <v>45256</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1640625" style="7"/>
    <col min="14" max="15" width="9.33203125" style="7" customWidth="1"/>
    <col min="16" max="18" width="7.6640625" style="7" customWidth="1"/>
    <col min="19" max="19" width="8.5" style="7" customWidth="1"/>
    <col min="20" max="20" width="13" style="6" customWidth="1"/>
    <col min="21" max="21" width="8" style="7" customWidth="1"/>
    <col min="22" max="16384" width="9.1640625" style="6"/>
  </cols>
  <sheetData>
    <row r="1" spans="1:21" s="7" customFormat="1" ht="13.5" customHeight="1" x14ac:dyDescent="0.15">
      <c r="A1" s="323">
        <f>E1+SalesNov23!$D$1+PurchasesOct23!A1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S1+PurchasesOct23!T1</f>
        <v>0</v>
      </c>
      <c r="U1" s="320">
        <f>SUM(U4:U199)</f>
        <v>0</v>
      </c>
    </row>
    <row r="2" spans="1:21" s="7" customFormat="1" ht="13.5" customHeight="1" x14ac:dyDescent="0.15">
      <c r="A2" s="319">
        <f>U1+PurchasesOct23!A2</f>
        <v>0</v>
      </c>
      <c r="B2" s="104" t="s">
        <v>272</v>
      </c>
      <c r="C2" s="498" t="s">
        <v>271</v>
      </c>
      <c r="D2" s="500" t="s">
        <v>270</v>
      </c>
      <c r="E2" s="498" t="s">
        <v>269</v>
      </c>
      <c r="F2" s="432" t="s">
        <v>268</v>
      </c>
      <c r="G2" s="501" t="s">
        <v>267</v>
      </c>
      <c r="H2" s="502"/>
      <c r="I2" s="503">
        <f>G1+H1+I1+J1+PurchasesOct23!I2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IF((E1&lt;&gt;0),Admin!$B$12,"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IF((A1&lt;Admin!$F$22),((A1-PurchasesOct23!A1)*Admin!$G$21),(A1*Admin!$G$21-(A1-Admin!$F$21)*(Admin!$G$21-Admin!$G$22)-PurchasesOct23!A2))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8"/>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83203125" style="286" customWidth="1"/>
    <col min="2" max="2" width="14.6640625" style="285" customWidth="1"/>
    <col min="3" max="3" width="13.6640625" style="7" customWidth="1"/>
    <col min="4" max="4" width="13.6640625" style="284" customWidth="1"/>
    <col min="5" max="5" width="13.6640625" style="283" customWidth="1"/>
    <col min="6" max="6" width="13.6640625" style="7" customWidth="1"/>
    <col min="7" max="16384" width="9.1640625" style="7"/>
  </cols>
  <sheetData>
    <row r="1" spans="1:6" s="302" customFormat="1" ht="12.75" customHeight="1" x14ac:dyDescent="0.15">
      <c r="A1" s="486" t="s">
        <v>241</v>
      </c>
      <c r="B1" s="484" t="s">
        <v>240</v>
      </c>
      <c r="C1" s="303" t="s">
        <v>239</v>
      </c>
      <c r="D1" s="304">
        <f>SUM(D4:D58)</f>
        <v>0</v>
      </c>
      <c r="E1" s="303">
        <f>SUM(E4:E59)/2</f>
        <v>0</v>
      </c>
      <c r="F1" s="303">
        <f>SUM(F4:F58)/2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SalesNov23!A46+1</f>
        <v>45257</v>
      </c>
      <c r="B5" s="297">
        <f>A5</f>
        <v>45257</v>
      </c>
      <c r="C5" s="296"/>
      <c r="D5" s="295"/>
      <c r="E5" s="294"/>
      <c r="F5" s="293"/>
    </row>
    <row r="6" spans="1:6" x14ac:dyDescent="0.15">
      <c r="A6" s="292">
        <f>A5+1</f>
        <v>45258</v>
      </c>
      <c r="B6" s="285">
        <f>A6</f>
        <v>45258</v>
      </c>
      <c r="F6" s="291"/>
    </row>
    <row r="7" spans="1:6" x14ac:dyDescent="0.15">
      <c r="A7" s="292">
        <f>A6+1</f>
        <v>45259</v>
      </c>
      <c r="B7" s="285">
        <f>A7</f>
        <v>45259</v>
      </c>
      <c r="F7" s="291"/>
    </row>
    <row r="8" spans="1:6" x14ac:dyDescent="0.15">
      <c r="A8" s="292">
        <f t="shared" ref="A8:A11" si="0">A7+1</f>
        <v>45260</v>
      </c>
      <c r="B8" s="285">
        <f t="shared" ref="B8:B11" si="1">A8</f>
        <v>45260</v>
      </c>
      <c r="F8" s="291"/>
    </row>
    <row r="9" spans="1:6" x14ac:dyDescent="0.15">
      <c r="A9" s="292">
        <f t="shared" si="0"/>
        <v>45261</v>
      </c>
      <c r="B9" s="285">
        <f t="shared" si="1"/>
        <v>45261</v>
      </c>
      <c r="F9" s="291"/>
    </row>
    <row r="10" spans="1:6" x14ac:dyDescent="0.15">
      <c r="A10" s="292">
        <f t="shared" si="0"/>
        <v>45262</v>
      </c>
      <c r="B10" s="285">
        <f t="shared" si="1"/>
        <v>45262</v>
      </c>
      <c r="F10" s="291"/>
    </row>
    <row r="11" spans="1:6" x14ac:dyDescent="0.15">
      <c r="A11" s="292">
        <f t="shared" si="0"/>
        <v>45263</v>
      </c>
      <c r="B11" s="285">
        <f t="shared" si="1"/>
        <v>45263</v>
      </c>
      <c r="F11" s="291"/>
    </row>
    <row r="12" spans="1:6" x14ac:dyDescent="0.15">
      <c r="A12" s="292">
        <f>A11</f>
        <v>45263</v>
      </c>
      <c r="B12" s="285" t="s">
        <v>234</v>
      </c>
      <c r="F12" s="291"/>
    </row>
    <row r="13" spans="1:6" x14ac:dyDescent="0.15">
      <c r="A13" s="292">
        <f>A12</f>
        <v>45263</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A13+1</f>
        <v>45264</v>
      </c>
      <c r="B16" s="297">
        <f t="shared" ref="B16:B22" si="2">A16</f>
        <v>45264</v>
      </c>
      <c r="C16" s="296"/>
      <c r="D16" s="295"/>
      <c r="E16" s="294"/>
      <c r="F16" s="293"/>
    </row>
    <row r="17" spans="1:6" x14ac:dyDescent="0.15">
      <c r="A17" s="292">
        <f t="shared" ref="A17:A22" si="3">A16+1</f>
        <v>45265</v>
      </c>
      <c r="B17" s="285">
        <f t="shared" si="2"/>
        <v>45265</v>
      </c>
      <c r="F17" s="291"/>
    </row>
    <row r="18" spans="1:6" x14ac:dyDescent="0.15">
      <c r="A18" s="292">
        <f t="shared" si="3"/>
        <v>45266</v>
      </c>
      <c r="B18" s="285">
        <f t="shared" si="2"/>
        <v>45266</v>
      </c>
      <c r="F18" s="291"/>
    </row>
    <row r="19" spans="1:6" x14ac:dyDescent="0.15">
      <c r="A19" s="292">
        <f t="shared" si="3"/>
        <v>45267</v>
      </c>
      <c r="B19" s="285">
        <f t="shared" si="2"/>
        <v>45267</v>
      </c>
      <c r="F19" s="291"/>
    </row>
    <row r="20" spans="1:6" x14ac:dyDescent="0.15">
      <c r="A20" s="292">
        <f t="shared" si="3"/>
        <v>45268</v>
      </c>
      <c r="B20" s="285">
        <f t="shared" si="2"/>
        <v>45268</v>
      </c>
      <c r="F20" s="291"/>
    </row>
    <row r="21" spans="1:6" x14ac:dyDescent="0.15">
      <c r="A21" s="292">
        <f t="shared" si="3"/>
        <v>45269</v>
      </c>
      <c r="B21" s="285">
        <f t="shared" si="2"/>
        <v>45269</v>
      </c>
      <c r="F21" s="291"/>
    </row>
    <row r="22" spans="1:6" x14ac:dyDescent="0.15">
      <c r="A22" s="292">
        <f t="shared" si="3"/>
        <v>45270</v>
      </c>
      <c r="B22" s="285">
        <f t="shared" si="2"/>
        <v>45270</v>
      </c>
      <c r="F22" s="291"/>
    </row>
    <row r="23" spans="1:6" x14ac:dyDescent="0.15">
      <c r="A23" s="292">
        <f>A22</f>
        <v>45270</v>
      </c>
      <c r="B23" s="285" t="s">
        <v>234</v>
      </c>
      <c r="F23" s="291"/>
    </row>
    <row r="24" spans="1:6" x14ac:dyDescent="0.15">
      <c r="A24" s="292">
        <f>A22</f>
        <v>45270</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45271</v>
      </c>
      <c r="B27" s="297">
        <f t="shared" ref="B27:B33" si="4">A27</f>
        <v>45271</v>
      </c>
      <c r="C27" s="296"/>
      <c r="D27" s="295"/>
      <c r="E27" s="294"/>
      <c r="F27" s="293"/>
    </row>
    <row r="28" spans="1:6" x14ac:dyDescent="0.15">
      <c r="A28" s="292">
        <f t="shared" ref="A28:A33" si="5">A27+1</f>
        <v>45272</v>
      </c>
      <c r="B28" s="285">
        <f t="shared" si="4"/>
        <v>45272</v>
      </c>
      <c r="F28" s="291"/>
    </row>
    <row r="29" spans="1:6" x14ac:dyDescent="0.15">
      <c r="A29" s="292">
        <f t="shared" si="5"/>
        <v>45273</v>
      </c>
      <c r="B29" s="285">
        <f t="shared" si="4"/>
        <v>45273</v>
      </c>
      <c r="F29" s="291"/>
    </row>
    <row r="30" spans="1:6" x14ac:dyDescent="0.15">
      <c r="A30" s="292">
        <f t="shared" si="5"/>
        <v>45274</v>
      </c>
      <c r="B30" s="285">
        <f t="shared" si="4"/>
        <v>45274</v>
      </c>
      <c r="F30" s="291"/>
    </row>
    <row r="31" spans="1:6" x14ac:dyDescent="0.15">
      <c r="A31" s="292">
        <f t="shared" si="5"/>
        <v>45275</v>
      </c>
      <c r="B31" s="285">
        <f t="shared" si="4"/>
        <v>45275</v>
      </c>
      <c r="F31" s="291"/>
    </row>
    <row r="32" spans="1:6" x14ac:dyDescent="0.15">
      <c r="A32" s="292">
        <f t="shared" si="5"/>
        <v>45276</v>
      </c>
      <c r="B32" s="285">
        <f t="shared" si="4"/>
        <v>45276</v>
      </c>
      <c r="F32" s="291"/>
    </row>
    <row r="33" spans="1:6" x14ac:dyDescent="0.15">
      <c r="A33" s="292">
        <f t="shared" si="5"/>
        <v>45277</v>
      </c>
      <c r="B33" s="285">
        <f t="shared" si="4"/>
        <v>45277</v>
      </c>
      <c r="F33" s="291"/>
    </row>
    <row r="34" spans="1:6" x14ac:dyDescent="0.15">
      <c r="A34" s="292">
        <f>A33</f>
        <v>45277</v>
      </c>
      <c r="B34" s="285" t="s">
        <v>234</v>
      </c>
      <c r="F34" s="291"/>
    </row>
    <row r="35" spans="1:6" x14ac:dyDescent="0.15">
      <c r="A35" s="292">
        <f>A33</f>
        <v>45277</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45278</v>
      </c>
      <c r="B38" s="297">
        <f t="shared" ref="B38:B44" si="6">A38</f>
        <v>45278</v>
      </c>
      <c r="C38" s="296"/>
      <c r="D38" s="295"/>
      <c r="E38" s="294"/>
      <c r="F38" s="293"/>
    </row>
    <row r="39" spans="1:6" x14ac:dyDescent="0.15">
      <c r="A39" s="292">
        <f t="shared" ref="A39:A44" si="7">A38+1</f>
        <v>45279</v>
      </c>
      <c r="B39" s="285">
        <f t="shared" si="6"/>
        <v>45279</v>
      </c>
      <c r="F39" s="291"/>
    </row>
    <row r="40" spans="1:6" x14ac:dyDescent="0.15">
      <c r="A40" s="292">
        <f t="shared" si="7"/>
        <v>45280</v>
      </c>
      <c r="B40" s="285">
        <f t="shared" si="6"/>
        <v>45280</v>
      </c>
      <c r="F40" s="291"/>
    </row>
    <row r="41" spans="1:6" x14ac:dyDescent="0.15">
      <c r="A41" s="292">
        <f t="shared" si="7"/>
        <v>45281</v>
      </c>
      <c r="B41" s="285">
        <f t="shared" si="6"/>
        <v>45281</v>
      </c>
      <c r="F41" s="291"/>
    </row>
    <row r="42" spans="1:6" x14ac:dyDescent="0.15">
      <c r="A42" s="292">
        <f t="shared" si="7"/>
        <v>45282</v>
      </c>
      <c r="B42" s="285">
        <f t="shared" si="6"/>
        <v>45282</v>
      </c>
      <c r="F42" s="291"/>
    </row>
    <row r="43" spans="1:6" x14ac:dyDescent="0.15">
      <c r="A43" s="292">
        <f t="shared" si="7"/>
        <v>45283</v>
      </c>
      <c r="B43" s="285">
        <f t="shared" si="6"/>
        <v>45283</v>
      </c>
      <c r="F43" s="291"/>
    </row>
    <row r="44" spans="1:6" x14ac:dyDescent="0.15">
      <c r="A44" s="292">
        <f t="shared" si="7"/>
        <v>45284</v>
      </c>
      <c r="B44" s="285">
        <f t="shared" si="6"/>
        <v>45284</v>
      </c>
      <c r="F44" s="291"/>
    </row>
    <row r="45" spans="1:6" x14ac:dyDescent="0.15">
      <c r="A45" s="292">
        <f>A44</f>
        <v>45284</v>
      </c>
      <c r="B45" s="285" t="s">
        <v>234</v>
      </c>
      <c r="F45" s="291"/>
    </row>
    <row r="46" spans="1:6" x14ac:dyDescent="0.15">
      <c r="A46" s="292">
        <f>A44</f>
        <v>45284</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A44+1</f>
        <v>45285</v>
      </c>
      <c r="B49" s="297">
        <f t="shared" ref="B49:B55" si="8">A49</f>
        <v>45285</v>
      </c>
      <c r="C49" s="296"/>
      <c r="D49" s="295"/>
      <c r="E49" s="294"/>
      <c r="F49" s="293"/>
    </row>
    <row r="50" spans="1:6" x14ac:dyDescent="0.15">
      <c r="A50" s="292">
        <f t="shared" ref="A50:A55" si="9">A49+1</f>
        <v>45286</v>
      </c>
      <c r="B50" s="285">
        <f t="shared" si="8"/>
        <v>45286</v>
      </c>
      <c r="F50" s="291"/>
    </row>
    <row r="51" spans="1:6" x14ac:dyDescent="0.15">
      <c r="A51" s="292">
        <f t="shared" si="9"/>
        <v>45287</v>
      </c>
      <c r="B51" s="285">
        <f t="shared" si="8"/>
        <v>45287</v>
      </c>
      <c r="F51" s="291"/>
    </row>
    <row r="52" spans="1:6" x14ac:dyDescent="0.15">
      <c r="A52" s="292">
        <f t="shared" si="9"/>
        <v>45288</v>
      </c>
      <c r="B52" s="285">
        <f t="shared" si="8"/>
        <v>45288</v>
      </c>
      <c r="F52" s="291"/>
    </row>
    <row r="53" spans="1:6" x14ac:dyDescent="0.15">
      <c r="A53" s="292">
        <f t="shared" si="9"/>
        <v>45289</v>
      </c>
      <c r="B53" s="285">
        <f t="shared" si="8"/>
        <v>45289</v>
      </c>
      <c r="F53" s="291"/>
    </row>
    <row r="54" spans="1:6" x14ac:dyDescent="0.15">
      <c r="A54" s="292">
        <f t="shared" si="9"/>
        <v>45290</v>
      </c>
      <c r="B54" s="285">
        <f t="shared" si="8"/>
        <v>45290</v>
      </c>
      <c r="F54" s="291"/>
    </row>
    <row r="55" spans="1:6" x14ac:dyDescent="0.15">
      <c r="A55" s="292">
        <f t="shared" si="9"/>
        <v>45291</v>
      </c>
      <c r="B55" s="285">
        <f t="shared" si="8"/>
        <v>45291</v>
      </c>
      <c r="F55" s="291"/>
    </row>
    <row r="56" spans="1:6" x14ac:dyDescent="0.15">
      <c r="A56" s="292">
        <f>A55</f>
        <v>45291</v>
      </c>
      <c r="B56" s="285" t="s">
        <v>234</v>
      </c>
      <c r="F56" s="291"/>
    </row>
    <row r="57" spans="1:6" x14ac:dyDescent="0.15">
      <c r="A57" s="292">
        <f>A55</f>
        <v>45291</v>
      </c>
      <c r="B57" s="285" t="s">
        <v>233</v>
      </c>
      <c r="F57" s="291"/>
    </row>
    <row r="58" spans="1:6" ht="14" thickBot="1" x14ac:dyDescent="0.2">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6640625" style="7" customWidth="1"/>
    <col min="20" max="20" width="12.83203125" style="6" customWidth="1"/>
    <col min="21" max="21" width="8.5" style="7" customWidth="1"/>
    <col min="22" max="16384" width="9.1640625" style="6"/>
  </cols>
  <sheetData>
    <row r="1" spans="1:21" s="7" customFormat="1" ht="13.5" customHeight="1" x14ac:dyDescent="0.15">
      <c r="A1" s="323">
        <f>E1+SalesDec23!$D$1+PurchasesNov23!A1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S1+PurchasesNov23!T1</f>
        <v>0</v>
      </c>
      <c r="U1" s="320">
        <f>SUM(U4:U199)</f>
        <v>0</v>
      </c>
    </row>
    <row r="2" spans="1:21" s="7" customFormat="1" ht="13.5" customHeight="1" x14ac:dyDescent="0.15">
      <c r="A2" s="319">
        <f>U1+PurchasesNov23!A2</f>
        <v>0</v>
      </c>
      <c r="B2" s="104" t="s">
        <v>272</v>
      </c>
      <c r="C2" s="498" t="s">
        <v>271</v>
      </c>
      <c r="D2" s="500" t="s">
        <v>270</v>
      </c>
      <c r="E2" s="498" t="s">
        <v>269</v>
      </c>
      <c r="F2" s="432" t="s">
        <v>268</v>
      </c>
      <c r="G2" s="501" t="s">
        <v>267</v>
      </c>
      <c r="H2" s="502"/>
      <c r="I2" s="503">
        <f>G1+H1+I1+J1+PurchasesNov23!I2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IF((E1&lt;&gt;0),Admin!$B$13,"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IF((A1&lt;Admin!$F$22),((A1-PurchasesNov23!A1)*Admin!$G$21),(A1*Admin!$G$21-(A1-Admin!$F$21)*(Admin!$G$21-Admin!$G$22)-PurchasesNov23!A2))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SUM(D4:D37)</f>
        <v>0</v>
      </c>
      <c r="E1" s="303">
        <f>SUM(E4:E47)/2</f>
        <v>0</v>
      </c>
      <c r="F1" s="303">
        <f>SUM(F4:F47)/2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SalesDec23!A57+1</f>
        <v>45292</v>
      </c>
      <c r="B5" s="297">
        <f t="shared" ref="B5:B11" si="0">A5</f>
        <v>45292</v>
      </c>
      <c r="C5" s="296"/>
      <c r="D5" s="295"/>
      <c r="E5" s="294"/>
      <c r="F5" s="293"/>
    </row>
    <row r="6" spans="1:6" x14ac:dyDescent="0.15">
      <c r="A6" s="292">
        <f t="shared" ref="A6:A11" si="1">A5+1</f>
        <v>45293</v>
      </c>
      <c r="B6" s="285">
        <f t="shared" si="0"/>
        <v>45293</v>
      </c>
      <c r="F6" s="291"/>
    </row>
    <row r="7" spans="1:6" x14ac:dyDescent="0.15">
      <c r="A7" s="292">
        <f t="shared" si="1"/>
        <v>45294</v>
      </c>
      <c r="B7" s="285">
        <f t="shared" si="0"/>
        <v>45294</v>
      </c>
      <c r="F7" s="291"/>
    </row>
    <row r="8" spans="1:6" x14ac:dyDescent="0.15">
      <c r="A8" s="292">
        <f t="shared" si="1"/>
        <v>45295</v>
      </c>
      <c r="B8" s="285">
        <f t="shared" si="0"/>
        <v>45295</v>
      </c>
      <c r="F8" s="291"/>
    </row>
    <row r="9" spans="1:6" x14ac:dyDescent="0.15">
      <c r="A9" s="292">
        <f t="shared" si="1"/>
        <v>45296</v>
      </c>
      <c r="B9" s="285">
        <f t="shared" si="0"/>
        <v>45296</v>
      </c>
      <c r="F9" s="291"/>
    </row>
    <row r="10" spans="1:6" x14ac:dyDescent="0.15">
      <c r="A10" s="292">
        <f t="shared" si="1"/>
        <v>45297</v>
      </c>
      <c r="B10" s="285">
        <f t="shared" si="0"/>
        <v>45297</v>
      </c>
      <c r="F10" s="291"/>
    </row>
    <row r="11" spans="1:6" x14ac:dyDescent="0.15">
      <c r="A11" s="292">
        <f t="shared" si="1"/>
        <v>45298</v>
      </c>
      <c r="B11" s="285">
        <f t="shared" si="0"/>
        <v>45298</v>
      </c>
      <c r="F11" s="291"/>
    </row>
    <row r="12" spans="1:6" x14ac:dyDescent="0.15">
      <c r="A12" s="292">
        <f>A11</f>
        <v>45298</v>
      </c>
      <c r="B12" s="285" t="s">
        <v>234</v>
      </c>
      <c r="F12" s="291"/>
    </row>
    <row r="13" spans="1:6" x14ac:dyDescent="0.15">
      <c r="A13" s="292">
        <f>A11</f>
        <v>45298</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45299</v>
      </c>
      <c r="B16" s="297">
        <f t="shared" ref="B16:B22" si="2">A16</f>
        <v>45299</v>
      </c>
      <c r="C16" s="296"/>
      <c r="D16" s="295"/>
      <c r="E16" s="294"/>
      <c r="F16" s="293"/>
    </row>
    <row r="17" spans="1:6" x14ac:dyDescent="0.15">
      <c r="A17" s="292">
        <f t="shared" ref="A17:A22" si="3">A16+1</f>
        <v>45300</v>
      </c>
      <c r="B17" s="285">
        <f t="shared" si="2"/>
        <v>45300</v>
      </c>
      <c r="F17" s="291"/>
    </row>
    <row r="18" spans="1:6" x14ac:dyDescent="0.15">
      <c r="A18" s="292">
        <f t="shared" si="3"/>
        <v>45301</v>
      </c>
      <c r="B18" s="285">
        <f t="shared" si="2"/>
        <v>45301</v>
      </c>
      <c r="F18" s="291"/>
    </row>
    <row r="19" spans="1:6" x14ac:dyDescent="0.15">
      <c r="A19" s="292">
        <f t="shared" si="3"/>
        <v>45302</v>
      </c>
      <c r="B19" s="285">
        <f t="shared" si="2"/>
        <v>45302</v>
      </c>
      <c r="F19" s="291"/>
    </row>
    <row r="20" spans="1:6" x14ac:dyDescent="0.15">
      <c r="A20" s="292">
        <f t="shared" si="3"/>
        <v>45303</v>
      </c>
      <c r="B20" s="285">
        <f t="shared" si="2"/>
        <v>45303</v>
      </c>
      <c r="F20" s="291"/>
    </row>
    <row r="21" spans="1:6" x14ac:dyDescent="0.15">
      <c r="A21" s="292">
        <f t="shared" si="3"/>
        <v>45304</v>
      </c>
      <c r="B21" s="285">
        <f t="shared" si="2"/>
        <v>45304</v>
      </c>
      <c r="F21" s="291"/>
    </row>
    <row r="22" spans="1:6" x14ac:dyDescent="0.15">
      <c r="A22" s="292">
        <f t="shared" si="3"/>
        <v>45305</v>
      </c>
      <c r="B22" s="285">
        <f t="shared" si="2"/>
        <v>45305</v>
      </c>
      <c r="F22" s="291"/>
    </row>
    <row r="23" spans="1:6" x14ac:dyDescent="0.15">
      <c r="A23" s="292">
        <f>A22</f>
        <v>45305</v>
      </c>
      <c r="B23" s="285" t="s">
        <v>234</v>
      </c>
      <c r="F23" s="291"/>
    </row>
    <row r="24" spans="1:6" x14ac:dyDescent="0.15">
      <c r="A24" s="292">
        <f>A22</f>
        <v>45305</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45306</v>
      </c>
      <c r="B27" s="297">
        <f t="shared" ref="B27:B33" si="4">A27</f>
        <v>45306</v>
      </c>
      <c r="C27" s="296"/>
      <c r="D27" s="295"/>
      <c r="E27" s="294"/>
      <c r="F27" s="293"/>
    </row>
    <row r="28" spans="1:6" x14ac:dyDescent="0.15">
      <c r="A28" s="292">
        <f t="shared" ref="A28:A33" si="5">A27+1</f>
        <v>45307</v>
      </c>
      <c r="B28" s="285">
        <f t="shared" si="4"/>
        <v>45307</v>
      </c>
      <c r="F28" s="291"/>
    </row>
    <row r="29" spans="1:6" x14ac:dyDescent="0.15">
      <c r="A29" s="292">
        <f t="shared" si="5"/>
        <v>45308</v>
      </c>
      <c r="B29" s="285">
        <f t="shared" si="4"/>
        <v>45308</v>
      </c>
      <c r="F29" s="291"/>
    </row>
    <row r="30" spans="1:6" x14ac:dyDescent="0.15">
      <c r="A30" s="292">
        <f t="shared" si="5"/>
        <v>45309</v>
      </c>
      <c r="B30" s="285">
        <f t="shared" si="4"/>
        <v>45309</v>
      </c>
      <c r="F30" s="291"/>
    </row>
    <row r="31" spans="1:6" x14ac:dyDescent="0.15">
      <c r="A31" s="292">
        <f t="shared" si="5"/>
        <v>45310</v>
      </c>
      <c r="B31" s="285">
        <f t="shared" si="4"/>
        <v>45310</v>
      </c>
      <c r="F31" s="291"/>
    </row>
    <row r="32" spans="1:6" x14ac:dyDescent="0.15">
      <c r="A32" s="292">
        <f t="shared" si="5"/>
        <v>45311</v>
      </c>
      <c r="B32" s="285">
        <f t="shared" si="4"/>
        <v>45311</v>
      </c>
      <c r="F32" s="291"/>
    </row>
    <row r="33" spans="1:6" x14ac:dyDescent="0.15">
      <c r="A33" s="292">
        <f t="shared" si="5"/>
        <v>45312</v>
      </c>
      <c r="B33" s="285">
        <f t="shared" si="4"/>
        <v>45312</v>
      </c>
      <c r="F33" s="291"/>
    </row>
    <row r="34" spans="1:6" x14ac:dyDescent="0.15">
      <c r="A34" s="292">
        <f>A33</f>
        <v>45312</v>
      </c>
      <c r="B34" s="285" t="s">
        <v>234</v>
      </c>
      <c r="F34" s="291"/>
    </row>
    <row r="35" spans="1:6" x14ac:dyDescent="0.15">
      <c r="A35" s="292">
        <f>A33</f>
        <v>45312</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45313</v>
      </c>
      <c r="B38" s="297">
        <f t="shared" ref="B38:B44" si="6">A38</f>
        <v>45313</v>
      </c>
      <c r="C38" s="296"/>
      <c r="D38" s="295"/>
      <c r="E38" s="294"/>
      <c r="F38" s="293"/>
    </row>
    <row r="39" spans="1:6" x14ac:dyDescent="0.15">
      <c r="A39" s="292">
        <f t="shared" ref="A39:A44" si="7">A38+1</f>
        <v>45314</v>
      </c>
      <c r="B39" s="285">
        <f t="shared" si="6"/>
        <v>45314</v>
      </c>
      <c r="F39" s="291"/>
    </row>
    <row r="40" spans="1:6" x14ac:dyDescent="0.15">
      <c r="A40" s="292">
        <f t="shared" si="7"/>
        <v>45315</v>
      </c>
      <c r="B40" s="285">
        <f t="shared" si="6"/>
        <v>45315</v>
      </c>
      <c r="F40" s="291"/>
    </row>
    <row r="41" spans="1:6" x14ac:dyDescent="0.15">
      <c r="A41" s="292">
        <f t="shared" si="7"/>
        <v>45316</v>
      </c>
      <c r="B41" s="285">
        <f t="shared" si="6"/>
        <v>45316</v>
      </c>
      <c r="F41" s="291"/>
    </row>
    <row r="42" spans="1:6" x14ac:dyDescent="0.15">
      <c r="A42" s="292">
        <f t="shared" si="7"/>
        <v>45317</v>
      </c>
      <c r="B42" s="285">
        <f t="shared" si="6"/>
        <v>45317</v>
      </c>
      <c r="F42" s="291"/>
    </row>
    <row r="43" spans="1:6" x14ac:dyDescent="0.15">
      <c r="A43" s="292">
        <f t="shared" si="7"/>
        <v>45318</v>
      </c>
      <c r="B43" s="285">
        <f t="shared" si="6"/>
        <v>45318</v>
      </c>
      <c r="F43" s="291"/>
    </row>
    <row r="44" spans="1:6" x14ac:dyDescent="0.15">
      <c r="A44" s="292">
        <f t="shared" si="7"/>
        <v>45319</v>
      </c>
      <c r="B44" s="285">
        <f t="shared" si="6"/>
        <v>45319</v>
      </c>
      <c r="F44" s="291"/>
    </row>
    <row r="45" spans="1:6" x14ac:dyDescent="0.15">
      <c r="A45" s="292">
        <f>A44</f>
        <v>45319</v>
      </c>
      <c r="B45" s="285" t="s">
        <v>234</v>
      </c>
      <c r="F45" s="291"/>
    </row>
    <row r="46" spans="1:6" x14ac:dyDescent="0.15">
      <c r="A46" s="292">
        <f>A44</f>
        <v>45319</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5" style="7" customWidth="1"/>
    <col min="20" max="20" width="12.83203125" style="6" customWidth="1"/>
    <col min="21" max="21" width="8.1640625" style="7" customWidth="1"/>
    <col min="22" max="16384" width="9.1640625" style="6"/>
  </cols>
  <sheetData>
    <row r="1" spans="1:21" s="7" customFormat="1" ht="13.5" customHeight="1" x14ac:dyDescent="0.15">
      <c r="A1" s="323">
        <f>E1+SalesJan24!$D$1+PurchasesDec23!A1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S1+PurchasesDec23!T1</f>
        <v>0</v>
      </c>
      <c r="U1" s="320">
        <f>SUM(U4:U199)</f>
        <v>0</v>
      </c>
    </row>
    <row r="2" spans="1:21" s="7" customFormat="1" ht="13.5" customHeight="1" x14ac:dyDescent="0.15">
      <c r="A2" s="319">
        <f>U1+PurchasesDec23!A2</f>
        <v>0</v>
      </c>
      <c r="B2" s="104" t="s">
        <v>272</v>
      </c>
      <c r="C2" s="498" t="s">
        <v>271</v>
      </c>
      <c r="D2" s="500" t="s">
        <v>270</v>
      </c>
      <c r="E2" s="498" t="s">
        <v>269</v>
      </c>
      <c r="F2" s="432" t="s">
        <v>268</v>
      </c>
      <c r="G2" s="501" t="s">
        <v>267</v>
      </c>
      <c r="H2" s="502"/>
      <c r="I2" s="503">
        <f>G1+H1+I1+J1+PurchasesDec23!I2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IF((E1&lt;&gt;0),Admin!$B$14,"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IF((A1&lt;Admin!$F$22),((A1-PurchasesDec23!A1)*Admin!$G$21),(A1*Admin!$G$21-(A1-Admin!$F$21)*(Admin!$G$21-Admin!$G$22)-PurchasesDec23!A2))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SUM(D4:D26)</f>
        <v>0</v>
      </c>
      <c r="E1" s="303">
        <f>SUM(E4:E47)/2</f>
        <v>0</v>
      </c>
      <c r="F1" s="303">
        <f>SUM(F4:F47)/2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SalesJan24!A46+1</f>
        <v>45320</v>
      </c>
      <c r="B5" s="297">
        <f t="shared" ref="B5:B11" si="0">A5</f>
        <v>45320</v>
      </c>
      <c r="C5" s="296"/>
      <c r="D5" s="295"/>
      <c r="E5" s="294"/>
      <c r="F5" s="293"/>
    </row>
    <row r="6" spans="1:6" x14ac:dyDescent="0.15">
      <c r="A6" s="292">
        <f t="shared" ref="A6:A11" si="1">A5+1</f>
        <v>45321</v>
      </c>
      <c r="B6" s="285">
        <f t="shared" si="0"/>
        <v>45321</v>
      </c>
      <c r="F6" s="291"/>
    </row>
    <row r="7" spans="1:6" x14ac:dyDescent="0.15">
      <c r="A7" s="292">
        <f t="shared" si="1"/>
        <v>45322</v>
      </c>
      <c r="B7" s="285">
        <f t="shared" si="0"/>
        <v>45322</v>
      </c>
      <c r="F7" s="291"/>
    </row>
    <row r="8" spans="1:6" x14ac:dyDescent="0.15">
      <c r="A8" s="292">
        <f t="shared" si="1"/>
        <v>45323</v>
      </c>
      <c r="B8" s="285">
        <f t="shared" si="0"/>
        <v>45323</v>
      </c>
      <c r="F8" s="291"/>
    </row>
    <row r="9" spans="1:6" x14ac:dyDescent="0.15">
      <c r="A9" s="292">
        <f t="shared" si="1"/>
        <v>45324</v>
      </c>
      <c r="B9" s="285">
        <f t="shared" si="0"/>
        <v>45324</v>
      </c>
      <c r="F9" s="291"/>
    </row>
    <row r="10" spans="1:6" x14ac:dyDescent="0.15">
      <c r="A10" s="292">
        <f t="shared" si="1"/>
        <v>45325</v>
      </c>
      <c r="B10" s="285">
        <f t="shared" si="0"/>
        <v>45325</v>
      </c>
      <c r="F10" s="291"/>
    </row>
    <row r="11" spans="1:6" x14ac:dyDescent="0.15">
      <c r="A11" s="292">
        <f t="shared" si="1"/>
        <v>45326</v>
      </c>
      <c r="B11" s="285">
        <f t="shared" si="0"/>
        <v>45326</v>
      </c>
      <c r="F11" s="291"/>
    </row>
    <row r="12" spans="1:6" x14ac:dyDescent="0.15">
      <c r="A12" s="292">
        <f>A11</f>
        <v>45326</v>
      </c>
      <c r="B12" s="285" t="s">
        <v>234</v>
      </c>
      <c r="F12" s="291"/>
    </row>
    <row r="13" spans="1:6" x14ac:dyDescent="0.15">
      <c r="A13" s="292">
        <f>A11</f>
        <v>45326</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45327</v>
      </c>
      <c r="B16" s="297">
        <f t="shared" ref="B16:B22" si="2">A16</f>
        <v>45327</v>
      </c>
      <c r="C16" s="296"/>
      <c r="D16" s="295"/>
      <c r="E16" s="294"/>
      <c r="F16" s="293"/>
    </row>
    <row r="17" spans="1:6" x14ac:dyDescent="0.15">
      <c r="A17" s="292">
        <f t="shared" ref="A17:A22" si="3">A16+1</f>
        <v>45328</v>
      </c>
      <c r="B17" s="285">
        <f t="shared" si="2"/>
        <v>45328</v>
      </c>
      <c r="F17" s="291"/>
    </row>
    <row r="18" spans="1:6" x14ac:dyDescent="0.15">
      <c r="A18" s="292">
        <f t="shared" si="3"/>
        <v>45329</v>
      </c>
      <c r="B18" s="285">
        <f t="shared" si="2"/>
        <v>45329</v>
      </c>
      <c r="F18" s="291"/>
    </row>
    <row r="19" spans="1:6" x14ac:dyDescent="0.15">
      <c r="A19" s="292">
        <f t="shared" si="3"/>
        <v>45330</v>
      </c>
      <c r="B19" s="285">
        <f t="shared" si="2"/>
        <v>45330</v>
      </c>
      <c r="F19" s="291"/>
    </row>
    <row r="20" spans="1:6" x14ac:dyDescent="0.15">
      <c r="A20" s="292">
        <f t="shared" si="3"/>
        <v>45331</v>
      </c>
      <c r="B20" s="285">
        <f t="shared" si="2"/>
        <v>45331</v>
      </c>
      <c r="F20" s="291"/>
    </row>
    <row r="21" spans="1:6" x14ac:dyDescent="0.15">
      <c r="A21" s="292">
        <f t="shared" si="3"/>
        <v>45332</v>
      </c>
      <c r="B21" s="285">
        <f t="shared" si="2"/>
        <v>45332</v>
      </c>
      <c r="F21" s="291"/>
    </row>
    <row r="22" spans="1:6" x14ac:dyDescent="0.15">
      <c r="A22" s="292">
        <f t="shared" si="3"/>
        <v>45333</v>
      </c>
      <c r="B22" s="285">
        <f t="shared" si="2"/>
        <v>45333</v>
      </c>
      <c r="F22" s="291"/>
    </row>
    <row r="23" spans="1:6" x14ac:dyDescent="0.15">
      <c r="A23" s="292">
        <f>A22</f>
        <v>45333</v>
      </c>
      <c r="B23" s="285" t="s">
        <v>234</v>
      </c>
      <c r="F23" s="291"/>
    </row>
    <row r="24" spans="1:6" x14ac:dyDescent="0.15">
      <c r="A24" s="292">
        <f>A22</f>
        <v>45333</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45334</v>
      </c>
      <c r="B27" s="297">
        <f t="shared" ref="B27:B33" si="4">A27</f>
        <v>45334</v>
      </c>
      <c r="C27" s="296"/>
      <c r="D27" s="295"/>
      <c r="E27" s="294"/>
      <c r="F27" s="293"/>
    </row>
    <row r="28" spans="1:6" x14ac:dyDescent="0.15">
      <c r="A28" s="292">
        <f t="shared" ref="A28:A33" si="5">A27+1</f>
        <v>45335</v>
      </c>
      <c r="B28" s="285">
        <f t="shared" si="4"/>
        <v>45335</v>
      </c>
      <c r="F28" s="291"/>
    </row>
    <row r="29" spans="1:6" x14ac:dyDescent="0.15">
      <c r="A29" s="292">
        <f t="shared" si="5"/>
        <v>45336</v>
      </c>
      <c r="B29" s="285">
        <f t="shared" si="4"/>
        <v>45336</v>
      </c>
      <c r="F29" s="291"/>
    </row>
    <row r="30" spans="1:6" x14ac:dyDescent="0.15">
      <c r="A30" s="292">
        <f t="shared" si="5"/>
        <v>45337</v>
      </c>
      <c r="B30" s="285">
        <f t="shared" si="4"/>
        <v>45337</v>
      </c>
      <c r="F30" s="291"/>
    </row>
    <row r="31" spans="1:6" x14ac:dyDescent="0.15">
      <c r="A31" s="292">
        <f t="shared" si="5"/>
        <v>45338</v>
      </c>
      <c r="B31" s="285">
        <f t="shared" si="4"/>
        <v>45338</v>
      </c>
      <c r="F31" s="291"/>
    </row>
    <row r="32" spans="1:6" x14ac:dyDescent="0.15">
      <c r="A32" s="292">
        <f t="shared" si="5"/>
        <v>45339</v>
      </c>
      <c r="B32" s="285">
        <f t="shared" si="4"/>
        <v>45339</v>
      </c>
      <c r="F32" s="291"/>
    </row>
    <row r="33" spans="1:6" x14ac:dyDescent="0.15">
      <c r="A33" s="292">
        <f t="shared" si="5"/>
        <v>45340</v>
      </c>
      <c r="B33" s="285">
        <f t="shared" si="4"/>
        <v>45340</v>
      </c>
      <c r="F33" s="291"/>
    </row>
    <row r="34" spans="1:6" x14ac:dyDescent="0.15">
      <c r="A34" s="292">
        <f>A33</f>
        <v>45340</v>
      </c>
      <c r="B34" s="285" t="s">
        <v>234</v>
      </c>
      <c r="F34" s="291"/>
    </row>
    <row r="35" spans="1:6" x14ac:dyDescent="0.15">
      <c r="A35" s="292">
        <f>A33</f>
        <v>45340</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A35+1</f>
        <v>45341</v>
      </c>
      <c r="B38" s="297">
        <f>A38</f>
        <v>45341</v>
      </c>
      <c r="C38" s="296"/>
      <c r="D38" s="295"/>
      <c r="E38" s="296"/>
      <c r="F38" s="293"/>
    </row>
    <row r="39" spans="1:6" x14ac:dyDescent="0.15">
      <c r="A39" s="292">
        <f>A38+1</f>
        <v>45342</v>
      </c>
      <c r="B39" s="285">
        <f>A39</f>
        <v>45342</v>
      </c>
      <c r="E39" s="7"/>
      <c r="F39" s="291"/>
    </row>
    <row r="40" spans="1:6" x14ac:dyDescent="0.15">
      <c r="A40" s="292">
        <f t="shared" ref="A40:A44" si="6">A39+1</f>
        <v>45343</v>
      </c>
      <c r="B40" s="285">
        <f t="shared" ref="B40:B41" si="7">A40</f>
        <v>45343</v>
      </c>
      <c r="E40" s="7"/>
      <c r="F40" s="291"/>
    </row>
    <row r="41" spans="1:6" x14ac:dyDescent="0.15">
      <c r="A41" s="292">
        <f t="shared" si="6"/>
        <v>45344</v>
      </c>
      <c r="B41" s="285">
        <f t="shared" si="7"/>
        <v>45344</v>
      </c>
      <c r="E41" s="7"/>
      <c r="F41" s="291"/>
    </row>
    <row r="42" spans="1:6" x14ac:dyDescent="0.15">
      <c r="A42" s="292">
        <f t="shared" si="6"/>
        <v>45345</v>
      </c>
      <c r="B42" s="285">
        <f>A42</f>
        <v>45345</v>
      </c>
      <c r="E42" s="7"/>
      <c r="F42" s="291"/>
    </row>
    <row r="43" spans="1:6" x14ac:dyDescent="0.15">
      <c r="A43" s="292">
        <f t="shared" si="6"/>
        <v>45346</v>
      </c>
      <c r="B43" s="285">
        <f>A43</f>
        <v>45346</v>
      </c>
      <c r="E43" s="7"/>
      <c r="F43" s="291"/>
    </row>
    <row r="44" spans="1:6" x14ac:dyDescent="0.15">
      <c r="A44" s="292">
        <f t="shared" si="6"/>
        <v>45347</v>
      </c>
      <c r="B44" s="285">
        <f>A44</f>
        <v>45347</v>
      </c>
      <c r="E44" s="7"/>
      <c r="F44" s="291"/>
    </row>
    <row r="45" spans="1:6" x14ac:dyDescent="0.15">
      <c r="A45" s="292">
        <f>A44</f>
        <v>45347</v>
      </c>
      <c r="B45" s="285" t="s">
        <v>234</v>
      </c>
      <c r="E45" s="7"/>
      <c r="F45" s="291"/>
    </row>
    <row r="46" spans="1:6" x14ac:dyDescent="0.15">
      <c r="A46" s="292">
        <f>A45</f>
        <v>45347</v>
      </c>
      <c r="B46" s="285" t="s">
        <v>233</v>
      </c>
      <c r="E46" s="7"/>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C8" sqref="C8:J8"/>
    </sheetView>
  </sheetViews>
  <sheetFormatPr baseColWidth="10" defaultColWidth="9.1640625" defaultRowHeight="12" x14ac:dyDescent="0.15"/>
  <cols>
    <col min="1" max="1" width="3.6640625" style="159" customWidth="1"/>
    <col min="2" max="2" width="0.83203125" style="159" customWidth="1"/>
    <col min="3" max="3" width="3.6640625" style="159" customWidth="1"/>
    <col min="4" max="4" width="4.6640625" style="159" customWidth="1"/>
    <col min="5" max="5" width="1.6640625" style="159" customWidth="1"/>
    <col min="6" max="6" width="10.6640625" style="159" customWidth="1"/>
    <col min="7" max="7" width="1.6640625" style="159" customWidth="1"/>
    <col min="8" max="9" width="2.5" style="159" customWidth="1"/>
    <col min="10" max="11" width="6.6640625" style="159" customWidth="1"/>
    <col min="12" max="12" width="3.6640625" style="159" customWidth="1"/>
    <col min="13" max="13" width="0.83203125" style="159" customWidth="1"/>
    <col min="14" max="15" width="3.6640625" style="159" customWidth="1"/>
    <col min="16" max="17" width="6.6640625" style="159" customWidth="1"/>
    <col min="18" max="18" width="1.6640625" style="159" customWidth="1"/>
    <col min="19" max="19" width="2.5" style="159" customWidth="1"/>
    <col min="20" max="20" width="12.1640625" style="159" customWidth="1"/>
    <col min="21" max="21" width="2.6640625" style="159" customWidth="1"/>
    <col min="22" max="22" width="7.6640625" style="159" customWidth="1"/>
    <col min="23" max="23" width="14.83203125" style="159" customWidth="1"/>
    <col min="24" max="16384" width="9.1640625" style="159"/>
  </cols>
  <sheetData>
    <row r="1" spans="1:23" ht="30" customHeight="1" x14ac:dyDescent="0.15">
      <c r="A1" s="384" t="s">
        <v>157</v>
      </c>
      <c r="B1" s="384"/>
      <c r="C1" s="384"/>
      <c r="D1" s="384"/>
      <c r="E1" s="384"/>
      <c r="F1" s="384"/>
      <c r="G1" s="385" t="s">
        <v>281</v>
      </c>
      <c r="H1" s="385"/>
      <c r="I1" s="385"/>
      <c r="J1" s="385"/>
      <c r="K1" s="385"/>
      <c r="L1" s="385"/>
      <c r="M1" s="385"/>
      <c r="N1" s="385"/>
      <c r="O1" s="386" t="s">
        <v>158</v>
      </c>
      <c r="P1" s="386"/>
      <c r="Q1" s="386"/>
      <c r="R1" s="386"/>
      <c r="S1" s="386"/>
      <c r="T1" s="386"/>
      <c r="U1" s="386"/>
      <c r="V1" s="386"/>
      <c r="W1" s="386"/>
    </row>
    <row r="2" spans="1:23" ht="30" customHeight="1" x14ac:dyDescent="0.15">
      <c r="A2" s="384"/>
      <c r="B2" s="384"/>
      <c r="C2" s="384"/>
      <c r="D2" s="384"/>
      <c r="E2" s="384"/>
      <c r="F2" s="384"/>
      <c r="G2" s="385"/>
      <c r="H2" s="385"/>
      <c r="I2" s="385"/>
      <c r="J2" s="385"/>
      <c r="K2" s="385"/>
      <c r="L2" s="385"/>
      <c r="M2" s="385"/>
      <c r="N2" s="385"/>
      <c r="O2" s="387" t="s">
        <v>159</v>
      </c>
      <c r="P2" s="387"/>
      <c r="Q2" s="388">
        <f>Admin!B4</f>
        <v>45022</v>
      </c>
      <c r="R2" s="388"/>
      <c r="S2" s="388"/>
      <c r="T2" s="388"/>
      <c r="U2" s="205" t="s">
        <v>160</v>
      </c>
      <c r="V2" s="388">
        <f>Admin!B17</f>
        <v>45387</v>
      </c>
      <c r="W2" s="388"/>
    </row>
    <row r="3" spans="1:23" ht="8.25" customHeight="1" x14ac:dyDescent="0.15">
      <c r="A3" s="389"/>
      <c r="B3" s="389"/>
      <c r="C3" s="389"/>
      <c r="D3" s="389"/>
      <c r="E3" s="389"/>
      <c r="F3" s="389"/>
      <c r="G3" s="389"/>
      <c r="H3" s="389"/>
      <c r="I3" s="389"/>
      <c r="J3" s="389"/>
      <c r="K3" s="389"/>
      <c r="L3" s="389"/>
      <c r="M3" s="389"/>
      <c r="N3" s="389"/>
      <c r="O3" s="389"/>
      <c r="P3" s="389"/>
      <c r="Q3" s="389"/>
      <c r="R3" s="389"/>
      <c r="S3" s="389"/>
      <c r="T3" s="389"/>
      <c r="U3" s="389"/>
      <c r="V3" s="389"/>
      <c r="W3" s="389"/>
    </row>
    <row r="4" spans="1:23" ht="10" customHeight="1" x14ac:dyDescent="0.15">
      <c r="A4" s="390"/>
      <c r="B4" s="390"/>
      <c r="C4" s="390"/>
      <c r="D4" s="390"/>
      <c r="E4" s="390"/>
      <c r="F4" s="390"/>
      <c r="G4" s="390"/>
      <c r="H4" s="390"/>
      <c r="I4" s="390"/>
      <c r="J4" s="390"/>
      <c r="K4" s="390"/>
      <c r="L4" s="390"/>
      <c r="M4" s="390"/>
      <c r="N4" s="390"/>
      <c r="O4" s="390"/>
      <c r="P4" s="390"/>
      <c r="Q4" s="390"/>
      <c r="R4" s="390"/>
      <c r="S4" s="390"/>
      <c r="T4" s="390"/>
      <c r="U4" s="390"/>
      <c r="V4" s="390"/>
      <c r="W4" s="390"/>
    </row>
    <row r="5" spans="1:23" ht="6" customHeight="1" x14ac:dyDescent="0.15">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15">
      <c r="A6" s="209"/>
      <c r="B6" s="158"/>
      <c r="C6" s="210" t="s">
        <v>134</v>
      </c>
      <c r="D6" s="210"/>
      <c r="E6" s="210"/>
      <c r="F6" s="158"/>
      <c r="G6" s="158"/>
      <c r="H6" s="158"/>
      <c r="I6" s="158"/>
      <c r="J6" s="158"/>
      <c r="K6" s="158"/>
      <c r="L6" s="158"/>
      <c r="M6" s="158"/>
      <c r="N6" s="210" t="s">
        <v>135</v>
      </c>
      <c r="O6" s="210"/>
      <c r="P6" s="210"/>
      <c r="Q6" s="210"/>
      <c r="R6" s="210"/>
      <c r="S6" s="210"/>
      <c r="T6" s="210"/>
      <c r="U6" s="210"/>
      <c r="V6" s="210"/>
      <c r="W6" s="211"/>
    </row>
    <row r="7" spans="1:23" ht="8" customHeight="1" x14ac:dyDescent="0.15">
      <c r="A7" s="209"/>
      <c r="B7" s="158"/>
      <c r="C7" s="210"/>
      <c r="D7" s="210"/>
      <c r="E7" s="210"/>
      <c r="F7" s="158"/>
      <c r="G7" s="158"/>
      <c r="H7" s="158"/>
      <c r="I7" s="158"/>
      <c r="J7" s="158"/>
      <c r="K7" s="158"/>
      <c r="L7" s="158"/>
      <c r="M7" s="158"/>
      <c r="N7" s="210"/>
      <c r="O7" s="210"/>
      <c r="P7" s="210"/>
      <c r="Q7" s="210"/>
      <c r="R7" s="210"/>
      <c r="S7" s="210"/>
      <c r="T7" s="210"/>
      <c r="U7" s="210"/>
      <c r="V7" s="210"/>
      <c r="W7" s="211"/>
    </row>
    <row r="8" spans="1:23" ht="15" customHeight="1" x14ac:dyDescent="0.15">
      <c r="A8" s="209"/>
      <c r="B8" s="158"/>
      <c r="C8" s="391" t="str">
        <f>IF('Business Details'!C5&gt;0,'Business Details'!C5," ")</f>
        <v xml:space="preserve"> </v>
      </c>
      <c r="D8" s="392"/>
      <c r="E8" s="392"/>
      <c r="F8" s="392"/>
      <c r="G8" s="392"/>
      <c r="H8" s="392"/>
      <c r="I8" s="392"/>
      <c r="J8" s="393"/>
      <c r="K8" s="249"/>
      <c r="L8" s="249"/>
      <c r="M8" s="249"/>
      <c r="N8" s="249"/>
      <c r="O8" s="394" t="str">
        <f>IF('Business Details'!O5&gt;0,'Business Details'!O5," ")</f>
        <v xml:space="preserve"> </v>
      </c>
      <c r="P8" s="395"/>
      <c r="Q8" s="249"/>
      <c r="R8" s="394" t="str">
        <f>IF('Business Details'!R5&gt;0,'Business Details'!R5," ")</f>
        <v xml:space="preserve"> </v>
      </c>
      <c r="S8" s="396"/>
      <c r="T8" s="396"/>
      <c r="U8" s="395"/>
      <c r="V8" s="158"/>
      <c r="W8" s="212"/>
    </row>
    <row r="9" spans="1:23" ht="6" customHeight="1" x14ac:dyDescent="0.15">
      <c r="A9" s="213"/>
      <c r="B9" s="214"/>
      <c r="C9" s="214"/>
      <c r="D9" s="214"/>
      <c r="E9" s="214"/>
      <c r="F9" s="214"/>
      <c r="G9" s="214"/>
      <c r="H9" s="214"/>
      <c r="I9" s="214"/>
      <c r="J9" s="214"/>
      <c r="K9" s="214"/>
      <c r="L9" s="214"/>
      <c r="M9" s="214"/>
      <c r="N9" s="214"/>
      <c r="O9" s="214"/>
      <c r="P9" s="214"/>
      <c r="Q9" s="214"/>
      <c r="R9" s="214"/>
      <c r="S9" s="214"/>
      <c r="T9" s="214"/>
      <c r="U9" s="214"/>
      <c r="V9" s="214"/>
      <c r="W9" s="215"/>
    </row>
    <row r="10" spans="1:23" ht="25" customHeight="1" x14ac:dyDescent="0.15">
      <c r="A10" s="397" t="s">
        <v>33</v>
      </c>
      <c r="B10" s="397"/>
      <c r="C10" s="397"/>
      <c r="D10" s="397"/>
      <c r="E10" s="397"/>
      <c r="F10" s="397"/>
      <c r="G10" s="397"/>
      <c r="H10" s="397"/>
      <c r="I10" s="397"/>
      <c r="J10" s="397"/>
      <c r="K10" s="397"/>
      <c r="L10" s="397"/>
      <c r="M10" s="397"/>
      <c r="N10" s="397"/>
      <c r="O10" s="397"/>
      <c r="P10" s="397"/>
      <c r="Q10" s="397"/>
      <c r="R10" s="397"/>
      <c r="S10" s="397"/>
      <c r="T10" s="397"/>
      <c r="U10" s="397"/>
      <c r="V10" s="397"/>
      <c r="W10" s="397"/>
    </row>
    <row r="11" spans="1:23" ht="8" customHeight="1" x14ac:dyDescent="0.15">
      <c r="A11" s="216"/>
      <c r="B11" s="217"/>
      <c r="C11" s="217"/>
      <c r="D11" s="217"/>
      <c r="E11" s="217"/>
      <c r="F11" s="217"/>
      <c r="G11" s="217"/>
      <c r="H11" s="217"/>
      <c r="I11" s="217"/>
      <c r="J11" s="217"/>
      <c r="K11" s="217"/>
      <c r="L11" s="217"/>
      <c r="M11" s="217"/>
      <c r="N11" s="217"/>
      <c r="O11" s="217"/>
      <c r="P11" s="217"/>
      <c r="Q11" s="217"/>
      <c r="R11" s="217"/>
      <c r="S11" s="217"/>
      <c r="T11" s="217"/>
      <c r="U11" s="217"/>
      <c r="V11" s="217"/>
      <c r="W11" s="218"/>
    </row>
    <row r="12" spans="1:23" ht="13" x14ac:dyDescent="0.15">
      <c r="A12" s="219">
        <v>1</v>
      </c>
      <c r="B12" s="158"/>
      <c r="C12" s="210" t="s">
        <v>136</v>
      </c>
      <c r="D12" s="210"/>
      <c r="E12" s="210"/>
      <c r="F12" s="158"/>
      <c r="G12" s="158"/>
      <c r="H12" s="158"/>
      <c r="I12" s="158"/>
      <c r="J12" s="158"/>
      <c r="K12" s="158"/>
      <c r="L12" s="219">
        <v>4</v>
      </c>
      <c r="M12" s="158"/>
      <c r="N12" s="210" t="s">
        <v>137</v>
      </c>
      <c r="O12" s="210"/>
      <c r="P12" s="210"/>
      <c r="Q12" s="210"/>
      <c r="R12" s="220"/>
      <c r="S12" s="221"/>
      <c r="T12" s="221"/>
      <c r="U12" s="221"/>
      <c r="V12" s="210"/>
      <c r="W12" s="222"/>
    </row>
    <row r="13" spans="1:23" ht="15" customHeight="1" x14ac:dyDescent="0.15">
      <c r="A13" s="223"/>
      <c r="B13" s="158"/>
      <c r="C13" s="391" t="str">
        <f>IF('Business Details'!C8&gt;0,'Business Details'!C8," ")</f>
        <v>Taxi Driver</v>
      </c>
      <c r="D13" s="392"/>
      <c r="E13" s="392"/>
      <c r="F13" s="392"/>
      <c r="G13" s="392"/>
      <c r="H13" s="392"/>
      <c r="I13" s="392"/>
      <c r="J13" s="393"/>
      <c r="K13" s="158"/>
      <c r="L13" s="158"/>
      <c r="M13" s="158"/>
      <c r="N13" s="224" t="s">
        <v>138</v>
      </c>
      <c r="O13" s="210"/>
      <c r="P13" s="210"/>
      <c r="Q13" s="210"/>
      <c r="R13" s="210"/>
      <c r="S13" s="210"/>
      <c r="T13" s="210"/>
      <c r="U13" s="210"/>
      <c r="V13" s="210"/>
      <c r="W13" s="222"/>
    </row>
    <row r="14" spans="1:23" ht="8" customHeight="1" x14ac:dyDescent="0.15">
      <c r="A14" s="223"/>
      <c r="B14" s="158"/>
      <c r="C14" s="249"/>
      <c r="D14" s="249"/>
      <c r="E14" s="249"/>
      <c r="F14" s="249"/>
      <c r="G14" s="249"/>
      <c r="H14" s="249"/>
      <c r="I14" s="249"/>
      <c r="J14" s="249"/>
      <c r="K14" s="158"/>
      <c r="L14" s="158"/>
      <c r="M14" s="158"/>
      <c r="N14" s="225"/>
      <c r="O14" s="225"/>
      <c r="P14" s="225"/>
      <c r="Q14" s="225"/>
      <c r="R14" s="158"/>
      <c r="S14" s="158"/>
      <c r="T14" s="158"/>
      <c r="U14" s="158"/>
      <c r="V14" s="158"/>
      <c r="W14" s="226"/>
    </row>
    <row r="15" spans="1:23" ht="15" customHeight="1" x14ac:dyDescent="0.15">
      <c r="A15" s="223"/>
      <c r="B15" s="158"/>
      <c r="C15" s="391" t="str">
        <f>IF('Business Details'!C10&gt;0,'Business Details'!C10," ")</f>
        <v xml:space="preserve"> </v>
      </c>
      <c r="D15" s="392"/>
      <c r="E15" s="392"/>
      <c r="F15" s="392"/>
      <c r="G15" s="392"/>
      <c r="H15" s="392"/>
      <c r="I15" s="392"/>
      <c r="J15" s="393"/>
      <c r="K15" s="158"/>
      <c r="L15" s="158"/>
      <c r="M15" s="158"/>
      <c r="N15" s="251"/>
      <c r="O15" s="225"/>
      <c r="P15" s="225"/>
      <c r="Q15" s="225"/>
      <c r="R15" s="158"/>
      <c r="S15" s="158"/>
      <c r="T15" s="158"/>
      <c r="U15" s="158"/>
      <c r="V15" s="158"/>
      <c r="W15" s="226"/>
    </row>
    <row r="16" spans="1:23" ht="8" customHeight="1" x14ac:dyDescent="0.15">
      <c r="A16" s="223"/>
      <c r="B16" s="158"/>
      <c r="C16" s="249"/>
      <c r="D16" s="249"/>
      <c r="E16" s="249"/>
      <c r="F16" s="249"/>
      <c r="G16" s="249"/>
      <c r="H16" s="249"/>
      <c r="I16" s="249"/>
      <c r="J16" s="249"/>
      <c r="K16" s="158"/>
      <c r="L16" s="158"/>
      <c r="M16" s="158"/>
      <c r="N16" s="158"/>
      <c r="O16" s="158"/>
      <c r="P16" s="158"/>
      <c r="Q16" s="158"/>
      <c r="R16" s="158"/>
      <c r="S16" s="158"/>
      <c r="T16" s="158"/>
      <c r="U16" s="158"/>
      <c r="V16" s="158"/>
      <c r="W16" s="226"/>
    </row>
    <row r="17" spans="1:23" ht="15" customHeight="1" x14ac:dyDescent="0.15">
      <c r="A17" s="223"/>
      <c r="B17" s="158"/>
      <c r="C17" s="391" t="str">
        <f>IF('Business Details'!C12&gt;0,'Business Details'!C12," ")</f>
        <v xml:space="preserve"> </v>
      </c>
      <c r="D17" s="392"/>
      <c r="E17" s="392"/>
      <c r="F17" s="392"/>
      <c r="G17" s="392"/>
      <c r="H17" s="392"/>
      <c r="I17" s="392"/>
      <c r="J17" s="393"/>
      <c r="K17" s="158"/>
      <c r="L17" s="219">
        <v>5</v>
      </c>
      <c r="M17" s="158"/>
      <c r="N17" s="210" t="s">
        <v>139</v>
      </c>
      <c r="O17" s="210"/>
      <c r="P17" s="210"/>
      <c r="Q17" s="210"/>
      <c r="R17" s="220"/>
      <c r="S17" s="398">
        <f>Admin!B4</f>
        <v>45022</v>
      </c>
      <c r="T17" s="398"/>
      <c r="U17" s="398"/>
      <c r="V17" s="398"/>
      <c r="W17" s="222"/>
    </row>
    <row r="18" spans="1:23" ht="12" customHeight="1" x14ac:dyDescent="0.15">
      <c r="A18" s="223"/>
      <c r="B18" s="158"/>
      <c r="C18" s="158"/>
      <c r="D18" s="158"/>
      <c r="E18" s="158"/>
      <c r="F18" s="158"/>
      <c r="G18" s="158"/>
      <c r="H18" s="158"/>
      <c r="I18" s="158"/>
      <c r="J18" s="158"/>
      <c r="K18" s="158"/>
      <c r="L18" s="158"/>
      <c r="M18" s="158"/>
      <c r="N18" s="399" t="s">
        <v>161</v>
      </c>
      <c r="O18" s="399"/>
      <c r="P18" s="399"/>
      <c r="Q18" s="399"/>
      <c r="R18" s="399"/>
      <c r="S18" s="399"/>
      <c r="T18" s="399"/>
      <c r="U18" s="399"/>
      <c r="V18" s="399"/>
      <c r="W18" s="227"/>
    </row>
    <row r="19" spans="1:23" ht="8" customHeight="1" x14ac:dyDescent="0.15">
      <c r="A19" s="223"/>
      <c r="B19" s="158"/>
      <c r="C19" s="158"/>
      <c r="D19" s="158"/>
      <c r="E19" s="158"/>
      <c r="F19" s="158"/>
      <c r="G19" s="158"/>
      <c r="H19" s="158"/>
      <c r="I19" s="158"/>
      <c r="J19" s="158"/>
      <c r="K19" s="158"/>
      <c r="L19" s="158"/>
      <c r="M19" s="158"/>
      <c r="N19" s="158"/>
      <c r="O19" s="158"/>
      <c r="P19" s="158"/>
      <c r="Q19" s="158"/>
      <c r="R19" s="158"/>
      <c r="S19" s="158"/>
      <c r="T19" s="158"/>
      <c r="U19" s="158"/>
      <c r="V19" s="158"/>
      <c r="W19" s="226"/>
    </row>
    <row r="20" spans="1:23" ht="14" x14ac:dyDescent="0.15">
      <c r="A20" s="219">
        <v>2</v>
      </c>
      <c r="B20" s="158"/>
      <c r="C20" s="210" t="s">
        <v>141</v>
      </c>
      <c r="D20" s="210"/>
      <c r="E20" s="210"/>
      <c r="F20" s="158"/>
      <c r="G20" s="158"/>
      <c r="H20" s="158"/>
      <c r="I20" s="158"/>
      <c r="J20" s="158"/>
      <c r="K20" s="158"/>
      <c r="L20" s="158"/>
      <c r="M20" s="158"/>
      <c r="N20" s="400" t="str">
        <f>IF('Business Details'!N15&gt;0,'Business Details'!N15," ")</f>
        <v xml:space="preserve"> </v>
      </c>
      <c r="O20" s="401"/>
      <c r="P20" s="401"/>
      <c r="Q20" s="402"/>
      <c r="R20" s="210"/>
      <c r="S20" s="210"/>
      <c r="T20" s="210"/>
      <c r="U20" s="210"/>
      <c r="V20" s="210"/>
      <c r="W20" s="222"/>
    </row>
    <row r="21" spans="1:23" ht="8" customHeight="1" x14ac:dyDescent="0.15">
      <c r="A21" s="223"/>
      <c r="B21" s="158"/>
      <c r="C21" s="158"/>
      <c r="D21" s="158"/>
      <c r="E21" s="158"/>
      <c r="F21" s="158"/>
      <c r="G21" s="158"/>
      <c r="H21" s="158"/>
      <c r="I21" s="158"/>
      <c r="J21" s="158"/>
      <c r="K21" s="158"/>
      <c r="L21" s="158"/>
      <c r="M21" s="158"/>
      <c r="N21" s="158"/>
      <c r="O21" s="158"/>
      <c r="P21" s="158"/>
      <c r="Q21" s="158"/>
      <c r="R21" s="158"/>
      <c r="S21" s="158"/>
      <c r="T21" s="158"/>
      <c r="U21" s="158"/>
      <c r="V21" s="158"/>
      <c r="W21" s="226"/>
    </row>
    <row r="22" spans="1:23" ht="15" customHeight="1" x14ac:dyDescent="0.15">
      <c r="A22" s="223"/>
      <c r="B22" s="158"/>
      <c r="C22" s="403" t="str">
        <f>IF('Business Details'!C17&gt;0,'Business Details'!C17," ")</f>
        <v xml:space="preserve"> </v>
      </c>
      <c r="D22" s="404"/>
      <c r="E22" s="249"/>
      <c r="F22" s="250" t="str">
        <f>IF('Business Details'!F17&gt;0,'Business Details'!F17," ")</f>
        <v xml:space="preserve"> </v>
      </c>
      <c r="G22" s="158"/>
      <c r="H22" s="158"/>
      <c r="I22" s="158"/>
      <c r="J22" s="158"/>
      <c r="K22" s="158"/>
      <c r="L22" s="158"/>
      <c r="M22" s="158"/>
      <c r="N22" s="210"/>
      <c r="O22" s="210"/>
      <c r="P22" s="210"/>
      <c r="Q22" s="210"/>
      <c r="R22" s="210"/>
      <c r="S22" s="210"/>
      <c r="T22" s="210"/>
      <c r="U22" s="210"/>
      <c r="V22" s="210"/>
      <c r="W22" s="222"/>
    </row>
    <row r="23" spans="1:23" x14ac:dyDescent="0.15">
      <c r="A23" s="223"/>
      <c r="B23" s="158"/>
      <c r="C23" s="158"/>
      <c r="D23" s="158"/>
      <c r="E23" s="158"/>
      <c r="F23" s="158"/>
      <c r="G23" s="158"/>
      <c r="H23" s="158"/>
      <c r="I23" s="158"/>
      <c r="J23" s="158"/>
      <c r="K23" s="158"/>
      <c r="L23" s="219">
        <v>6</v>
      </c>
      <c r="M23" s="210"/>
      <c r="N23" s="210" t="s">
        <v>142</v>
      </c>
      <c r="O23" s="228"/>
      <c r="P23" s="210"/>
      <c r="Q23" s="210"/>
      <c r="R23" s="210"/>
      <c r="S23" s="398">
        <f>Admin!B17</f>
        <v>45387</v>
      </c>
      <c r="T23" s="398"/>
      <c r="U23" s="398"/>
      <c r="V23" s="398"/>
      <c r="W23" s="222"/>
    </row>
    <row r="24" spans="1:23" x14ac:dyDescent="0.15">
      <c r="A24" s="219">
        <v>3</v>
      </c>
      <c r="B24" s="158"/>
      <c r="C24" s="210" t="s">
        <v>143</v>
      </c>
      <c r="D24" s="158"/>
      <c r="E24" s="158"/>
      <c r="F24" s="158"/>
      <c r="G24" s="158"/>
      <c r="H24" s="158"/>
      <c r="I24" s="158"/>
      <c r="J24" s="158"/>
      <c r="K24" s="158"/>
      <c r="L24" s="158"/>
      <c r="M24" s="210"/>
      <c r="N24" s="224" t="s">
        <v>144</v>
      </c>
      <c r="O24" s="225"/>
      <c r="P24" s="225"/>
      <c r="Q24" s="225"/>
      <c r="R24" s="158"/>
      <c r="S24" s="158"/>
      <c r="T24" s="158"/>
      <c r="U24" s="158"/>
      <c r="V24" s="158"/>
      <c r="W24" s="226"/>
    </row>
    <row r="25" spans="1:23" x14ac:dyDescent="0.15">
      <c r="A25" s="223"/>
      <c r="B25" s="158"/>
      <c r="C25" s="210" t="s">
        <v>145</v>
      </c>
      <c r="D25" s="158"/>
      <c r="E25" s="158"/>
      <c r="F25" s="158"/>
      <c r="G25" s="158"/>
      <c r="H25" s="158"/>
      <c r="I25" s="158"/>
      <c r="J25" s="158"/>
      <c r="K25" s="158"/>
      <c r="L25" s="158"/>
      <c r="M25" s="158"/>
      <c r="N25" s="225"/>
      <c r="O25" s="225"/>
      <c r="P25" s="225"/>
      <c r="Q25" s="225"/>
      <c r="R25" s="158"/>
      <c r="S25" s="158"/>
      <c r="T25" s="158"/>
      <c r="U25" s="158"/>
      <c r="V25" s="158"/>
      <c r="W25" s="226"/>
    </row>
    <row r="26" spans="1:23" ht="14" x14ac:dyDescent="0.15">
      <c r="A26" s="223"/>
      <c r="B26" s="158"/>
      <c r="C26" s="224" t="s">
        <v>146</v>
      </c>
      <c r="D26" s="225"/>
      <c r="E26" s="225"/>
      <c r="F26" s="225"/>
      <c r="G26" s="225"/>
      <c r="H26" s="225"/>
      <c r="I26" s="225"/>
      <c r="J26" s="225"/>
      <c r="K26" s="225"/>
      <c r="L26" s="158"/>
      <c r="M26" s="158"/>
      <c r="N26" s="400" t="str">
        <f>IF('Business Details'!N21&gt;0,'Business Details'!N21," ")</f>
        <v xml:space="preserve"> </v>
      </c>
      <c r="O26" s="401"/>
      <c r="P26" s="401"/>
      <c r="Q26" s="402"/>
      <c r="R26" s="158"/>
      <c r="S26" s="158"/>
      <c r="T26" s="158"/>
      <c r="U26" s="158"/>
      <c r="V26" s="158"/>
      <c r="W26" s="226"/>
    </row>
    <row r="27" spans="1:23" x14ac:dyDescent="0.15">
      <c r="A27" s="223"/>
      <c r="B27" s="158"/>
      <c r="C27" s="224" t="s">
        <v>147</v>
      </c>
      <c r="D27" s="158"/>
      <c r="E27" s="158"/>
      <c r="F27" s="158"/>
      <c r="G27" s="158"/>
      <c r="H27" s="158"/>
      <c r="I27" s="158"/>
      <c r="J27" s="158"/>
      <c r="K27" s="158"/>
      <c r="L27" s="158"/>
      <c r="M27" s="158"/>
      <c r="N27" s="225"/>
      <c r="O27" s="225"/>
      <c r="P27" s="225"/>
      <c r="Q27" s="225"/>
      <c r="R27" s="158"/>
      <c r="S27" s="158"/>
      <c r="T27" s="158"/>
      <c r="U27" s="158"/>
      <c r="V27" s="158"/>
      <c r="W27" s="226"/>
    </row>
    <row r="28" spans="1:23" x14ac:dyDescent="0.15">
      <c r="A28" s="223"/>
      <c r="B28" s="158"/>
      <c r="C28" s="225"/>
      <c r="D28" s="158"/>
      <c r="E28" s="158"/>
      <c r="F28" s="158"/>
      <c r="G28" s="158"/>
      <c r="H28" s="158"/>
      <c r="I28" s="158"/>
      <c r="J28" s="158"/>
      <c r="K28" s="158"/>
      <c r="L28" s="219">
        <v>7</v>
      </c>
      <c r="M28" s="158"/>
      <c r="N28" s="224" t="s">
        <v>148</v>
      </c>
      <c r="O28" s="225"/>
      <c r="P28" s="225"/>
      <c r="Q28" s="225"/>
      <c r="R28" s="158"/>
      <c r="S28" s="158"/>
      <c r="T28" s="158"/>
      <c r="U28" s="158"/>
      <c r="V28" s="158"/>
      <c r="W28" s="226"/>
    </row>
    <row r="29" spans="1:23" ht="15" customHeight="1" x14ac:dyDescent="0.15">
      <c r="A29" s="223"/>
      <c r="B29" s="158"/>
      <c r="C29" s="251" t="str">
        <f>IF('Business Details'!C24="x","x"," ")</f>
        <v xml:space="preserve"> </v>
      </c>
      <c r="D29" s="158"/>
      <c r="E29" s="158"/>
      <c r="F29" s="158"/>
      <c r="G29" s="158"/>
      <c r="H29" s="158"/>
      <c r="I29" s="158"/>
      <c r="J29" s="158"/>
      <c r="K29" s="158"/>
      <c r="L29" s="158"/>
      <c r="M29" s="158"/>
      <c r="N29" s="229" t="s">
        <v>149</v>
      </c>
      <c r="O29" s="225"/>
      <c r="P29" s="225"/>
      <c r="Q29" s="225"/>
      <c r="R29" s="158"/>
      <c r="S29" s="158"/>
      <c r="T29" s="158"/>
      <c r="U29" s="158"/>
      <c r="V29" s="158"/>
      <c r="W29" s="226"/>
    </row>
    <row r="30" spans="1:23" ht="8" customHeight="1" x14ac:dyDescent="0.15">
      <c r="A30" s="223"/>
      <c r="B30" s="158"/>
      <c r="C30" s="158"/>
      <c r="D30" s="158"/>
      <c r="E30" s="158"/>
      <c r="F30" s="158"/>
      <c r="G30" s="158"/>
      <c r="H30" s="158"/>
      <c r="I30" s="158"/>
      <c r="J30" s="158"/>
      <c r="K30" s="158"/>
      <c r="L30" s="158"/>
      <c r="M30" s="158"/>
      <c r="N30" s="229"/>
      <c r="O30" s="225"/>
      <c r="P30" s="225"/>
      <c r="Q30" s="225"/>
      <c r="R30" s="158"/>
      <c r="S30" s="158"/>
      <c r="T30" s="158"/>
      <c r="U30" s="158"/>
      <c r="V30" s="158"/>
      <c r="W30" s="226"/>
    </row>
    <row r="31" spans="1:23" ht="14" x14ac:dyDescent="0.15">
      <c r="A31" s="223"/>
      <c r="B31" s="158"/>
      <c r="C31" s="158"/>
      <c r="D31" s="158"/>
      <c r="E31" s="158"/>
      <c r="F31" s="158"/>
      <c r="G31" s="158"/>
      <c r="H31" s="158"/>
      <c r="I31" s="158"/>
      <c r="J31" s="158"/>
      <c r="K31" s="158"/>
      <c r="L31" s="158"/>
      <c r="M31" s="158"/>
      <c r="N31" s="400">
        <f>Admin!B17</f>
        <v>45387</v>
      </c>
      <c r="O31" s="401"/>
      <c r="P31" s="401"/>
      <c r="Q31" s="402"/>
      <c r="R31" s="158"/>
      <c r="S31" s="158"/>
      <c r="T31" s="158"/>
      <c r="U31" s="158"/>
      <c r="V31" s="158"/>
      <c r="W31" s="226"/>
    </row>
    <row r="32" spans="1:23" ht="8" customHeight="1" x14ac:dyDescent="0.15">
      <c r="A32" s="230"/>
      <c r="B32" s="231"/>
      <c r="C32" s="231"/>
      <c r="D32" s="231"/>
      <c r="E32" s="231"/>
      <c r="F32" s="231"/>
      <c r="G32" s="231"/>
      <c r="H32" s="231"/>
      <c r="I32" s="231"/>
      <c r="J32" s="231"/>
      <c r="K32" s="231"/>
      <c r="L32" s="231"/>
      <c r="M32" s="231"/>
      <c r="N32" s="231"/>
      <c r="O32" s="231"/>
      <c r="P32" s="231"/>
      <c r="Q32" s="231"/>
      <c r="R32" s="231"/>
      <c r="S32" s="231"/>
      <c r="T32" s="231"/>
      <c r="U32" s="231"/>
      <c r="V32" s="231"/>
      <c r="W32" s="232"/>
    </row>
    <row r="33" spans="1:23" ht="25" customHeight="1" x14ac:dyDescent="0.15">
      <c r="A33" s="405" t="str">
        <f>"Business income - if your annual turnover was below £"&amp;Admin!F26&amp;" VAT threshold"</f>
        <v>Business income - if your annual turnover was below £85000 VAT threshold</v>
      </c>
      <c r="B33" s="405"/>
      <c r="C33" s="405"/>
      <c r="D33" s="405"/>
      <c r="E33" s="405"/>
      <c r="F33" s="405"/>
      <c r="G33" s="405"/>
      <c r="H33" s="405"/>
      <c r="I33" s="405"/>
      <c r="J33" s="405"/>
      <c r="K33" s="405"/>
      <c r="L33" s="405"/>
      <c r="M33" s="405"/>
      <c r="N33" s="405"/>
      <c r="O33" s="405"/>
      <c r="P33" s="405"/>
      <c r="Q33" s="405"/>
      <c r="R33" s="405"/>
      <c r="S33" s="405"/>
      <c r="T33" s="405"/>
      <c r="U33" s="405"/>
      <c r="V33" s="405"/>
      <c r="W33" s="405"/>
    </row>
    <row r="34" spans="1:23" ht="8" customHeight="1" x14ac:dyDescent="0.15">
      <c r="A34" s="216"/>
      <c r="B34" s="217"/>
      <c r="C34" s="217"/>
      <c r="D34" s="217"/>
      <c r="E34" s="217"/>
      <c r="F34" s="217"/>
      <c r="G34" s="217"/>
      <c r="H34" s="217"/>
      <c r="I34" s="217"/>
      <c r="J34" s="217"/>
      <c r="K34" s="217"/>
      <c r="L34" s="217"/>
      <c r="M34" s="217"/>
      <c r="N34" s="217"/>
      <c r="O34" s="217"/>
      <c r="P34" s="217"/>
      <c r="Q34" s="217"/>
      <c r="R34" s="217"/>
      <c r="S34" s="217"/>
      <c r="T34" s="217"/>
      <c r="U34" s="217"/>
      <c r="V34" s="217"/>
      <c r="W34" s="218"/>
    </row>
    <row r="35" spans="1:23" x14ac:dyDescent="0.15">
      <c r="A35" s="219">
        <v>8</v>
      </c>
      <c r="B35" s="158"/>
      <c r="C35" s="210" t="s">
        <v>162</v>
      </c>
      <c r="D35" s="210"/>
      <c r="E35" s="210"/>
      <c r="F35" s="210"/>
      <c r="G35" s="210"/>
      <c r="H35" s="210"/>
      <c r="I35" s="210"/>
      <c r="J35" s="210"/>
      <c r="K35" s="210"/>
      <c r="L35" s="219">
        <v>9</v>
      </c>
      <c r="M35" s="158"/>
      <c r="N35" s="210" t="s">
        <v>163</v>
      </c>
      <c r="O35" s="210"/>
      <c r="P35" s="210"/>
      <c r="Q35" s="210"/>
      <c r="R35" s="210"/>
      <c r="S35" s="210"/>
      <c r="T35" s="210"/>
      <c r="U35" s="210"/>
      <c r="V35" s="210"/>
      <c r="W35" s="222"/>
    </row>
    <row r="36" spans="1:23" x14ac:dyDescent="0.15">
      <c r="A36" s="223"/>
      <c r="B36" s="158"/>
      <c r="C36" s="228" t="s">
        <v>164</v>
      </c>
      <c r="D36" s="158"/>
      <c r="E36" s="158"/>
      <c r="F36" s="158"/>
      <c r="G36" s="158"/>
      <c r="H36" s="158"/>
      <c r="I36" s="158"/>
      <c r="J36" s="158"/>
      <c r="K36" s="158"/>
      <c r="L36" s="158"/>
      <c r="M36" s="158"/>
      <c r="N36" s="228" t="s">
        <v>165</v>
      </c>
      <c r="O36" s="158"/>
      <c r="P36" s="158"/>
      <c r="Q36" s="158"/>
      <c r="R36" s="158"/>
      <c r="S36" s="158"/>
      <c r="T36" s="158"/>
      <c r="U36" s="158"/>
      <c r="V36" s="158"/>
      <c r="W36" s="226"/>
    </row>
    <row r="37" spans="1:23" ht="6" customHeight="1" x14ac:dyDescent="0.15">
      <c r="A37" s="223"/>
      <c r="B37" s="158"/>
      <c r="C37" s="158"/>
      <c r="D37" s="158"/>
      <c r="E37" s="158"/>
      <c r="F37" s="158"/>
      <c r="G37" s="158"/>
      <c r="H37" s="158"/>
      <c r="I37" s="158"/>
      <c r="J37" s="158"/>
      <c r="K37" s="158"/>
      <c r="L37" s="158"/>
      <c r="M37" s="158"/>
      <c r="N37" s="158"/>
      <c r="O37" s="158"/>
      <c r="P37" s="158"/>
      <c r="Q37" s="158"/>
      <c r="R37" s="158"/>
      <c r="S37" s="158"/>
      <c r="T37" s="158"/>
      <c r="U37" s="158"/>
      <c r="V37" s="158"/>
      <c r="W37" s="226"/>
    </row>
    <row r="38" spans="1:23" ht="16" x14ac:dyDescent="0.15">
      <c r="A38" s="223"/>
      <c r="B38" s="158"/>
      <c r="C38" s="233" t="s">
        <v>50</v>
      </c>
      <c r="D38" s="378">
        <f>'Profit &amp; Loss Acc'!B5</f>
        <v>0</v>
      </c>
      <c r="E38" s="379"/>
      <c r="F38" s="380"/>
      <c r="G38" s="234" t="s">
        <v>153</v>
      </c>
      <c r="H38" s="235">
        <v>0</v>
      </c>
      <c r="I38" s="235">
        <v>0</v>
      </c>
      <c r="J38" s="158"/>
      <c r="K38" s="158"/>
      <c r="L38" s="158"/>
      <c r="M38" s="158"/>
      <c r="N38" s="233" t="s">
        <v>50</v>
      </c>
      <c r="O38" s="378"/>
      <c r="P38" s="379"/>
      <c r="Q38" s="380"/>
      <c r="R38" s="234" t="s">
        <v>153</v>
      </c>
      <c r="S38" s="235">
        <v>0</v>
      </c>
      <c r="T38" s="235">
        <v>0</v>
      </c>
      <c r="U38" s="236"/>
      <c r="V38" s="237"/>
      <c r="W38" s="226"/>
    </row>
    <row r="39" spans="1:23" ht="8" customHeight="1" x14ac:dyDescent="0.15">
      <c r="A39" s="230"/>
      <c r="B39" s="231"/>
      <c r="C39" s="231"/>
      <c r="D39" s="231"/>
      <c r="E39" s="231"/>
      <c r="F39" s="231"/>
      <c r="G39" s="231"/>
      <c r="H39" s="231"/>
      <c r="I39" s="231"/>
      <c r="J39" s="231"/>
      <c r="K39" s="231"/>
      <c r="L39" s="231"/>
      <c r="M39" s="231"/>
      <c r="N39" s="231"/>
      <c r="O39" s="231"/>
      <c r="P39" s="231"/>
      <c r="Q39" s="231"/>
      <c r="R39" s="231"/>
      <c r="S39" s="231"/>
      <c r="T39" s="231"/>
      <c r="U39" s="231"/>
      <c r="V39" s="231"/>
      <c r="W39" s="232"/>
    </row>
    <row r="40" spans="1:23" ht="25" customHeight="1" x14ac:dyDescent="0.15">
      <c r="A40" s="406" t="s">
        <v>166</v>
      </c>
      <c r="B40" s="406"/>
      <c r="C40" s="406"/>
      <c r="D40" s="406"/>
      <c r="E40" s="406"/>
      <c r="F40" s="406"/>
      <c r="G40" s="406"/>
      <c r="H40" s="406"/>
      <c r="I40" s="406"/>
      <c r="J40" s="406"/>
      <c r="K40" s="406"/>
      <c r="L40" s="406"/>
      <c r="M40" s="406"/>
      <c r="N40" s="406"/>
      <c r="O40" s="406"/>
      <c r="P40" s="406"/>
      <c r="Q40" s="406"/>
      <c r="R40" s="406"/>
      <c r="S40" s="406"/>
      <c r="T40" s="406"/>
      <c r="U40" s="406"/>
      <c r="V40" s="406"/>
      <c r="W40" s="406"/>
    </row>
    <row r="41" spans="1:23" s="238" customFormat="1" ht="14" customHeight="1" x14ac:dyDescent="0.15">
      <c r="A41" s="381" t="s">
        <v>167</v>
      </c>
      <c r="B41" s="381"/>
      <c r="C41" s="381"/>
      <c r="D41" s="381"/>
      <c r="E41" s="381"/>
      <c r="F41" s="381"/>
      <c r="G41" s="381"/>
      <c r="H41" s="381"/>
      <c r="I41" s="381"/>
      <c r="J41" s="381"/>
      <c r="K41" s="381"/>
      <c r="L41" s="381"/>
      <c r="M41" s="381"/>
      <c r="N41" s="381"/>
      <c r="O41" s="381"/>
      <c r="P41" s="381"/>
      <c r="Q41" s="381"/>
      <c r="R41" s="381"/>
      <c r="S41" s="381"/>
      <c r="T41" s="381"/>
      <c r="U41" s="381"/>
      <c r="V41" s="381"/>
      <c r="W41" s="381"/>
    </row>
    <row r="42" spans="1:23" s="238" customFormat="1" ht="14" customHeight="1" x14ac:dyDescent="0.15">
      <c r="A42" s="407" t="s">
        <v>168</v>
      </c>
      <c r="B42" s="407"/>
      <c r="C42" s="407"/>
      <c r="D42" s="407"/>
      <c r="E42" s="407"/>
      <c r="F42" s="407"/>
      <c r="G42" s="407"/>
      <c r="H42" s="407"/>
      <c r="I42" s="407"/>
      <c r="J42" s="407"/>
      <c r="K42" s="407"/>
      <c r="L42" s="407"/>
      <c r="M42" s="407"/>
      <c r="N42" s="407"/>
      <c r="O42" s="407"/>
      <c r="P42" s="407"/>
      <c r="Q42" s="407"/>
      <c r="R42" s="407"/>
      <c r="S42" s="407"/>
      <c r="T42" s="407"/>
      <c r="U42" s="407"/>
      <c r="V42" s="407"/>
      <c r="W42" s="407"/>
    </row>
    <row r="43" spans="1:23" ht="8" customHeight="1" x14ac:dyDescent="0.15">
      <c r="A43" s="216"/>
      <c r="B43" s="217"/>
      <c r="C43" s="217"/>
      <c r="D43" s="217"/>
      <c r="E43" s="217"/>
      <c r="F43" s="217"/>
      <c r="G43" s="217"/>
      <c r="H43" s="217"/>
      <c r="I43" s="217"/>
      <c r="J43" s="217"/>
      <c r="K43" s="217"/>
      <c r="L43" s="217"/>
      <c r="M43" s="217"/>
      <c r="N43" s="217"/>
      <c r="O43" s="217"/>
      <c r="P43" s="217"/>
      <c r="Q43" s="217"/>
      <c r="R43" s="217"/>
      <c r="S43" s="217"/>
      <c r="T43" s="217"/>
      <c r="U43" s="217"/>
      <c r="V43" s="217"/>
      <c r="W43" s="218"/>
    </row>
    <row r="44" spans="1:23" x14ac:dyDescent="0.15">
      <c r="A44" s="219">
        <v>10</v>
      </c>
      <c r="B44" s="158"/>
      <c r="C44" s="210" t="s">
        <v>169</v>
      </c>
      <c r="D44" s="210"/>
      <c r="E44" s="210"/>
      <c r="F44" s="210"/>
      <c r="G44" s="210"/>
      <c r="H44" s="210"/>
      <c r="I44" s="210"/>
      <c r="J44" s="210"/>
      <c r="K44" s="210"/>
      <c r="L44" s="219">
        <v>15</v>
      </c>
      <c r="M44" s="158"/>
      <c r="N44" s="210" t="s">
        <v>170</v>
      </c>
      <c r="O44" s="158"/>
      <c r="P44" s="158"/>
      <c r="Q44" s="158"/>
      <c r="R44" s="158"/>
      <c r="S44" s="158"/>
      <c r="T44" s="158"/>
      <c r="U44" s="158"/>
      <c r="V44" s="158"/>
      <c r="W44" s="226"/>
    </row>
    <row r="45" spans="1:23" ht="6" customHeight="1" x14ac:dyDescent="0.15">
      <c r="A45" s="239"/>
      <c r="B45" s="158"/>
      <c r="C45" s="210"/>
      <c r="D45" s="210"/>
      <c r="E45" s="210"/>
      <c r="F45" s="210"/>
      <c r="G45" s="210"/>
      <c r="H45" s="210"/>
      <c r="I45" s="210"/>
      <c r="J45" s="210"/>
      <c r="K45" s="210"/>
      <c r="L45" s="210"/>
      <c r="M45" s="158"/>
      <c r="N45" s="158"/>
      <c r="O45" s="158"/>
      <c r="P45" s="158"/>
      <c r="Q45" s="158"/>
      <c r="R45" s="158"/>
      <c r="S45" s="158"/>
      <c r="T45" s="158"/>
      <c r="U45" s="158"/>
      <c r="V45" s="158"/>
      <c r="W45" s="226"/>
    </row>
    <row r="46" spans="1:23" ht="16" x14ac:dyDescent="0.15">
      <c r="A46" s="223"/>
      <c r="B46" s="158"/>
      <c r="C46" s="233" t="s">
        <v>50</v>
      </c>
      <c r="D46" s="378" t="str">
        <f>IF(('Profit &amp; Loss Acc'!B5&lt;30000)," ",'Profit &amp; Loss Acc'!B12-'Profit &amp; Loss Acc'!B10)</f>
        <v xml:space="preserve"> </v>
      </c>
      <c r="E46" s="379"/>
      <c r="F46" s="380"/>
      <c r="G46" s="234" t="s">
        <v>153</v>
      </c>
      <c r="H46" s="235">
        <v>0</v>
      </c>
      <c r="I46" s="235">
        <v>0</v>
      </c>
      <c r="J46" s="158"/>
      <c r="K46" s="158"/>
      <c r="L46" s="158"/>
      <c r="M46" s="158"/>
      <c r="N46" s="233" t="s">
        <v>50</v>
      </c>
      <c r="O46" s="378" t="str">
        <f>IF(('Profit &amp; Loss Acc'!B5&lt;30000)," ",'Profit &amp; Loss Acc'!B18)</f>
        <v xml:space="preserve"> </v>
      </c>
      <c r="P46" s="379"/>
      <c r="Q46" s="380"/>
      <c r="R46" s="234" t="s">
        <v>153</v>
      </c>
      <c r="S46" s="235">
        <v>0</v>
      </c>
      <c r="T46" s="235">
        <v>0</v>
      </c>
      <c r="U46" s="158"/>
      <c r="V46" s="158"/>
      <c r="W46" s="226"/>
    </row>
    <row r="47" spans="1:23" x14ac:dyDescent="0.15">
      <c r="A47" s="223"/>
      <c r="B47" s="158"/>
      <c r="C47" s="158"/>
      <c r="D47" s="158"/>
      <c r="E47" s="158"/>
      <c r="F47" s="158"/>
      <c r="G47" s="158"/>
      <c r="H47" s="158"/>
      <c r="I47" s="158"/>
      <c r="J47" s="158"/>
      <c r="K47" s="158"/>
      <c r="L47" s="158"/>
      <c r="M47" s="158"/>
      <c r="N47" s="158"/>
      <c r="O47" s="158"/>
      <c r="P47" s="158"/>
      <c r="Q47" s="158"/>
      <c r="R47" s="158"/>
      <c r="S47" s="158"/>
      <c r="T47" s="158"/>
      <c r="U47" s="158"/>
      <c r="V47" s="158"/>
      <c r="W47" s="226"/>
    </row>
    <row r="48" spans="1:23" x14ac:dyDescent="0.15">
      <c r="A48" s="219">
        <v>11</v>
      </c>
      <c r="B48" s="158"/>
      <c r="C48" s="210" t="s">
        <v>171</v>
      </c>
      <c r="D48" s="210"/>
      <c r="E48" s="210"/>
      <c r="F48" s="210"/>
      <c r="G48" s="210"/>
      <c r="H48" s="210"/>
      <c r="I48" s="210"/>
      <c r="J48" s="210"/>
      <c r="K48" s="210"/>
      <c r="L48" s="219">
        <v>16</v>
      </c>
      <c r="M48" s="158"/>
      <c r="N48" s="210" t="s">
        <v>172</v>
      </c>
      <c r="O48" s="158"/>
      <c r="P48" s="158"/>
      <c r="Q48" s="158"/>
      <c r="R48" s="158"/>
      <c r="S48" s="158"/>
      <c r="T48" s="158"/>
      <c r="U48" s="158"/>
      <c r="V48" s="158"/>
      <c r="W48" s="226"/>
    </row>
    <row r="49" spans="1:23" ht="12.75" customHeight="1" x14ac:dyDescent="0.15">
      <c r="A49" s="223"/>
      <c r="B49" s="158"/>
      <c r="C49" s="228" t="s">
        <v>173</v>
      </c>
      <c r="D49" s="158"/>
      <c r="E49" s="158"/>
      <c r="F49" s="158"/>
      <c r="G49" s="158"/>
      <c r="H49" s="158"/>
      <c r="I49" s="158"/>
      <c r="J49" s="158"/>
      <c r="K49" s="158"/>
      <c r="L49" s="158"/>
      <c r="M49" s="158"/>
      <c r="N49" s="158"/>
      <c r="O49" s="158"/>
      <c r="P49" s="158"/>
      <c r="Q49" s="158"/>
      <c r="R49" s="158"/>
      <c r="S49" s="158"/>
      <c r="T49" s="158"/>
      <c r="U49" s="158"/>
      <c r="V49" s="158"/>
      <c r="W49" s="226"/>
    </row>
    <row r="50" spans="1:23" ht="6" customHeight="1" x14ac:dyDescent="0.15">
      <c r="A50" s="239"/>
      <c r="B50" s="158"/>
      <c r="C50" s="210"/>
      <c r="D50" s="210"/>
      <c r="E50" s="210"/>
      <c r="F50" s="210"/>
      <c r="G50" s="210"/>
      <c r="H50" s="210"/>
      <c r="I50" s="210"/>
      <c r="J50" s="210"/>
      <c r="K50" s="210"/>
      <c r="L50" s="210"/>
      <c r="M50" s="158"/>
      <c r="N50" s="158"/>
      <c r="O50" s="158"/>
      <c r="P50" s="158"/>
      <c r="Q50" s="158"/>
      <c r="R50" s="158"/>
      <c r="S50" s="158"/>
      <c r="T50" s="158"/>
      <c r="U50" s="158"/>
      <c r="V50" s="158"/>
      <c r="W50" s="226"/>
    </row>
    <row r="51" spans="1:23" ht="16" x14ac:dyDescent="0.15">
      <c r="A51" s="223"/>
      <c r="B51" s="158"/>
      <c r="C51" s="233" t="s">
        <v>50</v>
      </c>
      <c r="D51" s="378"/>
      <c r="E51" s="379"/>
      <c r="F51" s="380"/>
      <c r="G51" s="234" t="s">
        <v>153</v>
      </c>
      <c r="H51" s="235">
        <v>0</v>
      </c>
      <c r="I51" s="235">
        <v>0</v>
      </c>
      <c r="J51" s="158"/>
      <c r="K51" s="158"/>
      <c r="L51" s="158"/>
      <c r="M51" s="158"/>
      <c r="N51" s="233" t="s">
        <v>50</v>
      </c>
      <c r="O51" s="378" t="str">
        <f>IF(('Profit &amp; Loss Acc'!B5&lt;30000)," ",'Profit &amp; Loss Acc'!B19+'Profit &amp; Loss Acc'!B20)</f>
        <v xml:space="preserve"> </v>
      </c>
      <c r="P51" s="379"/>
      <c r="Q51" s="380"/>
      <c r="R51" s="234" t="s">
        <v>153</v>
      </c>
      <c r="S51" s="235">
        <v>0</v>
      </c>
      <c r="T51" s="235">
        <v>0</v>
      </c>
      <c r="U51" s="158"/>
      <c r="V51" s="158"/>
      <c r="W51" s="226"/>
    </row>
    <row r="52" spans="1:23" ht="12.75" customHeight="1" x14ac:dyDescent="0.15">
      <c r="A52" s="223"/>
      <c r="B52" s="158"/>
      <c r="C52" s="158"/>
      <c r="D52" s="158"/>
      <c r="E52" s="158"/>
      <c r="F52" s="158"/>
      <c r="G52" s="158"/>
      <c r="H52" s="158"/>
      <c r="I52" s="158"/>
      <c r="J52" s="158"/>
      <c r="K52" s="158"/>
      <c r="L52" s="158"/>
      <c r="M52" s="158"/>
      <c r="N52" s="158"/>
      <c r="O52" s="158"/>
      <c r="P52" s="158"/>
      <c r="Q52" s="158"/>
      <c r="R52" s="158"/>
      <c r="S52" s="158"/>
      <c r="T52" s="158"/>
      <c r="U52" s="158"/>
      <c r="V52" s="158"/>
      <c r="W52" s="226"/>
    </row>
    <row r="53" spans="1:23" x14ac:dyDescent="0.15">
      <c r="A53" s="219">
        <v>12</v>
      </c>
      <c r="B53" s="158"/>
      <c r="C53" s="210" t="s">
        <v>174</v>
      </c>
      <c r="D53" s="210"/>
      <c r="E53" s="210"/>
      <c r="F53" s="210"/>
      <c r="G53" s="210"/>
      <c r="H53" s="210"/>
      <c r="I53" s="210"/>
      <c r="J53" s="210"/>
      <c r="K53" s="210"/>
      <c r="L53" s="219">
        <v>17</v>
      </c>
      <c r="M53" s="158"/>
      <c r="N53" s="210" t="s">
        <v>175</v>
      </c>
      <c r="O53" s="158"/>
      <c r="P53" s="158"/>
      <c r="Q53" s="158"/>
      <c r="R53" s="158"/>
      <c r="S53" s="158"/>
      <c r="T53" s="158"/>
      <c r="U53" s="158"/>
      <c r="V53" s="158"/>
      <c r="W53" s="226"/>
    </row>
    <row r="54" spans="1:23" ht="6" customHeight="1" x14ac:dyDescent="0.15">
      <c r="A54" s="239"/>
      <c r="B54" s="158"/>
      <c r="C54" s="210"/>
      <c r="D54" s="210"/>
      <c r="E54" s="210"/>
      <c r="F54" s="210"/>
      <c r="G54" s="210"/>
      <c r="H54" s="210"/>
      <c r="I54" s="210"/>
      <c r="J54" s="210"/>
      <c r="K54" s="210"/>
      <c r="L54" s="210"/>
      <c r="M54" s="158"/>
      <c r="N54" s="158"/>
      <c r="O54" s="158"/>
      <c r="P54" s="158"/>
      <c r="Q54" s="158"/>
      <c r="R54" s="158"/>
      <c r="S54" s="158"/>
      <c r="T54" s="158"/>
      <c r="U54" s="158"/>
      <c r="V54" s="158"/>
      <c r="W54" s="226"/>
    </row>
    <row r="55" spans="1:23" ht="16" x14ac:dyDescent="0.15">
      <c r="A55" s="223"/>
      <c r="B55" s="158"/>
      <c r="C55" s="233" t="s">
        <v>50</v>
      </c>
      <c r="D55" s="378" t="str">
        <f>IF(('Profit &amp; Loss Acc'!B5&lt;30000)," ",'Profit &amp; Loss Acc'!B14)</f>
        <v xml:space="preserve"> </v>
      </c>
      <c r="E55" s="379"/>
      <c r="F55" s="380"/>
      <c r="G55" s="234" t="s">
        <v>153</v>
      </c>
      <c r="H55" s="235">
        <v>0</v>
      </c>
      <c r="I55" s="235">
        <v>0</v>
      </c>
      <c r="J55" s="158"/>
      <c r="K55" s="158"/>
      <c r="L55" s="158"/>
      <c r="M55" s="158"/>
      <c r="N55" s="233" t="s">
        <v>50</v>
      </c>
      <c r="O55" s="378" t="str">
        <f>IF(('Profit &amp; Loss Acc'!B5&lt;30000)," ",'Profit &amp; Loss Acc'!B16)</f>
        <v xml:space="preserve"> </v>
      </c>
      <c r="P55" s="379"/>
      <c r="Q55" s="380"/>
      <c r="R55" s="234" t="s">
        <v>153</v>
      </c>
      <c r="S55" s="235">
        <v>0</v>
      </c>
      <c r="T55" s="235">
        <v>0</v>
      </c>
      <c r="U55" s="158"/>
      <c r="V55" s="158"/>
      <c r="W55" s="226"/>
    </row>
    <row r="56" spans="1:23" x14ac:dyDescent="0.15">
      <c r="A56" s="223"/>
      <c r="B56" s="158"/>
      <c r="C56" s="158"/>
      <c r="D56" s="158"/>
      <c r="E56" s="158"/>
      <c r="F56" s="158"/>
      <c r="G56" s="158"/>
      <c r="H56" s="158"/>
      <c r="I56" s="158"/>
      <c r="J56" s="158"/>
      <c r="K56" s="158"/>
      <c r="L56" s="158"/>
      <c r="M56" s="158"/>
      <c r="N56" s="158"/>
      <c r="O56" s="158"/>
      <c r="P56" s="158"/>
      <c r="Q56" s="158"/>
      <c r="R56" s="158"/>
      <c r="S56" s="158"/>
      <c r="T56" s="158"/>
      <c r="U56" s="158"/>
      <c r="V56" s="158"/>
      <c r="W56" s="226"/>
    </row>
    <row r="57" spans="1:23" x14ac:dyDescent="0.15">
      <c r="A57" s="219">
        <v>13</v>
      </c>
      <c r="B57" s="158"/>
      <c r="C57" s="210" t="s">
        <v>176</v>
      </c>
      <c r="D57" s="210"/>
      <c r="E57" s="210"/>
      <c r="F57" s="210"/>
      <c r="G57" s="210"/>
      <c r="H57" s="210"/>
      <c r="I57" s="210"/>
      <c r="J57" s="210"/>
      <c r="K57" s="210"/>
      <c r="L57" s="219">
        <v>18</v>
      </c>
      <c r="M57" s="158"/>
      <c r="N57" s="210" t="s">
        <v>177</v>
      </c>
      <c r="O57" s="158"/>
      <c r="P57" s="158"/>
      <c r="Q57" s="158"/>
      <c r="R57" s="158"/>
      <c r="S57" s="158"/>
      <c r="T57" s="158"/>
      <c r="U57" s="158"/>
      <c r="V57" s="158"/>
      <c r="W57" s="226"/>
    </row>
    <row r="58" spans="1:23" x14ac:dyDescent="0.15">
      <c r="A58" s="223"/>
      <c r="B58" s="158"/>
      <c r="C58" s="158"/>
      <c r="D58" s="158"/>
      <c r="E58" s="158"/>
      <c r="F58" s="158"/>
      <c r="G58" s="158"/>
      <c r="H58" s="158"/>
      <c r="I58" s="158"/>
      <c r="J58" s="158"/>
      <c r="K58" s="158"/>
      <c r="L58" s="158"/>
      <c r="M58" s="158"/>
      <c r="N58" s="228" t="s">
        <v>178</v>
      </c>
      <c r="O58" s="158"/>
      <c r="P58" s="158"/>
      <c r="Q58" s="158"/>
      <c r="R58" s="158"/>
      <c r="S58" s="158"/>
      <c r="T58" s="158"/>
      <c r="U58" s="158"/>
      <c r="V58" s="158"/>
      <c r="W58" s="226"/>
    </row>
    <row r="59" spans="1:23" ht="6" customHeight="1" x14ac:dyDescent="0.15">
      <c r="A59" s="239"/>
      <c r="B59" s="158"/>
      <c r="C59" s="210"/>
      <c r="D59" s="210"/>
      <c r="E59" s="210"/>
      <c r="F59" s="210"/>
      <c r="G59" s="210"/>
      <c r="H59" s="210"/>
      <c r="I59" s="210"/>
      <c r="J59" s="210"/>
      <c r="K59" s="210"/>
      <c r="L59" s="210"/>
      <c r="M59" s="158"/>
      <c r="N59" s="158"/>
      <c r="O59" s="158"/>
      <c r="P59" s="158"/>
      <c r="Q59" s="158"/>
      <c r="R59" s="158"/>
      <c r="S59" s="158"/>
      <c r="T59" s="158"/>
      <c r="U59" s="158"/>
      <c r="V59" s="158"/>
      <c r="W59" s="226"/>
    </row>
    <row r="60" spans="1:23" ht="16" x14ac:dyDescent="0.15">
      <c r="A60" s="223"/>
      <c r="B60" s="158"/>
      <c r="C60" s="233" t="s">
        <v>50</v>
      </c>
      <c r="D60" s="378" t="str">
        <f>IF(('Profit &amp; Loss Acc'!B5&lt;30000)," ",'Profit &amp; Loss Acc'!B15)</f>
        <v xml:space="preserve"> </v>
      </c>
      <c r="E60" s="379"/>
      <c r="F60" s="380"/>
      <c r="G60" s="234" t="s">
        <v>153</v>
      </c>
      <c r="H60" s="235">
        <v>0</v>
      </c>
      <c r="I60" s="235">
        <v>0</v>
      </c>
      <c r="J60" s="158"/>
      <c r="K60" s="158"/>
      <c r="L60" s="158"/>
      <c r="M60" s="158"/>
      <c r="N60" s="233" t="s">
        <v>50</v>
      </c>
      <c r="O60" s="378" t="str">
        <f>IF(('Profit &amp; Loss Acc'!B5&lt;30000)," ",'Profit &amp; Loss Acc'!B17+'Profit &amp; Loss Acc'!B21)</f>
        <v xml:space="preserve"> </v>
      </c>
      <c r="P60" s="379"/>
      <c r="Q60" s="380"/>
      <c r="R60" s="234" t="s">
        <v>153</v>
      </c>
      <c r="S60" s="235">
        <v>0</v>
      </c>
      <c r="T60" s="235">
        <v>0</v>
      </c>
      <c r="U60" s="158"/>
      <c r="V60" s="158"/>
      <c r="W60" s="226"/>
    </row>
    <row r="61" spans="1:23" x14ac:dyDescent="0.15">
      <c r="A61" s="223"/>
      <c r="B61" s="158"/>
      <c r="C61" s="158"/>
      <c r="D61" s="158"/>
      <c r="E61" s="158"/>
      <c r="F61" s="158"/>
      <c r="G61" s="158"/>
      <c r="H61" s="158"/>
      <c r="I61" s="158"/>
      <c r="J61" s="158"/>
      <c r="K61" s="158"/>
      <c r="L61" s="158"/>
      <c r="M61" s="158"/>
      <c r="N61" s="158"/>
      <c r="O61" s="158"/>
      <c r="P61" s="158"/>
      <c r="Q61" s="158"/>
      <c r="R61" s="158"/>
      <c r="S61" s="158"/>
      <c r="T61" s="158"/>
      <c r="U61" s="158"/>
      <c r="V61" s="158"/>
      <c r="W61" s="226"/>
    </row>
    <row r="62" spans="1:23" x14ac:dyDescent="0.15">
      <c r="A62" s="219">
        <v>14</v>
      </c>
      <c r="B62" s="158"/>
      <c r="C62" s="210" t="s">
        <v>179</v>
      </c>
      <c r="D62" s="210"/>
      <c r="E62" s="210"/>
      <c r="F62" s="210"/>
      <c r="G62" s="210"/>
      <c r="H62" s="210"/>
      <c r="I62" s="210"/>
      <c r="J62" s="210"/>
      <c r="K62" s="210"/>
      <c r="L62" s="219">
        <v>19</v>
      </c>
      <c r="M62" s="158"/>
      <c r="N62" s="210" t="s">
        <v>180</v>
      </c>
      <c r="O62" s="158"/>
      <c r="P62" s="158"/>
      <c r="Q62" s="158"/>
      <c r="R62" s="158"/>
      <c r="S62" s="158"/>
      <c r="T62" s="158"/>
      <c r="U62" s="158"/>
      <c r="V62" s="158"/>
      <c r="W62" s="226"/>
    </row>
    <row r="63" spans="1:23" ht="6" customHeight="1" x14ac:dyDescent="0.15">
      <c r="A63" s="239"/>
      <c r="B63" s="158"/>
      <c r="C63" s="210"/>
      <c r="D63" s="210"/>
      <c r="E63" s="210"/>
      <c r="F63" s="210"/>
      <c r="G63" s="210"/>
      <c r="H63" s="210"/>
      <c r="I63" s="210"/>
      <c r="J63" s="210"/>
      <c r="K63" s="210"/>
      <c r="L63" s="210"/>
      <c r="M63" s="158"/>
      <c r="N63" s="158"/>
      <c r="O63" s="158"/>
      <c r="P63" s="158"/>
      <c r="Q63" s="158"/>
      <c r="R63" s="158"/>
      <c r="S63" s="158"/>
      <c r="T63" s="158"/>
      <c r="U63" s="158"/>
      <c r="V63" s="158"/>
      <c r="W63" s="226"/>
    </row>
    <row r="64" spans="1:23" ht="16" x14ac:dyDescent="0.15">
      <c r="A64" s="223"/>
      <c r="B64" s="158"/>
      <c r="C64" s="233" t="s">
        <v>50</v>
      </c>
      <c r="D64" s="378"/>
      <c r="E64" s="379"/>
      <c r="F64" s="380"/>
      <c r="G64" s="234" t="s">
        <v>153</v>
      </c>
      <c r="H64" s="235">
        <v>0</v>
      </c>
      <c r="I64" s="235">
        <v>0</v>
      </c>
      <c r="J64" s="158"/>
      <c r="K64" s="158"/>
      <c r="L64" s="158"/>
      <c r="M64" s="158"/>
      <c r="N64" s="233" t="s">
        <v>50</v>
      </c>
      <c r="O64" s="378">
        <f>'Profit &amp; Loss Acc'!B12+'Profit &amp; Loss Acc'!B22-'Profit &amp; Loss Acc'!B10</f>
        <v>0</v>
      </c>
      <c r="P64" s="379"/>
      <c r="Q64" s="380"/>
      <c r="R64" s="234" t="s">
        <v>153</v>
      </c>
      <c r="S64" s="235">
        <v>0</v>
      </c>
      <c r="T64" s="235">
        <v>0</v>
      </c>
      <c r="U64" s="158"/>
      <c r="V64" s="158"/>
      <c r="W64" s="226"/>
    </row>
    <row r="65" spans="1:26" ht="8" customHeight="1" x14ac:dyDescent="0.15">
      <c r="A65" s="230"/>
      <c r="B65" s="231"/>
      <c r="C65" s="231"/>
      <c r="D65" s="231"/>
      <c r="E65" s="231"/>
      <c r="F65" s="231"/>
      <c r="G65" s="231"/>
      <c r="H65" s="231"/>
      <c r="I65" s="231"/>
      <c r="J65" s="231"/>
      <c r="K65" s="231"/>
      <c r="L65" s="231"/>
      <c r="M65" s="231"/>
      <c r="N65" s="231"/>
      <c r="O65" s="231"/>
      <c r="P65" s="231"/>
      <c r="Q65" s="231"/>
      <c r="R65" s="231"/>
      <c r="S65" s="231"/>
      <c r="T65" s="231"/>
      <c r="U65" s="231"/>
      <c r="V65" s="231"/>
      <c r="W65" s="232"/>
    </row>
    <row r="66" spans="1:26" ht="25" customHeight="1" x14ac:dyDescent="0.15">
      <c r="A66" s="408" t="s">
        <v>181</v>
      </c>
      <c r="B66" s="408"/>
      <c r="C66" s="408"/>
      <c r="D66" s="408"/>
      <c r="E66" s="408"/>
      <c r="F66" s="408"/>
      <c r="G66" s="408"/>
      <c r="H66" s="408"/>
      <c r="I66" s="408"/>
      <c r="J66" s="408"/>
      <c r="K66" s="408"/>
      <c r="L66" s="408"/>
      <c r="M66" s="408"/>
      <c r="N66" s="408"/>
      <c r="O66" s="408"/>
      <c r="P66" s="408"/>
      <c r="Q66" s="408"/>
      <c r="R66" s="408"/>
      <c r="S66" s="408"/>
      <c r="T66" s="408"/>
      <c r="U66" s="408"/>
      <c r="V66" s="408"/>
      <c r="W66" s="408"/>
    </row>
    <row r="67" spans="1:26" ht="8" customHeight="1" x14ac:dyDescent="0.15">
      <c r="A67" s="216"/>
      <c r="B67" s="217"/>
      <c r="C67" s="217"/>
      <c r="D67" s="217"/>
      <c r="E67" s="217"/>
      <c r="F67" s="217"/>
      <c r="G67" s="217"/>
      <c r="H67" s="217"/>
      <c r="I67" s="217"/>
      <c r="J67" s="217"/>
      <c r="K67" s="217"/>
      <c r="L67" s="217"/>
      <c r="M67" s="217"/>
      <c r="N67" s="217"/>
      <c r="O67" s="217"/>
      <c r="P67" s="217"/>
      <c r="Q67" s="217"/>
      <c r="R67" s="217"/>
      <c r="S67" s="217"/>
      <c r="T67" s="217"/>
      <c r="U67" s="217"/>
      <c r="V67" s="217"/>
      <c r="W67" s="218"/>
    </row>
    <row r="68" spans="1:26" x14ac:dyDescent="0.15">
      <c r="A68" s="219">
        <v>20</v>
      </c>
      <c r="B68" s="158"/>
      <c r="C68" s="210" t="s">
        <v>182</v>
      </c>
      <c r="D68" s="210"/>
      <c r="E68" s="210"/>
      <c r="F68" s="210"/>
      <c r="G68" s="210"/>
      <c r="H68" s="210"/>
      <c r="I68" s="210"/>
      <c r="J68" s="210"/>
      <c r="K68" s="210"/>
      <c r="L68" s="219">
        <v>21</v>
      </c>
      <c r="M68" s="158"/>
      <c r="N68" s="210" t="s">
        <v>183</v>
      </c>
      <c r="O68" s="158"/>
      <c r="P68" s="158"/>
      <c r="Q68" s="158"/>
      <c r="R68" s="158"/>
      <c r="S68" s="158"/>
      <c r="T68" s="158"/>
      <c r="U68" s="158"/>
      <c r="V68" s="158"/>
      <c r="W68" s="226"/>
    </row>
    <row r="69" spans="1:26" x14ac:dyDescent="0.15">
      <c r="A69" s="223"/>
      <c r="B69" s="158"/>
      <c r="C69" s="228" t="s">
        <v>184</v>
      </c>
      <c r="D69" s="210"/>
      <c r="E69" s="210"/>
      <c r="F69" s="210"/>
      <c r="G69" s="210"/>
      <c r="H69" s="210"/>
      <c r="I69" s="210"/>
      <c r="J69" s="210"/>
      <c r="K69" s="210"/>
      <c r="L69" s="158"/>
      <c r="M69" s="158"/>
      <c r="N69" s="228" t="s">
        <v>185</v>
      </c>
      <c r="O69" s="158"/>
      <c r="P69" s="158"/>
      <c r="Q69" s="158"/>
      <c r="R69" s="158"/>
      <c r="S69" s="158"/>
      <c r="T69" s="158"/>
      <c r="U69" s="158"/>
      <c r="V69" s="158"/>
      <c r="W69" s="226"/>
    </row>
    <row r="70" spans="1:26" ht="6" customHeight="1" x14ac:dyDescent="0.15">
      <c r="A70" s="239"/>
      <c r="B70" s="158"/>
      <c r="C70" s="210"/>
      <c r="D70" s="210"/>
      <c r="E70" s="210"/>
      <c r="F70" s="210"/>
      <c r="G70" s="210"/>
      <c r="H70" s="210"/>
      <c r="I70" s="210"/>
      <c r="J70" s="210"/>
      <c r="K70" s="210"/>
      <c r="L70" s="210"/>
      <c r="M70" s="158"/>
      <c r="N70" s="158"/>
      <c r="O70" s="158"/>
      <c r="P70" s="158"/>
      <c r="Q70" s="158"/>
      <c r="R70" s="158"/>
      <c r="S70" s="158"/>
      <c r="T70" s="158"/>
      <c r="U70" s="158"/>
      <c r="V70" s="158"/>
      <c r="W70" s="226"/>
    </row>
    <row r="71" spans="1:26" ht="16" x14ac:dyDescent="0.15">
      <c r="A71" s="223"/>
      <c r="B71" s="158"/>
      <c r="C71" s="233" t="s">
        <v>50</v>
      </c>
      <c r="D71" s="378">
        <f>IF((D38+O38-O64)&gt;=0,D38+O38-O64,0)</f>
        <v>0</v>
      </c>
      <c r="E71" s="379"/>
      <c r="F71" s="380"/>
      <c r="G71" s="234" t="s">
        <v>153</v>
      </c>
      <c r="H71" s="235">
        <v>0</v>
      </c>
      <c r="I71" s="235">
        <v>0</v>
      </c>
      <c r="J71" s="158"/>
      <c r="K71" s="158"/>
      <c r="L71" s="158"/>
      <c r="M71" s="158"/>
      <c r="N71" s="233" t="s">
        <v>50</v>
      </c>
      <c r="O71" s="378">
        <f>IF((D38+O38-O64)&lt;0,-D38-O38+O64,0)</f>
        <v>0</v>
      </c>
      <c r="P71" s="379"/>
      <c r="Q71" s="380"/>
      <c r="R71" s="234" t="s">
        <v>153</v>
      </c>
      <c r="S71" s="235">
        <v>0</v>
      </c>
      <c r="T71" s="235">
        <v>0</v>
      </c>
      <c r="U71" s="158"/>
      <c r="V71" s="158"/>
      <c r="W71" s="240"/>
      <c r="Y71" s="241"/>
      <c r="Z71" s="241"/>
    </row>
    <row r="72" spans="1:26" ht="8" customHeight="1" x14ac:dyDescent="0.15">
      <c r="A72" s="230"/>
      <c r="B72" s="231"/>
      <c r="C72" s="231"/>
      <c r="D72" s="231"/>
      <c r="E72" s="231"/>
      <c r="F72" s="231"/>
      <c r="G72" s="231"/>
      <c r="H72" s="231"/>
      <c r="I72" s="231"/>
      <c r="J72" s="231"/>
      <c r="K72" s="231"/>
      <c r="L72" s="231"/>
      <c r="M72" s="231"/>
      <c r="N72" s="231"/>
      <c r="O72" s="231"/>
      <c r="P72" s="231"/>
      <c r="Q72" s="231"/>
      <c r="R72" s="231"/>
      <c r="S72" s="231"/>
      <c r="T72" s="231"/>
      <c r="U72" s="231"/>
      <c r="V72" s="231"/>
      <c r="W72" s="232"/>
    </row>
    <row r="73" spans="1:26" ht="25" customHeight="1" x14ac:dyDescent="0.15">
      <c r="A73" s="409" t="s">
        <v>186</v>
      </c>
      <c r="B73" s="409"/>
      <c r="C73" s="409"/>
      <c r="D73" s="409"/>
      <c r="E73" s="409"/>
      <c r="F73" s="409"/>
      <c r="G73" s="409"/>
      <c r="H73" s="409"/>
      <c r="I73" s="409"/>
      <c r="J73" s="409"/>
      <c r="K73" s="409"/>
      <c r="L73" s="409"/>
      <c r="M73" s="409"/>
      <c r="N73" s="409"/>
      <c r="O73" s="409"/>
      <c r="P73" s="409"/>
      <c r="Q73" s="409"/>
      <c r="R73" s="409"/>
      <c r="S73" s="409"/>
      <c r="T73" s="409"/>
      <c r="U73" s="409"/>
      <c r="V73" s="409"/>
      <c r="W73" s="409"/>
      <c r="Y73" s="241"/>
      <c r="Z73" s="241"/>
    </row>
    <row r="74" spans="1:26" ht="14" customHeight="1" x14ac:dyDescent="0.15">
      <c r="A74" s="381" t="s">
        <v>187</v>
      </c>
      <c r="B74" s="381"/>
      <c r="C74" s="381"/>
      <c r="D74" s="381"/>
      <c r="E74" s="381"/>
      <c r="F74" s="381"/>
      <c r="G74" s="381"/>
      <c r="H74" s="381"/>
      <c r="I74" s="381"/>
      <c r="J74" s="381"/>
      <c r="K74" s="381"/>
      <c r="L74" s="381"/>
      <c r="M74" s="381"/>
      <c r="N74" s="381"/>
      <c r="O74" s="381"/>
      <c r="P74" s="381"/>
      <c r="Q74" s="381"/>
      <c r="R74" s="381"/>
      <c r="S74" s="381"/>
      <c r="T74" s="381"/>
      <c r="U74" s="381"/>
      <c r="V74" s="381"/>
      <c r="W74" s="381"/>
    </row>
    <row r="75" spans="1:26" ht="14" customHeight="1" x14ac:dyDescent="0.15">
      <c r="A75" s="381" t="s">
        <v>188</v>
      </c>
      <c r="B75" s="381"/>
      <c r="C75" s="381"/>
      <c r="D75" s="381"/>
      <c r="E75" s="381"/>
      <c r="F75" s="381"/>
      <c r="G75" s="381"/>
      <c r="H75" s="381"/>
      <c r="I75" s="381"/>
      <c r="J75" s="381"/>
      <c r="K75" s="381"/>
      <c r="L75" s="381"/>
      <c r="M75" s="381"/>
      <c r="N75" s="381"/>
      <c r="O75" s="381"/>
      <c r="P75" s="381"/>
      <c r="Q75" s="381"/>
      <c r="R75" s="381"/>
      <c r="S75" s="381"/>
      <c r="T75" s="381"/>
      <c r="U75" s="381"/>
      <c r="V75" s="381"/>
      <c r="W75" s="381"/>
      <c r="Y75" s="241"/>
      <c r="Z75" s="241"/>
    </row>
    <row r="76" spans="1:26" ht="13.5" customHeight="1" x14ac:dyDescent="0.15">
      <c r="A76" s="381" t="s">
        <v>189</v>
      </c>
      <c r="B76" s="381"/>
      <c r="C76" s="381"/>
      <c r="D76" s="381"/>
      <c r="E76" s="381"/>
      <c r="F76" s="381"/>
      <c r="G76" s="381"/>
      <c r="H76" s="381"/>
      <c r="I76" s="381"/>
      <c r="J76" s="381"/>
      <c r="K76" s="381"/>
      <c r="L76" s="381"/>
      <c r="M76" s="381"/>
      <c r="N76" s="381"/>
      <c r="O76" s="381"/>
      <c r="P76" s="381"/>
      <c r="Q76" s="381"/>
      <c r="R76" s="381"/>
      <c r="S76" s="381"/>
      <c r="T76" s="381"/>
      <c r="U76" s="381"/>
      <c r="V76" s="381"/>
      <c r="W76" s="381"/>
    </row>
    <row r="77" spans="1:26" ht="8" customHeight="1" x14ac:dyDescent="0.15">
      <c r="A77" s="216"/>
      <c r="B77" s="217"/>
      <c r="C77" s="217"/>
      <c r="D77" s="217"/>
      <c r="E77" s="217"/>
      <c r="F77" s="217"/>
      <c r="G77" s="217"/>
      <c r="H77" s="217"/>
      <c r="I77" s="217"/>
      <c r="J77" s="217"/>
      <c r="K77" s="217"/>
      <c r="L77" s="217"/>
      <c r="M77" s="217"/>
      <c r="N77" s="217"/>
      <c r="O77" s="217"/>
      <c r="P77" s="217"/>
      <c r="Q77" s="217"/>
      <c r="R77" s="217"/>
      <c r="S77" s="217"/>
      <c r="T77" s="217"/>
      <c r="U77" s="217"/>
      <c r="V77" s="217"/>
      <c r="W77" s="218"/>
    </row>
    <row r="78" spans="1:26" x14ac:dyDescent="0.15">
      <c r="A78" s="219">
        <v>22</v>
      </c>
      <c r="B78" s="158"/>
      <c r="C78" s="210" t="s">
        <v>132</v>
      </c>
      <c r="D78" s="210"/>
      <c r="E78" s="210"/>
      <c r="F78" s="210"/>
      <c r="G78" s="210"/>
      <c r="H78" s="210"/>
      <c r="I78" s="210"/>
      <c r="J78" s="210"/>
      <c r="K78" s="210"/>
      <c r="L78" s="219">
        <v>24</v>
      </c>
      <c r="M78" s="158"/>
      <c r="N78" s="210" t="s">
        <v>214</v>
      </c>
      <c r="O78" s="158"/>
      <c r="P78" s="158"/>
      <c r="Q78" s="158"/>
      <c r="R78" s="158"/>
      <c r="S78" s="158"/>
      <c r="T78" s="158"/>
      <c r="U78" s="158"/>
      <c r="V78" s="158"/>
      <c r="W78" s="226"/>
    </row>
    <row r="79" spans="1:26" x14ac:dyDescent="0.15">
      <c r="A79" s="239"/>
      <c r="B79" s="158"/>
      <c r="C79" s="210"/>
      <c r="D79" s="210"/>
      <c r="E79" s="210"/>
      <c r="F79" s="210"/>
      <c r="G79" s="210"/>
      <c r="H79" s="210"/>
      <c r="I79" s="210"/>
      <c r="J79" s="210"/>
      <c r="K79" s="210"/>
      <c r="L79" s="158"/>
      <c r="M79" s="158"/>
      <c r="N79" s="158"/>
      <c r="O79" s="158"/>
      <c r="P79" s="158"/>
      <c r="Q79" s="158"/>
      <c r="R79" s="158"/>
      <c r="S79" s="242"/>
      <c r="T79" s="242"/>
      <c r="U79" s="242"/>
      <c r="V79" s="242"/>
      <c r="W79" s="226"/>
    </row>
    <row r="80" spans="1:26" ht="15" customHeight="1" x14ac:dyDescent="0.15">
      <c r="A80" s="239"/>
      <c r="B80" s="158"/>
      <c r="C80" s="233" t="s">
        <v>50</v>
      </c>
      <c r="D80" s="378">
        <f>IF(('Fixed Assets'!I1)&gt;0,'Fixed Assets'!I1,0)</f>
        <v>0</v>
      </c>
      <c r="E80" s="379"/>
      <c r="F80" s="380"/>
      <c r="G80" s="234" t="s">
        <v>153</v>
      </c>
      <c r="H80" s="235">
        <v>0</v>
      </c>
      <c r="I80" s="235">
        <v>0</v>
      </c>
      <c r="J80" s="210"/>
      <c r="K80" s="210"/>
      <c r="L80" s="210"/>
      <c r="M80" s="158"/>
      <c r="N80" s="233" t="s">
        <v>50</v>
      </c>
      <c r="O80" s="378">
        <f>IF(('Fixed Assets'!J1+'Fixed Assets'!P1)&gt;0,'Fixed Assets'!J1+'Fixed Assets'!P1,0)</f>
        <v>0</v>
      </c>
      <c r="P80" s="379"/>
      <c r="Q80" s="380"/>
      <c r="R80" s="234" t="s">
        <v>153</v>
      </c>
      <c r="S80" s="235">
        <v>0</v>
      </c>
      <c r="T80" s="235">
        <v>0</v>
      </c>
      <c r="U80" s="158"/>
      <c r="V80" s="158"/>
      <c r="W80" s="226"/>
    </row>
    <row r="81" spans="1:23" ht="6" customHeight="1" x14ac:dyDescent="0.15">
      <c r="A81" s="239"/>
      <c r="B81" s="158"/>
      <c r="C81" s="210"/>
      <c r="D81" s="210"/>
      <c r="E81" s="210"/>
      <c r="F81" s="210"/>
      <c r="G81" s="210"/>
      <c r="H81" s="210"/>
      <c r="I81" s="210"/>
      <c r="J81" s="210"/>
      <c r="K81" s="210"/>
      <c r="L81" s="210"/>
      <c r="M81" s="158"/>
      <c r="N81" s="158"/>
      <c r="O81" s="158"/>
      <c r="P81" s="158"/>
      <c r="Q81" s="158"/>
      <c r="R81" s="158"/>
      <c r="S81" s="158"/>
      <c r="T81" s="158"/>
      <c r="U81" s="158"/>
      <c r="V81" s="158"/>
      <c r="W81" s="226"/>
    </row>
    <row r="82" spans="1:23" x14ac:dyDescent="0.15">
      <c r="A82" s="219">
        <v>23</v>
      </c>
      <c r="B82" s="158"/>
      <c r="C82" s="210" t="s">
        <v>215</v>
      </c>
      <c r="D82" s="158"/>
      <c r="E82" s="158"/>
      <c r="F82" s="158"/>
      <c r="G82" s="158"/>
      <c r="H82" s="158"/>
      <c r="I82" s="158"/>
      <c r="J82" s="158"/>
      <c r="K82" s="158"/>
      <c r="L82" s="219">
        <v>25</v>
      </c>
      <c r="M82" s="158"/>
      <c r="N82" s="210" t="s">
        <v>190</v>
      </c>
      <c r="O82" s="158"/>
      <c r="P82" s="158"/>
      <c r="Q82" s="158"/>
      <c r="R82" s="158"/>
      <c r="S82" s="158"/>
      <c r="T82" s="158"/>
      <c r="U82" s="158"/>
      <c r="V82" s="158"/>
      <c r="W82" s="226"/>
    </row>
    <row r="83" spans="1:23" ht="11.25" customHeight="1" x14ac:dyDescent="0.15">
      <c r="A83" s="223"/>
      <c r="B83" s="158"/>
      <c r="C83" s="210" t="s">
        <v>216</v>
      </c>
      <c r="D83" s="158"/>
      <c r="E83" s="158"/>
      <c r="F83" s="158"/>
      <c r="G83" s="158"/>
      <c r="H83" s="158"/>
      <c r="I83" s="158"/>
      <c r="J83" s="158"/>
      <c r="K83" s="158"/>
      <c r="L83" s="210"/>
      <c r="M83" s="158"/>
      <c r="N83" s="210" t="s">
        <v>217</v>
      </c>
      <c r="O83" s="242"/>
      <c r="P83" s="242"/>
      <c r="Q83" s="242"/>
      <c r="R83" s="242"/>
      <c r="S83" s="231"/>
      <c r="T83" s="231"/>
      <c r="U83" s="231"/>
      <c r="V83" s="231"/>
      <c r="W83" s="232"/>
    </row>
    <row r="84" spans="1:23" ht="6" customHeight="1" x14ac:dyDescent="0.15">
      <c r="A84" s="239"/>
      <c r="B84" s="158"/>
      <c r="C84" s="210"/>
      <c r="D84" s="210"/>
      <c r="E84" s="210"/>
      <c r="F84" s="210"/>
      <c r="G84" s="210"/>
      <c r="H84" s="210"/>
      <c r="I84" s="210"/>
      <c r="J84" s="210"/>
      <c r="K84" s="210"/>
      <c r="L84" s="210"/>
      <c r="M84" s="158"/>
      <c r="N84" s="158"/>
      <c r="O84" s="158"/>
      <c r="P84" s="158"/>
      <c r="Q84" s="158"/>
      <c r="R84" s="158"/>
      <c r="S84" s="158"/>
      <c r="T84" s="158"/>
      <c r="U84" s="158"/>
      <c r="V84" s="158"/>
      <c r="W84" s="226"/>
    </row>
    <row r="85" spans="1:23" ht="16" x14ac:dyDescent="0.15">
      <c r="A85" s="239"/>
      <c r="B85" s="158"/>
      <c r="C85" s="233" t="s">
        <v>50</v>
      </c>
      <c r="D85" s="378">
        <f>IF(('Fixed Assets'!K1+'Fixed Assets'!J1)&lt;1000,'Fixed Assets'!K1,0)</f>
        <v>0</v>
      </c>
      <c r="E85" s="379"/>
      <c r="F85" s="380"/>
      <c r="G85" s="234" t="s">
        <v>153</v>
      </c>
      <c r="H85" s="235">
        <v>0</v>
      </c>
      <c r="I85" s="235">
        <v>0</v>
      </c>
      <c r="J85" s="210"/>
      <c r="K85" s="210"/>
      <c r="L85" s="158"/>
      <c r="M85" s="158"/>
      <c r="N85" s="233" t="s">
        <v>50</v>
      </c>
      <c r="O85" s="378">
        <f>IF('Fixed Assets'!Q1&gt;0,'Fixed Assets'!Q1,0)</f>
        <v>0</v>
      </c>
      <c r="P85" s="379"/>
      <c r="Q85" s="380"/>
      <c r="R85" s="234" t="s">
        <v>153</v>
      </c>
      <c r="S85" s="235">
        <v>0</v>
      </c>
      <c r="T85" s="235">
        <v>0</v>
      </c>
      <c r="U85" s="158"/>
      <c r="V85" s="158"/>
      <c r="W85" s="226"/>
    </row>
    <row r="86" spans="1:23" ht="8" customHeight="1" x14ac:dyDescent="0.15">
      <c r="A86" s="230"/>
      <c r="B86" s="231"/>
      <c r="C86" s="231"/>
      <c r="D86" s="231"/>
      <c r="E86" s="231"/>
      <c r="F86" s="231"/>
      <c r="G86" s="231"/>
      <c r="H86" s="231"/>
      <c r="I86" s="231"/>
      <c r="J86" s="231"/>
      <c r="K86" s="231"/>
      <c r="L86" s="231"/>
      <c r="M86" s="231"/>
      <c r="N86" s="231"/>
      <c r="O86" s="231"/>
      <c r="P86" s="231"/>
      <c r="Q86" s="231"/>
      <c r="R86" s="231"/>
      <c r="S86" s="231"/>
      <c r="T86" s="231"/>
      <c r="U86" s="231"/>
      <c r="V86" s="231"/>
      <c r="W86" s="232"/>
    </row>
    <row r="87" spans="1:23" ht="25" customHeight="1" x14ac:dyDescent="0.15">
      <c r="A87" s="406" t="s">
        <v>191</v>
      </c>
      <c r="B87" s="406"/>
      <c r="C87" s="406"/>
      <c r="D87" s="406"/>
      <c r="E87" s="406"/>
      <c r="F87" s="406"/>
      <c r="G87" s="406"/>
      <c r="H87" s="406"/>
      <c r="I87" s="406"/>
      <c r="J87" s="406"/>
      <c r="K87" s="406"/>
      <c r="L87" s="406"/>
      <c r="M87" s="406"/>
      <c r="N87" s="406"/>
      <c r="O87" s="406"/>
      <c r="P87" s="406"/>
      <c r="Q87" s="406"/>
      <c r="R87" s="406"/>
      <c r="S87" s="406"/>
      <c r="T87" s="406"/>
      <c r="U87" s="406"/>
      <c r="V87" s="406"/>
      <c r="W87" s="406"/>
    </row>
    <row r="88" spans="1:23" ht="16" customHeight="1" x14ac:dyDescent="0.15">
      <c r="A88" s="381" t="s">
        <v>192</v>
      </c>
      <c r="B88" s="381"/>
      <c r="C88" s="381"/>
      <c r="D88" s="381"/>
      <c r="E88" s="381"/>
      <c r="F88" s="381"/>
      <c r="G88" s="381"/>
      <c r="H88" s="381"/>
      <c r="I88" s="381"/>
      <c r="J88" s="381"/>
      <c r="K88" s="381"/>
      <c r="L88" s="381"/>
      <c r="M88" s="381"/>
      <c r="N88" s="381"/>
      <c r="O88" s="381"/>
      <c r="P88" s="381"/>
      <c r="Q88" s="381"/>
      <c r="R88" s="381"/>
      <c r="S88" s="381"/>
      <c r="T88" s="381"/>
      <c r="U88" s="381"/>
      <c r="V88" s="381"/>
      <c r="W88" s="381"/>
    </row>
    <row r="89" spans="1:23" ht="15.75" customHeight="1" x14ac:dyDescent="0.15">
      <c r="A89" s="381" t="s">
        <v>193</v>
      </c>
      <c r="B89" s="381"/>
      <c r="C89" s="381"/>
      <c r="D89" s="381"/>
      <c r="E89" s="381"/>
      <c r="F89" s="381"/>
      <c r="G89" s="381"/>
      <c r="H89" s="381"/>
      <c r="I89" s="381"/>
      <c r="J89" s="381"/>
      <c r="K89" s="381"/>
      <c r="L89" s="381"/>
      <c r="M89" s="381"/>
      <c r="N89" s="381"/>
      <c r="O89" s="381"/>
      <c r="P89" s="381"/>
      <c r="Q89" s="381"/>
      <c r="R89" s="381"/>
      <c r="S89" s="381"/>
      <c r="T89" s="381"/>
      <c r="U89" s="381"/>
      <c r="V89" s="381"/>
      <c r="W89" s="381"/>
    </row>
    <row r="90" spans="1:23" ht="8" customHeight="1" x14ac:dyDescent="0.15">
      <c r="A90" s="216"/>
      <c r="B90" s="217"/>
      <c r="C90" s="217"/>
      <c r="D90" s="217"/>
      <c r="E90" s="217"/>
      <c r="F90" s="217"/>
      <c r="G90" s="217"/>
      <c r="H90" s="217"/>
      <c r="I90" s="217"/>
      <c r="J90" s="217"/>
      <c r="K90" s="217"/>
      <c r="L90" s="217"/>
      <c r="M90" s="217"/>
      <c r="N90" s="217"/>
      <c r="O90" s="217"/>
      <c r="P90" s="217"/>
      <c r="Q90" s="217"/>
      <c r="R90" s="217"/>
      <c r="S90" s="217"/>
      <c r="T90" s="217"/>
      <c r="U90" s="217"/>
      <c r="V90" s="217"/>
      <c r="W90" s="218"/>
    </row>
    <row r="91" spans="1:23" x14ac:dyDescent="0.15">
      <c r="A91" s="219">
        <v>26</v>
      </c>
      <c r="B91" s="158"/>
      <c r="C91" s="210" t="s">
        <v>194</v>
      </c>
      <c r="D91" s="210"/>
      <c r="E91" s="210"/>
      <c r="F91" s="210"/>
      <c r="G91" s="210"/>
      <c r="H91" s="210"/>
      <c r="I91" s="210"/>
      <c r="J91" s="210"/>
      <c r="K91" s="210"/>
      <c r="L91" s="219">
        <v>28</v>
      </c>
      <c r="M91" s="158"/>
      <c r="N91" s="210" t="s">
        <v>195</v>
      </c>
      <c r="O91" s="158"/>
      <c r="P91" s="158"/>
      <c r="Q91" s="158"/>
      <c r="R91" s="158"/>
      <c r="S91" s="158"/>
      <c r="T91" s="158"/>
      <c r="U91" s="158"/>
      <c r="V91" s="158"/>
      <c r="W91" s="226"/>
    </row>
    <row r="92" spans="1:23" x14ac:dyDescent="0.15">
      <c r="A92" s="210"/>
      <c r="B92" s="158"/>
      <c r="C92" s="228" t="s">
        <v>218</v>
      </c>
      <c r="D92" s="210"/>
      <c r="E92" s="210"/>
      <c r="F92" s="210"/>
      <c r="G92" s="210"/>
      <c r="H92" s="210"/>
      <c r="I92" s="210"/>
      <c r="J92" s="210"/>
      <c r="K92" s="210"/>
      <c r="L92" s="210"/>
      <c r="M92" s="158"/>
      <c r="N92" s="210" t="s">
        <v>219</v>
      </c>
      <c r="O92" s="242"/>
      <c r="P92" s="242"/>
      <c r="Q92" s="242"/>
      <c r="R92" s="242"/>
      <c r="S92" s="242"/>
      <c r="T92" s="242"/>
      <c r="U92" s="242"/>
      <c r="V92" s="242"/>
      <c r="W92" s="226"/>
    </row>
    <row r="93" spans="1:23" ht="6" customHeight="1" x14ac:dyDescent="0.15">
      <c r="A93" s="210"/>
      <c r="B93" s="158"/>
      <c r="C93" s="210"/>
      <c r="D93" s="210"/>
      <c r="E93" s="210"/>
      <c r="F93" s="210"/>
      <c r="G93" s="210"/>
      <c r="H93" s="210"/>
      <c r="I93" s="210"/>
      <c r="J93" s="210"/>
      <c r="K93" s="210"/>
      <c r="L93" s="210"/>
      <c r="M93" s="158"/>
      <c r="N93" s="158"/>
      <c r="O93" s="158"/>
      <c r="P93" s="158"/>
      <c r="Q93" s="158"/>
      <c r="R93" s="158"/>
      <c r="S93" s="158"/>
      <c r="T93" s="158"/>
      <c r="U93" s="158"/>
      <c r="V93" s="158"/>
      <c r="W93" s="226"/>
    </row>
    <row r="94" spans="1:23" ht="16" x14ac:dyDescent="0.15">
      <c r="A94" s="158"/>
      <c r="B94" s="158"/>
      <c r="C94" s="233" t="s">
        <v>50</v>
      </c>
      <c r="D94" s="378">
        <f>'Business Details'!O29</f>
        <v>0</v>
      </c>
      <c r="E94" s="379"/>
      <c r="F94" s="380"/>
      <c r="G94" s="234" t="s">
        <v>153</v>
      </c>
      <c r="H94" s="235">
        <v>0</v>
      </c>
      <c r="I94" s="235">
        <v>0</v>
      </c>
      <c r="J94" s="158"/>
      <c r="K94" s="158"/>
      <c r="L94" s="158"/>
      <c r="M94" s="158"/>
      <c r="N94" s="233" t="s">
        <v>50</v>
      </c>
      <c r="O94" s="378">
        <f>IF(O106&gt;0,0,IF('Business Details'!D29=0,0,IF(D99&gt;'Business Details'!D29,'Business Details'!D29,D99)))</f>
        <v>0</v>
      </c>
      <c r="P94" s="379"/>
      <c r="Q94" s="380"/>
      <c r="R94" s="234" t="s">
        <v>153</v>
      </c>
      <c r="S94" s="235">
        <v>0</v>
      </c>
      <c r="T94" s="235">
        <v>0</v>
      </c>
      <c r="U94" s="158"/>
      <c r="V94" s="158"/>
      <c r="W94" s="226"/>
    </row>
    <row r="95" spans="1:23" x14ac:dyDescent="0.15">
      <c r="A95" s="158"/>
      <c r="B95" s="158"/>
      <c r="C95" s="158"/>
      <c r="D95" s="158"/>
      <c r="E95" s="158"/>
      <c r="F95" s="158"/>
      <c r="G95" s="158"/>
      <c r="H95" s="158"/>
      <c r="I95" s="158"/>
      <c r="J95" s="158"/>
      <c r="K95" s="158"/>
      <c r="L95" s="158"/>
      <c r="M95" s="158"/>
      <c r="N95" s="158"/>
      <c r="O95" s="158"/>
      <c r="P95" s="158"/>
      <c r="Q95" s="158"/>
      <c r="R95" s="158"/>
      <c r="S95" s="158"/>
      <c r="T95" s="158"/>
      <c r="U95" s="158"/>
      <c r="V95" s="158"/>
      <c r="W95" s="226"/>
    </row>
    <row r="96" spans="1:23" x14ac:dyDescent="0.15">
      <c r="A96" s="219">
        <v>27</v>
      </c>
      <c r="B96" s="158"/>
      <c r="C96" s="210" t="s">
        <v>220</v>
      </c>
      <c r="D96" s="210"/>
      <c r="E96" s="210"/>
      <c r="F96" s="210"/>
      <c r="G96" s="210"/>
      <c r="H96" s="210"/>
      <c r="I96" s="210"/>
      <c r="J96" s="210"/>
      <c r="K96" s="210"/>
      <c r="L96" s="219">
        <v>29</v>
      </c>
      <c r="M96" s="158"/>
      <c r="N96" s="210" t="s">
        <v>196</v>
      </c>
      <c r="O96" s="158"/>
      <c r="P96" s="158"/>
      <c r="Q96" s="158"/>
      <c r="R96" s="158"/>
      <c r="S96" s="158"/>
      <c r="T96" s="158"/>
      <c r="U96" s="158"/>
      <c r="V96" s="158"/>
      <c r="W96" s="226"/>
    </row>
    <row r="97" spans="1:26" ht="12" customHeight="1" x14ac:dyDescent="0.15">
      <c r="A97" s="239"/>
      <c r="B97" s="158"/>
      <c r="C97" s="210" t="s">
        <v>221</v>
      </c>
      <c r="D97" s="210"/>
      <c r="E97" s="210"/>
      <c r="F97" s="210"/>
      <c r="G97" s="210"/>
      <c r="H97" s="210"/>
      <c r="I97" s="210"/>
      <c r="J97" s="210"/>
      <c r="K97" s="210"/>
      <c r="L97" s="210"/>
      <c r="M97" s="158"/>
      <c r="N97" s="228" t="s">
        <v>197</v>
      </c>
      <c r="O97" s="158"/>
      <c r="P97" s="158"/>
      <c r="Q97" s="158"/>
      <c r="R97" s="158"/>
      <c r="S97" s="158"/>
      <c r="T97" s="158"/>
      <c r="U97" s="158"/>
      <c r="V97" s="158"/>
      <c r="W97" s="226"/>
    </row>
    <row r="98" spans="1:26" ht="6" customHeight="1" x14ac:dyDescent="0.15">
      <c r="A98" s="239"/>
      <c r="B98" s="158"/>
      <c r="C98" s="210"/>
      <c r="D98" s="210"/>
      <c r="E98" s="210"/>
      <c r="F98" s="210"/>
      <c r="G98" s="210"/>
      <c r="H98" s="210"/>
      <c r="I98" s="210"/>
      <c r="J98" s="210"/>
      <c r="K98" s="210"/>
      <c r="L98" s="210"/>
      <c r="M98" s="158"/>
      <c r="N98" s="158"/>
      <c r="O98" s="158"/>
      <c r="P98" s="158"/>
      <c r="Q98" s="158"/>
      <c r="R98" s="158"/>
      <c r="S98" s="158"/>
      <c r="T98" s="158"/>
      <c r="U98" s="158"/>
      <c r="V98" s="158"/>
      <c r="W98" s="226"/>
    </row>
    <row r="99" spans="1:26" ht="16" x14ac:dyDescent="0.15">
      <c r="A99" s="223"/>
      <c r="B99" s="158"/>
      <c r="C99" s="233" t="s">
        <v>50</v>
      </c>
      <c r="D99" s="378">
        <f>IF((D71+O85+D94-O71-D80-D85-O80)&gt;0,D71+O85+D94-O71-D80-D85-O80,0)</f>
        <v>0</v>
      </c>
      <c r="E99" s="379"/>
      <c r="F99" s="380"/>
      <c r="G99" s="234" t="s">
        <v>153</v>
      </c>
      <c r="H99" s="235">
        <v>0</v>
      </c>
      <c r="I99" s="235">
        <v>0</v>
      </c>
      <c r="J99" s="158"/>
      <c r="K99" s="158"/>
      <c r="L99" s="210"/>
      <c r="M99" s="158"/>
      <c r="N99" s="233" t="s">
        <v>50</v>
      </c>
      <c r="O99" s="378">
        <f>'Profit &amp; Loss Acc'!B24</f>
        <v>0</v>
      </c>
      <c r="P99" s="379"/>
      <c r="Q99" s="380"/>
      <c r="R99" s="234" t="s">
        <v>153</v>
      </c>
      <c r="S99" s="235">
        <v>0</v>
      </c>
      <c r="T99" s="235">
        <v>0</v>
      </c>
      <c r="U99" s="158"/>
      <c r="V99" s="158"/>
      <c r="W99" s="226"/>
      <c r="Y99" s="241"/>
      <c r="Z99" s="241"/>
    </row>
    <row r="100" spans="1:26" ht="12" customHeight="1" x14ac:dyDescent="0.15">
      <c r="A100" s="230"/>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2"/>
    </row>
    <row r="101" spans="1:26" ht="25" customHeight="1" x14ac:dyDescent="0.15">
      <c r="A101" s="409" t="s">
        <v>198</v>
      </c>
      <c r="B101" s="409"/>
      <c r="C101" s="409"/>
      <c r="D101" s="409"/>
      <c r="E101" s="409"/>
      <c r="F101" s="409"/>
      <c r="G101" s="409"/>
      <c r="H101" s="409"/>
      <c r="I101" s="409"/>
      <c r="J101" s="409"/>
      <c r="K101" s="409"/>
      <c r="L101" s="409"/>
      <c r="M101" s="409"/>
      <c r="N101" s="409"/>
      <c r="O101" s="409"/>
      <c r="P101" s="409"/>
      <c r="Q101" s="409"/>
      <c r="R101" s="409"/>
      <c r="S101" s="409"/>
      <c r="T101" s="409"/>
      <c r="U101" s="409"/>
      <c r="V101" s="409"/>
      <c r="W101" s="409"/>
    </row>
    <row r="102" spans="1:26" ht="8" customHeight="1" x14ac:dyDescent="0.15">
      <c r="A102" s="21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8"/>
    </row>
    <row r="103" spans="1:26" x14ac:dyDescent="0.15">
      <c r="A103" s="219">
        <v>30</v>
      </c>
      <c r="B103" s="158"/>
      <c r="C103" s="210" t="s">
        <v>222</v>
      </c>
      <c r="D103" s="210"/>
      <c r="E103" s="210"/>
      <c r="F103" s="210"/>
      <c r="G103" s="210"/>
      <c r="H103" s="210"/>
      <c r="I103" s="210"/>
      <c r="J103" s="210"/>
      <c r="K103" s="210"/>
      <c r="L103" s="219">
        <v>31</v>
      </c>
      <c r="M103" s="158"/>
      <c r="N103" s="210" t="s">
        <v>223</v>
      </c>
      <c r="O103" s="158"/>
      <c r="P103" s="158"/>
      <c r="Q103" s="158"/>
      <c r="R103" s="158"/>
      <c r="S103" s="158"/>
      <c r="T103" s="158"/>
      <c r="U103" s="158"/>
      <c r="V103" s="158"/>
      <c r="W103" s="226"/>
    </row>
    <row r="104" spans="1:26" ht="12" customHeight="1" x14ac:dyDescent="0.15">
      <c r="A104" s="223"/>
      <c r="B104" s="158"/>
      <c r="C104" s="224" t="s">
        <v>224</v>
      </c>
      <c r="D104" s="243"/>
      <c r="E104" s="243"/>
      <c r="F104" s="243"/>
      <c r="G104" s="234"/>
      <c r="H104" s="237"/>
      <c r="I104" s="237"/>
      <c r="J104" s="158"/>
      <c r="K104" s="158"/>
      <c r="L104" s="210"/>
      <c r="M104" s="158"/>
      <c r="N104" s="210" t="s">
        <v>225</v>
      </c>
      <c r="O104" s="158"/>
      <c r="P104" s="158"/>
      <c r="Q104" s="158"/>
      <c r="R104" s="158"/>
      <c r="S104" s="158"/>
      <c r="T104" s="158"/>
      <c r="U104" s="158"/>
      <c r="V104" s="158"/>
      <c r="W104" s="226"/>
    </row>
    <row r="105" spans="1:26" ht="6" customHeight="1" x14ac:dyDescent="0.15">
      <c r="A105" s="239"/>
      <c r="B105" s="158"/>
      <c r="C105" s="210"/>
      <c r="D105" s="210"/>
      <c r="E105" s="210"/>
      <c r="F105" s="210"/>
      <c r="G105" s="210"/>
      <c r="H105" s="210"/>
      <c r="I105" s="210"/>
      <c r="J105" s="210"/>
      <c r="K105" s="210"/>
      <c r="L105" s="210"/>
      <c r="M105" s="158"/>
      <c r="N105" s="158"/>
      <c r="O105" s="158"/>
      <c r="P105" s="158"/>
      <c r="Q105" s="158"/>
      <c r="R105" s="158"/>
      <c r="S105" s="158"/>
      <c r="T105" s="158"/>
      <c r="U105" s="158"/>
      <c r="V105" s="158"/>
      <c r="W105" s="226"/>
    </row>
    <row r="106" spans="1:26" ht="16" x14ac:dyDescent="0.15">
      <c r="A106" s="239"/>
      <c r="B106" s="158"/>
      <c r="C106" s="233" t="s">
        <v>50</v>
      </c>
      <c r="D106" s="378">
        <f>IF((D99+O99-O94)&gt;0,D99+O99-O94,0)</f>
        <v>0</v>
      </c>
      <c r="E106" s="379"/>
      <c r="F106" s="380"/>
      <c r="G106" s="234" t="s">
        <v>153</v>
      </c>
      <c r="H106" s="235">
        <v>0</v>
      </c>
      <c r="I106" s="235">
        <v>0</v>
      </c>
      <c r="J106" s="210"/>
      <c r="K106" s="210"/>
      <c r="L106" s="210"/>
      <c r="M106" s="158"/>
      <c r="N106" s="233" t="s">
        <v>50</v>
      </c>
      <c r="O106" s="378">
        <f>IF((O71+D80+D85+O80-D71-O85-D94)&gt;=0,O71+D80+D85+O80-D71-O85-D94,0)</f>
        <v>0</v>
      </c>
      <c r="P106" s="379"/>
      <c r="Q106" s="380"/>
      <c r="R106" s="234" t="s">
        <v>153</v>
      </c>
      <c r="S106" s="235">
        <v>0</v>
      </c>
      <c r="T106" s="235">
        <v>0</v>
      </c>
      <c r="U106" s="158"/>
      <c r="V106" s="158"/>
      <c r="W106" s="226"/>
    </row>
    <row r="107" spans="1:26" ht="6" customHeight="1" x14ac:dyDescent="0.15">
      <c r="A107" s="230"/>
      <c r="B107" s="231"/>
      <c r="C107" s="231"/>
      <c r="D107" s="231"/>
      <c r="E107" s="231"/>
      <c r="F107" s="231"/>
      <c r="G107" s="231"/>
      <c r="H107" s="231"/>
      <c r="I107" s="231"/>
      <c r="J107" s="231"/>
      <c r="K107" s="231"/>
      <c r="L107" s="231"/>
      <c r="M107" s="231"/>
      <c r="N107" s="244"/>
      <c r="O107" s="231"/>
      <c r="P107" s="231"/>
      <c r="Q107" s="231"/>
      <c r="R107" s="231"/>
      <c r="S107" s="231"/>
      <c r="T107" s="231"/>
      <c r="U107" s="231"/>
      <c r="V107" s="231"/>
      <c r="W107" s="232"/>
    </row>
    <row r="108" spans="1:26" ht="25" customHeight="1" x14ac:dyDescent="0.15">
      <c r="A108" s="406" t="s">
        <v>199</v>
      </c>
      <c r="B108" s="406"/>
      <c r="C108" s="406"/>
      <c r="D108" s="406"/>
      <c r="E108" s="406"/>
      <c r="F108" s="406"/>
      <c r="G108" s="406"/>
      <c r="H108" s="406"/>
      <c r="I108" s="406"/>
      <c r="J108" s="406"/>
      <c r="K108" s="406"/>
      <c r="L108" s="406"/>
      <c r="M108" s="406"/>
      <c r="N108" s="406"/>
      <c r="O108" s="406"/>
      <c r="P108" s="406"/>
      <c r="Q108" s="406"/>
      <c r="R108" s="406"/>
      <c r="S108" s="406"/>
      <c r="T108" s="406"/>
      <c r="U108" s="406"/>
      <c r="V108" s="406"/>
      <c r="W108" s="406"/>
    </row>
    <row r="109" spans="1:26" ht="16" customHeight="1" x14ac:dyDescent="0.15">
      <c r="A109" s="381" t="s">
        <v>200</v>
      </c>
      <c r="B109" s="381"/>
      <c r="C109" s="381"/>
      <c r="D109" s="381"/>
      <c r="E109" s="381"/>
      <c r="F109" s="381"/>
      <c r="G109" s="381"/>
      <c r="H109" s="381"/>
      <c r="I109" s="381"/>
      <c r="J109" s="381"/>
      <c r="K109" s="381"/>
      <c r="L109" s="381"/>
      <c r="M109" s="381"/>
      <c r="N109" s="381"/>
      <c r="O109" s="381"/>
      <c r="P109" s="381"/>
      <c r="Q109" s="381"/>
      <c r="R109" s="381"/>
      <c r="S109" s="381"/>
      <c r="T109" s="381"/>
      <c r="U109" s="381"/>
      <c r="V109" s="381"/>
      <c r="W109" s="381"/>
    </row>
    <row r="110" spans="1:26" ht="8" customHeight="1" x14ac:dyDescent="0.15">
      <c r="A110" s="21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8"/>
    </row>
    <row r="111" spans="1:26" x14ac:dyDescent="0.15">
      <c r="A111" s="219">
        <v>32</v>
      </c>
      <c r="B111" s="158"/>
      <c r="C111" s="210" t="s">
        <v>201</v>
      </c>
      <c r="D111" s="210"/>
      <c r="E111" s="210"/>
      <c r="F111" s="210"/>
      <c r="G111" s="210"/>
      <c r="H111" s="210"/>
      <c r="I111" s="210"/>
      <c r="J111" s="210"/>
      <c r="K111" s="210"/>
      <c r="L111" s="219">
        <v>35</v>
      </c>
      <c r="M111" s="158"/>
      <c r="N111" s="210" t="s">
        <v>202</v>
      </c>
      <c r="O111" s="158"/>
      <c r="P111" s="158"/>
      <c r="Q111" s="158"/>
      <c r="R111" s="158"/>
      <c r="S111" s="158"/>
      <c r="T111" s="158"/>
      <c r="U111" s="158"/>
      <c r="V111" s="158"/>
      <c r="W111" s="226"/>
    </row>
    <row r="112" spans="1:26" x14ac:dyDescent="0.15">
      <c r="A112" s="239"/>
      <c r="B112" s="158"/>
      <c r="C112" s="210" t="s">
        <v>203</v>
      </c>
      <c r="D112" s="382" t="str">
        <f>Admin!G$2</f>
        <v>2023-24</v>
      </c>
      <c r="E112" s="383"/>
      <c r="F112" s="383"/>
      <c r="G112" s="210"/>
      <c r="H112" s="210"/>
      <c r="I112" s="210"/>
      <c r="J112" s="210"/>
      <c r="K112" s="210"/>
      <c r="L112" s="210"/>
      <c r="M112" s="158"/>
      <c r="N112" s="210" t="s">
        <v>226</v>
      </c>
      <c r="O112" s="242"/>
      <c r="P112" s="242"/>
      <c r="Q112" s="242"/>
      <c r="R112" s="242"/>
      <c r="S112" s="242"/>
      <c r="T112" s="242"/>
      <c r="U112" s="242"/>
      <c r="V112" s="242"/>
      <c r="W112" s="226"/>
    </row>
    <row r="113" spans="1:23" ht="6" customHeight="1" x14ac:dyDescent="0.15">
      <c r="A113" s="239"/>
      <c r="B113" s="158"/>
      <c r="C113" s="210"/>
      <c r="D113" s="210"/>
      <c r="E113" s="210"/>
      <c r="F113" s="210"/>
      <c r="G113" s="210"/>
      <c r="H113" s="210"/>
      <c r="I113" s="210"/>
      <c r="J113" s="210"/>
      <c r="K113" s="210"/>
      <c r="L113" s="210"/>
      <c r="M113" s="158"/>
      <c r="N113" s="158"/>
      <c r="O113" s="158"/>
      <c r="P113" s="158"/>
      <c r="Q113" s="158"/>
      <c r="R113" s="158"/>
      <c r="S113" s="158"/>
      <c r="T113" s="158"/>
      <c r="U113" s="158"/>
      <c r="V113" s="158"/>
      <c r="W113" s="226"/>
    </row>
    <row r="114" spans="1:23" ht="16" x14ac:dyDescent="0.15">
      <c r="A114" s="223"/>
      <c r="B114" s="158"/>
      <c r="C114" s="233" t="s">
        <v>50</v>
      </c>
      <c r="D114" s="378"/>
      <c r="E114" s="379"/>
      <c r="F114" s="380"/>
      <c r="G114" s="234" t="s">
        <v>153</v>
      </c>
      <c r="H114" s="235">
        <v>0</v>
      </c>
      <c r="I114" s="235">
        <v>0</v>
      </c>
      <c r="J114" s="158"/>
      <c r="K114" s="158"/>
      <c r="L114" s="158"/>
      <c r="M114" s="158"/>
      <c r="N114" s="219"/>
      <c r="O114" s="243"/>
      <c r="P114" s="243"/>
      <c r="Q114" s="243"/>
      <c r="R114" s="234"/>
      <c r="S114" s="237"/>
      <c r="T114" s="237"/>
      <c r="U114" s="158"/>
      <c r="V114" s="158"/>
      <c r="W114" s="226"/>
    </row>
    <row r="115" spans="1:23" x14ac:dyDescent="0.15">
      <c r="A115" s="223"/>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226"/>
    </row>
    <row r="116" spans="1:23" x14ac:dyDescent="0.15">
      <c r="A116" s="219">
        <v>33</v>
      </c>
      <c r="B116" s="158"/>
      <c r="C116" s="210" t="s">
        <v>204</v>
      </c>
      <c r="D116" s="210"/>
      <c r="E116" s="210"/>
      <c r="F116" s="210"/>
      <c r="G116" s="210"/>
      <c r="H116" s="210"/>
      <c r="I116" s="210"/>
      <c r="J116" s="210"/>
      <c r="K116" s="210"/>
      <c r="L116" s="219">
        <v>36</v>
      </c>
      <c r="M116" s="158"/>
      <c r="N116" s="210" t="s">
        <v>205</v>
      </c>
      <c r="O116" s="158"/>
      <c r="P116" s="158"/>
      <c r="Q116" s="158"/>
      <c r="R116" s="382" t="str">
        <f>Admin!G$2</f>
        <v>2023-24</v>
      </c>
      <c r="S116" s="383"/>
      <c r="T116" s="383"/>
      <c r="U116" s="210" t="s">
        <v>206</v>
      </c>
      <c r="V116" s="158"/>
      <c r="W116" s="226"/>
    </row>
    <row r="117" spans="1:23" ht="12" customHeight="1" x14ac:dyDescent="0.15">
      <c r="A117" s="239"/>
      <c r="B117" s="158"/>
      <c r="C117" s="210" t="s">
        <v>207</v>
      </c>
      <c r="D117" s="210"/>
      <c r="E117" s="210"/>
      <c r="F117" s="210"/>
      <c r="G117" s="210"/>
      <c r="H117" s="210"/>
      <c r="I117" s="210"/>
      <c r="J117" s="210"/>
      <c r="K117" s="210"/>
      <c r="L117" s="210"/>
      <c r="M117" s="158"/>
      <c r="N117" s="210" t="s">
        <v>227</v>
      </c>
      <c r="O117" s="158"/>
      <c r="P117" s="158"/>
      <c r="Q117" s="158"/>
      <c r="R117" s="158"/>
      <c r="S117" s="158"/>
      <c r="T117" s="158"/>
      <c r="U117" s="158"/>
      <c r="V117" s="158"/>
      <c r="W117" s="226"/>
    </row>
    <row r="118" spans="1:23" ht="12" customHeight="1" x14ac:dyDescent="0.15">
      <c r="A118" s="239"/>
      <c r="B118" s="158"/>
      <c r="C118" s="210"/>
      <c r="D118" s="210"/>
      <c r="E118" s="210"/>
      <c r="F118" s="210"/>
      <c r="G118" s="210"/>
      <c r="H118" s="210"/>
      <c r="I118" s="210"/>
      <c r="J118" s="210"/>
      <c r="K118" s="210"/>
      <c r="L118" s="210"/>
      <c r="M118" s="158"/>
      <c r="N118" s="229" t="s">
        <v>208</v>
      </c>
      <c r="O118" s="158"/>
      <c r="P118" s="158"/>
      <c r="Q118" s="158"/>
      <c r="R118" s="158"/>
      <c r="S118" s="158"/>
      <c r="T118" s="158"/>
      <c r="U118" s="158"/>
      <c r="V118" s="158"/>
      <c r="W118" s="226"/>
    </row>
    <row r="119" spans="1:23" ht="16" x14ac:dyDescent="0.15">
      <c r="A119" s="223"/>
      <c r="B119" s="158"/>
      <c r="C119" s="233" t="s">
        <v>50</v>
      </c>
      <c r="D119" s="378"/>
      <c r="E119" s="379"/>
      <c r="F119" s="380"/>
      <c r="G119" s="234" t="s">
        <v>153</v>
      </c>
      <c r="H119" s="235">
        <v>0</v>
      </c>
      <c r="I119" s="235">
        <v>0</v>
      </c>
      <c r="J119" s="158"/>
      <c r="K119" s="158"/>
      <c r="L119" s="210"/>
      <c r="M119" s="158"/>
      <c r="N119" s="219"/>
      <c r="O119" s="158"/>
      <c r="P119" s="158"/>
      <c r="Q119" s="158"/>
      <c r="R119" s="158"/>
      <c r="S119" s="158"/>
      <c r="T119" s="158"/>
      <c r="U119" s="158"/>
      <c r="V119" s="158"/>
      <c r="W119" s="226"/>
    </row>
    <row r="120" spans="1:23" x14ac:dyDescent="0.15">
      <c r="A120" s="219">
        <v>34</v>
      </c>
      <c r="B120" s="158"/>
      <c r="C120" s="210" t="s">
        <v>209</v>
      </c>
      <c r="D120" s="210"/>
      <c r="E120" s="210"/>
      <c r="F120" s="210"/>
      <c r="G120" s="210"/>
      <c r="H120" s="210"/>
      <c r="I120" s="210"/>
      <c r="J120" s="210"/>
      <c r="K120" s="210"/>
      <c r="L120" s="219">
        <v>37</v>
      </c>
      <c r="M120" s="158"/>
      <c r="N120" s="210" t="s">
        <v>210</v>
      </c>
      <c r="O120" s="158"/>
      <c r="P120" s="158"/>
      <c r="Q120" s="158"/>
      <c r="R120" s="158"/>
      <c r="S120" s="158"/>
      <c r="T120" s="158"/>
      <c r="U120" s="158"/>
      <c r="V120" s="158"/>
      <c r="W120" s="226"/>
    </row>
    <row r="121" spans="1:23" ht="12" customHeight="1" x14ac:dyDescent="0.15">
      <c r="A121" s="239"/>
      <c r="B121" s="158"/>
      <c r="C121" s="228" t="s">
        <v>211</v>
      </c>
      <c r="D121" s="210"/>
      <c r="E121" s="210"/>
      <c r="F121" s="210"/>
      <c r="G121" s="210"/>
      <c r="H121" s="210"/>
      <c r="I121" s="210"/>
      <c r="J121" s="210"/>
      <c r="K121" s="210"/>
      <c r="L121" s="210"/>
      <c r="M121" s="158"/>
      <c r="N121" s="210" t="s">
        <v>212</v>
      </c>
      <c r="O121" s="158"/>
      <c r="P121" s="158"/>
      <c r="Q121" s="158"/>
      <c r="R121" s="158"/>
      <c r="S121" s="158"/>
      <c r="T121" s="158"/>
      <c r="U121" s="158"/>
      <c r="V121" s="158"/>
      <c r="W121" s="226"/>
    </row>
    <row r="122" spans="1:23" ht="6" customHeight="1" x14ac:dyDescent="0.15">
      <c r="A122" s="239"/>
      <c r="B122" s="158"/>
      <c r="C122" s="210"/>
      <c r="D122" s="210"/>
      <c r="E122" s="210"/>
      <c r="F122" s="210"/>
      <c r="G122" s="210"/>
      <c r="H122" s="210"/>
      <c r="I122" s="210"/>
      <c r="J122" s="210"/>
      <c r="K122" s="210"/>
      <c r="L122" s="210"/>
      <c r="M122" s="158"/>
      <c r="N122" s="158"/>
      <c r="O122" s="158"/>
      <c r="P122" s="158"/>
      <c r="Q122" s="158"/>
      <c r="R122" s="158"/>
      <c r="S122" s="158"/>
      <c r="T122" s="158"/>
      <c r="U122" s="158"/>
      <c r="V122" s="158"/>
      <c r="W122" s="226"/>
    </row>
    <row r="123" spans="1:23" ht="16" x14ac:dyDescent="0.15">
      <c r="A123" s="223"/>
      <c r="B123" s="158"/>
      <c r="C123" s="233" t="s">
        <v>50</v>
      </c>
      <c r="D123" s="378">
        <f>'Business Details'!O34</f>
        <v>0</v>
      </c>
      <c r="E123" s="379"/>
      <c r="F123" s="380"/>
      <c r="G123" s="234" t="s">
        <v>153</v>
      </c>
      <c r="H123" s="235">
        <v>0</v>
      </c>
      <c r="I123" s="235">
        <v>0</v>
      </c>
      <c r="J123" s="158"/>
      <c r="K123" s="158"/>
      <c r="L123" s="210"/>
      <c r="M123" s="158"/>
      <c r="N123" s="233" t="s">
        <v>50</v>
      </c>
      <c r="O123" s="378">
        <v>0</v>
      </c>
      <c r="P123" s="379"/>
      <c r="Q123" s="380"/>
      <c r="R123" s="234" t="s">
        <v>153</v>
      </c>
      <c r="S123" s="235">
        <v>0</v>
      </c>
      <c r="T123" s="235">
        <v>0</v>
      </c>
      <c r="U123" s="158"/>
      <c r="V123" s="158"/>
      <c r="W123" s="226"/>
    </row>
    <row r="124" spans="1:23" ht="12" customHeight="1" x14ac:dyDescent="0.15">
      <c r="A124" s="230"/>
      <c r="B124" s="231"/>
      <c r="C124" s="231"/>
      <c r="D124" s="231"/>
      <c r="E124" s="231"/>
      <c r="F124" s="231"/>
      <c r="G124" s="231"/>
      <c r="H124" s="231"/>
      <c r="I124" s="231"/>
      <c r="J124" s="231"/>
      <c r="K124" s="231"/>
      <c r="L124" s="244"/>
      <c r="M124" s="231"/>
      <c r="N124" s="245"/>
      <c r="O124" s="246"/>
      <c r="P124" s="246"/>
      <c r="Q124" s="246"/>
      <c r="R124" s="247"/>
      <c r="S124" s="248"/>
      <c r="T124" s="248"/>
      <c r="U124" s="231"/>
      <c r="V124" s="231"/>
      <c r="W124" s="232"/>
    </row>
  </sheetData>
  <mergeCells count="67">
    <mergeCell ref="A87:W87"/>
    <mergeCell ref="A108:W108"/>
    <mergeCell ref="D99:F99"/>
    <mergeCell ref="O99:Q99"/>
    <mergeCell ref="A88:W88"/>
    <mergeCell ref="A89:W89"/>
    <mergeCell ref="D94:F94"/>
    <mergeCell ref="O94:Q94"/>
    <mergeCell ref="A101:W101"/>
    <mergeCell ref="D106:F106"/>
    <mergeCell ref="O106:Q106"/>
    <mergeCell ref="A75:W75"/>
    <mergeCell ref="A76:W76"/>
    <mergeCell ref="D80:F80"/>
    <mergeCell ref="O80:Q80"/>
    <mergeCell ref="D85:F85"/>
    <mergeCell ref="O85:Q85"/>
    <mergeCell ref="A66:W66"/>
    <mergeCell ref="D71:F71"/>
    <mergeCell ref="O71:Q71"/>
    <mergeCell ref="A73:W73"/>
    <mergeCell ref="A74:W74"/>
    <mergeCell ref="D55:F55"/>
    <mergeCell ref="O55:Q55"/>
    <mergeCell ref="D60:F60"/>
    <mergeCell ref="O60:Q60"/>
    <mergeCell ref="D64:F64"/>
    <mergeCell ref="O64:Q64"/>
    <mergeCell ref="A41:W41"/>
    <mergeCell ref="A42:W42"/>
    <mergeCell ref="D46:F46"/>
    <mergeCell ref="O46:Q46"/>
    <mergeCell ref="D51:F51"/>
    <mergeCell ref="O51:Q51"/>
    <mergeCell ref="N31:Q31"/>
    <mergeCell ref="A33:W33"/>
    <mergeCell ref="D38:F38"/>
    <mergeCell ref="O38:Q38"/>
    <mergeCell ref="A40:W40"/>
    <mergeCell ref="N18:V18"/>
    <mergeCell ref="N20:Q20"/>
    <mergeCell ref="C22:D22"/>
    <mergeCell ref="S23:V23"/>
    <mergeCell ref="N26:Q26"/>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8.83203125" style="7" customWidth="1"/>
    <col min="14" max="14" width="9.1640625" style="7"/>
    <col min="15" max="15" width="9.33203125" style="7" customWidth="1"/>
    <col min="16" max="18" width="7.6640625" style="7" customWidth="1"/>
    <col min="19" max="19" width="8.1640625" style="7" customWidth="1"/>
    <col min="20" max="20" width="12.5" style="6" customWidth="1"/>
    <col min="21" max="21" width="8.1640625" style="7" customWidth="1"/>
    <col min="22" max="16384" width="9.1640625" style="6"/>
  </cols>
  <sheetData>
    <row r="1" spans="1:21" s="7" customFormat="1" ht="13.5" customHeight="1" x14ac:dyDescent="0.15">
      <c r="A1" s="323">
        <f>E1+SalesFeb24!$D$1+PurchasesJan24!A1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S1+PurchasesJan24!T1</f>
        <v>0</v>
      </c>
      <c r="U1" s="320">
        <f>SUM(U4:U199)</f>
        <v>0</v>
      </c>
    </row>
    <row r="2" spans="1:21" s="7" customFormat="1" ht="13.5" customHeight="1" x14ac:dyDescent="0.15">
      <c r="A2" s="319">
        <f>U1+PurchasesJan24!A2</f>
        <v>0</v>
      </c>
      <c r="B2" s="104" t="s">
        <v>272</v>
      </c>
      <c r="C2" s="498" t="s">
        <v>271</v>
      </c>
      <c r="D2" s="500" t="s">
        <v>270</v>
      </c>
      <c r="E2" s="498" t="s">
        <v>269</v>
      </c>
      <c r="F2" s="432" t="s">
        <v>268</v>
      </c>
      <c r="G2" s="501" t="s">
        <v>267</v>
      </c>
      <c r="H2" s="502"/>
      <c r="I2" s="503">
        <f>G1+H1+I1+J1+PurchasesJan24!I2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5"/>
    </row>
    <row r="4" spans="1:21" s="308" customFormat="1" x14ac:dyDescent="0.15">
      <c r="A4" s="312" t="str">
        <f>IF((E1&lt;&gt;0),Admin!$B$15,"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IF((A1&lt;Admin!$F$22),((A1-PurchasesJan24!A1)*Admin!$G$21),(A1*Admin!$G$21-(A1-Admin!$F$21)*(Admin!$G$21-Admin!$G$22)-PurchasesJan24!A2))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5"/>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6" width="12.6640625" style="7" customWidth="1"/>
    <col min="7" max="7" width="8.83203125" customWidth="1"/>
    <col min="8" max="16384" width="9.1640625" style="7"/>
  </cols>
  <sheetData>
    <row r="1" spans="1:6" s="302" customFormat="1" x14ac:dyDescent="0.15">
      <c r="A1" s="486" t="s">
        <v>241</v>
      </c>
      <c r="B1" s="484" t="s">
        <v>240</v>
      </c>
      <c r="C1" s="303" t="s">
        <v>239</v>
      </c>
      <c r="D1" s="304">
        <f>SUM(D4:D65)</f>
        <v>0</v>
      </c>
      <c r="E1" s="303">
        <f>SUM(E4:E65)/2</f>
        <v>0</v>
      </c>
      <c r="F1" s="303">
        <f>SUM(F4:F65)/2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SalesFeb24!A46+1</f>
        <v>45348</v>
      </c>
      <c r="B5" s="297">
        <f t="shared" ref="B5:B11" si="0">A5</f>
        <v>45348</v>
      </c>
      <c r="C5" s="296"/>
      <c r="D5" s="295"/>
      <c r="E5" s="296"/>
      <c r="F5" s="293"/>
    </row>
    <row r="6" spans="1:6" x14ac:dyDescent="0.15">
      <c r="A6" s="292">
        <f t="shared" ref="A6:A11" si="1">A5+1</f>
        <v>45349</v>
      </c>
      <c r="B6" s="285">
        <f t="shared" si="0"/>
        <v>45349</v>
      </c>
      <c r="F6" s="291"/>
    </row>
    <row r="7" spans="1:6" x14ac:dyDescent="0.15">
      <c r="A7" s="292">
        <f t="shared" si="1"/>
        <v>45350</v>
      </c>
      <c r="B7" s="285">
        <f t="shared" si="0"/>
        <v>45350</v>
      </c>
      <c r="F7" s="291"/>
    </row>
    <row r="8" spans="1:6" x14ac:dyDescent="0.15">
      <c r="A8" s="292">
        <f t="shared" si="1"/>
        <v>45351</v>
      </c>
      <c r="B8" s="285">
        <f t="shared" si="0"/>
        <v>45351</v>
      </c>
      <c r="F8" s="291"/>
    </row>
    <row r="9" spans="1:6" x14ac:dyDescent="0.15">
      <c r="A9" s="292">
        <f t="shared" si="1"/>
        <v>45352</v>
      </c>
      <c r="B9" s="285">
        <f t="shared" si="0"/>
        <v>45352</v>
      </c>
      <c r="F9" s="291"/>
    </row>
    <row r="10" spans="1:6" x14ac:dyDescent="0.15">
      <c r="A10" s="292">
        <f t="shared" si="1"/>
        <v>45353</v>
      </c>
      <c r="B10" s="285">
        <f t="shared" si="0"/>
        <v>45353</v>
      </c>
      <c r="F10" s="291"/>
    </row>
    <row r="11" spans="1:6" x14ac:dyDescent="0.15">
      <c r="A11" s="292">
        <f t="shared" si="1"/>
        <v>45354</v>
      </c>
      <c r="B11" s="285">
        <f t="shared" si="0"/>
        <v>45354</v>
      </c>
      <c r="F11" s="291"/>
    </row>
    <row r="12" spans="1:6" x14ac:dyDescent="0.15">
      <c r="A12" s="292">
        <f>A11</f>
        <v>45354</v>
      </c>
      <c r="B12" s="285" t="s">
        <v>234</v>
      </c>
      <c r="F12" s="291"/>
    </row>
    <row r="13" spans="1:6" x14ac:dyDescent="0.15">
      <c r="A13" s="292">
        <f>A11</f>
        <v>45354</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45355</v>
      </c>
      <c r="B16" s="297">
        <f t="shared" ref="B16:B22" si="2">A16</f>
        <v>45355</v>
      </c>
      <c r="C16" s="296"/>
      <c r="D16" s="295"/>
      <c r="E16" s="296"/>
      <c r="F16" s="293"/>
    </row>
    <row r="17" spans="1:6" x14ac:dyDescent="0.15">
      <c r="A17" s="292">
        <f t="shared" ref="A17:A22" si="3">A16+1</f>
        <v>45356</v>
      </c>
      <c r="B17" s="285">
        <f t="shared" si="2"/>
        <v>45356</v>
      </c>
      <c r="F17" s="291"/>
    </row>
    <row r="18" spans="1:6" x14ac:dyDescent="0.15">
      <c r="A18" s="292">
        <f t="shared" si="3"/>
        <v>45357</v>
      </c>
      <c r="B18" s="285">
        <f t="shared" si="2"/>
        <v>45357</v>
      </c>
      <c r="F18" s="291"/>
    </row>
    <row r="19" spans="1:6" x14ac:dyDescent="0.15">
      <c r="A19" s="292">
        <f t="shared" si="3"/>
        <v>45358</v>
      </c>
      <c r="B19" s="285">
        <f t="shared" si="2"/>
        <v>45358</v>
      </c>
      <c r="F19" s="291"/>
    </row>
    <row r="20" spans="1:6" x14ac:dyDescent="0.15">
      <c r="A20" s="292">
        <f t="shared" si="3"/>
        <v>45359</v>
      </c>
      <c r="B20" s="285">
        <f t="shared" si="2"/>
        <v>45359</v>
      </c>
      <c r="F20" s="291"/>
    </row>
    <row r="21" spans="1:6" x14ac:dyDescent="0.15">
      <c r="A21" s="292">
        <f t="shared" si="3"/>
        <v>45360</v>
      </c>
      <c r="B21" s="285">
        <f t="shared" si="2"/>
        <v>45360</v>
      </c>
      <c r="F21" s="291"/>
    </row>
    <row r="22" spans="1:6" x14ac:dyDescent="0.15">
      <c r="A22" s="292">
        <f t="shared" si="3"/>
        <v>45361</v>
      </c>
      <c r="B22" s="285">
        <f t="shared" si="2"/>
        <v>45361</v>
      </c>
      <c r="F22" s="291"/>
    </row>
    <row r="23" spans="1:6" x14ac:dyDescent="0.15">
      <c r="A23" s="292">
        <f>A22</f>
        <v>45361</v>
      </c>
      <c r="B23" s="285" t="s">
        <v>234</v>
      </c>
      <c r="F23" s="291"/>
    </row>
    <row r="24" spans="1:6" x14ac:dyDescent="0.15">
      <c r="A24" s="292">
        <f>A22</f>
        <v>45361</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45362</v>
      </c>
      <c r="B27" s="297">
        <f t="shared" ref="B27:B33" si="4">A27</f>
        <v>45362</v>
      </c>
      <c r="C27" s="296"/>
      <c r="D27" s="295"/>
      <c r="E27" s="296"/>
      <c r="F27" s="293"/>
    </row>
    <row r="28" spans="1:6" x14ac:dyDescent="0.15">
      <c r="A28" s="292">
        <f t="shared" ref="A28:A33" si="5">A27+1</f>
        <v>45363</v>
      </c>
      <c r="B28" s="285">
        <f t="shared" si="4"/>
        <v>45363</v>
      </c>
      <c r="F28" s="291"/>
    </row>
    <row r="29" spans="1:6" x14ac:dyDescent="0.15">
      <c r="A29" s="292">
        <f t="shared" si="5"/>
        <v>45364</v>
      </c>
      <c r="B29" s="285">
        <f t="shared" si="4"/>
        <v>45364</v>
      </c>
      <c r="F29" s="291"/>
    </row>
    <row r="30" spans="1:6" x14ac:dyDescent="0.15">
      <c r="A30" s="292">
        <f t="shared" si="5"/>
        <v>45365</v>
      </c>
      <c r="B30" s="285">
        <f t="shared" si="4"/>
        <v>45365</v>
      </c>
      <c r="F30" s="291"/>
    </row>
    <row r="31" spans="1:6" x14ac:dyDescent="0.15">
      <c r="A31" s="292">
        <f t="shared" si="5"/>
        <v>45366</v>
      </c>
      <c r="B31" s="285">
        <f t="shared" si="4"/>
        <v>45366</v>
      </c>
      <c r="F31" s="291"/>
    </row>
    <row r="32" spans="1:6" x14ac:dyDescent="0.15">
      <c r="A32" s="292">
        <f t="shared" si="5"/>
        <v>45367</v>
      </c>
      <c r="B32" s="285">
        <f t="shared" si="4"/>
        <v>45367</v>
      </c>
      <c r="F32" s="291"/>
    </row>
    <row r="33" spans="1:6" x14ac:dyDescent="0.15">
      <c r="A33" s="292">
        <f t="shared" si="5"/>
        <v>45368</v>
      </c>
      <c r="B33" s="285">
        <f t="shared" si="4"/>
        <v>45368</v>
      </c>
      <c r="F33" s="291"/>
    </row>
    <row r="34" spans="1:6" x14ac:dyDescent="0.15">
      <c r="A34" s="292">
        <f>A33</f>
        <v>45368</v>
      </c>
      <c r="B34" s="285" t="s">
        <v>234</v>
      </c>
      <c r="F34" s="291"/>
    </row>
    <row r="35" spans="1:6" x14ac:dyDescent="0.15">
      <c r="A35" s="292">
        <f>A33</f>
        <v>45368</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45369</v>
      </c>
      <c r="B38" s="297">
        <f t="shared" ref="B38:B44" si="6">A38</f>
        <v>45369</v>
      </c>
      <c r="C38" s="296"/>
      <c r="D38" s="295"/>
      <c r="E38" s="296"/>
      <c r="F38" s="293"/>
    </row>
    <row r="39" spans="1:6" x14ac:dyDescent="0.15">
      <c r="A39" s="292">
        <f t="shared" ref="A39:A44" si="7">A38+1</f>
        <v>45370</v>
      </c>
      <c r="B39" s="285">
        <f t="shared" si="6"/>
        <v>45370</v>
      </c>
      <c r="E39" s="283"/>
      <c r="F39" s="291"/>
    </row>
    <row r="40" spans="1:6" x14ac:dyDescent="0.15">
      <c r="A40" s="292">
        <f t="shared" si="7"/>
        <v>45371</v>
      </c>
      <c r="B40" s="285">
        <f t="shared" si="6"/>
        <v>45371</v>
      </c>
      <c r="E40" s="283"/>
      <c r="F40" s="291"/>
    </row>
    <row r="41" spans="1:6" x14ac:dyDescent="0.15">
      <c r="A41" s="292">
        <f t="shared" si="7"/>
        <v>45372</v>
      </c>
      <c r="B41" s="285">
        <f t="shared" si="6"/>
        <v>45372</v>
      </c>
      <c r="E41" s="283"/>
      <c r="F41" s="291"/>
    </row>
    <row r="42" spans="1:6" x14ac:dyDescent="0.15">
      <c r="A42" s="292">
        <f t="shared" si="7"/>
        <v>45373</v>
      </c>
      <c r="B42" s="285">
        <f t="shared" si="6"/>
        <v>45373</v>
      </c>
      <c r="E42" s="283"/>
      <c r="F42" s="291"/>
    </row>
    <row r="43" spans="1:6" x14ac:dyDescent="0.15">
      <c r="A43" s="292">
        <f t="shared" si="7"/>
        <v>45374</v>
      </c>
      <c r="B43" s="285">
        <f t="shared" si="6"/>
        <v>45374</v>
      </c>
      <c r="E43" s="283"/>
      <c r="F43" s="291"/>
    </row>
    <row r="44" spans="1:6" x14ac:dyDescent="0.15">
      <c r="A44" s="292">
        <f t="shared" si="7"/>
        <v>45375</v>
      </c>
      <c r="B44" s="285">
        <f t="shared" si="6"/>
        <v>45375</v>
      </c>
      <c r="E44" s="283"/>
      <c r="F44" s="291"/>
    </row>
    <row r="45" spans="1:6" x14ac:dyDescent="0.15">
      <c r="A45" s="292">
        <f>A44</f>
        <v>45375</v>
      </c>
      <c r="B45" s="285" t="s">
        <v>234</v>
      </c>
      <c r="F45" s="291"/>
    </row>
    <row r="46" spans="1:6" x14ac:dyDescent="0.15">
      <c r="A46" s="292">
        <f>A45</f>
        <v>45375</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A44+1</f>
        <v>45376</v>
      </c>
      <c r="B49" s="297">
        <f t="shared" ref="B49:B55" si="8">A49</f>
        <v>45376</v>
      </c>
      <c r="C49" s="296"/>
      <c r="D49" s="295"/>
      <c r="E49" s="296"/>
      <c r="F49" s="293"/>
    </row>
    <row r="50" spans="1:6" x14ac:dyDescent="0.15">
      <c r="A50" s="292">
        <f t="shared" ref="A50:A55" si="9">A49+1</f>
        <v>45377</v>
      </c>
      <c r="B50" s="285">
        <f t="shared" si="8"/>
        <v>45377</v>
      </c>
      <c r="E50" s="283"/>
      <c r="F50" s="291"/>
    </row>
    <row r="51" spans="1:6" x14ac:dyDescent="0.15">
      <c r="A51" s="292">
        <f t="shared" si="9"/>
        <v>45378</v>
      </c>
      <c r="B51" s="285">
        <f t="shared" si="8"/>
        <v>45378</v>
      </c>
      <c r="E51" s="283"/>
      <c r="F51" s="291"/>
    </row>
    <row r="52" spans="1:6" x14ac:dyDescent="0.15">
      <c r="A52" s="292">
        <f t="shared" si="9"/>
        <v>45379</v>
      </c>
      <c r="B52" s="285">
        <f t="shared" si="8"/>
        <v>45379</v>
      </c>
      <c r="E52" s="283"/>
      <c r="F52" s="291"/>
    </row>
    <row r="53" spans="1:6" x14ac:dyDescent="0.15">
      <c r="A53" s="292">
        <f t="shared" si="9"/>
        <v>45380</v>
      </c>
      <c r="B53" s="285">
        <f t="shared" si="8"/>
        <v>45380</v>
      </c>
      <c r="E53" s="283"/>
      <c r="F53" s="291"/>
    </row>
    <row r="54" spans="1:6" x14ac:dyDescent="0.15">
      <c r="A54" s="292">
        <f t="shared" si="9"/>
        <v>45381</v>
      </c>
      <c r="B54" s="285">
        <f t="shared" si="8"/>
        <v>45381</v>
      </c>
      <c r="E54" s="283"/>
      <c r="F54" s="291"/>
    </row>
    <row r="55" spans="1:6" x14ac:dyDescent="0.15">
      <c r="A55" s="292">
        <f t="shared" si="9"/>
        <v>45382</v>
      </c>
      <c r="B55" s="285">
        <f t="shared" si="8"/>
        <v>45382</v>
      </c>
      <c r="E55" s="283"/>
      <c r="F55" s="291"/>
    </row>
    <row r="56" spans="1:6" x14ac:dyDescent="0.15">
      <c r="A56" s="292">
        <f>A55</f>
        <v>45382</v>
      </c>
      <c r="B56" s="285" t="s">
        <v>234</v>
      </c>
      <c r="F56" s="291"/>
    </row>
    <row r="57" spans="1:6" x14ac:dyDescent="0.15">
      <c r="A57" s="292">
        <f>A56</f>
        <v>45382</v>
      </c>
      <c r="B57" s="285" t="s">
        <v>233</v>
      </c>
      <c r="F57" s="291"/>
    </row>
    <row r="58" spans="1:6" ht="14" thickBot="1" x14ac:dyDescent="0.2">
      <c r="A58" s="290"/>
      <c r="B58" s="289"/>
      <c r="C58" s="287"/>
      <c r="D58" s="288"/>
      <c r="E58" s="300">
        <f>SUM(E49:E57)</f>
        <v>0</v>
      </c>
      <c r="F58" s="299">
        <f>SUM(F49:F57)</f>
        <v>0</v>
      </c>
    </row>
    <row r="59" spans="1:6" ht="14" thickBot="1" x14ac:dyDescent="0.2"/>
    <row r="60" spans="1:6" x14ac:dyDescent="0.15">
      <c r="A60" s="298">
        <f>A55+1</f>
        <v>45383</v>
      </c>
      <c r="B60" s="297">
        <f t="shared" ref="B60" si="10">A60</f>
        <v>45383</v>
      </c>
      <c r="C60" s="296"/>
      <c r="D60" s="295"/>
      <c r="E60" s="296"/>
      <c r="F60" s="293"/>
    </row>
    <row r="61" spans="1:6" x14ac:dyDescent="0.15">
      <c r="A61" s="292">
        <f>A60+1</f>
        <v>45384</v>
      </c>
      <c r="B61" s="285">
        <f>B60+1</f>
        <v>45384</v>
      </c>
      <c r="F61" s="291"/>
    </row>
    <row r="62" spans="1:6" x14ac:dyDescent="0.15">
      <c r="A62" s="292">
        <f>A61+1</f>
        <v>45385</v>
      </c>
      <c r="B62" s="285">
        <f>B61+1</f>
        <v>45385</v>
      </c>
      <c r="F62" s="291"/>
    </row>
    <row r="63" spans="1:6" x14ac:dyDescent="0.15">
      <c r="A63" s="292">
        <f>A62</f>
        <v>45385</v>
      </c>
      <c r="B63" s="285" t="s">
        <v>234</v>
      </c>
      <c r="F63" s="291"/>
    </row>
    <row r="64" spans="1:6" x14ac:dyDescent="0.15">
      <c r="A64" s="292">
        <f>A63</f>
        <v>45385</v>
      </c>
      <c r="B64" s="285" t="s">
        <v>233</v>
      </c>
      <c r="F64" s="291"/>
    </row>
    <row r="65" spans="1:6" ht="14" thickBot="1" x14ac:dyDescent="0.2">
      <c r="A65" s="290"/>
      <c r="B65" s="289"/>
      <c r="C65" s="287"/>
      <c r="D65" s="288"/>
      <c r="E65" s="300">
        <f>SUM(E60:E64)</f>
        <v>0</v>
      </c>
      <c r="F65" s="299">
        <f>SUM(F60:F64)</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7.83203125" style="7" customWidth="1"/>
    <col min="20" max="20" width="12.5" style="6" customWidth="1"/>
    <col min="21" max="21" width="8.1640625" style="7" customWidth="1"/>
    <col min="22" max="16384" width="9.1640625" style="6"/>
  </cols>
  <sheetData>
    <row r="1" spans="1:21" s="7" customFormat="1" ht="13.5" customHeight="1" x14ac:dyDescent="0.15">
      <c r="A1" s="323">
        <f>E1+SalesMar24!$D$1+PurchasesFeb24!A1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S1+PurchasesFeb24!T1</f>
        <v>0</v>
      </c>
      <c r="U1" s="320">
        <f>SUM(U4:U199)</f>
        <v>0</v>
      </c>
    </row>
    <row r="2" spans="1:21" s="7" customFormat="1" ht="13.5" customHeight="1" x14ac:dyDescent="0.15">
      <c r="A2" s="319">
        <f>U1+PurchasesFeb24!A2</f>
        <v>0</v>
      </c>
      <c r="B2" s="104" t="s">
        <v>272</v>
      </c>
      <c r="C2" s="498" t="s">
        <v>271</v>
      </c>
      <c r="D2" s="500" t="s">
        <v>270</v>
      </c>
      <c r="E2" s="498" t="s">
        <v>269</v>
      </c>
      <c r="F2" s="432" t="s">
        <v>268</v>
      </c>
      <c r="G2" s="501" t="s">
        <v>267</v>
      </c>
      <c r="H2" s="502"/>
      <c r="I2" s="503">
        <f>G1+H1+I1+J1+PurchasesFeb24!I2</f>
        <v>0</v>
      </c>
      <c r="J2" s="504"/>
      <c r="K2" s="432" t="s">
        <v>266</v>
      </c>
      <c r="L2" s="432" t="s">
        <v>265</v>
      </c>
      <c r="M2" s="432" t="s">
        <v>264</v>
      </c>
      <c r="N2" s="432" t="s">
        <v>274</v>
      </c>
      <c r="O2" s="432" t="s">
        <v>262</v>
      </c>
      <c r="P2" s="432" t="s">
        <v>261</v>
      </c>
      <c r="Q2" s="432" t="s">
        <v>260</v>
      </c>
      <c r="R2" s="432" t="s">
        <v>259</v>
      </c>
      <c r="S2" s="492" t="s">
        <v>258</v>
      </c>
      <c r="T2" s="495" t="str">
        <f>IF(T1&gt;'Fixed Assets'!$D$74,"ENTER VEHICLE CHANGES        on Fixed Asset schedule","Motor Vehicles: make, model, date reg. and reg. Mark")</f>
        <v>Motor Vehicles: make, model, date reg. and reg. Mark</v>
      </c>
      <c r="U2" s="492" t="s">
        <v>27</v>
      </c>
    </row>
    <row r="3" spans="1:21" s="313" customFormat="1" ht="45" customHeight="1" x14ac:dyDescent="0.15">
      <c r="A3" s="314" t="s">
        <v>257</v>
      </c>
      <c r="B3" s="432" t="s">
        <v>256</v>
      </c>
      <c r="C3" s="499"/>
      <c r="D3" s="499"/>
      <c r="E3" s="499"/>
      <c r="F3" s="499"/>
      <c r="G3" s="278" t="s">
        <v>28</v>
      </c>
      <c r="H3" s="278" t="s">
        <v>255</v>
      </c>
      <c r="I3" s="278" t="s">
        <v>30</v>
      </c>
      <c r="J3" s="278" t="s">
        <v>31</v>
      </c>
      <c r="K3" s="508"/>
      <c r="L3" s="508"/>
      <c r="M3" s="509"/>
      <c r="N3" s="509"/>
      <c r="O3" s="509"/>
      <c r="P3" s="509"/>
      <c r="Q3" s="509"/>
      <c r="R3" s="509"/>
      <c r="S3" s="506"/>
      <c r="T3" s="496"/>
      <c r="U3" s="506"/>
    </row>
    <row r="4" spans="1:21" s="308" customFormat="1" x14ac:dyDescent="0.15">
      <c r="A4" s="312" t="str">
        <f>IF((E1&lt;&gt;0),Admin!$B$16," ")</f>
        <v xml:space="preserve"> </v>
      </c>
      <c r="B4" s="497"/>
      <c r="C4" s="497"/>
      <c r="D4" s="497"/>
      <c r="E4" s="497"/>
      <c r="F4" s="497"/>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3"/>
      <c r="U4" s="318">
        <f>IF((A1&lt;Admin!$F$22),((A1-PurchasesFeb24!A1)*Admin!$G$21),(A1*Admin!$G$21-(A1-Admin!$F$21)*(Admin!$G$21-Admin!$G$22)-PurchasesFeb24!A2))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L16" sqref="L16"/>
    </sheetView>
  </sheetViews>
  <sheetFormatPr baseColWidth="10" defaultColWidth="9.1640625" defaultRowHeight="12" x14ac:dyDescent="0.15"/>
  <cols>
    <col min="1" max="1" width="1.5" style="122" customWidth="1"/>
    <col min="2" max="2" width="10.1640625" style="139" bestFit="1" customWidth="1"/>
    <col min="3" max="3" width="4.6640625" style="122" customWidth="1"/>
    <col min="4" max="5" width="11.1640625" style="122" customWidth="1"/>
    <col min="6" max="6" width="11" style="122" customWidth="1"/>
    <col min="7" max="7" width="9.1640625" style="140"/>
    <col min="8" max="8" width="4.6640625" style="122" customWidth="1"/>
    <col min="9" max="12" width="9.1640625" style="122"/>
    <col min="13" max="13" width="11.5" style="122" customWidth="1"/>
    <col min="14" max="14" width="9.1640625" style="122"/>
    <col min="15" max="15" width="3.33203125" style="122" customWidth="1"/>
    <col min="16" max="16384" width="9.1640625" style="122"/>
  </cols>
  <sheetData>
    <row r="1" spans="1:15" ht="12" customHeight="1" thickBot="1" x14ac:dyDescent="0.2">
      <c r="A1" s="119"/>
      <c r="B1" s="120" t="s">
        <v>70</v>
      </c>
      <c r="C1" s="119"/>
      <c r="D1" s="520"/>
      <c r="E1" s="520"/>
      <c r="F1" s="520"/>
      <c r="G1" s="121"/>
      <c r="H1" s="119"/>
      <c r="I1" s="119"/>
      <c r="J1" s="119"/>
      <c r="K1" s="119"/>
      <c r="L1" s="119"/>
      <c r="M1" s="119"/>
      <c r="N1" s="119"/>
      <c r="O1" s="119"/>
    </row>
    <row r="2" spans="1:15" ht="12" customHeight="1" x14ac:dyDescent="0.15">
      <c r="A2" s="119"/>
      <c r="B2" s="123">
        <v>44985</v>
      </c>
      <c r="C2" s="119"/>
      <c r="D2" s="510" t="s">
        <v>71</v>
      </c>
      <c r="E2" s="516"/>
      <c r="F2" s="511"/>
      <c r="G2" s="252" t="str">
        <f>B23</f>
        <v>2023-24</v>
      </c>
      <c r="H2" s="119"/>
      <c r="I2" s="521" t="s">
        <v>72</v>
      </c>
      <c r="J2" s="522"/>
      <c r="K2" s="124" t="str">
        <f>G2</f>
        <v>2023-24</v>
      </c>
      <c r="L2" s="119"/>
      <c r="M2" s="119"/>
      <c r="N2" s="119"/>
      <c r="O2" s="119"/>
    </row>
    <row r="3" spans="1:15" ht="12" customHeight="1" thickBot="1" x14ac:dyDescent="0.2">
      <c r="A3" s="119"/>
      <c r="B3" s="123">
        <v>45016</v>
      </c>
      <c r="C3" s="119"/>
      <c r="D3" s="119"/>
      <c r="E3" s="119"/>
      <c r="F3" s="119"/>
      <c r="G3" s="125"/>
      <c r="H3" s="119"/>
      <c r="I3" s="119"/>
      <c r="J3" s="126"/>
      <c r="K3" s="126"/>
      <c r="L3" s="121"/>
      <c r="M3" s="119"/>
      <c r="N3" s="119"/>
      <c r="O3" s="119"/>
    </row>
    <row r="4" spans="1:15" ht="12" customHeight="1" thickBot="1" x14ac:dyDescent="0.2">
      <c r="A4" s="119"/>
      <c r="B4" s="127">
        <v>45022</v>
      </c>
      <c r="C4" s="119"/>
      <c r="D4" s="512" t="s">
        <v>132</v>
      </c>
      <c r="E4" s="512"/>
      <c r="F4" s="512"/>
      <c r="G4" s="128">
        <v>1</v>
      </c>
      <c r="H4" s="119"/>
      <c r="I4" s="512" t="s">
        <v>73</v>
      </c>
      <c r="J4" s="512"/>
      <c r="K4" s="512"/>
      <c r="L4" s="512"/>
      <c r="M4" s="512"/>
      <c r="N4" s="129">
        <v>12570</v>
      </c>
      <c r="O4" s="125" t="s">
        <v>50</v>
      </c>
    </row>
    <row r="5" spans="1:15" ht="12" customHeight="1" x14ac:dyDescent="0.15">
      <c r="A5" s="119"/>
      <c r="B5" s="123">
        <v>45046</v>
      </c>
      <c r="C5" s="119"/>
      <c r="D5" s="512" t="s">
        <v>74</v>
      </c>
      <c r="E5" s="512"/>
      <c r="F5" s="512"/>
      <c r="G5" s="128">
        <v>0.18</v>
      </c>
      <c r="H5" s="119"/>
      <c r="I5" s="119"/>
      <c r="J5" s="119"/>
      <c r="K5" s="119"/>
      <c r="L5" s="119"/>
      <c r="M5" s="119"/>
      <c r="N5" s="125"/>
      <c r="O5" s="125"/>
    </row>
    <row r="6" spans="1:15" ht="12" customHeight="1" x14ac:dyDescent="0.15">
      <c r="A6" s="119"/>
      <c r="B6" s="123">
        <v>45077</v>
      </c>
      <c r="C6" s="119"/>
      <c r="D6" s="119"/>
      <c r="E6" s="119"/>
      <c r="F6" s="119"/>
      <c r="G6" s="125"/>
      <c r="H6" s="119"/>
      <c r="I6" s="512" t="s">
        <v>75</v>
      </c>
      <c r="J6" s="512"/>
      <c r="K6" s="512"/>
      <c r="L6" s="512"/>
      <c r="M6" s="512"/>
      <c r="N6" s="128">
        <v>0.2</v>
      </c>
      <c r="O6" s="125" t="s">
        <v>76</v>
      </c>
    </row>
    <row r="7" spans="1:15" ht="12" customHeight="1" x14ac:dyDescent="0.15">
      <c r="A7" s="119"/>
      <c r="B7" s="123">
        <v>45107</v>
      </c>
      <c r="C7" s="119"/>
      <c r="D7" s="512" t="s">
        <v>77</v>
      </c>
      <c r="E7" s="512"/>
      <c r="F7" s="512"/>
      <c r="G7" s="125"/>
      <c r="H7" s="119"/>
      <c r="I7" s="512" t="s">
        <v>78</v>
      </c>
      <c r="J7" s="512"/>
      <c r="K7" s="512"/>
      <c r="L7" s="512"/>
      <c r="M7" s="512"/>
      <c r="N7" s="128">
        <v>0.4</v>
      </c>
      <c r="O7" s="125" t="s">
        <v>76</v>
      </c>
    </row>
    <row r="8" spans="1:15" ht="12" customHeight="1" x14ac:dyDescent="0.15">
      <c r="A8" s="119"/>
      <c r="B8" s="123">
        <v>45138</v>
      </c>
      <c r="C8" s="119"/>
      <c r="D8" s="119" t="s">
        <v>79</v>
      </c>
      <c r="E8" s="130">
        <v>12000</v>
      </c>
      <c r="F8" s="119" t="s">
        <v>80</v>
      </c>
      <c r="G8" s="130">
        <v>3000</v>
      </c>
      <c r="H8" s="119"/>
      <c r="I8" s="119"/>
      <c r="J8" s="119"/>
      <c r="K8" s="119"/>
      <c r="L8" s="119"/>
      <c r="M8" s="119"/>
      <c r="N8" s="125"/>
      <c r="O8" s="125"/>
    </row>
    <row r="9" spans="1:15" ht="12" customHeight="1" x14ac:dyDescent="0.15">
      <c r="A9" s="119"/>
      <c r="B9" s="123">
        <v>45169</v>
      </c>
      <c r="C9" s="119"/>
      <c r="D9" s="119"/>
      <c r="E9" s="125"/>
      <c r="F9" s="119"/>
      <c r="G9" s="125"/>
      <c r="H9" s="119"/>
      <c r="I9" s="512" t="s">
        <v>81</v>
      </c>
      <c r="J9" s="515"/>
      <c r="K9" s="515"/>
      <c r="L9" s="131" t="s">
        <v>82</v>
      </c>
      <c r="M9" s="131" t="s">
        <v>83</v>
      </c>
      <c r="N9" s="132" t="s">
        <v>84</v>
      </c>
      <c r="O9" s="125"/>
    </row>
    <row r="10" spans="1:15" ht="12" customHeight="1" x14ac:dyDescent="0.15">
      <c r="A10" s="119"/>
      <c r="B10" s="123">
        <v>45199</v>
      </c>
      <c r="C10" s="119"/>
      <c r="D10" s="119"/>
      <c r="E10" s="125"/>
      <c r="F10" s="119"/>
      <c r="G10" s="125"/>
      <c r="H10" s="119"/>
      <c r="I10" s="119"/>
      <c r="J10" s="119"/>
      <c r="K10" s="119"/>
      <c r="L10" s="119"/>
      <c r="M10" s="119"/>
      <c r="N10" s="125"/>
      <c r="O10" s="125"/>
    </row>
    <row r="11" spans="1:15" ht="12" customHeight="1" x14ac:dyDescent="0.15">
      <c r="A11" s="119"/>
      <c r="B11" s="123">
        <v>45230</v>
      </c>
      <c r="C11" s="119"/>
      <c r="D11" s="510" t="s">
        <v>85</v>
      </c>
      <c r="E11" s="516"/>
      <c r="F11" s="511"/>
      <c r="G11" s="125" t="s">
        <v>76</v>
      </c>
      <c r="H11" s="119"/>
      <c r="I11" s="119" t="s">
        <v>86</v>
      </c>
      <c r="J11" s="119"/>
      <c r="K11" s="133">
        <v>0.2</v>
      </c>
      <c r="L11" s="125">
        <f>N11</f>
        <v>0</v>
      </c>
      <c r="M11" s="125">
        <v>37700</v>
      </c>
      <c r="N11" s="130">
        <v>0</v>
      </c>
      <c r="O11" s="125"/>
    </row>
    <row r="12" spans="1:15" ht="12" customHeight="1" x14ac:dyDescent="0.15">
      <c r="A12" s="119"/>
      <c r="B12" s="123">
        <v>45260</v>
      </c>
      <c r="C12" s="119"/>
      <c r="D12" s="119"/>
      <c r="E12" s="119"/>
      <c r="F12" s="119"/>
      <c r="G12" s="125"/>
      <c r="H12" s="119"/>
      <c r="I12" s="119" t="s">
        <v>87</v>
      </c>
      <c r="J12" s="119"/>
      <c r="K12" s="133">
        <v>0.4</v>
      </c>
      <c r="L12" s="125">
        <v>37701</v>
      </c>
      <c r="M12" s="119"/>
      <c r="N12" s="130">
        <v>37701</v>
      </c>
      <c r="O12" s="125"/>
    </row>
    <row r="13" spans="1:15" ht="12" customHeight="1" x14ac:dyDescent="0.15">
      <c r="A13" s="119"/>
      <c r="B13" s="123">
        <v>45291</v>
      </c>
      <c r="C13" s="119"/>
      <c r="D13" s="512" t="s">
        <v>88</v>
      </c>
      <c r="E13" s="512"/>
      <c r="F13" s="512"/>
      <c r="G13" s="128">
        <v>0</v>
      </c>
      <c r="H13" s="119"/>
      <c r="I13" s="119"/>
      <c r="J13" s="119"/>
      <c r="K13" s="119"/>
      <c r="L13" s="119"/>
      <c r="M13" s="119"/>
      <c r="N13" s="119"/>
      <c r="O13" s="119"/>
    </row>
    <row r="14" spans="1:15" ht="12" customHeight="1" x14ac:dyDescent="0.15">
      <c r="A14" s="119"/>
      <c r="B14" s="123">
        <v>45322</v>
      </c>
      <c r="C14" s="119"/>
      <c r="D14" s="512" t="s">
        <v>89</v>
      </c>
      <c r="E14" s="512"/>
      <c r="F14" s="512"/>
      <c r="G14" s="128">
        <v>0.1</v>
      </c>
      <c r="H14" s="119"/>
      <c r="I14" s="517" t="s">
        <v>90</v>
      </c>
      <c r="J14" s="518"/>
      <c r="K14" s="519"/>
      <c r="L14" s="134" t="str">
        <f>G2</f>
        <v>2023-24</v>
      </c>
      <c r="M14" s="119"/>
      <c r="N14" s="119"/>
      <c r="O14" s="119"/>
    </row>
    <row r="15" spans="1:15" ht="12" customHeight="1" x14ac:dyDescent="0.15">
      <c r="A15" s="119"/>
      <c r="B15" s="123">
        <v>45350</v>
      </c>
      <c r="C15" s="119"/>
      <c r="D15" s="512" t="s">
        <v>91</v>
      </c>
      <c r="E15" s="512"/>
      <c r="F15" s="512"/>
      <c r="G15" s="128">
        <v>0.2</v>
      </c>
      <c r="H15" s="119"/>
      <c r="I15" s="119"/>
      <c r="J15" s="119"/>
      <c r="K15" s="119"/>
      <c r="L15" s="119"/>
      <c r="M15" s="119"/>
      <c r="N15" s="119"/>
      <c r="O15" s="119"/>
    </row>
    <row r="16" spans="1:15" ht="12" customHeight="1" thickBot="1" x14ac:dyDescent="0.2">
      <c r="A16" s="119"/>
      <c r="B16" s="123">
        <v>45382</v>
      </c>
      <c r="C16" s="119"/>
      <c r="D16" s="512" t="s">
        <v>92</v>
      </c>
      <c r="E16" s="512"/>
      <c r="F16" s="512"/>
      <c r="G16" s="128">
        <v>0.33</v>
      </c>
      <c r="H16" s="119"/>
      <c r="I16" s="512" t="s">
        <v>93</v>
      </c>
      <c r="J16" s="512"/>
      <c r="K16" s="512"/>
      <c r="L16" s="135">
        <v>3.45</v>
      </c>
      <c r="M16" s="119"/>
      <c r="N16" s="119"/>
      <c r="O16" s="119"/>
    </row>
    <row r="17" spans="1:15" ht="12" customHeight="1" thickBot="1" x14ac:dyDescent="0.2">
      <c r="A17" s="119"/>
      <c r="B17" s="127">
        <v>45387</v>
      </c>
      <c r="C17" s="119"/>
      <c r="D17" s="512" t="s">
        <v>94</v>
      </c>
      <c r="E17" s="512"/>
      <c r="F17" s="512"/>
      <c r="G17" s="128">
        <v>0.25</v>
      </c>
      <c r="H17" s="119"/>
      <c r="I17" s="119"/>
      <c r="J17" s="119"/>
      <c r="K17" s="119"/>
      <c r="L17" s="137"/>
      <c r="M17" s="119"/>
      <c r="N17" s="119"/>
      <c r="O17" s="119"/>
    </row>
    <row r="18" spans="1:15" ht="12" customHeight="1" x14ac:dyDescent="0.15">
      <c r="A18" s="119"/>
      <c r="B18" s="123">
        <v>45412</v>
      </c>
      <c r="C18" s="119"/>
      <c r="D18" s="119"/>
      <c r="E18" s="119"/>
      <c r="F18" s="119"/>
      <c r="G18" s="125"/>
      <c r="H18" s="119"/>
      <c r="I18" s="119"/>
      <c r="J18" s="119"/>
      <c r="K18" s="119"/>
      <c r="L18" s="119"/>
      <c r="M18" s="119"/>
      <c r="N18" s="119"/>
      <c r="O18" s="119"/>
    </row>
    <row r="19" spans="1:15" ht="12" customHeight="1" x14ac:dyDescent="0.15">
      <c r="A19" s="119"/>
      <c r="B19" s="123">
        <v>45443</v>
      </c>
      <c r="C19" s="119"/>
      <c r="D19" s="510" t="s">
        <v>96</v>
      </c>
      <c r="E19" s="511"/>
      <c r="F19" s="125" t="s">
        <v>97</v>
      </c>
      <c r="G19" s="125" t="s">
        <v>98</v>
      </c>
      <c r="H19" s="119"/>
      <c r="I19" s="514" t="s">
        <v>95</v>
      </c>
      <c r="J19" s="514"/>
      <c r="K19" s="514"/>
      <c r="L19" s="119"/>
      <c r="M19" s="513" t="s">
        <v>228</v>
      </c>
      <c r="N19" s="119"/>
      <c r="O19" s="119"/>
    </row>
    <row r="20" spans="1:15" ht="12" customHeight="1" x14ac:dyDescent="0.15">
      <c r="A20" s="119"/>
      <c r="B20" s="123">
        <v>45473</v>
      </c>
      <c r="C20" s="119"/>
      <c r="D20" s="121"/>
      <c r="E20" s="121"/>
      <c r="F20" s="125"/>
      <c r="G20" s="125"/>
      <c r="H20" s="119"/>
      <c r="I20" s="514"/>
      <c r="J20" s="514"/>
      <c r="K20" s="514"/>
      <c r="L20" s="328">
        <v>0.09</v>
      </c>
      <c r="M20" s="513"/>
      <c r="N20" s="130">
        <v>12570</v>
      </c>
      <c r="O20" s="125" t="s">
        <v>50</v>
      </c>
    </row>
    <row r="21" spans="1:15" ht="12" customHeight="1" x14ac:dyDescent="0.15">
      <c r="A21" s="119"/>
      <c r="B21" s="123">
        <v>45688</v>
      </c>
      <c r="C21" s="119"/>
      <c r="D21" s="512" t="s">
        <v>99</v>
      </c>
      <c r="E21" s="512"/>
      <c r="F21" s="130">
        <v>10000</v>
      </c>
      <c r="G21" s="135">
        <v>0.45</v>
      </c>
      <c r="H21" s="119"/>
      <c r="I21" s="136"/>
      <c r="J21" s="136"/>
      <c r="K21" s="136"/>
      <c r="L21" s="133"/>
      <c r="M21" s="119"/>
      <c r="N21" s="119"/>
      <c r="O21" s="119"/>
    </row>
    <row r="22" spans="1:15" ht="12" customHeight="1" thickBot="1" x14ac:dyDescent="0.2">
      <c r="A22" s="119"/>
      <c r="B22" s="123">
        <v>45869</v>
      </c>
      <c r="C22" s="119"/>
      <c r="D22" s="119" t="s">
        <v>101</v>
      </c>
      <c r="E22" s="119"/>
      <c r="F22" s="130">
        <v>10001</v>
      </c>
      <c r="G22" s="135">
        <v>0.25</v>
      </c>
      <c r="H22" s="119"/>
      <c r="I22" s="514" t="s">
        <v>100</v>
      </c>
      <c r="J22" s="514"/>
      <c r="K22" s="514"/>
      <c r="L22" s="119"/>
      <c r="M22" s="513" t="s">
        <v>229</v>
      </c>
      <c r="N22" s="119"/>
      <c r="O22" s="119"/>
    </row>
    <row r="23" spans="1:15" ht="12" customHeight="1" thickBot="1" x14ac:dyDescent="0.2">
      <c r="A23" s="119"/>
      <c r="B23" s="127" t="s">
        <v>282</v>
      </c>
      <c r="C23" s="119"/>
      <c r="D23" s="119"/>
      <c r="E23" s="119"/>
      <c r="F23" s="125"/>
      <c r="G23" s="137"/>
      <c r="H23" s="119"/>
      <c r="I23" s="514"/>
      <c r="J23" s="514"/>
      <c r="K23" s="514"/>
      <c r="L23" s="328">
        <v>0.02</v>
      </c>
      <c r="M23" s="513"/>
      <c r="N23" s="130">
        <v>50270</v>
      </c>
      <c r="O23" s="125" t="s">
        <v>50</v>
      </c>
    </row>
    <row r="24" spans="1:15" ht="12" customHeight="1" thickBot="1" x14ac:dyDescent="0.2">
      <c r="A24" s="119"/>
      <c r="B24" s="127" t="s">
        <v>283</v>
      </c>
      <c r="C24" s="119"/>
      <c r="D24" s="510" t="s">
        <v>96</v>
      </c>
      <c r="E24" s="511"/>
      <c r="F24" s="119"/>
      <c r="G24" s="119"/>
      <c r="H24" s="119"/>
      <c r="I24" s="119"/>
      <c r="J24" s="119"/>
      <c r="K24" s="119"/>
      <c r="L24" s="119"/>
      <c r="M24" s="119"/>
      <c r="N24" s="119"/>
      <c r="O24" s="119"/>
    </row>
    <row r="25" spans="1:15" ht="12" customHeight="1" x14ac:dyDescent="0.15">
      <c r="A25" s="119"/>
      <c r="B25" s="119"/>
      <c r="C25" s="119"/>
      <c r="D25" s="119"/>
      <c r="E25" s="119"/>
      <c r="F25" s="119"/>
      <c r="G25" s="119"/>
      <c r="H25" s="119"/>
      <c r="I25" s="119"/>
      <c r="J25" s="119"/>
      <c r="K25" s="119"/>
      <c r="L25" s="119"/>
      <c r="M25" s="119"/>
      <c r="N25" s="119"/>
      <c r="O25" s="119"/>
    </row>
    <row r="26" spans="1:15" ht="12" customHeight="1" x14ac:dyDescent="0.15">
      <c r="A26" s="119"/>
      <c r="B26" s="138"/>
      <c r="C26" s="119"/>
      <c r="D26" s="512" t="s">
        <v>278</v>
      </c>
      <c r="E26" s="512"/>
      <c r="F26" s="130">
        <v>85000</v>
      </c>
      <c r="G26" s="119"/>
      <c r="H26" s="119"/>
      <c r="I26" s="119"/>
      <c r="J26" s="119"/>
      <c r="K26" s="119"/>
      <c r="L26" s="119"/>
      <c r="M26" s="119"/>
      <c r="N26" s="119"/>
      <c r="O26" s="119"/>
    </row>
    <row r="27" spans="1:15" x14ac:dyDescent="0.15">
      <c r="A27" s="119"/>
      <c r="B27" s="138"/>
      <c r="C27" s="119"/>
      <c r="D27" s="119"/>
      <c r="E27" s="119"/>
      <c r="F27" s="119"/>
      <c r="G27" s="125"/>
      <c r="H27" s="119"/>
      <c r="I27" s="119"/>
      <c r="J27" s="119"/>
      <c r="K27" s="119"/>
      <c r="L27" s="119"/>
      <c r="M27" s="119"/>
      <c r="N27" s="119"/>
      <c r="O27" s="119"/>
    </row>
  </sheetData>
  <mergeCells count="26">
    <mergeCell ref="D5:F5"/>
    <mergeCell ref="I6:M6"/>
    <mergeCell ref="D7:F7"/>
    <mergeCell ref="I7:M7"/>
    <mergeCell ref="D1:F1"/>
    <mergeCell ref="D2:F2"/>
    <mergeCell ref="D4:F4"/>
    <mergeCell ref="I4:M4"/>
    <mergeCell ref="I2:J2"/>
    <mergeCell ref="D15:F15"/>
    <mergeCell ref="D16:F16"/>
    <mergeCell ref="I16:K16"/>
    <mergeCell ref="D17:F17"/>
    <mergeCell ref="I9:K9"/>
    <mergeCell ref="D11:F11"/>
    <mergeCell ref="D13:F13"/>
    <mergeCell ref="D14:F14"/>
    <mergeCell ref="I14:K14"/>
    <mergeCell ref="D24:E24"/>
    <mergeCell ref="D26:E26"/>
    <mergeCell ref="M19:M20"/>
    <mergeCell ref="M22:M23"/>
    <mergeCell ref="I19:K20"/>
    <mergeCell ref="D19:E19"/>
    <mergeCell ref="D21:E21"/>
    <mergeCell ref="I22:K23"/>
  </mergeCells>
  <phoneticPr fontId="3" type="noConversion"/>
  <pageMargins left="0.75" right="0.75" top="1" bottom="1" header="0.5" footer="0.5"/>
  <pageSetup paperSize="9"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35"/>
  <sheetViews>
    <sheetView zoomScaleNormal="100" workbookViewId="0">
      <selection activeCell="I42" sqref="I42"/>
    </sheetView>
  </sheetViews>
  <sheetFormatPr baseColWidth="10" defaultColWidth="9.1640625" defaultRowHeight="13" x14ac:dyDescent="0.15"/>
  <cols>
    <col min="1" max="1" width="24.5" style="1" customWidth="1"/>
    <col min="2" max="2" width="8.6640625" style="2" customWidth="1"/>
    <col min="3" max="3" width="10.83203125" style="2" customWidth="1"/>
    <col min="4" max="8" width="8.33203125" style="2" customWidth="1"/>
    <col min="9" max="9" width="11.33203125" style="2" customWidth="1"/>
    <col min="10" max="10" width="8.6640625" style="2" customWidth="1"/>
    <col min="11" max="14" width="8.33203125" style="2" customWidth="1"/>
    <col min="15" max="15" width="1.6640625" style="1" customWidth="1"/>
    <col min="16" max="16" width="9.1640625" style="1"/>
    <col min="17" max="17" width="9.1640625" style="332"/>
    <col min="27" max="27" width="9.1640625" style="332"/>
    <col min="28" max="16384" width="9.1640625" style="1"/>
  </cols>
  <sheetData>
    <row r="1" spans="1:27" ht="42" customHeight="1" thickBot="1" x14ac:dyDescent="0.2">
      <c r="A1" s="19" t="s">
        <v>43</v>
      </c>
      <c r="B1" s="20">
        <f>ROUND(PurchasesMar24!$A$2,0)</f>
        <v>0</v>
      </c>
      <c r="C1" s="22" t="str">
        <f>IF(B1&gt;J1,"MILEAGE ALLOWANCE"," ")</f>
        <v xml:space="preserve"> </v>
      </c>
      <c r="D1" s="413" t="str">
        <f>IF(J1&gt;=B1,"CABSMART                                                                          MOST TAX EFFICIENT OPTION IS  &gt; &gt; &gt; &gt;","CABSMART                                                                            &lt; &lt; &lt; &lt;  MOST TAX EFFICIENT OPTION IS")</f>
        <v>CABSMART                                                                          MOST TAX EFFICIENT OPTION IS  &gt; &gt; &gt; &gt;</v>
      </c>
      <c r="E1" s="414"/>
      <c r="F1" s="414"/>
      <c r="G1" s="414"/>
      <c r="H1" s="415"/>
      <c r="I1" s="21" t="str">
        <f>IF(J1&gt;=B1,"VEHICLE EXPENSES"," ")</f>
        <v>VEHICLE EXPENSES</v>
      </c>
      <c r="J1" s="253">
        <f>ROUND(PurchasesMar24!$I$2+'Fixed Assets'!I1-'Fixed Assets'!I15-'Fixed Assets'!I44+'Fixed Assets'!J1-'Fixed Assets'!J15-'Fixed Assets'!J44+'Fixed Assets'!P1-'Fixed Assets'!P15-'Fixed Assets'!P44-'Fixed Assets'!Q1+'Fixed Assets'!Q15+'Fixed Assets'!Q44,0)</f>
        <v>0</v>
      </c>
      <c r="K1" s="416" t="s">
        <v>42</v>
      </c>
      <c r="L1" s="417"/>
      <c r="M1" s="417"/>
      <c r="N1" s="417"/>
      <c r="O1" s="23"/>
      <c r="Q1" s="330"/>
      <c r="AA1" s="330"/>
    </row>
    <row r="2" spans="1:27" s="157" customFormat="1" x14ac:dyDescent="0.15">
      <c r="A2" s="410" t="s">
        <v>19</v>
      </c>
      <c r="B2" s="154" t="s">
        <v>114</v>
      </c>
      <c r="C2" s="412">
        <f>Admin!B$5</f>
        <v>45046</v>
      </c>
      <c r="D2" s="412">
        <f>Admin!B$6</f>
        <v>45077</v>
      </c>
      <c r="E2" s="412">
        <f>Admin!B$7</f>
        <v>45107</v>
      </c>
      <c r="F2" s="412">
        <f>Admin!B$8</f>
        <v>45138</v>
      </c>
      <c r="G2" s="412">
        <f>Admin!B$9</f>
        <v>45169</v>
      </c>
      <c r="H2" s="412">
        <f>Admin!B$10</f>
        <v>45199</v>
      </c>
      <c r="I2" s="412">
        <f>Admin!B$11</f>
        <v>45230</v>
      </c>
      <c r="J2" s="412">
        <f>Admin!B$12</f>
        <v>45260</v>
      </c>
      <c r="K2" s="412">
        <f>Admin!B$13</f>
        <v>45291</v>
      </c>
      <c r="L2" s="412">
        <f>Admin!B$14</f>
        <v>45322</v>
      </c>
      <c r="M2" s="412">
        <f>Admin!B$15</f>
        <v>45350</v>
      </c>
      <c r="N2" s="412">
        <f>Admin!B$16</f>
        <v>45382</v>
      </c>
      <c r="O2" s="155"/>
      <c r="Q2" s="332"/>
      <c r="AA2" s="332"/>
    </row>
    <row r="3" spans="1:27" s="159" customFormat="1" x14ac:dyDescent="0.15">
      <c r="A3" s="411"/>
      <c r="B3" s="156" t="str">
        <f>Admin!G$2</f>
        <v>2023-24</v>
      </c>
      <c r="C3" s="411"/>
      <c r="D3" s="411"/>
      <c r="E3" s="411"/>
      <c r="F3" s="411"/>
      <c r="G3" s="411"/>
      <c r="H3" s="411"/>
      <c r="I3" s="411"/>
      <c r="J3" s="411"/>
      <c r="K3" s="411"/>
      <c r="L3" s="411"/>
      <c r="M3" s="411"/>
      <c r="N3" s="411"/>
      <c r="O3" s="158"/>
      <c r="Q3" s="333"/>
      <c r="AA3" s="333"/>
    </row>
    <row r="4" spans="1:27" s="8" customFormat="1" ht="13.5" customHeight="1" x14ac:dyDescent="0.15">
      <c r="A4" s="28" t="str">
        <f>IF(B4=" "," ","Purchase analysis errors")</f>
        <v xml:space="preserve"> </v>
      </c>
      <c r="B4" s="88" t="str">
        <f>IF((SUM(C4:N4)&gt;1),ROUND(SUM(C4:N4),0)," ")</f>
        <v xml:space="preserve"> </v>
      </c>
      <c r="C4" s="88" t="str">
        <f>IF((PurchasesApr23!$D$1&lt;&gt;0),PurchasesApr23!$D$1," ")</f>
        <v xml:space="preserve"> </v>
      </c>
      <c r="D4" s="88" t="str">
        <f>IF((PurchasesMay23!$D$1&lt;&gt;0),PurchasesMay23!$D$1," ")</f>
        <v xml:space="preserve"> </v>
      </c>
      <c r="E4" s="88" t="str">
        <f>IF((PurchasesJun23!$D$1&lt;&gt;0),PurchasesJun23!$D$1," ")</f>
        <v xml:space="preserve"> </v>
      </c>
      <c r="F4" s="88" t="str">
        <f>IF((PurchasesJul23!$D$1&lt;&gt;0),PurchasesJul23!$D$1," ")</f>
        <v xml:space="preserve"> </v>
      </c>
      <c r="G4" s="88" t="str">
        <f>IF((PurchasesAug23!$D$1&lt;&gt;0),PurchasesAug23!$D$1," ")</f>
        <v xml:space="preserve"> </v>
      </c>
      <c r="H4" s="88" t="str">
        <f>IF((PurchasesSep23!$D$1&lt;&gt;0),PurchasesSep23!$D$1," ")</f>
        <v xml:space="preserve"> </v>
      </c>
      <c r="I4" s="88" t="str">
        <f>IF((PurchasesOct23!$D$1&lt;&gt;0),PurchasesOct23!$D$1," ")</f>
        <v xml:space="preserve"> </v>
      </c>
      <c r="J4" s="88" t="str">
        <f>IF((PurchasesNov23!$D$1&lt;&gt;0),PurchasesNov23!$D$1," ")</f>
        <v xml:space="preserve"> </v>
      </c>
      <c r="K4" s="88" t="str">
        <f>IF((PurchasesDec23!$D$1&lt;&gt;0),PurchasesDec23!$D$1," ")</f>
        <v xml:space="preserve"> </v>
      </c>
      <c r="L4" s="88" t="str">
        <f>IF((PurchasesJan24!$D$1&lt;&gt;0),PurchasesJan24!$D$1," ")</f>
        <v xml:space="preserve"> </v>
      </c>
      <c r="M4" s="88" t="str">
        <f>IF((PurchasesFeb24!$D$1&lt;&gt;0),PurchasesFeb24!$D$1," ")</f>
        <v xml:space="preserve"> </v>
      </c>
      <c r="N4" s="88" t="str">
        <f>IF((PurchasesMar24!$D$1&lt;&gt;0),PurchasesMar24!$D$1," ")</f>
        <v xml:space="preserve"> </v>
      </c>
      <c r="O4" s="87"/>
      <c r="Q4" s="332"/>
      <c r="AA4" s="332"/>
    </row>
    <row r="5" spans="1:27" ht="14" x14ac:dyDescent="0.15">
      <c r="A5" s="84" t="s">
        <v>1</v>
      </c>
      <c r="B5" s="344">
        <f>ROUNDDOWN(SUM(C5:N5),0)</f>
        <v>0</v>
      </c>
      <c r="C5" s="115">
        <f>SalesApr23!$E$1</f>
        <v>0</v>
      </c>
      <c r="D5" s="115">
        <f>SalesMay23!$E$1</f>
        <v>0</v>
      </c>
      <c r="E5" s="115">
        <f>SalesJun23!$E$1</f>
        <v>0</v>
      </c>
      <c r="F5" s="341">
        <f>SalesJul23!$E$1</f>
        <v>0</v>
      </c>
      <c r="G5" s="115">
        <f>SalesAug23!$E$1</f>
        <v>0</v>
      </c>
      <c r="H5" s="115">
        <f>SalesSep23!$E$1</f>
        <v>0</v>
      </c>
      <c r="I5" s="341">
        <f>SalesOct23!$E$1</f>
        <v>0</v>
      </c>
      <c r="J5" s="115">
        <f>SalesNov23!$E$1</f>
        <v>0</v>
      </c>
      <c r="K5" s="115">
        <f>SalesDec23!$E$1</f>
        <v>0</v>
      </c>
      <c r="L5" s="341">
        <f>SalesJan24!$E$1</f>
        <v>0</v>
      </c>
      <c r="M5" s="115">
        <f>SalesFeb24!$E$1</f>
        <v>0</v>
      </c>
      <c r="N5" s="115">
        <f>SalesMar24!$E$1</f>
        <v>0</v>
      </c>
      <c r="O5" s="23"/>
    </row>
    <row r="6" spans="1:27" x14ac:dyDescent="0.15">
      <c r="A6" s="28" t="s">
        <v>28</v>
      </c>
      <c r="B6" s="2">
        <f>ROUNDUP(SUM(C6:N6),0)</f>
        <v>0</v>
      </c>
      <c r="C6" s="346">
        <f>IF((C1="mileage allowance"),0,(PurchasesApr23!$G$1))</f>
        <v>0</v>
      </c>
      <c r="D6" s="2">
        <f>IF((C1="mileage allowance"),0,(PurchasesMay23!$G$1))</f>
        <v>0</v>
      </c>
      <c r="E6" s="343">
        <f>IF((C1="mileage allowance"),0,(PurchasesJun23!$G$1))</f>
        <v>0</v>
      </c>
      <c r="F6" s="2">
        <f>IF((C1="mileage allowance"),0,(PurchasesJul23!$G$1))</f>
        <v>0</v>
      </c>
      <c r="G6" s="2">
        <f>IF((C1="mileage allowance"),0,(PurchasesAug23!$G$1))</f>
        <v>0</v>
      </c>
      <c r="H6" s="343">
        <f>IF((C1="mileage allowance"),0,(PurchasesSep23!$G$1))</f>
        <v>0</v>
      </c>
      <c r="I6" s="2">
        <f>IF((C1="mileage allowance"),0,(PurchasesOct23!$G$1))</f>
        <v>0</v>
      </c>
      <c r="J6" s="2">
        <f>IF((C1="mileage allowance"),0,(PurchasesNov23!$G$1))</f>
        <v>0</v>
      </c>
      <c r="K6" s="343">
        <f>IF((C1="mileage allowance"),0,(PurchasesDec23!$G$1))</f>
        <v>0</v>
      </c>
      <c r="L6" s="2">
        <f>IF((C1="mileage allowance"),0,(PurchasesJan24!$G$1))</f>
        <v>0</v>
      </c>
      <c r="M6" s="2">
        <f>IF((C1="mileage allowance"),0,(PurchasesFeb24!$G$1))</f>
        <v>0</v>
      </c>
      <c r="N6" s="343">
        <f>IF((C1="mileage allowance"),0,(PurchasesMar24!$G$1))</f>
        <v>0</v>
      </c>
      <c r="O6" s="23"/>
    </row>
    <row r="7" spans="1:27" x14ac:dyDescent="0.15">
      <c r="A7" s="28" t="s">
        <v>29</v>
      </c>
      <c r="B7" s="2">
        <f>ROUNDUP(SUM(C7:N7),0)</f>
        <v>0</v>
      </c>
      <c r="C7" s="346">
        <f>IF((C1="mileage allowance"),0,(PurchasesApr23!$H$1))</f>
        <v>0</v>
      </c>
      <c r="D7" s="2">
        <f>IF((C1="mileage allowance"),0,(PurchasesMay23!$H$1))</f>
        <v>0</v>
      </c>
      <c r="E7" s="343">
        <f>IF((C1="mileage allowance"),0,(PurchasesJun23!$H$1))</f>
        <v>0</v>
      </c>
      <c r="F7" s="2">
        <f>IF((C1="mileage allowance"),0,(PurchasesJul23!$H$1))</f>
        <v>0</v>
      </c>
      <c r="G7" s="2">
        <f>IF((C1="mileage allowance"),0,(PurchasesAug23!$H$1))</f>
        <v>0</v>
      </c>
      <c r="H7" s="343">
        <f>IF((C1="mileage allowance"),0,(PurchasesSep23!$H$1))</f>
        <v>0</v>
      </c>
      <c r="I7" s="2">
        <f>IF((C1="mileage allowance"),0,(PurchasesOct23!$H$1))</f>
        <v>0</v>
      </c>
      <c r="J7" s="2">
        <f>IF((C1="mileage allowance"),0,(PurchasesNov23!$H$1))</f>
        <v>0</v>
      </c>
      <c r="K7" s="343">
        <f>IF((C1="mileage allowance"),0,(PurchasesDec23!$H$1))</f>
        <v>0</v>
      </c>
      <c r="L7" s="2">
        <f>IF((C1="mileage allowance"),0,(PurchasesJan24!$H$1))</f>
        <v>0</v>
      </c>
      <c r="M7" s="2">
        <f>IF((C1="mileage allowance"),0,(PurchasesFeb24!$H$1))</f>
        <v>0</v>
      </c>
      <c r="N7" s="343">
        <f>IF((C1="mileage allowance"),0,(PurchasesMar24!$H$1))</f>
        <v>0</v>
      </c>
      <c r="O7" s="23"/>
      <c r="Q7" s="337"/>
      <c r="AA7" s="337"/>
    </row>
    <row r="8" spans="1:27" x14ac:dyDescent="0.15">
      <c r="A8" s="28" t="s">
        <v>30</v>
      </c>
      <c r="B8" s="2">
        <f>ROUNDUP(SUM(C8:N8),0)</f>
        <v>0</v>
      </c>
      <c r="C8" s="346">
        <f>IF((C1="mileage allowance"),0,(PurchasesApr23!$I$1))</f>
        <v>0</v>
      </c>
      <c r="D8" s="2">
        <f>IF((C1="mileage allowance"),0,(PurchasesMay23!$I$1))</f>
        <v>0</v>
      </c>
      <c r="E8" s="343">
        <f>IF((C1="mileage allowance"),0,(PurchasesJun23!$I$1))</f>
        <v>0</v>
      </c>
      <c r="F8" s="2">
        <f>IF((C1="mileage allowance"),0,(PurchasesJul23!$I$1))</f>
        <v>0</v>
      </c>
      <c r="G8" s="2">
        <f>IF((C1="mileage allowance"),0,(PurchasesAug23!$I$1))</f>
        <v>0</v>
      </c>
      <c r="H8" s="343">
        <f>IF((C1="mileage allowance"),0,(PurchasesSep23!$I$1))</f>
        <v>0</v>
      </c>
      <c r="I8" s="2">
        <f>IF((C1="mileage allowance"),0,(PurchasesOct23!$I$1))</f>
        <v>0</v>
      </c>
      <c r="J8" s="2">
        <f>IF((C1="mileage allowance"),0,(PurchasesNov23!$I$1))</f>
        <v>0</v>
      </c>
      <c r="K8" s="343">
        <f>IF((C1="mileage allowance"),0,(PurchasesDec23!$I$1))</f>
        <v>0</v>
      </c>
      <c r="L8" s="2">
        <f>IF((C1="mileage allowance"),0,(PurchasesJan24!$I$1))</f>
        <v>0</v>
      </c>
      <c r="M8" s="2">
        <f>IF((C1="mileage allowance"),0,(PurchasesFeb24!$I$1))</f>
        <v>0</v>
      </c>
      <c r="N8" s="343">
        <f>IF((C1="mileage allowance"),0,(PurchasesMar24!$I$1))</f>
        <v>0</v>
      </c>
      <c r="O8" s="23"/>
    </row>
    <row r="9" spans="1:27" x14ac:dyDescent="0.15">
      <c r="A9" s="28" t="s">
        <v>31</v>
      </c>
      <c r="B9" s="2">
        <f>ROUNDUP(SUM(C9:N9),0)</f>
        <v>0</v>
      </c>
      <c r="C9" s="346">
        <f>IF((C1="mileage allowance"),0,(PurchasesApr23!$J$1))</f>
        <v>0</v>
      </c>
      <c r="D9" s="2">
        <f>IF((C1="mileage allowance"),0,(PurchasesMay23!$J$1))</f>
        <v>0</v>
      </c>
      <c r="E9" s="343">
        <f>IF((C1="mileage allowance"),0,(PurchasesJun23!$J$1))</f>
        <v>0</v>
      </c>
      <c r="F9" s="2">
        <f>IF((C1="mileage allowance"),0,(PurchasesJul23!$J$1))</f>
        <v>0</v>
      </c>
      <c r="G9" s="2">
        <f>IF((C1="mileage allowance"),0,(PurchasesAug23!$J$1))</f>
        <v>0</v>
      </c>
      <c r="H9" s="343">
        <f>IF((C1="mileage allowance"),0,(PurchasesSep23!$J$1))</f>
        <v>0</v>
      </c>
      <c r="I9" s="2">
        <f>IF((C1="mileage allowance"),0,(PurchasesOct23!$J$1))</f>
        <v>0</v>
      </c>
      <c r="J9" s="2">
        <f>IF((C1="mileage allowance"),0,(PurchasesNov23!$J$1))</f>
        <v>0</v>
      </c>
      <c r="K9" s="343">
        <f>IF((C1="mileage allowance"),0,(PurchasesDec23!$J$1))</f>
        <v>0</v>
      </c>
      <c r="L9" s="2">
        <f>IF((C1="mileage allowance"),0,(PurchasesJan24!$J$1))</f>
        <v>0</v>
      </c>
      <c r="M9" s="2">
        <f>IF((C1="mileage allowance"),0,(PurchasesFeb24!$J$1))</f>
        <v>0</v>
      </c>
      <c r="N9" s="343">
        <f>IF((C1="mileage allowance"),0,(PurchasesMar24!$J$1))</f>
        <v>0</v>
      </c>
      <c r="O9" s="23"/>
    </row>
    <row r="10" spans="1:27" x14ac:dyDescent="0.15">
      <c r="A10" s="85" t="s">
        <v>13</v>
      </c>
      <c r="B10" s="2">
        <f>IF((C1="mileage allowance"),0,('Fixed Assets'!I1+'Fixed Assets'!J1+'Fixed Assets'!P1-'Fixed Assets'!Q1))</f>
        <v>0</v>
      </c>
      <c r="C10" s="346">
        <f>B10/12</f>
        <v>0</v>
      </c>
      <c r="D10" s="2">
        <f>B10/12</f>
        <v>0</v>
      </c>
      <c r="E10" s="343">
        <f>B10/12</f>
        <v>0</v>
      </c>
      <c r="F10" s="2">
        <f>B10/12</f>
        <v>0</v>
      </c>
      <c r="G10" s="2">
        <f>B10/12</f>
        <v>0</v>
      </c>
      <c r="H10" s="343">
        <f>B10/12</f>
        <v>0</v>
      </c>
      <c r="I10" s="2">
        <f>B10/12</f>
        <v>0</v>
      </c>
      <c r="J10" s="2">
        <f>B10/12</f>
        <v>0</v>
      </c>
      <c r="K10" s="343">
        <f>B10/12</f>
        <v>0</v>
      </c>
      <c r="L10" s="2">
        <f>B10/12</f>
        <v>0</v>
      </c>
      <c r="M10" s="2">
        <f>B10/12</f>
        <v>0</v>
      </c>
      <c r="N10" s="343">
        <f>B10/12</f>
        <v>0</v>
      </c>
      <c r="O10" s="23"/>
    </row>
    <row r="11" spans="1:27" x14ac:dyDescent="0.15">
      <c r="A11" s="28" t="s">
        <v>27</v>
      </c>
      <c r="B11" s="9">
        <f>ROUNDUP(SUM(C11:N11),0)</f>
        <v>0</v>
      </c>
      <c r="C11" s="345">
        <f>IF((C1="mileage allowance"),(PurchasesApr23!$U$1),0)</f>
        <v>0</v>
      </c>
      <c r="D11" s="9">
        <f>IF((C1="mileage allowance"),(PurchasesMay23!$U$1),0)</f>
        <v>0</v>
      </c>
      <c r="E11" s="342">
        <f>IF((C1="mileage allowance"),(PurchasesJun23!$U$1),0)</f>
        <v>0</v>
      </c>
      <c r="F11" s="9">
        <f>IF((C1="mileage allowance"),(PurchasesJul23!$U$1),0)</f>
        <v>0</v>
      </c>
      <c r="G11" s="9">
        <f>IF((C1="mileage allowance"),(PurchasesAug23!$U$1),0)</f>
        <v>0</v>
      </c>
      <c r="H11" s="342">
        <f>IF((C1="mileage allowance"),(PurchasesSep23!$U$1),0)</f>
        <v>0</v>
      </c>
      <c r="I11" s="9">
        <f>IF((C1="mileage allowance"),(PurchasesOct23!$U$1),0)</f>
        <v>0</v>
      </c>
      <c r="J11" s="9">
        <f>IF((C1="mileage allowance"),(PurchasesNov23!$U$1),0)</f>
        <v>0</v>
      </c>
      <c r="K11" s="342">
        <f>IF((C1="mileage allowance"),(PurchasesDec23!$U$1),0)</f>
        <v>0</v>
      </c>
      <c r="L11" s="9">
        <f>IF((C1="mileage allowance"),(PurchasesJan24!$U$1),0)</f>
        <v>0</v>
      </c>
      <c r="M11" s="9">
        <f>IF((C1="mileage allowance"),(PurchasesFeb24!$U$1),0)</f>
        <v>0</v>
      </c>
      <c r="N11" s="342">
        <f>IF((C1="mileage allowance"),(PurchasesMar24!$U$1),0)</f>
        <v>0</v>
      </c>
      <c r="O11" s="23"/>
    </row>
    <row r="12" spans="1:27" x14ac:dyDescent="0.15">
      <c r="A12" s="86" t="s">
        <v>32</v>
      </c>
      <c r="B12" s="344">
        <f>ROUNDUP(SUM(B6:B11),0)</f>
        <v>0</v>
      </c>
      <c r="C12" s="115">
        <f t="shared" ref="C12:N12" si="0">SUM(C6:C11)</f>
        <v>0</v>
      </c>
      <c r="D12" s="115">
        <f t="shared" si="0"/>
        <v>0</v>
      </c>
      <c r="E12" s="115">
        <f t="shared" si="0"/>
        <v>0</v>
      </c>
      <c r="F12" s="341">
        <f t="shared" si="0"/>
        <v>0</v>
      </c>
      <c r="G12" s="115">
        <f t="shared" si="0"/>
        <v>0</v>
      </c>
      <c r="H12" s="115">
        <f t="shared" si="0"/>
        <v>0</v>
      </c>
      <c r="I12" s="341">
        <f t="shared" si="0"/>
        <v>0</v>
      </c>
      <c r="J12" s="115">
        <f t="shared" si="0"/>
        <v>0</v>
      </c>
      <c r="K12" s="115">
        <f t="shared" si="0"/>
        <v>0</v>
      </c>
      <c r="L12" s="341">
        <f t="shared" si="0"/>
        <v>0</v>
      </c>
      <c r="M12" s="115">
        <f t="shared" si="0"/>
        <v>0</v>
      </c>
      <c r="N12" s="115">
        <f t="shared" si="0"/>
        <v>0</v>
      </c>
      <c r="O12" s="23"/>
    </row>
    <row r="13" spans="1:27" x14ac:dyDescent="0.15">
      <c r="A13" s="86" t="s">
        <v>2</v>
      </c>
      <c r="B13" s="344">
        <f>ROUNDUP(B5-B12,0)</f>
        <v>0</v>
      </c>
      <c r="C13" s="115">
        <f t="shared" ref="C13:N13" si="1">C5-C12</f>
        <v>0</v>
      </c>
      <c r="D13" s="115">
        <f t="shared" si="1"/>
        <v>0</v>
      </c>
      <c r="E13" s="115">
        <f t="shared" si="1"/>
        <v>0</v>
      </c>
      <c r="F13" s="341">
        <f t="shared" si="1"/>
        <v>0</v>
      </c>
      <c r="G13" s="115">
        <f t="shared" si="1"/>
        <v>0</v>
      </c>
      <c r="H13" s="115">
        <f t="shared" si="1"/>
        <v>0</v>
      </c>
      <c r="I13" s="341">
        <f t="shared" si="1"/>
        <v>0</v>
      </c>
      <c r="J13" s="115">
        <f t="shared" si="1"/>
        <v>0</v>
      </c>
      <c r="K13" s="115">
        <f t="shared" si="1"/>
        <v>0</v>
      </c>
      <c r="L13" s="341">
        <f t="shared" si="1"/>
        <v>0</v>
      </c>
      <c r="M13" s="115">
        <f t="shared" si="1"/>
        <v>0</v>
      </c>
      <c r="N13" s="115">
        <f t="shared" si="1"/>
        <v>0</v>
      </c>
      <c r="O13" s="23"/>
    </row>
    <row r="14" spans="1:27" x14ac:dyDescent="0.15">
      <c r="A14" s="28" t="s">
        <v>9</v>
      </c>
      <c r="B14" s="2">
        <f t="shared" ref="B14:B21" si="2">ROUNDUP(SUM(C14:N14),0)</f>
        <v>0</v>
      </c>
      <c r="C14" s="346">
        <f>PurchasesApr23!$K$1</f>
        <v>0</v>
      </c>
      <c r="D14" s="2">
        <f>PurchasesMay23!$K$1</f>
        <v>0</v>
      </c>
      <c r="E14" s="343">
        <f>PurchasesJun23!$K$1</f>
        <v>0</v>
      </c>
      <c r="F14" s="2">
        <f>PurchasesJul23!$K$1</f>
        <v>0</v>
      </c>
      <c r="G14" s="2">
        <f>PurchasesAug23!$K$1</f>
        <v>0</v>
      </c>
      <c r="H14" s="343">
        <f>PurchasesSep23!$K$1</f>
        <v>0</v>
      </c>
      <c r="I14" s="2">
        <f>PurchasesOct23!$K$1</f>
        <v>0</v>
      </c>
      <c r="J14" s="2">
        <f>PurchasesNov23!$K$1</f>
        <v>0</v>
      </c>
      <c r="K14" s="343">
        <f>PurchasesDec23!$K$1</f>
        <v>0</v>
      </c>
      <c r="L14" s="2">
        <f>PurchasesJan24!$K$1</f>
        <v>0</v>
      </c>
      <c r="M14" s="2">
        <f>PurchasesFeb24!$K$1</f>
        <v>0</v>
      </c>
      <c r="N14" s="343">
        <f>PurchasesMar24!$K$1</f>
        <v>0</v>
      </c>
      <c r="O14" s="23"/>
    </row>
    <row r="15" spans="1:27" x14ac:dyDescent="0.15">
      <c r="A15" s="28" t="s">
        <v>10</v>
      </c>
      <c r="B15" s="2">
        <f t="shared" si="2"/>
        <v>0</v>
      </c>
      <c r="C15" s="346">
        <f>PurchasesApr23!$L$1</f>
        <v>0</v>
      </c>
      <c r="D15" s="2">
        <f>PurchasesMay23!$L$1</f>
        <v>0</v>
      </c>
      <c r="E15" s="343">
        <f>PurchasesJun23!$L$1</f>
        <v>0</v>
      </c>
      <c r="F15" s="2">
        <f>PurchasesJul23!$L$1</f>
        <v>0</v>
      </c>
      <c r="G15" s="2">
        <f>PurchasesAug23!$L$1</f>
        <v>0</v>
      </c>
      <c r="H15" s="343">
        <f>PurchasesSep23!$L$1</f>
        <v>0</v>
      </c>
      <c r="I15" s="2">
        <f>PurchasesOct23!$L$1</f>
        <v>0</v>
      </c>
      <c r="J15" s="2">
        <f>PurchasesNov23!$L$1</f>
        <v>0</v>
      </c>
      <c r="K15" s="343">
        <f>PurchasesDec23!$L$1</f>
        <v>0</v>
      </c>
      <c r="L15" s="2">
        <f>PurchasesJan24!$L$1</f>
        <v>0</v>
      </c>
      <c r="M15" s="2">
        <f>PurchasesFeb24!$L$1</f>
        <v>0</v>
      </c>
      <c r="N15" s="343">
        <f>PurchasesMar24!$L$1</f>
        <v>0</v>
      </c>
      <c r="O15" s="23"/>
    </row>
    <row r="16" spans="1:27" x14ac:dyDescent="0.15">
      <c r="A16" s="28" t="s">
        <v>11</v>
      </c>
      <c r="B16" s="2">
        <f t="shared" si="2"/>
        <v>0</v>
      </c>
      <c r="C16" s="346">
        <f>PurchasesApr23!$M$1</f>
        <v>0</v>
      </c>
      <c r="D16" s="2">
        <f>PurchasesMay23!$M$1</f>
        <v>0</v>
      </c>
      <c r="E16" s="343">
        <f>PurchasesJun23!$M$1</f>
        <v>0</v>
      </c>
      <c r="F16" s="2">
        <f>PurchasesJul23!$M$1</f>
        <v>0</v>
      </c>
      <c r="G16" s="2">
        <f>PurchasesAug23!$M$1</f>
        <v>0</v>
      </c>
      <c r="H16" s="343">
        <f>PurchasesSep23!$M$1</f>
        <v>0</v>
      </c>
      <c r="I16" s="2">
        <f>PurchasesOct23!$M$1</f>
        <v>0</v>
      </c>
      <c r="J16" s="2">
        <f>PurchasesNov23!$M$1</f>
        <v>0</v>
      </c>
      <c r="K16" s="343">
        <f>PurchasesDec23!$M$1</f>
        <v>0</v>
      </c>
      <c r="L16" s="2">
        <f>PurchasesJan24!$M$1</f>
        <v>0</v>
      </c>
      <c r="M16" s="2">
        <f>PurchasesFeb24!$M$1</f>
        <v>0</v>
      </c>
      <c r="N16" s="343">
        <f>PurchasesMar24!$M$1</f>
        <v>0</v>
      </c>
      <c r="O16" s="23"/>
    </row>
    <row r="17" spans="1:27" x14ac:dyDescent="0.15">
      <c r="A17" s="28" t="s">
        <v>3</v>
      </c>
      <c r="B17" s="2">
        <f t="shared" si="2"/>
        <v>0</v>
      </c>
      <c r="C17" s="346">
        <f>PurchasesApr23!$N$1</f>
        <v>0</v>
      </c>
      <c r="D17" s="2">
        <f>PurchasesMay23!$N$1</f>
        <v>0</v>
      </c>
      <c r="E17" s="343">
        <f>PurchasesJun23!$N$1</f>
        <v>0</v>
      </c>
      <c r="F17" s="2">
        <f>PurchasesJul23!$N$1</f>
        <v>0</v>
      </c>
      <c r="G17" s="2">
        <f>PurchasesAug23!$N$1</f>
        <v>0</v>
      </c>
      <c r="H17" s="343">
        <f>PurchasesSep23!$N$1</f>
        <v>0</v>
      </c>
      <c r="I17" s="2">
        <f>PurchasesOct23!$N$1</f>
        <v>0</v>
      </c>
      <c r="J17" s="2">
        <f>PurchasesNov23!$N$1</f>
        <v>0</v>
      </c>
      <c r="K17" s="343">
        <f>PurchasesDec23!$N$1</f>
        <v>0</v>
      </c>
      <c r="L17" s="2">
        <f>PurchasesJan24!$N$1</f>
        <v>0</v>
      </c>
      <c r="M17" s="2">
        <f>PurchasesFeb24!$N$1</f>
        <v>0</v>
      </c>
      <c r="N17" s="343">
        <f>PurchasesMar24!$N$1</f>
        <v>0</v>
      </c>
      <c r="O17" s="23"/>
    </row>
    <row r="18" spans="1:27" x14ac:dyDescent="0.15">
      <c r="A18" s="28" t="s">
        <v>4</v>
      </c>
      <c r="B18" s="2">
        <f t="shared" si="2"/>
        <v>0</v>
      </c>
      <c r="C18" s="346">
        <f>PurchasesApr23!$O$1</f>
        <v>0</v>
      </c>
      <c r="D18" s="2">
        <f>PurchasesMay23!$O$1</f>
        <v>0</v>
      </c>
      <c r="E18" s="343">
        <f>PurchasesJun23!$O$1</f>
        <v>0</v>
      </c>
      <c r="F18" s="2">
        <f>PurchasesJul23!$O$1</f>
        <v>0</v>
      </c>
      <c r="G18" s="2">
        <f>PurchasesAug23!$O$1</f>
        <v>0</v>
      </c>
      <c r="H18" s="343">
        <f>PurchasesSep23!$O$1</f>
        <v>0</v>
      </c>
      <c r="I18" s="2">
        <f>PurchasesOct23!$O$1</f>
        <v>0</v>
      </c>
      <c r="J18" s="2">
        <f>PurchasesNov23!$O$1</f>
        <v>0</v>
      </c>
      <c r="K18" s="343">
        <f>PurchasesDec23!$O$1</f>
        <v>0</v>
      </c>
      <c r="L18" s="2">
        <f>PurchasesJan24!$O$1</f>
        <v>0</v>
      </c>
      <c r="M18" s="2">
        <f>PurchasesFeb24!$O$1</f>
        <v>0</v>
      </c>
      <c r="N18" s="343">
        <f>PurchasesMar24!$O$1</f>
        <v>0</v>
      </c>
      <c r="O18" s="23"/>
    </row>
    <row r="19" spans="1:27" x14ac:dyDescent="0.15">
      <c r="A19" s="28" t="s">
        <v>0</v>
      </c>
      <c r="B19" s="2">
        <f t="shared" si="2"/>
        <v>0</v>
      </c>
      <c r="C19" s="346">
        <f>PurchasesApr23!$P$1</f>
        <v>0</v>
      </c>
      <c r="D19" s="2">
        <f>PurchasesMay23!$P$1</f>
        <v>0</v>
      </c>
      <c r="E19" s="343">
        <f>PurchasesJun23!$P$1</f>
        <v>0</v>
      </c>
      <c r="F19" s="2">
        <f>PurchasesJul23!$P$1</f>
        <v>0</v>
      </c>
      <c r="G19" s="2">
        <f>PurchasesAug23!$P$1</f>
        <v>0</v>
      </c>
      <c r="H19" s="343">
        <f>PurchasesSep23!$P$1</f>
        <v>0</v>
      </c>
      <c r="I19" s="2">
        <f>PurchasesOct23!$P$1</f>
        <v>0</v>
      </c>
      <c r="J19" s="2">
        <f>PurchasesNov23!$P$1</f>
        <v>0</v>
      </c>
      <c r="K19" s="343">
        <f>PurchasesDec23!$P$1</f>
        <v>0</v>
      </c>
      <c r="L19" s="2">
        <f>PurchasesJan24!$P$1</f>
        <v>0</v>
      </c>
      <c r="M19" s="2">
        <f>PurchasesFeb24!$P$1</f>
        <v>0</v>
      </c>
      <c r="N19" s="343">
        <f>PurchasesMar24!$P$1</f>
        <v>0</v>
      </c>
      <c r="O19" s="23"/>
    </row>
    <row r="20" spans="1:27" x14ac:dyDescent="0.15">
      <c r="A20" s="28" t="s">
        <v>5</v>
      </c>
      <c r="B20" s="2">
        <f t="shared" si="2"/>
        <v>0</v>
      </c>
      <c r="C20" s="346">
        <f>PurchasesApr23!$Q$1</f>
        <v>0</v>
      </c>
      <c r="D20" s="2">
        <f>PurchasesMay23!$Q$1</f>
        <v>0</v>
      </c>
      <c r="E20" s="343">
        <f>PurchasesJun23!$Q$1</f>
        <v>0</v>
      </c>
      <c r="F20" s="2">
        <f>PurchasesJul23!$Q$1</f>
        <v>0</v>
      </c>
      <c r="G20" s="2">
        <f>PurchasesAug23!$Q$1</f>
        <v>0</v>
      </c>
      <c r="H20" s="343">
        <f>PurchasesSep23!$Q$1</f>
        <v>0</v>
      </c>
      <c r="I20" s="2">
        <f>PurchasesOct23!$Q$1</f>
        <v>0</v>
      </c>
      <c r="J20" s="2">
        <f>PurchasesNov23!$Q$1</f>
        <v>0</v>
      </c>
      <c r="K20" s="343">
        <f>PurchasesDec23!$Q$1</f>
        <v>0</v>
      </c>
      <c r="L20" s="2">
        <f>PurchasesJan24!$Q$1</f>
        <v>0</v>
      </c>
      <c r="M20" s="2">
        <f>PurchasesFeb24!$Q$1</f>
        <v>0</v>
      </c>
      <c r="N20" s="343">
        <f>PurchasesMar24!$Q$1</f>
        <v>0</v>
      </c>
      <c r="O20" s="23"/>
    </row>
    <row r="21" spans="1:27" x14ac:dyDescent="0.15">
      <c r="A21" s="28" t="s">
        <v>6</v>
      </c>
      <c r="B21" s="2">
        <f t="shared" si="2"/>
        <v>0</v>
      </c>
      <c r="C21" s="346">
        <f>PurchasesApr23!$R$1</f>
        <v>0</v>
      </c>
      <c r="D21" s="2">
        <f>PurchasesMay23!$R$1</f>
        <v>0</v>
      </c>
      <c r="E21" s="343">
        <f>PurchasesJun23!$R$1</f>
        <v>0</v>
      </c>
      <c r="F21" s="2">
        <f>PurchasesJul23!$R$1</f>
        <v>0</v>
      </c>
      <c r="G21" s="2">
        <f>PurchasesAug23!$R$1</f>
        <v>0</v>
      </c>
      <c r="H21" s="343">
        <f>PurchasesSep23!$R$1</f>
        <v>0</v>
      </c>
      <c r="I21" s="2">
        <f>PurchasesOct23!$R$1</f>
        <v>0</v>
      </c>
      <c r="J21" s="2">
        <f>PurchasesNov23!$R$1</f>
        <v>0</v>
      </c>
      <c r="K21" s="343">
        <f>PurchasesDec23!$R$1</f>
        <v>0</v>
      </c>
      <c r="L21" s="2">
        <f>PurchasesJan24!$R$1</f>
        <v>0</v>
      </c>
      <c r="M21" s="2">
        <f>PurchasesFeb24!$R$1</f>
        <v>0</v>
      </c>
      <c r="N21" s="343">
        <f>PurchasesMar24!$R$1</f>
        <v>0</v>
      </c>
      <c r="O21" s="23"/>
    </row>
    <row r="22" spans="1:27" x14ac:dyDescent="0.15">
      <c r="A22" s="86" t="s">
        <v>7</v>
      </c>
      <c r="B22" s="344">
        <f>ROUNDUP(SUM(B14:B21),0)</f>
        <v>0</v>
      </c>
      <c r="C22" s="115">
        <f t="shared" ref="C22:N22" si="3">SUM(C14:C21)</f>
        <v>0</v>
      </c>
      <c r="D22" s="115">
        <f t="shared" si="3"/>
        <v>0</v>
      </c>
      <c r="E22" s="115">
        <f t="shared" si="3"/>
        <v>0</v>
      </c>
      <c r="F22" s="341">
        <f t="shared" si="3"/>
        <v>0</v>
      </c>
      <c r="G22" s="115">
        <f t="shared" si="3"/>
        <v>0</v>
      </c>
      <c r="H22" s="115">
        <f t="shared" si="3"/>
        <v>0</v>
      </c>
      <c r="I22" s="341">
        <f t="shared" si="3"/>
        <v>0</v>
      </c>
      <c r="J22" s="115">
        <f t="shared" si="3"/>
        <v>0</v>
      </c>
      <c r="K22" s="115">
        <f t="shared" si="3"/>
        <v>0</v>
      </c>
      <c r="L22" s="341">
        <f t="shared" si="3"/>
        <v>0</v>
      </c>
      <c r="M22" s="115">
        <f t="shared" si="3"/>
        <v>0</v>
      </c>
      <c r="N22" s="115">
        <f t="shared" si="3"/>
        <v>0</v>
      </c>
      <c r="O22" s="23"/>
    </row>
    <row r="23" spans="1:27" x14ac:dyDescent="0.15">
      <c r="A23" s="86" t="s">
        <v>8</v>
      </c>
      <c r="B23" s="344">
        <f>ROUNDDOWN((B13-B22),0)</f>
        <v>0</v>
      </c>
      <c r="C23" s="115">
        <f t="shared" ref="C23:N23" si="4">C13-C22</f>
        <v>0</v>
      </c>
      <c r="D23" s="115">
        <f t="shared" si="4"/>
        <v>0</v>
      </c>
      <c r="E23" s="115">
        <f t="shared" si="4"/>
        <v>0</v>
      </c>
      <c r="F23" s="341">
        <f t="shared" si="4"/>
        <v>0</v>
      </c>
      <c r="G23" s="115">
        <f t="shared" si="4"/>
        <v>0</v>
      </c>
      <c r="H23" s="115">
        <f t="shared" si="4"/>
        <v>0</v>
      </c>
      <c r="I23" s="341">
        <f t="shared" si="4"/>
        <v>0</v>
      </c>
      <c r="J23" s="115">
        <f t="shared" si="4"/>
        <v>0</v>
      </c>
      <c r="K23" s="115">
        <f t="shared" si="4"/>
        <v>0</v>
      </c>
      <c r="L23" s="341">
        <f t="shared" si="4"/>
        <v>0</v>
      </c>
      <c r="M23" s="115">
        <f t="shared" si="4"/>
        <v>0</v>
      </c>
      <c r="N23" s="115">
        <f t="shared" si="4"/>
        <v>0</v>
      </c>
      <c r="O23" s="23"/>
    </row>
    <row r="24" spans="1:27" x14ac:dyDescent="0.15">
      <c r="A24" s="50" t="s">
        <v>25</v>
      </c>
      <c r="B24" s="345">
        <f>ROUNDDOWN(SUM(C24:N24),0)</f>
        <v>0</v>
      </c>
      <c r="C24" s="114">
        <f>SalesApr23!$F$1</f>
        <v>0</v>
      </c>
      <c r="D24" s="114">
        <f>SalesMay23!$F$1</f>
        <v>0</v>
      </c>
      <c r="E24" s="114">
        <f>SalesJun23!$F$1</f>
        <v>0</v>
      </c>
      <c r="F24" s="342">
        <f>SalesJul23!$F$1</f>
        <v>0</v>
      </c>
      <c r="G24" s="114">
        <f>SalesAug23!$F$1</f>
        <v>0</v>
      </c>
      <c r="H24" s="114">
        <f>SalesSep23!$F$1</f>
        <v>0</v>
      </c>
      <c r="I24" s="342">
        <f>SalesOct23!$F$1</f>
        <v>0</v>
      </c>
      <c r="J24" s="114">
        <f>SalesNov23!$F$1</f>
        <v>0</v>
      </c>
      <c r="K24" s="114">
        <f>SalesDec23!$F$1</f>
        <v>0</v>
      </c>
      <c r="L24" s="342">
        <f>SalesJan24!$F$1</f>
        <v>0</v>
      </c>
      <c r="M24" s="114">
        <f>SalesFeb24!$F$1</f>
        <v>0</v>
      </c>
      <c r="N24" s="114">
        <f>SalesMar24!$F$1</f>
        <v>0</v>
      </c>
      <c r="O24" s="23"/>
    </row>
    <row r="25" spans="1:27" s="12" customFormat="1" ht="13" customHeight="1" thickBot="1" x14ac:dyDescent="0.2">
      <c r="A25" s="72"/>
      <c r="B25" s="73"/>
      <c r="C25" s="73"/>
      <c r="D25" s="73"/>
      <c r="E25" s="73"/>
      <c r="F25" s="73"/>
      <c r="G25" s="73"/>
      <c r="H25" s="73"/>
      <c r="I25" s="73"/>
      <c r="J25" s="73"/>
      <c r="K25" s="73"/>
      <c r="L25" s="73"/>
      <c r="M25" s="73"/>
      <c r="N25" s="73"/>
      <c r="O25" s="71"/>
      <c r="Q25" s="332"/>
      <c r="AA25" s="332"/>
    </row>
    <row r="26" spans="1:27" s="12" customFormat="1" ht="14" thickBot="1" x14ac:dyDescent="0.2">
      <c r="A26" s="74" t="s">
        <v>62</v>
      </c>
      <c r="B26" s="75"/>
      <c r="C26" s="76"/>
      <c r="D26" s="76"/>
      <c r="E26" s="76"/>
      <c r="F26" s="76"/>
      <c r="G26" s="76"/>
      <c r="H26" s="76"/>
      <c r="I26" s="76"/>
      <c r="J26" s="76"/>
      <c r="K26" s="76"/>
      <c r="L26" s="76"/>
      <c r="M26" s="76"/>
      <c r="N26" s="76"/>
      <c r="O26" s="77"/>
      <c r="Q26" s="332"/>
      <c r="AA26" s="332"/>
    </row>
    <row r="27" spans="1:27" s="12" customFormat="1" ht="14" thickBot="1" x14ac:dyDescent="0.2">
      <c r="A27" s="79" t="s">
        <v>65</v>
      </c>
      <c r="B27" s="80">
        <f t="shared" ref="B27:B33" si="5">SUM(C27:N27)</f>
        <v>0</v>
      </c>
      <c r="C27" s="60">
        <f>'Wages Forecast'!D30</f>
        <v>0</v>
      </c>
      <c r="D27" s="60">
        <f>'Wages Forecast'!E30</f>
        <v>0</v>
      </c>
      <c r="E27" s="60">
        <f>'Wages Forecast'!F30</f>
        <v>0</v>
      </c>
      <c r="F27" s="60">
        <f>'Wages Forecast'!G30</f>
        <v>0</v>
      </c>
      <c r="G27" s="60">
        <f>'Wages Forecast'!H30</f>
        <v>0</v>
      </c>
      <c r="H27" s="60">
        <f>'Wages Forecast'!I30</f>
        <v>0</v>
      </c>
      <c r="I27" s="60">
        <f>'Wages Forecast'!J30</f>
        <v>0</v>
      </c>
      <c r="J27" s="60">
        <f>'Wages Forecast'!K30</f>
        <v>0</v>
      </c>
      <c r="K27" s="60">
        <f>'Wages Forecast'!L30</f>
        <v>0</v>
      </c>
      <c r="L27" s="60">
        <f>'Wages Forecast'!M30</f>
        <v>0</v>
      </c>
      <c r="M27" s="60">
        <f>'Wages Forecast'!N30</f>
        <v>0</v>
      </c>
      <c r="N27" s="60">
        <f>'Wages Forecast'!O30</f>
        <v>0</v>
      </c>
      <c r="O27" s="78"/>
      <c r="Q27" s="332"/>
      <c r="AA27" s="332"/>
    </row>
    <row r="28" spans="1:27" s="12" customFormat="1" x14ac:dyDescent="0.15">
      <c r="A28" s="68" t="s">
        <v>66</v>
      </c>
      <c r="B28" s="105">
        <f t="shared" si="5"/>
        <v>0</v>
      </c>
      <c r="C28" s="59"/>
      <c r="D28" s="59"/>
      <c r="E28" s="59"/>
      <c r="F28" s="59"/>
      <c r="G28" s="59"/>
      <c r="H28" s="59"/>
      <c r="I28" s="59"/>
      <c r="J28" s="59"/>
      <c r="K28" s="59"/>
      <c r="L28" s="59"/>
      <c r="M28" s="59"/>
      <c r="N28" s="59"/>
      <c r="O28" s="78"/>
      <c r="Q28" s="332"/>
      <c r="AA28" s="332"/>
    </row>
    <row r="29" spans="1:27" s="12" customFormat="1" x14ac:dyDescent="0.15">
      <c r="A29" s="68" t="s">
        <v>67</v>
      </c>
      <c r="B29" s="105">
        <f t="shared" si="5"/>
        <v>0</v>
      </c>
      <c r="C29" s="59"/>
      <c r="D29" s="59"/>
      <c r="E29" s="59"/>
      <c r="F29" s="59"/>
      <c r="G29" s="59"/>
      <c r="H29" s="59"/>
      <c r="I29" s="59"/>
      <c r="J29" s="59"/>
      <c r="K29" s="59"/>
      <c r="L29" s="59"/>
      <c r="M29" s="59"/>
      <c r="N29" s="59"/>
      <c r="O29" s="78"/>
      <c r="Q29" s="332"/>
      <c r="AA29" s="332"/>
    </row>
    <row r="30" spans="1:27" s="12" customFormat="1" x14ac:dyDescent="0.15">
      <c r="A30" s="68" t="s">
        <v>68</v>
      </c>
      <c r="B30" s="105">
        <f t="shared" si="5"/>
        <v>0</v>
      </c>
      <c r="C30" s="59"/>
      <c r="D30" s="59"/>
      <c r="E30" s="59"/>
      <c r="F30" s="59"/>
      <c r="G30" s="59"/>
      <c r="H30" s="59"/>
      <c r="I30" s="59"/>
      <c r="J30" s="59"/>
      <c r="K30" s="59"/>
      <c r="L30" s="59"/>
      <c r="M30" s="59"/>
      <c r="N30" s="59"/>
      <c r="O30" s="78"/>
      <c r="Q30" s="332"/>
      <c r="AA30" s="332"/>
    </row>
    <row r="31" spans="1:27" s="12" customFormat="1" x14ac:dyDescent="0.15">
      <c r="A31" s="68" t="s">
        <v>69</v>
      </c>
      <c r="B31" s="105">
        <f t="shared" si="5"/>
        <v>0</v>
      </c>
      <c r="C31" s="59"/>
      <c r="D31" s="59"/>
      <c r="E31" s="59"/>
      <c r="F31" s="59"/>
      <c r="G31" s="59"/>
      <c r="H31" s="59"/>
      <c r="I31" s="59"/>
      <c r="J31" s="59"/>
      <c r="K31" s="59"/>
      <c r="L31" s="59"/>
      <c r="M31" s="59"/>
      <c r="N31" s="59"/>
      <c r="O31" s="78"/>
      <c r="Q31" s="332"/>
      <c r="AA31" s="332"/>
    </row>
    <row r="32" spans="1:27" s="12" customFormat="1" ht="14" thickBot="1" x14ac:dyDescent="0.2">
      <c r="A32" s="68" t="s">
        <v>63</v>
      </c>
      <c r="B32" s="105">
        <f t="shared" si="5"/>
        <v>0</v>
      </c>
      <c r="C32" s="60">
        <f>'Wages Forecast'!C$41/12</f>
        <v>0</v>
      </c>
      <c r="D32" s="60">
        <f>'Wages Forecast'!C$41/12</f>
        <v>0</v>
      </c>
      <c r="E32" s="60">
        <f>'Wages Forecast'!C$41/12</f>
        <v>0</v>
      </c>
      <c r="F32" s="60">
        <f>'Wages Forecast'!C$41/12</f>
        <v>0</v>
      </c>
      <c r="G32" s="60">
        <f>'Wages Forecast'!C$41/12</f>
        <v>0</v>
      </c>
      <c r="H32" s="60">
        <f>'Wages Forecast'!C$41/12</f>
        <v>0</v>
      </c>
      <c r="I32" s="60">
        <f>'Wages Forecast'!C$41/12</f>
        <v>0</v>
      </c>
      <c r="J32" s="60">
        <f>'Wages Forecast'!C$41/12</f>
        <v>0</v>
      </c>
      <c r="K32" s="60">
        <f>'Wages Forecast'!C$41/12</f>
        <v>0</v>
      </c>
      <c r="L32" s="60">
        <f>'Wages Forecast'!C$41/12</f>
        <v>0</v>
      </c>
      <c r="M32" s="60">
        <f>'Wages Forecast'!C$41/12</f>
        <v>0</v>
      </c>
      <c r="N32" s="60">
        <f>'Wages Forecast'!C$41/12</f>
        <v>0</v>
      </c>
      <c r="O32" s="78"/>
      <c r="Q32" s="332"/>
      <c r="AA32" s="332"/>
    </row>
    <row r="33" spans="1:27" s="12" customFormat="1" ht="14" thickBot="1" x14ac:dyDescent="0.2">
      <c r="A33" s="79" t="s">
        <v>64</v>
      </c>
      <c r="B33" s="80">
        <f t="shared" si="5"/>
        <v>0</v>
      </c>
      <c r="C33" s="81">
        <f t="shared" ref="C33:N33" si="6">C27-SUM(C28:C31)-C32</f>
        <v>0</v>
      </c>
      <c r="D33" s="81">
        <f t="shared" si="6"/>
        <v>0</v>
      </c>
      <c r="E33" s="81">
        <f t="shared" si="6"/>
        <v>0</v>
      </c>
      <c r="F33" s="81">
        <f t="shared" si="6"/>
        <v>0</v>
      </c>
      <c r="G33" s="81">
        <f t="shared" si="6"/>
        <v>0</v>
      </c>
      <c r="H33" s="81">
        <f t="shared" si="6"/>
        <v>0</v>
      </c>
      <c r="I33" s="81">
        <f t="shared" si="6"/>
        <v>0</v>
      </c>
      <c r="J33" s="81">
        <f t="shared" si="6"/>
        <v>0</v>
      </c>
      <c r="K33" s="81">
        <f t="shared" si="6"/>
        <v>0</v>
      </c>
      <c r="L33" s="81">
        <f t="shared" si="6"/>
        <v>0</v>
      </c>
      <c r="M33" s="81">
        <f t="shared" si="6"/>
        <v>0</v>
      </c>
      <c r="N33" s="81">
        <f t="shared" si="6"/>
        <v>0</v>
      </c>
      <c r="O33" s="78"/>
      <c r="Q33" s="332"/>
      <c r="AA33" s="332"/>
    </row>
    <row r="34" spans="1:27" s="12" customFormat="1" ht="6" customHeight="1" thickBot="1" x14ac:dyDescent="0.2">
      <c r="A34" s="72"/>
      <c r="B34" s="82"/>
      <c r="C34" s="83"/>
      <c r="D34" s="83"/>
      <c r="E34" s="83"/>
      <c r="F34" s="83"/>
      <c r="G34" s="83"/>
      <c r="H34" s="83"/>
      <c r="I34" s="83"/>
      <c r="J34" s="83"/>
      <c r="K34" s="83"/>
      <c r="L34" s="83"/>
      <c r="M34" s="83"/>
      <c r="N34" s="83"/>
      <c r="O34" s="71"/>
      <c r="Q34" s="332"/>
      <c r="AA34" s="332"/>
    </row>
    <row r="35" spans="1:27" s="6" customFormat="1" x14ac:dyDescent="0.15">
      <c r="B35" s="7"/>
      <c r="C35" s="7"/>
      <c r="D35" s="7"/>
      <c r="E35" s="7"/>
      <c r="F35" s="7"/>
      <c r="G35" s="7"/>
      <c r="H35" s="7"/>
      <c r="I35" s="7"/>
      <c r="J35" s="7"/>
      <c r="K35" s="7"/>
      <c r="L35" s="7"/>
      <c r="M35" s="7"/>
      <c r="N35" s="7"/>
      <c r="O35" s="7"/>
      <c r="Q35" s="332"/>
      <c r="AA35" s="332"/>
    </row>
  </sheetData>
  <mergeCells count="15">
    <mergeCell ref="D1:H1"/>
    <mergeCell ref="N2:N3"/>
    <mergeCell ref="M2:M3"/>
    <mergeCell ref="L2:L3"/>
    <mergeCell ref="K2:K3"/>
    <mergeCell ref="K1:N1"/>
    <mergeCell ref="F2:F3"/>
    <mergeCell ref="J2:J3"/>
    <mergeCell ref="I2:I3"/>
    <mergeCell ref="A2:A3"/>
    <mergeCell ref="E2:E3"/>
    <mergeCell ref="D2:D3"/>
    <mergeCell ref="C2:C3"/>
    <mergeCell ref="H2:H3"/>
    <mergeCell ref="G2:G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90AE0-DCC3-DC4F-8A93-36DA1CCF6D77}">
  <dimension ref="A1:R52"/>
  <sheetViews>
    <sheetView zoomScaleNormal="100" workbookViewId="0">
      <selection activeCell="H20" sqref="H20"/>
    </sheetView>
  </sheetViews>
  <sheetFormatPr baseColWidth="10" defaultColWidth="9.1640625" defaultRowHeight="13" x14ac:dyDescent="0.15"/>
  <cols>
    <col min="1" max="1" width="1.6640625" style="332" customWidth="1"/>
    <col min="2" max="2" width="22.33203125" style="332" customWidth="1"/>
    <col min="3" max="3" width="9.1640625" style="332"/>
    <col min="4" max="4" width="10.1640625" style="332" customWidth="1"/>
    <col min="5" max="7" width="9.1640625" style="332"/>
    <col min="8" max="8" width="23.6640625" style="332" customWidth="1"/>
    <col min="9" max="9" width="1.6640625" style="332" customWidth="1"/>
    <col min="19" max="16384" width="9.1640625" style="332"/>
  </cols>
  <sheetData>
    <row r="1" spans="1:9" ht="5" customHeight="1" x14ac:dyDescent="0.15">
      <c r="A1" s="331"/>
      <c r="B1" s="331"/>
      <c r="C1" s="331"/>
      <c r="D1" s="331"/>
      <c r="E1" s="331"/>
      <c r="F1" s="331"/>
      <c r="G1" s="331"/>
      <c r="H1" s="331"/>
      <c r="I1" s="331"/>
    </row>
    <row r="2" spans="1:9" s="330" customFormat="1" x14ac:dyDescent="0.15">
      <c r="A2" s="331"/>
      <c r="B2" s="418" t="s">
        <v>285</v>
      </c>
      <c r="C2" s="418" t="s">
        <v>286</v>
      </c>
      <c r="D2" s="418" t="s">
        <v>287</v>
      </c>
      <c r="E2" s="418" t="s">
        <v>288</v>
      </c>
      <c r="F2" s="418" t="s">
        <v>289</v>
      </c>
      <c r="G2" s="418" t="s">
        <v>290</v>
      </c>
      <c r="H2" s="418" t="s">
        <v>291</v>
      </c>
      <c r="I2" s="331"/>
    </row>
    <row r="3" spans="1:9" x14ac:dyDescent="0.15">
      <c r="A3" s="331"/>
      <c r="B3" s="418"/>
      <c r="C3" s="418"/>
      <c r="D3" s="418"/>
      <c r="E3" s="418"/>
      <c r="F3" s="418"/>
      <c r="G3" s="418"/>
      <c r="H3" s="418"/>
      <c r="I3" s="331"/>
    </row>
    <row r="4" spans="1:9" s="333" customFormat="1" x14ac:dyDescent="0.15">
      <c r="A4" s="331"/>
      <c r="B4" s="331"/>
      <c r="C4" s="331"/>
      <c r="D4" s="331"/>
      <c r="E4" s="331"/>
      <c r="F4" s="331"/>
      <c r="G4" s="331"/>
      <c r="H4" s="331"/>
      <c r="I4" s="331"/>
    </row>
    <row r="5" spans="1:9" x14ac:dyDescent="0.15">
      <c r="A5" s="331"/>
      <c r="B5" s="331" t="s">
        <v>292</v>
      </c>
      <c r="C5" s="335">
        <f>SUM('Profit &amp; Loss Acc'!C5:E5)</f>
        <v>0</v>
      </c>
      <c r="D5" s="335">
        <f>SUM('Profit &amp; Loss Acc'!F5:H5)</f>
        <v>0</v>
      </c>
      <c r="E5" s="335">
        <f>SUM('Profit &amp; Loss Acc'!I5:K5)</f>
        <v>0</v>
      </c>
      <c r="F5" s="335">
        <f>SUM('Profit &amp; Loss Acc'!L5:N5)</f>
        <v>0</v>
      </c>
      <c r="G5" s="336">
        <f>SUM(C5:F5)</f>
        <v>0</v>
      </c>
      <c r="H5" s="331"/>
      <c r="I5" s="331"/>
    </row>
    <row r="6" spans="1:9" x14ac:dyDescent="0.15">
      <c r="A6" s="331"/>
      <c r="B6" s="331" t="s">
        <v>293</v>
      </c>
      <c r="C6" s="335">
        <f>SUM('Profit &amp; Loss Acc'!C24:E24)</f>
        <v>0</v>
      </c>
      <c r="D6" s="335">
        <f>SUM('Profit &amp; Loss Acc'!F24:H24)</f>
        <v>0</v>
      </c>
      <c r="E6" s="335">
        <f>SUM('Profit &amp; Loss Acc'!I24:K24)</f>
        <v>0</v>
      </c>
      <c r="F6" s="335">
        <f>SUM('Profit &amp; Loss Acc'!L24:N24)</f>
        <v>0</v>
      </c>
      <c r="G6" s="336">
        <f>SUM(C6:F6)</f>
        <v>0</v>
      </c>
      <c r="H6" s="331"/>
      <c r="I6" s="331"/>
    </row>
    <row r="7" spans="1:9" x14ac:dyDescent="0.15">
      <c r="A7" s="331"/>
      <c r="B7" s="331" t="s">
        <v>294</v>
      </c>
      <c r="C7" s="335">
        <f>SUM('Profit &amp; Loss Acc'!C11:E11)</f>
        <v>0</v>
      </c>
      <c r="D7" s="335">
        <f>SUM('Profit &amp; Loss Acc'!F11:H11)</f>
        <v>0</v>
      </c>
      <c r="E7" s="335">
        <f>SUM('Profit &amp; Loss Acc'!I11:K11)</f>
        <v>0</v>
      </c>
      <c r="F7" s="335">
        <f>SUM('Profit &amp; Loss Acc'!L11:N11)</f>
        <v>0</v>
      </c>
      <c r="G7" s="336">
        <f>SUM(C7:F7)</f>
        <v>0</v>
      </c>
      <c r="H7" s="331"/>
      <c r="I7" s="331"/>
    </row>
    <row r="8" spans="1:9" s="337" customFormat="1" x14ac:dyDescent="0.15">
      <c r="A8" s="331"/>
      <c r="B8" s="331"/>
      <c r="C8" s="331"/>
      <c r="D8" s="331"/>
      <c r="E8" s="331"/>
      <c r="F8" s="331"/>
      <c r="G8" s="331"/>
      <c r="H8" s="331"/>
      <c r="I8" s="331"/>
    </row>
    <row r="9" spans="1:9" x14ac:dyDescent="0.15">
      <c r="A9" s="331"/>
      <c r="B9" s="331"/>
      <c r="C9" s="331"/>
      <c r="D9" s="331"/>
      <c r="E9" s="331"/>
      <c r="F9" s="331"/>
      <c r="G9" s="331"/>
      <c r="H9" s="331"/>
      <c r="I9" s="331"/>
    </row>
    <row r="10" spans="1:9" x14ac:dyDescent="0.15">
      <c r="A10" s="331"/>
      <c r="B10" s="338" t="s">
        <v>295</v>
      </c>
      <c r="C10" s="331"/>
      <c r="D10" s="331"/>
      <c r="E10" s="331"/>
      <c r="F10" s="331"/>
      <c r="G10" s="331"/>
      <c r="H10" s="331"/>
      <c r="I10" s="331"/>
    </row>
    <row r="11" spans="1:9" x14ac:dyDescent="0.15">
      <c r="A11" s="331"/>
      <c r="B11" s="331"/>
      <c r="C11" s="331"/>
      <c r="D11" s="331"/>
      <c r="E11" s="331"/>
      <c r="F11" s="331"/>
      <c r="G11" s="331"/>
      <c r="H11" s="331"/>
      <c r="I11" s="331"/>
    </row>
    <row r="12" spans="1:9" x14ac:dyDescent="0.15">
      <c r="A12" s="331"/>
      <c r="B12" s="331" t="s">
        <v>296</v>
      </c>
      <c r="C12" s="336">
        <f>SUM('Profit &amp; Loss Acc'!C14:E14)</f>
        <v>0</v>
      </c>
      <c r="D12" s="336">
        <f>SUM('Profit &amp; Loss Acc'!F14:H14)</f>
        <v>0</v>
      </c>
      <c r="E12" s="336">
        <f>SUM('Profit &amp; Loss Acc'!I14:K14)</f>
        <v>0</v>
      </c>
      <c r="F12" s="336">
        <f>SUM('Profit &amp; Loss Acc'!L14:N14)</f>
        <v>0</v>
      </c>
      <c r="G12" s="336">
        <f t="shared" ref="G12:G22" si="0">SUM(C12:F12)</f>
        <v>0</v>
      </c>
      <c r="H12" s="331"/>
      <c r="I12" s="331"/>
    </row>
    <row r="13" spans="1:9" x14ac:dyDescent="0.15">
      <c r="A13" s="331"/>
      <c r="B13" s="331" t="s">
        <v>297</v>
      </c>
      <c r="C13" s="336">
        <f>SUM('Profit &amp; Loss Acc'!C15:E15)</f>
        <v>0</v>
      </c>
      <c r="D13" s="336">
        <f>SUM('Profit &amp; Loss Acc'!F15:H15)</f>
        <v>0</v>
      </c>
      <c r="E13" s="336">
        <f>SUM('Profit &amp; Loss Acc'!I15:K15)</f>
        <v>0</v>
      </c>
      <c r="F13" s="336">
        <f>SUM('Profit &amp; Loss Acc'!L15:N15)</f>
        <v>0</v>
      </c>
      <c r="G13" s="336">
        <f t="shared" si="0"/>
        <v>0</v>
      </c>
      <c r="H13" s="331"/>
      <c r="I13" s="331"/>
    </row>
    <row r="14" spans="1:9" x14ac:dyDescent="0.15">
      <c r="A14" s="331"/>
      <c r="B14" s="331" t="s">
        <v>298</v>
      </c>
      <c r="C14" s="336">
        <f>SUM('Profit &amp; Loss Acc'!C8:E9)</f>
        <v>0</v>
      </c>
      <c r="D14" s="336">
        <f>SUM('Profit &amp; Loss Acc'!F8:H9)</f>
        <v>0</v>
      </c>
      <c r="E14" s="336">
        <f>SUM('Profit &amp; Loss Acc'!I8:K9)</f>
        <v>0</v>
      </c>
      <c r="F14" s="336">
        <f>SUM('Profit &amp; Loss Acc'!L8:N9)</f>
        <v>0</v>
      </c>
      <c r="G14" s="336">
        <f t="shared" si="0"/>
        <v>0</v>
      </c>
      <c r="H14" s="331"/>
      <c r="I14" s="331"/>
    </row>
    <row r="15" spans="1:9" x14ac:dyDescent="0.15">
      <c r="A15" s="331"/>
      <c r="B15" s="331" t="s">
        <v>299</v>
      </c>
      <c r="C15" s="336">
        <f>SUM('Profit &amp; Loss Acc'!C16:E16)</f>
        <v>0</v>
      </c>
      <c r="D15" s="336">
        <f>SUM('Profit &amp; Loss Acc'!F16:H16)</f>
        <v>0</v>
      </c>
      <c r="E15" s="336">
        <f>SUM('Profit &amp; Loss Acc'!I16:K16)</f>
        <v>0</v>
      </c>
      <c r="F15" s="336">
        <f>SUM('Profit &amp; Loss Acc'!L16:N16)</f>
        <v>0</v>
      </c>
      <c r="G15" s="336">
        <f t="shared" si="0"/>
        <v>0</v>
      </c>
      <c r="H15" s="331"/>
      <c r="I15" s="331"/>
    </row>
    <row r="16" spans="1:9" x14ac:dyDescent="0.15">
      <c r="A16" s="331"/>
      <c r="B16" s="331" t="s">
        <v>300</v>
      </c>
      <c r="C16" s="336">
        <f>SUM('Profit &amp; Loss Acc'!C20:E20)</f>
        <v>0</v>
      </c>
      <c r="D16" s="336">
        <f>SUM('Profit &amp; Loss Acc'!F20:H20)</f>
        <v>0</v>
      </c>
      <c r="E16" s="336">
        <f>SUM('Profit &amp; Loss Acc'!I20:K20)</f>
        <v>0</v>
      </c>
      <c r="F16" s="336">
        <f>SUM('Profit &amp; Loss Acc'!L20:N20)</f>
        <v>0</v>
      </c>
      <c r="G16" s="336">
        <f t="shared" si="0"/>
        <v>0</v>
      </c>
      <c r="H16" s="331"/>
      <c r="I16" s="331"/>
    </row>
    <row r="17" spans="1:9" x14ac:dyDescent="0.15">
      <c r="A17" s="331"/>
      <c r="B17" s="331" t="s">
        <v>301</v>
      </c>
      <c r="C17" s="336">
        <f>SUM('Profit &amp; Loss Acc'!C6:E7)</f>
        <v>0</v>
      </c>
      <c r="D17" s="336">
        <f>SUM('Profit &amp; Loss Acc'!F6:H7)</f>
        <v>0</v>
      </c>
      <c r="E17" s="336">
        <f>SUM('Profit &amp; Loss Acc'!I6:K7)</f>
        <v>0</v>
      </c>
      <c r="F17" s="336">
        <f>SUM('Profit &amp; Loss Acc'!L6:N7)</f>
        <v>0</v>
      </c>
      <c r="G17" s="336">
        <f t="shared" si="0"/>
        <v>0</v>
      </c>
      <c r="H17" s="331"/>
      <c r="I17" s="331"/>
    </row>
    <row r="18" spans="1:9" x14ac:dyDescent="0.15">
      <c r="A18" s="331"/>
      <c r="B18" s="331" t="s">
        <v>302</v>
      </c>
      <c r="C18" s="336">
        <f>SUM('Profit &amp; Loss Acc'!C17:E17)</f>
        <v>0</v>
      </c>
      <c r="D18" s="336">
        <f>SUM('Profit &amp; Loss Acc'!F17:H17)</f>
        <v>0</v>
      </c>
      <c r="E18" s="336">
        <f>SUM('Profit &amp; Loss Acc'!I17:K17)</f>
        <v>0</v>
      </c>
      <c r="F18" s="336">
        <f>SUM('Profit &amp; Loss Acc'!L17:N17)</f>
        <v>0</v>
      </c>
      <c r="G18" s="336">
        <f t="shared" si="0"/>
        <v>0</v>
      </c>
      <c r="H18" s="331"/>
      <c r="I18" s="331"/>
    </row>
    <row r="19" spans="1:9" x14ac:dyDescent="0.15">
      <c r="A19" s="331"/>
      <c r="B19" s="331" t="s">
        <v>303</v>
      </c>
      <c r="C19" s="336">
        <f>SUM('Profit &amp; Loss Acc'!C18:E18)</f>
        <v>0</v>
      </c>
      <c r="D19" s="336">
        <f>SUM('Profit &amp; Loss Acc'!F18:H18)</f>
        <v>0</v>
      </c>
      <c r="E19" s="336">
        <f>SUM('Profit &amp; Loss Acc'!I18:K18)</f>
        <v>0</v>
      </c>
      <c r="F19" s="336">
        <f>SUM('Profit &amp; Loss Acc'!L18:N18)</f>
        <v>0</v>
      </c>
      <c r="G19" s="336">
        <f t="shared" si="0"/>
        <v>0</v>
      </c>
      <c r="H19" s="331"/>
      <c r="I19" s="331"/>
    </row>
    <row r="20" spans="1:9" x14ac:dyDescent="0.15">
      <c r="A20" s="331"/>
      <c r="B20" s="331" t="s">
        <v>304</v>
      </c>
      <c r="C20" s="336">
        <v>0</v>
      </c>
      <c r="D20" s="336">
        <v>0</v>
      </c>
      <c r="E20" s="336">
        <v>0</v>
      </c>
      <c r="F20" s="336">
        <v>0</v>
      </c>
      <c r="G20" s="336">
        <f t="shared" si="0"/>
        <v>0</v>
      </c>
      <c r="H20" s="331" t="s">
        <v>307</v>
      </c>
      <c r="I20" s="331"/>
    </row>
    <row r="21" spans="1:9" x14ac:dyDescent="0.15">
      <c r="A21" s="331"/>
      <c r="B21" s="331" t="s">
        <v>0</v>
      </c>
      <c r="C21" s="336">
        <f>SUM('Profit &amp; Loss Acc'!C19:E19)</f>
        <v>0</v>
      </c>
      <c r="D21" s="336">
        <f>SUM('Profit &amp; Loss Acc'!F19:H19)</f>
        <v>0</v>
      </c>
      <c r="E21" s="336">
        <f>SUM('Profit &amp; Loss Acc'!I19:K19)</f>
        <v>0</v>
      </c>
      <c r="F21" s="336">
        <f>SUM('Profit &amp; Loss Acc'!L19:N19)</f>
        <v>0</v>
      </c>
      <c r="G21" s="336">
        <f t="shared" si="0"/>
        <v>0</v>
      </c>
      <c r="H21" s="331"/>
      <c r="I21" s="331"/>
    </row>
    <row r="22" spans="1:9" x14ac:dyDescent="0.15">
      <c r="A22" s="331"/>
      <c r="B22" s="331" t="s">
        <v>305</v>
      </c>
      <c r="C22" s="336">
        <f>SUM('Profit &amp; Loss Acc'!C21:E21)</f>
        <v>0</v>
      </c>
      <c r="D22" s="336">
        <f>SUM('Profit &amp; Loss Acc'!F21:H21)</f>
        <v>0</v>
      </c>
      <c r="E22" s="336">
        <f>SUM('Profit &amp; Loss Acc'!I21:K21)</f>
        <v>0</v>
      </c>
      <c r="F22" s="336">
        <f>SUM('Profit &amp; Loss Acc'!L21:N21)</f>
        <v>0</v>
      </c>
      <c r="G22" s="336">
        <f t="shared" si="0"/>
        <v>0</v>
      </c>
      <c r="H22" s="331"/>
      <c r="I22" s="331"/>
    </row>
    <row r="23" spans="1:9" x14ac:dyDescent="0.15">
      <c r="A23" s="331"/>
      <c r="B23" s="331"/>
      <c r="C23" s="331"/>
      <c r="D23" s="331"/>
      <c r="E23" s="331"/>
      <c r="F23" s="331"/>
      <c r="G23" s="331"/>
      <c r="H23" s="331"/>
      <c r="I23" s="331"/>
    </row>
    <row r="24" spans="1:9" x14ac:dyDescent="0.15">
      <c r="A24" s="331"/>
      <c r="B24" s="331" t="s">
        <v>306</v>
      </c>
      <c r="C24" s="336">
        <v>0</v>
      </c>
      <c r="D24" s="336">
        <v>0</v>
      </c>
      <c r="E24" s="336">
        <v>0</v>
      </c>
      <c r="F24" s="336">
        <v>0</v>
      </c>
      <c r="G24" s="336">
        <f>SUM(C24:F24)</f>
        <v>0</v>
      </c>
      <c r="H24" s="331" t="s">
        <v>307</v>
      </c>
      <c r="I24" s="331"/>
    </row>
    <row r="25" spans="1:9" x14ac:dyDescent="0.15">
      <c r="A25" s="331"/>
      <c r="B25" s="331" t="s">
        <v>308</v>
      </c>
      <c r="C25" s="336">
        <v>0</v>
      </c>
      <c r="D25" s="336">
        <v>0</v>
      </c>
      <c r="E25" s="336">
        <v>0</v>
      </c>
      <c r="F25" s="336">
        <v>0</v>
      </c>
      <c r="G25" s="336">
        <f>SUM(C25:F25)</f>
        <v>0</v>
      </c>
      <c r="H25" s="331" t="s">
        <v>307</v>
      </c>
      <c r="I25" s="331"/>
    </row>
    <row r="26" spans="1:9" x14ac:dyDescent="0.15">
      <c r="A26" s="331"/>
      <c r="B26" s="331" t="s">
        <v>309</v>
      </c>
      <c r="C26" s="336">
        <f>SUM('Profit &amp; Loss Acc'!C10:E10)</f>
        <v>0</v>
      </c>
      <c r="D26" s="336">
        <f>SUM('Profit &amp; Loss Acc'!F10:H10)</f>
        <v>0</v>
      </c>
      <c r="E26" s="336">
        <f>SUM('Profit &amp; Loss Acc'!I10:K10)</f>
        <v>0</v>
      </c>
      <c r="F26" s="336">
        <f>SUM('Profit &amp; Loss Acc'!L10:N10)</f>
        <v>0</v>
      </c>
      <c r="G26" s="336">
        <f>SUM(C26:F26)</f>
        <v>0</v>
      </c>
      <c r="H26" s="331"/>
      <c r="I26" s="331"/>
    </row>
    <row r="27" spans="1:9" x14ac:dyDescent="0.15">
      <c r="A27" s="331"/>
      <c r="B27" s="331"/>
      <c r="C27" s="331"/>
      <c r="D27" s="331"/>
      <c r="E27" s="331"/>
      <c r="F27" s="331"/>
      <c r="G27" s="331"/>
      <c r="H27" s="331"/>
      <c r="I27" s="331"/>
    </row>
    <row r="28" spans="1:9" x14ac:dyDescent="0.15">
      <c r="A28" s="331"/>
      <c r="B28" s="331"/>
      <c r="C28" s="331"/>
      <c r="D28" s="331"/>
      <c r="E28" s="331"/>
      <c r="F28" s="331"/>
      <c r="G28" s="331"/>
      <c r="H28" s="331"/>
      <c r="I28" s="331"/>
    </row>
    <row r="29" spans="1:9" x14ac:dyDescent="0.15">
      <c r="A29" s="331"/>
      <c r="B29" s="338" t="s">
        <v>310</v>
      </c>
      <c r="C29" s="339">
        <f>SUM(C7,C12,C13,C14,C15,C16,C17,C18,C19,C20,C21,C22,C24,C25,C26)</f>
        <v>0</v>
      </c>
      <c r="D29" s="339">
        <f>SUM(D7,D12,D13,D14,D15,D16,D17,D18,D19,D20,D21,D22,D24,D25,D26)</f>
        <v>0</v>
      </c>
      <c r="E29" s="339">
        <f>SUM(E7,E12,E13,E14,E15,E16,E17,E18,E19,E20,E21,E22,E24,E25,E26)</f>
        <v>0</v>
      </c>
      <c r="F29" s="339">
        <f>SUM(F7,F12,F13,F14,F15,F16,F17,F18,F19,F20,F21,F22,F24,F25,F26)</f>
        <v>0</v>
      </c>
      <c r="G29" s="339">
        <f>SUM(G7,G12,G13,G14,G15,G16,G17,G18,G19,G20,G21,G22,G24,G25,G26)</f>
        <v>0</v>
      </c>
      <c r="H29" s="340"/>
      <c r="I29" s="331"/>
    </row>
    <row r="30" spans="1:9" x14ac:dyDescent="0.15">
      <c r="A30" s="331"/>
      <c r="B30" s="331"/>
      <c r="C30" s="331"/>
      <c r="D30" s="331"/>
      <c r="E30" s="331"/>
      <c r="F30" s="331"/>
      <c r="G30" s="331"/>
      <c r="H30" s="331"/>
      <c r="I30" s="331"/>
    </row>
    <row r="31" spans="1:9" x14ac:dyDescent="0.15">
      <c r="A31" s="331"/>
      <c r="B31" s="331"/>
      <c r="C31" s="331"/>
      <c r="D31" s="331"/>
      <c r="E31" s="331"/>
      <c r="F31" s="331"/>
      <c r="G31" s="331"/>
      <c r="H31" s="331"/>
      <c r="I31" s="331"/>
    </row>
    <row r="32" spans="1:9" x14ac:dyDescent="0.15">
      <c r="A32" s="331"/>
      <c r="B32" s="331"/>
      <c r="C32" s="331"/>
      <c r="D32" s="331"/>
      <c r="E32" s="331"/>
      <c r="F32" s="331"/>
      <c r="G32" s="331"/>
      <c r="H32" s="331"/>
      <c r="I32" s="331"/>
    </row>
    <row r="33" spans="1:9" x14ac:dyDescent="0.15">
      <c r="A33" s="331"/>
      <c r="B33" s="331"/>
      <c r="C33" s="331"/>
      <c r="D33" s="331"/>
      <c r="E33" s="331"/>
      <c r="F33" s="331"/>
      <c r="G33" s="331"/>
      <c r="H33" s="331"/>
      <c r="I33" s="331"/>
    </row>
    <row r="34" spans="1:9" x14ac:dyDescent="0.15">
      <c r="A34" s="331"/>
      <c r="B34" s="338" t="s">
        <v>311</v>
      </c>
      <c r="C34" s="331"/>
      <c r="D34" s="331"/>
      <c r="E34" s="331"/>
      <c r="F34" s="331"/>
      <c r="G34" s="331"/>
      <c r="H34" s="331"/>
      <c r="I34" s="331"/>
    </row>
    <row r="35" spans="1:9" x14ac:dyDescent="0.15">
      <c r="A35" s="331"/>
      <c r="B35" s="331"/>
      <c r="C35" s="331"/>
      <c r="D35" s="331"/>
      <c r="E35" s="331"/>
      <c r="F35" s="331"/>
      <c r="G35" s="331"/>
      <c r="H35" s="331"/>
      <c r="I35" s="331"/>
    </row>
    <row r="36" spans="1:9" x14ac:dyDescent="0.15">
      <c r="A36" s="331"/>
      <c r="B36" s="331" t="s">
        <v>294</v>
      </c>
      <c r="C36" s="336">
        <v>0</v>
      </c>
      <c r="D36" s="336">
        <v>0</v>
      </c>
      <c r="E36" s="336">
        <v>0</v>
      </c>
      <c r="F36" s="336">
        <v>0</v>
      </c>
      <c r="G36" s="336">
        <f t="shared" ref="G36:G50" si="1">SUM(C36:F36)</f>
        <v>0</v>
      </c>
      <c r="H36" s="331" t="s">
        <v>307</v>
      </c>
      <c r="I36" s="331"/>
    </row>
    <row r="37" spans="1:9" x14ac:dyDescent="0.15">
      <c r="A37" s="331"/>
      <c r="B37" s="331" t="s">
        <v>306</v>
      </c>
      <c r="C37" s="336">
        <v>0</v>
      </c>
      <c r="D37" s="336">
        <v>0</v>
      </c>
      <c r="E37" s="336">
        <v>0</v>
      </c>
      <c r="F37" s="336">
        <v>0</v>
      </c>
      <c r="G37" s="336">
        <f t="shared" si="1"/>
        <v>0</v>
      </c>
      <c r="H37" s="331" t="s">
        <v>307</v>
      </c>
      <c r="I37" s="331"/>
    </row>
    <row r="38" spans="1:9" x14ac:dyDescent="0.15">
      <c r="A38" s="331"/>
      <c r="B38" s="331" t="s">
        <v>296</v>
      </c>
      <c r="C38" s="336">
        <v>0</v>
      </c>
      <c r="D38" s="336">
        <v>0</v>
      </c>
      <c r="E38" s="336">
        <v>0</v>
      </c>
      <c r="F38" s="336">
        <v>0</v>
      </c>
      <c r="G38" s="336">
        <f t="shared" si="1"/>
        <v>0</v>
      </c>
      <c r="H38" s="331" t="s">
        <v>307</v>
      </c>
      <c r="I38" s="331"/>
    </row>
    <row r="39" spans="1:9" x14ac:dyDescent="0.15">
      <c r="A39" s="331"/>
      <c r="B39" s="331" t="s">
        <v>312</v>
      </c>
      <c r="C39" s="336">
        <v>0</v>
      </c>
      <c r="D39" s="336">
        <v>0</v>
      </c>
      <c r="E39" s="336">
        <v>0</v>
      </c>
      <c r="F39" s="336">
        <v>0</v>
      </c>
      <c r="G39" s="336">
        <f t="shared" si="1"/>
        <v>0</v>
      </c>
      <c r="H39" s="331" t="s">
        <v>307</v>
      </c>
      <c r="I39" s="331"/>
    </row>
    <row r="40" spans="1:9" x14ac:dyDescent="0.15">
      <c r="A40" s="331"/>
      <c r="B40" s="331" t="s">
        <v>297</v>
      </c>
      <c r="C40" s="336">
        <v>0</v>
      </c>
      <c r="D40" s="336">
        <v>0</v>
      </c>
      <c r="E40" s="336">
        <v>0</v>
      </c>
      <c r="F40" s="336">
        <v>0</v>
      </c>
      <c r="G40" s="336">
        <f t="shared" si="1"/>
        <v>0</v>
      </c>
      <c r="H40" s="331" t="s">
        <v>307</v>
      </c>
      <c r="I40" s="331"/>
    </row>
    <row r="41" spans="1:9" x14ac:dyDescent="0.15">
      <c r="A41" s="331"/>
      <c r="B41" s="331" t="s">
        <v>298</v>
      </c>
      <c r="C41" s="336">
        <v>0</v>
      </c>
      <c r="D41" s="336">
        <v>0</v>
      </c>
      <c r="E41" s="336">
        <v>0</v>
      </c>
      <c r="F41" s="336">
        <v>0</v>
      </c>
      <c r="G41" s="336">
        <f t="shared" si="1"/>
        <v>0</v>
      </c>
      <c r="H41" s="331" t="s">
        <v>307</v>
      </c>
      <c r="I41" s="331"/>
    </row>
    <row r="42" spans="1:9" x14ac:dyDescent="0.15">
      <c r="A42" s="331"/>
      <c r="B42" s="331" t="s">
        <v>299</v>
      </c>
      <c r="C42" s="336">
        <v>0</v>
      </c>
      <c r="D42" s="336">
        <v>0</v>
      </c>
      <c r="E42" s="336">
        <v>0</v>
      </c>
      <c r="F42" s="336">
        <v>0</v>
      </c>
      <c r="G42" s="336">
        <f t="shared" si="1"/>
        <v>0</v>
      </c>
      <c r="H42" s="331" t="s">
        <v>307</v>
      </c>
      <c r="I42" s="331"/>
    </row>
    <row r="43" spans="1:9" x14ac:dyDescent="0.15">
      <c r="A43" s="331"/>
      <c r="B43" s="331" t="s">
        <v>302</v>
      </c>
      <c r="C43" s="336">
        <v>0</v>
      </c>
      <c r="D43" s="336">
        <v>0</v>
      </c>
      <c r="E43" s="336">
        <v>0</v>
      </c>
      <c r="F43" s="336">
        <v>0</v>
      </c>
      <c r="G43" s="336">
        <f t="shared" si="1"/>
        <v>0</v>
      </c>
      <c r="H43" s="331" t="s">
        <v>307</v>
      </c>
      <c r="I43" s="331"/>
    </row>
    <row r="44" spans="1:9" x14ac:dyDescent="0.15">
      <c r="A44" s="331"/>
      <c r="B44" s="331" t="s">
        <v>308</v>
      </c>
      <c r="C44" s="336">
        <v>0</v>
      </c>
      <c r="D44" s="336">
        <v>0</v>
      </c>
      <c r="E44" s="336">
        <v>0</v>
      </c>
      <c r="F44" s="336">
        <v>0</v>
      </c>
      <c r="G44" s="336">
        <f t="shared" si="1"/>
        <v>0</v>
      </c>
      <c r="H44" s="331" t="s">
        <v>307</v>
      </c>
      <c r="I44" s="331"/>
    </row>
    <row r="45" spans="1:9" x14ac:dyDescent="0.15">
      <c r="A45" s="331"/>
      <c r="B45" s="331" t="s">
        <v>0</v>
      </c>
      <c r="C45" s="336">
        <v>0</v>
      </c>
      <c r="D45" s="336">
        <v>0</v>
      </c>
      <c r="E45" s="336">
        <v>0</v>
      </c>
      <c r="F45" s="336">
        <v>0</v>
      </c>
      <c r="G45" s="336">
        <f t="shared" si="1"/>
        <v>0</v>
      </c>
      <c r="H45" s="331" t="s">
        <v>307</v>
      </c>
      <c r="I45" s="331"/>
    </row>
    <row r="46" spans="1:9" x14ac:dyDescent="0.15">
      <c r="A46" s="331"/>
      <c r="B46" s="331" t="s">
        <v>313</v>
      </c>
      <c r="C46" s="336">
        <v>0</v>
      </c>
      <c r="D46" s="336">
        <v>0</v>
      </c>
      <c r="E46" s="336">
        <v>0</v>
      </c>
      <c r="F46" s="336">
        <v>0</v>
      </c>
      <c r="G46" s="336">
        <f t="shared" si="1"/>
        <v>0</v>
      </c>
      <c r="H46" s="331" t="s">
        <v>307</v>
      </c>
      <c r="I46" s="331"/>
    </row>
    <row r="47" spans="1:9" x14ac:dyDescent="0.15">
      <c r="A47" s="331"/>
      <c r="B47" s="331" t="s">
        <v>314</v>
      </c>
      <c r="C47" s="336">
        <v>0</v>
      </c>
      <c r="D47" s="336">
        <v>0</v>
      </c>
      <c r="E47" s="336">
        <v>0</v>
      </c>
      <c r="F47" s="336">
        <v>0</v>
      </c>
      <c r="G47" s="336">
        <f t="shared" si="1"/>
        <v>0</v>
      </c>
      <c r="H47" s="331" t="s">
        <v>307</v>
      </c>
      <c r="I47" s="331"/>
    </row>
    <row r="48" spans="1:9" x14ac:dyDescent="0.15">
      <c r="A48" s="331"/>
      <c r="B48" s="331" t="s">
        <v>303</v>
      </c>
      <c r="C48" s="336">
        <v>0</v>
      </c>
      <c r="D48" s="336">
        <v>0</v>
      </c>
      <c r="E48" s="336">
        <v>0</v>
      </c>
      <c r="F48" s="336">
        <v>0</v>
      </c>
      <c r="G48" s="336">
        <f t="shared" si="1"/>
        <v>0</v>
      </c>
      <c r="H48" s="331" t="s">
        <v>307</v>
      </c>
      <c r="I48" s="331"/>
    </row>
    <row r="49" spans="1:9" x14ac:dyDescent="0.15">
      <c r="A49" s="331"/>
      <c r="B49" s="331" t="s">
        <v>309</v>
      </c>
      <c r="C49" s="336">
        <v>0</v>
      </c>
      <c r="D49" s="336">
        <v>0</v>
      </c>
      <c r="E49" s="336">
        <v>0</v>
      </c>
      <c r="F49" s="336">
        <v>0</v>
      </c>
      <c r="G49" s="336">
        <f t="shared" si="1"/>
        <v>0</v>
      </c>
      <c r="H49" s="331" t="s">
        <v>307</v>
      </c>
      <c r="I49" s="331"/>
    </row>
    <row r="50" spans="1:9" x14ac:dyDescent="0.15">
      <c r="A50" s="331"/>
      <c r="B50" s="331" t="s">
        <v>305</v>
      </c>
      <c r="C50" s="336">
        <v>0</v>
      </c>
      <c r="D50" s="336">
        <v>0</v>
      </c>
      <c r="E50" s="336">
        <v>0</v>
      </c>
      <c r="F50" s="336">
        <v>0</v>
      </c>
      <c r="G50" s="336">
        <f t="shared" si="1"/>
        <v>0</v>
      </c>
      <c r="H50" s="331" t="s">
        <v>307</v>
      </c>
      <c r="I50" s="331"/>
    </row>
    <row r="51" spans="1:9" x14ac:dyDescent="0.15">
      <c r="A51" s="331"/>
      <c r="B51" s="331"/>
      <c r="C51" s="331"/>
      <c r="D51" s="331"/>
      <c r="E51" s="331"/>
      <c r="F51" s="331"/>
      <c r="G51" s="331"/>
      <c r="H51" s="331"/>
      <c r="I51" s="331"/>
    </row>
    <row r="52" spans="1:9" x14ac:dyDescent="0.15">
      <c r="A52" s="334"/>
    </row>
  </sheetData>
  <mergeCells count="7">
    <mergeCell ref="G2:G3"/>
    <mergeCell ref="H2:H3"/>
    <mergeCell ref="B2:B3"/>
    <mergeCell ref="C2:C3"/>
    <mergeCell ref="D2:D3"/>
    <mergeCell ref="E2:E3"/>
    <mergeCell ref="F2:F3"/>
  </mergeCells>
  <printOptions gridLines="1"/>
  <pageMargins left="0.27559055118110237" right="0.47244094488188981" top="0.74803149606299213" bottom="0.78740157480314965" header="0.27559055118110237" footer="0.35433070866141736"/>
  <pageSetup paperSize="9" orientation="landscape" horizontalDpi="4294967293" r:id="rId1"/>
  <headerFooter alignWithMargins="0">
    <oddHeader>&amp;C&amp;"Arial,Bold"&amp;11Financial accounts for the period
6 April 2020 to 5 April 2021</oddHeader>
    <oddFooter>&amp;L&amp;D  &amp;T&amp;C
&amp;P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7" sqref="A7"/>
    </sheetView>
  </sheetViews>
  <sheetFormatPr baseColWidth="10" defaultColWidth="9.1640625" defaultRowHeight="12" x14ac:dyDescent="0.15"/>
  <cols>
    <col min="1" max="1" width="8.5" style="17" customWidth="1"/>
    <col min="2" max="2" width="26.83203125" style="12" customWidth="1"/>
    <col min="3" max="3" width="19.6640625" style="12" customWidth="1"/>
    <col min="4" max="4" width="10.83203125" style="15" customWidth="1"/>
    <col min="5" max="5" width="1.33203125" style="15" customWidth="1"/>
    <col min="6" max="6" width="7" style="14" customWidth="1"/>
    <col min="7" max="7" width="1.33203125" style="18" customWidth="1"/>
    <col min="8" max="8" width="8.5" style="15" customWidth="1"/>
    <col min="9" max="9" width="8.6640625" style="10" bestFit="1" customWidth="1"/>
    <col min="10" max="10" width="9.1640625" style="10"/>
    <col min="11" max="11" width="8.5" style="10" customWidth="1"/>
    <col min="12" max="12" width="1.33203125" style="18" customWidth="1"/>
    <col min="13" max="13" width="8.6640625" style="17" customWidth="1"/>
    <col min="14" max="14" width="8.6640625" style="15" customWidth="1"/>
    <col min="15" max="15" width="1.33203125" style="18" customWidth="1"/>
    <col min="16" max="17" width="8.6640625" style="10" customWidth="1"/>
    <col min="18" max="16384" width="9.1640625" style="12"/>
  </cols>
  <sheetData>
    <row r="1" spans="1:17" s="11" customFormat="1" ht="13.5" customHeight="1" thickBot="1" x14ac:dyDescent="0.2">
      <c r="A1" s="444" t="s">
        <v>44</v>
      </c>
      <c r="B1" s="164" t="s">
        <v>116</v>
      </c>
      <c r="C1" s="165">
        <f>Admin!B17</f>
        <v>45387</v>
      </c>
      <c r="D1" s="166">
        <f>D33+D62</f>
        <v>0</v>
      </c>
      <c r="E1" s="430"/>
      <c r="F1" s="428" t="s">
        <v>41</v>
      </c>
      <c r="G1" s="426"/>
      <c r="H1" s="89">
        <f>H33+H62</f>
        <v>0</v>
      </c>
      <c r="I1" s="89">
        <f>I33+I62</f>
        <v>0</v>
      </c>
      <c r="J1" s="89">
        <f>J33+J62</f>
        <v>0</v>
      </c>
      <c r="K1" s="89">
        <f>K33+K62</f>
        <v>0</v>
      </c>
      <c r="L1" s="426"/>
      <c r="M1" s="421" t="s">
        <v>131</v>
      </c>
      <c r="N1" s="89">
        <f>N33+N62</f>
        <v>0</v>
      </c>
      <c r="O1" s="426"/>
      <c r="P1" s="89">
        <f>P33+P62</f>
        <v>0</v>
      </c>
      <c r="Q1" s="89">
        <f>Q33+Q62</f>
        <v>0</v>
      </c>
    </row>
    <row r="2" spans="1:17" ht="12" customHeight="1" x14ac:dyDescent="0.15">
      <c r="A2" s="422"/>
      <c r="B2" s="423" t="s">
        <v>34</v>
      </c>
      <c r="C2" s="425" t="s">
        <v>35</v>
      </c>
      <c r="D2" s="419" t="s">
        <v>36</v>
      </c>
      <c r="E2" s="431"/>
      <c r="F2" s="429"/>
      <c r="G2" s="427"/>
      <c r="H2" s="432" t="s">
        <v>115</v>
      </c>
      <c r="I2" s="419" t="s">
        <v>132</v>
      </c>
      <c r="J2" s="419" t="s">
        <v>37</v>
      </c>
      <c r="K2" s="432" t="s">
        <v>115</v>
      </c>
      <c r="L2" s="427"/>
      <c r="M2" s="422"/>
      <c r="N2" s="419" t="s">
        <v>38</v>
      </c>
      <c r="O2" s="427"/>
      <c r="P2" s="419" t="s">
        <v>39</v>
      </c>
      <c r="Q2" s="419" t="s">
        <v>40</v>
      </c>
    </row>
    <row r="3" spans="1:17" ht="24.75" customHeight="1" x14ac:dyDescent="0.15">
      <c r="A3" s="422"/>
      <c r="B3" s="424"/>
      <c r="C3" s="424"/>
      <c r="D3" s="420"/>
      <c r="E3" s="431"/>
      <c r="F3" s="429"/>
      <c r="G3" s="427"/>
      <c r="H3" s="433"/>
      <c r="I3" s="420"/>
      <c r="J3" s="420"/>
      <c r="K3" s="433"/>
      <c r="L3" s="427"/>
      <c r="M3" s="422"/>
      <c r="N3" s="420"/>
      <c r="O3" s="427"/>
      <c r="P3" s="420"/>
      <c r="Q3" s="420"/>
    </row>
    <row r="4" spans="1:17" s="13" customFormat="1" ht="12" customHeight="1" x14ac:dyDescent="0.15">
      <c r="A4" s="422"/>
      <c r="B4" s="424"/>
      <c r="C4" s="424"/>
      <c r="D4" s="420"/>
      <c r="E4" s="431"/>
      <c r="F4" s="429"/>
      <c r="G4" s="427"/>
      <c r="H4" s="160">
        <f>Admin!B$4</f>
        <v>45022</v>
      </c>
      <c r="I4" s="90">
        <f>Admin!G$4</f>
        <v>1</v>
      </c>
      <c r="J4" s="90">
        <f>Admin!G$5</f>
        <v>0.18</v>
      </c>
      <c r="K4" s="160">
        <f>Admin!B$17</f>
        <v>45387</v>
      </c>
      <c r="L4" s="427"/>
      <c r="M4" s="422"/>
      <c r="N4" s="420"/>
      <c r="O4" s="427"/>
      <c r="P4" s="420"/>
      <c r="Q4" s="420"/>
    </row>
    <row r="5" spans="1:17" s="16" customFormat="1" ht="12.75" customHeight="1" thickBot="1" x14ac:dyDescent="0.2">
      <c r="A5" s="91"/>
      <c r="B5" s="92"/>
      <c r="C5" s="161"/>
      <c r="D5" s="162"/>
      <c r="E5" s="94"/>
      <c r="F5" s="93"/>
      <c r="G5" s="95"/>
      <c r="H5" s="96"/>
      <c r="I5" s="94"/>
      <c r="J5" s="94"/>
      <c r="K5" s="94"/>
      <c r="L5" s="95"/>
      <c r="M5" s="91"/>
      <c r="N5" s="96"/>
      <c r="O5" s="95"/>
      <c r="P5" s="94"/>
      <c r="Q5" s="94"/>
    </row>
    <row r="6" spans="1:17" ht="13.5" customHeight="1" thickBot="1" x14ac:dyDescent="0.2">
      <c r="A6" s="445" t="s">
        <v>127</v>
      </c>
      <c r="B6" s="441"/>
      <c r="C6" s="446"/>
      <c r="D6" s="254">
        <f>Admin!B$4</f>
        <v>45022</v>
      </c>
      <c r="E6" s="97"/>
      <c r="F6" s="98"/>
      <c r="G6" s="95"/>
      <c r="H6" s="96"/>
      <c r="I6" s="94"/>
      <c r="J6" s="94"/>
      <c r="K6" s="94"/>
      <c r="L6" s="95"/>
      <c r="M6" s="99"/>
      <c r="N6" s="96"/>
      <c r="O6" s="95"/>
      <c r="P6" s="94"/>
      <c r="Q6" s="94"/>
    </row>
    <row r="7" spans="1:17" ht="13" x14ac:dyDescent="0.15">
      <c r="A7" s="255"/>
      <c r="B7" s="256"/>
      <c r="C7" s="256"/>
      <c r="D7" s="257"/>
      <c r="E7" s="96"/>
      <c r="F7" s="93"/>
      <c r="G7" s="95"/>
      <c r="H7" s="262"/>
      <c r="I7" s="105">
        <v>0</v>
      </c>
      <c r="J7" s="106" t="str">
        <f>IF((H7&gt;0),H7*J$4," ")</f>
        <v xml:space="preserve"> </v>
      </c>
      <c r="K7" s="94" t="str">
        <f>IF(H7&gt;0,H7-H7*J$4," ")</f>
        <v xml:space="preserve"> </v>
      </c>
      <c r="L7" s="95"/>
      <c r="M7" s="167"/>
      <c r="N7" s="168"/>
      <c r="O7" s="95"/>
      <c r="P7" s="94" t="str">
        <f>IF((M7+N7)&gt;0,IF(N7&lt;K7,(K7-N7)," ")," ")</f>
        <v xml:space="preserve"> </v>
      </c>
      <c r="Q7" s="94" t="str">
        <f>IF((M7+N7)&gt;0,IF(N7&gt;K7,(N7-K7)," ")," ")</f>
        <v xml:space="preserve"> </v>
      </c>
    </row>
    <row r="8" spans="1:17" ht="13" x14ac:dyDescent="0.15">
      <c r="A8" s="167"/>
      <c r="B8" s="258"/>
      <c r="C8" s="258"/>
      <c r="D8" s="168"/>
      <c r="E8" s="96"/>
      <c r="F8" s="93"/>
      <c r="G8" s="95"/>
      <c r="H8" s="262"/>
      <c r="I8" s="105">
        <v>0</v>
      </c>
      <c r="J8" s="106" t="str">
        <f t="shared" ref="J8:J14" si="0">IF((H8&gt;0),H8*J$4," ")</f>
        <v xml:space="preserve"> </v>
      </c>
      <c r="K8" s="94" t="str">
        <f>IF(H8&gt;0,H8-H8*J$4," ")</f>
        <v xml:space="preserve"> </v>
      </c>
      <c r="L8" s="95"/>
      <c r="M8" s="167"/>
      <c r="N8" s="168"/>
      <c r="O8" s="95"/>
      <c r="P8" s="94" t="str">
        <f t="shared" ref="P8:P14" si="1">IF((M8+N8)&gt;0,IF(N8&lt;K8,(K8-N8)," ")," ")</f>
        <v xml:space="preserve"> </v>
      </c>
      <c r="Q8" s="94" t="str">
        <f t="shared" ref="Q8:Q14" si="2">IF((M8+N8)&gt;0,IF(N8&gt;K8,(N8-K8)," ")," ")</f>
        <v xml:space="preserve"> </v>
      </c>
    </row>
    <row r="9" spans="1:17" ht="13" x14ac:dyDescent="0.15">
      <c r="A9" s="167"/>
      <c r="B9" s="258"/>
      <c r="C9" s="258"/>
      <c r="D9" s="168"/>
      <c r="E9" s="96"/>
      <c r="F9" s="93"/>
      <c r="G9" s="95"/>
      <c r="H9" s="262"/>
      <c r="I9" s="105">
        <v>0</v>
      </c>
      <c r="J9" s="106" t="str">
        <f t="shared" si="0"/>
        <v xml:space="preserve"> </v>
      </c>
      <c r="K9" s="94" t="str">
        <f t="shared" ref="K9:K14" si="3">IF(H9&gt;0,H9-H9*J$4," ")</f>
        <v xml:space="preserve"> </v>
      </c>
      <c r="L9" s="95"/>
      <c r="M9" s="167"/>
      <c r="N9" s="168"/>
      <c r="O9" s="95"/>
      <c r="P9" s="94" t="str">
        <f t="shared" si="1"/>
        <v xml:space="preserve"> </v>
      </c>
      <c r="Q9" s="94" t="str">
        <f t="shared" si="2"/>
        <v xml:space="preserve"> </v>
      </c>
    </row>
    <row r="10" spans="1:17" ht="13" x14ac:dyDescent="0.15">
      <c r="A10" s="167"/>
      <c r="B10" s="258"/>
      <c r="C10" s="258"/>
      <c r="D10" s="168"/>
      <c r="E10" s="96"/>
      <c r="F10" s="93"/>
      <c r="G10" s="95"/>
      <c r="H10" s="262"/>
      <c r="I10" s="105">
        <v>0</v>
      </c>
      <c r="J10" s="106" t="str">
        <f t="shared" si="0"/>
        <v xml:space="preserve"> </v>
      </c>
      <c r="K10" s="94" t="str">
        <f t="shared" si="3"/>
        <v xml:space="preserve"> </v>
      </c>
      <c r="L10" s="95"/>
      <c r="M10" s="167"/>
      <c r="N10" s="168"/>
      <c r="O10" s="95"/>
      <c r="P10" s="94" t="str">
        <f t="shared" si="1"/>
        <v xml:space="preserve"> </v>
      </c>
      <c r="Q10" s="94" t="str">
        <f t="shared" si="2"/>
        <v xml:space="preserve"> </v>
      </c>
    </row>
    <row r="11" spans="1:17" ht="13" x14ac:dyDescent="0.15">
      <c r="A11" s="167"/>
      <c r="B11" s="258"/>
      <c r="C11" s="258"/>
      <c r="D11" s="168"/>
      <c r="E11" s="96"/>
      <c r="F11" s="93"/>
      <c r="G11" s="95"/>
      <c r="H11" s="262"/>
      <c r="I11" s="105">
        <v>0</v>
      </c>
      <c r="J11" s="106" t="str">
        <f t="shared" si="0"/>
        <v xml:space="preserve"> </v>
      </c>
      <c r="K11" s="94" t="str">
        <f t="shared" si="3"/>
        <v xml:space="preserve"> </v>
      </c>
      <c r="L11" s="95"/>
      <c r="M11" s="167"/>
      <c r="N11" s="168"/>
      <c r="O11" s="95"/>
      <c r="P11" s="94" t="str">
        <f t="shared" si="1"/>
        <v xml:space="preserve"> </v>
      </c>
      <c r="Q11" s="94" t="str">
        <f t="shared" si="2"/>
        <v xml:space="preserve"> </v>
      </c>
    </row>
    <row r="12" spans="1:17" ht="13" x14ac:dyDescent="0.15">
      <c r="A12" s="167"/>
      <c r="B12" s="258"/>
      <c r="C12" s="258"/>
      <c r="D12" s="168"/>
      <c r="E12" s="96"/>
      <c r="F12" s="93"/>
      <c r="G12" s="95"/>
      <c r="H12" s="262"/>
      <c r="I12" s="105">
        <v>0</v>
      </c>
      <c r="J12" s="106" t="str">
        <f t="shared" si="0"/>
        <v xml:space="preserve"> </v>
      </c>
      <c r="K12" s="94" t="str">
        <f t="shared" si="3"/>
        <v xml:space="preserve"> </v>
      </c>
      <c r="L12" s="95"/>
      <c r="M12" s="167"/>
      <c r="N12" s="168"/>
      <c r="O12" s="95"/>
      <c r="P12" s="94" t="str">
        <f t="shared" si="1"/>
        <v xml:space="preserve"> </v>
      </c>
      <c r="Q12" s="94" t="str">
        <f t="shared" si="2"/>
        <v xml:space="preserve"> </v>
      </c>
    </row>
    <row r="13" spans="1:17" ht="13" x14ac:dyDescent="0.15">
      <c r="A13" s="167"/>
      <c r="B13" s="258"/>
      <c r="C13" s="258"/>
      <c r="D13" s="168"/>
      <c r="E13" s="96"/>
      <c r="F13" s="93"/>
      <c r="G13" s="95"/>
      <c r="H13" s="262"/>
      <c r="I13" s="105">
        <v>0</v>
      </c>
      <c r="J13" s="106" t="str">
        <f t="shared" si="0"/>
        <v xml:space="preserve"> </v>
      </c>
      <c r="K13" s="94" t="str">
        <f t="shared" si="3"/>
        <v xml:space="preserve"> </v>
      </c>
      <c r="L13" s="95"/>
      <c r="M13" s="167"/>
      <c r="N13" s="168"/>
      <c r="O13" s="95"/>
      <c r="P13" s="94" t="str">
        <f t="shared" si="1"/>
        <v xml:space="preserve"> </v>
      </c>
      <c r="Q13" s="94" t="str">
        <f t="shared" si="2"/>
        <v xml:space="preserve"> </v>
      </c>
    </row>
    <row r="14" spans="1:17" ht="14" thickBot="1" x14ac:dyDescent="0.2">
      <c r="A14" s="259"/>
      <c r="B14" s="260"/>
      <c r="C14" s="260"/>
      <c r="D14" s="261"/>
      <c r="E14" s="96"/>
      <c r="F14" s="93"/>
      <c r="G14" s="95"/>
      <c r="H14" s="262"/>
      <c r="I14" s="105">
        <v>0</v>
      </c>
      <c r="J14" s="106" t="str">
        <f t="shared" si="0"/>
        <v xml:space="preserve"> </v>
      </c>
      <c r="K14" s="94" t="str">
        <f t="shared" si="3"/>
        <v xml:space="preserve"> </v>
      </c>
      <c r="L14" s="95"/>
      <c r="M14" s="167"/>
      <c r="N14" s="168"/>
      <c r="O14" s="95"/>
      <c r="P14" s="94" t="str">
        <f t="shared" si="1"/>
        <v xml:space="preserve"> </v>
      </c>
      <c r="Q14" s="94" t="str">
        <f t="shared" si="2"/>
        <v xml:space="preserve"> </v>
      </c>
    </row>
    <row r="15" spans="1:17" ht="14" thickBot="1" x14ac:dyDescent="0.2">
      <c r="A15" s="447" t="s">
        <v>129</v>
      </c>
      <c r="B15" s="448"/>
      <c r="C15" s="263">
        <f>Admin!B$4</f>
        <v>45022</v>
      </c>
      <c r="D15" s="100">
        <f>SUM(D7:D14)</f>
        <v>0</v>
      </c>
      <c r="E15" s="96"/>
      <c r="F15" s="93"/>
      <c r="G15" s="95"/>
      <c r="H15" s="103">
        <f>SUM(H7:H14)</f>
        <v>0</v>
      </c>
      <c r="I15" s="104">
        <f>SUM(I7:I14)</f>
        <v>0</v>
      </c>
      <c r="J15" s="103">
        <f>SUM(J7:J14)</f>
        <v>0</v>
      </c>
      <c r="K15" s="100">
        <f>SUM(K7:K14)</f>
        <v>0</v>
      </c>
      <c r="L15" s="95"/>
      <c r="M15" s="99"/>
      <c r="N15" s="100">
        <f>SUM(N7:N14)</f>
        <v>0</v>
      </c>
      <c r="O15" s="95"/>
      <c r="P15" s="100">
        <f>SUM(P7:P14)</f>
        <v>0</v>
      </c>
      <c r="Q15" s="100">
        <f>SUM(Q7:Q14)</f>
        <v>0</v>
      </c>
    </row>
    <row r="16" spans="1:17" ht="14" thickBot="1" x14ac:dyDescent="0.2">
      <c r="A16" s="99"/>
      <c r="B16" s="52"/>
      <c r="C16" s="52"/>
      <c r="D16" s="96"/>
      <c r="E16" s="96"/>
      <c r="F16" s="93"/>
      <c r="G16" s="95"/>
      <c r="H16" s="105"/>
      <c r="I16" s="94"/>
      <c r="J16" s="106"/>
      <c r="K16" s="94"/>
      <c r="L16" s="95"/>
      <c r="M16" s="99"/>
      <c r="N16" s="96"/>
      <c r="O16" s="95"/>
      <c r="P16" s="94"/>
      <c r="Q16" s="94"/>
    </row>
    <row r="17" spans="1:17" ht="14" thickBot="1" x14ac:dyDescent="0.2">
      <c r="A17" s="447" t="s">
        <v>117</v>
      </c>
      <c r="B17" s="448"/>
      <c r="C17" s="263">
        <f>Admin!B$4</f>
        <v>45022</v>
      </c>
      <c r="D17" s="264"/>
      <c r="E17" s="97"/>
      <c r="F17" s="98"/>
      <c r="G17" s="95"/>
      <c r="H17" s="105"/>
      <c r="I17" s="94"/>
      <c r="J17" s="106"/>
      <c r="K17" s="94"/>
      <c r="L17" s="95"/>
      <c r="M17" s="99"/>
      <c r="N17" s="96"/>
      <c r="O17" s="95"/>
      <c r="P17" s="94"/>
      <c r="Q17" s="94"/>
    </row>
    <row r="18" spans="1:17" ht="13" x14ac:dyDescent="0.15">
      <c r="A18" s="255"/>
      <c r="B18" s="256"/>
      <c r="C18" s="256"/>
      <c r="D18" s="257"/>
      <c r="E18" s="96"/>
      <c r="F18" s="116"/>
      <c r="G18" s="95"/>
      <c r="H18" s="262"/>
      <c r="I18" s="105">
        <v>0</v>
      </c>
      <c r="J18" s="94" t="str">
        <f>IF(H18&gt;0,MIN(H18*J$4*(1-F18),Admin!G$8*(1-F18))," ")</f>
        <v xml:space="preserve"> </v>
      </c>
      <c r="K18" s="94" t="str">
        <f>IF(H18&gt;0,H18-J18," ")</f>
        <v xml:space="preserve"> </v>
      </c>
      <c r="L18" s="95"/>
      <c r="M18" s="167"/>
      <c r="N18" s="168"/>
      <c r="O18" s="95"/>
      <c r="P18" s="94" t="str">
        <f>IF((M18+N18)&gt;0,IF(N18&lt;K18,(K18-N18)*(1-F18)," ")," ")</f>
        <v xml:space="preserve"> </v>
      </c>
      <c r="Q18" s="94" t="str">
        <f>IF((M18+N18)&gt;0,IF(N18&gt;K18,(N18-K18)*(1-F18)," ")," ")</f>
        <v xml:space="preserve"> </v>
      </c>
    </row>
    <row r="19" spans="1:17" ht="13" x14ac:dyDescent="0.15">
      <c r="A19" s="167"/>
      <c r="B19" s="258"/>
      <c r="C19" s="258"/>
      <c r="D19" s="168"/>
      <c r="E19" s="96"/>
      <c r="F19" s="116"/>
      <c r="G19" s="95"/>
      <c r="H19" s="262"/>
      <c r="I19" s="105">
        <v>0</v>
      </c>
      <c r="J19" s="94" t="str">
        <f>IF(H19&gt;0,MIN(H19*J$4*(1-F19),Admin!G$8*(1-F19))," ")</f>
        <v xml:space="preserve"> </v>
      </c>
      <c r="K19" s="94" t="str">
        <f>IF(H19&gt;0,H19-J19," ")</f>
        <v xml:space="preserve"> </v>
      </c>
      <c r="L19" s="95"/>
      <c r="M19" s="167"/>
      <c r="N19" s="168"/>
      <c r="O19" s="95"/>
      <c r="P19" s="94" t="str">
        <f>IF((M19+N19)&gt;0,IF(N19&lt;K19,(K19-N19)*(1-F19)," ")," ")</f>
        <v xml:space="preserve"> </v>
      </c>
      <c r="Q19" s="94" t="str">
        <f>IF((M19+N19)&gt;0,IF(N19&gt;K19,(N19-K19)*(1-F19)," ")," ")</f>
        <v xml:space="preserve"> </v>
      </c>
    </row>
    <row r="20" spans="1:17" ht="13" x14ac:dyDescent="0.15">
      <c r="A20" s="167"/>
      <c r="B20" s="258"/>
      <c r="C20" s="258"/>
      <c r="D20" s="168"/>
      <c r="E20" s="96"/>
      <c r="F20" s="116"/>
      <c r="G20" s="95"/>
      <c r="H20" s="262"/>
      <c r="I20" s="105">
        <v>0</v>
      </c>
      <c r="J20" s="94" t="str">
        <f>IF(H20&gt;0,MIN(H20*J$4*(1-F20),Admin!G$8*(1-F20))," ")</f>
        <v xml:space="preserve"> </v>
      </c>
      <c r="K20" s="94" t="str">
        <f>IF(H20&gt;0,H20-J20," ")</f>
        <v xml:space="preserve"> </v>
      </c>
      <c r="L20" s="95"/>
      <c r="M20" s="167"/>
      <c r="N20" s="168"/>
      <c r="O20" s="95"/>
      <c r="P20" s="94" t="str">
        <f>IF((M20+N20)&gt;0,IF(N20&lt;K20,(K20-N20)*(1-F20)," ")," ")</f>
        <v xml:space="preserve"> </v>
      </c>
      <c r="Q20" s="94" t="str">
        <f>IF((M20+N20)&gt;0,IF(N20&gt;K20,(N20-K20)*(1-F20)," ")," ")</f>
        <v xml:space="preserve"> </v>
      </c>
    </row>
    <row r="21" spans="1:17" ht="13" x14ac:dyDescent="0.15">
      <c r="A21" s="167"/>
      <c r="B21" s="258"/>
      <c r="C21" s="258"/>
      <c r="D21" s="168"/>
      <c r="E21" s="96"/>
      <c r="F21" s="116"/>
      <c r="G21" s="95"/>
      <c r="H21" s="262"/>
      <c r="I21" s="105">
        <v>0</v>
      </c>
      <c r="J21" s="94" t="str">
        <f>IF(H21&gt;0,MIN(H21*J$4*(1-F21),Admin!G$8*(1-F21))," ")</f>
        <v xml:space="preserve"> </v>
      </c>
      <c r="K21" s="94" t="str">
        <f>IF(H21&gt;0,H21-J21," ")</f>
        <v xml:space="preserve"> </v>
      </c>
      <c r="L21" s="95"/>
      <c r="M21" s="167"/>
      <c r="N21" s="168"/>
      <c r="O21" s="95"/>
      <c r="P21" s="94" t="str">
        <f>IF((M21+N21)&gt;0,IF(N21&lt;K21,(K21-N21)*(1-F21)," ")," ")</f>
        <v xml:space="preserve"> </v>
      </c>
      <c r="Q21" s="94" t="str">
        <f>IF((M21+N21)&gt;0,IF(N21&gt;K21,(N21-K21)*(1-F21)," ")," ")</f>
        <v xml:space="preserve"> </v>
      </c>
    </row>
    <row r="22" spans="1:17" ht="14" thickBot="1" x14ac:dyDescent="0.2">
      <c r="A22" s="259"/>
      <c r="B22" s="260"/>
      <c r="C22" s="260"/>
      <c r="D22" s="168"/>
      <c r="E22" s="96"/>
      <c r="F22" s="116"/>
      <c r="G22" s="95"/>
      <c r="H22" s="262"/>
      <c r="I22" s="105">
        <v>0</v>
      </c>
      <c r="J22" s="94" t="str">
        <f>IF(H22&gt;0,MIN(H22*J$4*(1-F22),Admin!G$8*(1-F22))," ")</f>
        <v xml:space="preserve"> </v>
      </c>
      <c r="K22" s="94" t="str">
        <f>IF(H22&gt;0,H22-J22," ")</f>
        <v xml:space="preserve"> </v>
      </c>
      <c r="L22" s="95"/>
      <c r="M22" s="167"/>
      <c r="N22" s="168"/>
      <c r="O22" s="95"/>
      <c r="P22" s="94" t="str">
        <f>IF((M22+N22)&gt;0,IF(N22&lt;K22,(K22-N22)*(1-F22)," ")," ")</f>
        <v xml:space="preserve"> </v>
      </c>
      <c r="Q22" s="94" t="str">
        <f>IF((M22+N22)&gt;0,IF(N22&gt;K22,(N22-K22)*(1-F22)," ")," ")</f>
        <v xml:space="preserve"> </v>
      </c>
    </row>
    <row r="23" spans="1:17" ht="14" thickBot="1" x14ac:dyDescent="0.2">
      <c r="A23" s="449" t="s">
        <v>118</v>
      </c>
      <c r="B23" s="450"/>
      <c r="C23" s="265">
        <f>Admin!B$4</f>
        <v>45022</v>
      </c>
      <c r="D23" s="163">
        <f>SUM(D18:D22)</f>
        <v>0</v>
      </c>
      <c r="E23" s="96"/>
      <c r="F23" s="93"/>
      <c r="G23" s="95"/>
      <c r="H23" s="103">
        <f>SUM(H18:H22)</f>
        <v>0</v>
      </c>
      <c r="I23" s="104">
        <f>SUM(I18:I22)</f>
        <v>0</v>
      </c>
      <c r="J23" s="103">
        <f>SUM(J18:J22)</f>
        <v>0</v>
      </c>
      <c r="K23" s="100">
        <f>SUM(K18:K22)</f>
        <v>0</v>
      </c>
      <c r="L23" s="95"/>
      <c r="M23" s="99"/>
      <c r="N23" s="100">
        <f>SUM(N18:N22)</f>
        <v>0</v>
      </c>
      <c r="O23" s="95"/>
      <c r="P23" s="100">
        <f>SUM(P18:P22)</f>
        <v>0</v>
      </c>
      <c r="Q23" s="100">
        <f>SUM(Q18:Q22)</f>
        <v>0</v>
      </c>
    </row>
    <row r="24" spans="1:17" ht="14" thickBot="1" x14ac:dyDescent="0.2">
      <c r="A24" s="99"/>
      <c r="B24" s="52"/>
      <c r="C24" s="52"/>
      <c r="D24" s="96"/>
      <c r="E24" s="96"/>
      <c r="F24" s="93"/>
      <c r="G24" s="95"/>
      <c r="H24" s="105"/>
      <c r="I24" s="105"/>
      <c r="J24" s="105"/>
      <c r="K24" s="94"/>
      <c r="L24" s="95"/>
      <c r="M24" s="99"/>
      <c r="N24" s="96"/>
      <c r="O24" s="95"/>
      <c r="P24" s="94"/>
      <c r="Q24" s="94"/>
    </row>
    <row r="25" spans="1:17" ht="14" thickBot="1" x14ac:dyDescent="0.2">
      <c r="A25" s="447" t="s">
        <v>119</v>
      </c>
      <c r="B25" s="448"/>
      <c r="C25" s="263">
        <f>Admin!B$4</f>
        <v>45022</v>
      </c>
      <c r="D25" s="264"/>
      <c r="E25" s="97"/>
      <c r="F25" s="98"/>
      <c r="G25" s="95"/>
      <c r="H25" s="105"/>
      <c r="I25" s="105"/>
      <c r="J25" s="105"/>
      <c r="K25" s="94"/>
      <c r="L25" s="95"/>
      <c r="M25" s="99"/>
      <c r="N25" s="96"/>
      <c r="O25" s="95"/>
      <c r="P25" s="94"/>
      <c r="Q25" s="94"/>
    </row>
    <row r="26" spans="1:17" ht="13" x14ac:dyDescent="0.15">
      <c r="A26" s="255"/>
      <c r="B26" s="256"/>
      <c r="C26" s="256"/>
      <c r="D26" s="257"/>
      <c r="E26" s="96"/>
      <c r="F26" s="116"/>
      <c r="G26" s="95"/>
      <c r="H26" s="262"/>
      <c r="I26" s="105">
        <v>0</v>
      </c>
      <c r="J26" s="94" t="str">
        <f>IF(H26&gt;0,MIN(H26*J$4*(1-F26),Admin!G$8*(1-F26))," ")</f>
        <v xml:space="preserve"> </v>
      </c>
      <c r="K26" s="94" t="str">
        <f>IF(H26&gt;0,H26-J26," ")</f>
        <v xml:space="preserve"> </v>
      </c>
      <c r="L26" s="95"/>
      <c r="M26" s="167"/>
      <c r="N26" s="168"/>
      <c r="O26" s="95"/>
      <c r="P26" s="94" t="str">
        <f>IF((M26+N26)&gt;0,IF(N26&lt;K26,(K26-N26)*(1-F26)," ")," ")</f>
        <v xml:space="preserve"> </v>
      </c>
      <c r="Q26" s="94" t="str">
        <f>IF((M26+N26)&gt;0,IF(N26&gt;K26,(N26-K26)*(1-F26)," ")," ")</f>
        <v xml:space="preserve"> </v>
      </c>
    </row>
    <row r="27" spans="1:17" ht="13" x14ac:dyDescent="0.15">
      <c r="A27" s="167"/>
      <c r="B27" s="258"/>
      <c r="C27" s="258"/>
      <c r="D27" s="168"/>
      <c r="E27" s="96"/>
      <c r="F27" s="116"/>
      <c r="G27" s="95"/>
      <c r="H27" s="262"/>
      <c r="I27" s="105">
        <v>0</v>
      </c>
      <c r="J27" s="94" t="str">
        <f>IF(H27&gt;0,MIN(H27*J$4*(1-F27),Admin!G$8*(1-F27))," ")</f>
        <v xml:space="preserve"> </v>
      </c>
      <c r="K27" s="94" t="str">
        <f>IF(H27&gt;0,H27-J27," ")</f>
        <v xml:space="preserve"> </v>
      </c>
      <c r="L27" s="95"/>
      <c r="M27" s="167"/>
      <c r="N27" s="168"/>
      <c r="O27" s="95"/>
      <c r="P27" s="94" t="str">
        <f>IF((M27+N27)&gt;0,IF(N27&lt;K27,(K27-N27)*(1-F27)," ")," ")</f>
        <v xml:space="preserve"> </v>
      </c>
      <c r="Q27" s="94" t="str">
        <f>IF((M27+N27)&gt;0,IF(N27&gt;K27,(N27-K27)*(1-F27)," ")," ")</f>
        <v xml:space="preserve"> </v>
      </c>
    </row>
    <row r="28" spans="1:17" ht="13" x14ac:dyDescent="0.15">
      <c r="A28" s="167"/>
      <c r="B28" s="258"/>
      <c r="C28" s="258"/>
      <c r="D28" s="168"/>
      <c r="E28" s="96"/>
      <c r="F28" s="116"/>
      <c r="G28" s="95"/>
      <c r="H28" s="262"/>
      <c r="I28" s="105">
        <v>0</v>
      </c>
      <c r="J28" s="94" t="str">
        <f>IF(H28&gt;0,MIN(H28*J$4*(1-F28),Admin!G$8*(1-F28))," ")</f>
        <v xml:space="preserve"> </v>
      </c>
      <c r="K28" s="94" t="str">
        <f>IF(H28&gt;0,H28-J28," ")</f>
        <v xml:space="preserve"> </v>
      </c>
      <c r="L28" s="95"/>
      <c r="M28" s="167"/>
      <c r="N28" s="168"/>
      <c r="O28" s="95"/>
      <c r="P28" s="94" t="str">
        <f>IF((M28+N28)&gt;0,IF(N28&lt;K28,(K28-N28)*(1-F28)," ")," ")</f>
        <v xml:space="preserve"> </v>
      </c>
      <c r="Q28" s="94" t="str">
        <f>IF((M28+N28)&gt;0,IF(N28&gt;K28,(N28-K28)*(1-F28)," ")," ")</f>
        <v xml:space="preserve"> </v>
      </c>
    </row>
    <row r="29" spans="1:17" ht="13" x14ac:dyDescent="0.15">
      <c r="A29" s="167"/>
      <c r="B29" s="258"/>
      <c r="C29" s="258"/>
      <c r="D29" s="168"/>
      <c r="E29" s="96"/>
      <c r="F29" s="116"/>
      <c r="G29" s="95"/>
      <c r="H29" s="262"/>
      <c r="I29" s="105">
        <v>0</v>
      </c>
      <c r="J29" s="94" t="str">
        <f>IF(H29&gt;0,MIN(H29*J$4*(1-F29),Admin!G$8*(1-F29))," ")</f>
        <v xml:space="preserve"> </v>
      </c>
      <c r="K29" s="94" t="str">
        <f>IF(H29&gt;0,H29-J29," ")</f>
        <v xml:space="preserve"> </v>
      </c>
      <c r="L29" s="95"/>
      <c r="M29" s="167"/>
      <c r="N29" s="168"/>
      <c r="O29" s="95"/>
      <c r="P29" s="94" t="str">
        <f>IF((M29+N29)&gt;0,IF(N29&lt;K29,(K29-N29)*(1-F29)," ")," ")</f>
        <v xml:space="preserve"> </v>
      </c>
      <c r="Q29" s="94" t="str">
        <f>IF((M29+N29)&gt;0,IF(N29&gt;K29,(N29-K29)*(1-F29)," ")," ")</f>
        <v xml:space="preserve"> </v>
      </c>
    </row>
    <row r="30" spans="1:17" ht="14" thickBot="1" x14ac:dyDescent="0.2">
      <c r="A30" s="167"/>
      <c r="B30" s="258"/>
      <c r="C30" s="258"/>
      <c r="D30" s="168"/>
      <c r="E30" s="96"/>
      <c r="F30" s="116"/>
      <c r="G30" s="95"/>
      <c r="H30" s="262"/>
      <c r="I30" s="105">
        <v>0</v>
      </c>
      <c r="J30" s="94" t="str">
        <f>IF(H30&gt;0,MIN(H30*J$4*(1-F30),Admin!G$8*(1-F30))," ")</f>
        <v xml:space="preserve"> </v>
      </c>
      <c r="K30" s="94" t="str">
        <f>IF(H30&gt;0,H30-J30," ")</f>
        <v xml:space="preserve"> </v>
      </c>
      <c r="L30" s="95"/>
      <c r="M30" s="167"/>
      <c r="N30" s="168"/>
      <c r="O30" s="95"/>
      <c r="P30" s="94" t="str">
        <f>IF((M30+N30)&gt;0,IF(N30&lt;K30,(K30-N30)*(1-F30)," ")," ")</f>
        <v xml:space="preserve"> </v>
      </c>
      <c r="Q30" s="94" t="str">
        <f>IF((M30+N30)&gt;0,IF(N30&gt;K30,(N30-K30)*(1-F30)," ")," ")</f>
        <v xml:space="preserve"> </v>
      </c>
    </row>
    <row r="31" spans="1:17" ht="14" thickBot="1" x14ac:dyDescent="0.2">
      <c r="A31" s="449" t="s">
        <v>120</v>
      </c>
      <c r="B31" s="450"/>
      <c r="C31" s="265">
        <f>Admin!B$4</f>
        <v>45022</v>
      </c>
      <c r="D31" s="100">
        <f>SUM(D26:D30)</f>
        <v>0</v>
      </c>
      <c r="E31" s="96"/>
      <c r="F31" s="93"/>
      <c r="G31" s="95"/>
      <c r="H31" s="103">
        <f>SUM(H26:H30)</f>
        <v>0</v>
      </c>
      <c r="I31" s="104">
        <f>SUM(I26:I30)</f>
        <v>0</v>
      </c>
      <c r="J31" s="103">
        <f>SUM(J26:J30)</f>
        <v>0</v>
      </c>
      <c r="K31" s="100">
        <f>SUM(K26:K30)</f>
        <v>0</v>
      </c>
      <c r="L31" s="95"/>
      <c r="M31" s="99"/>
      <c r="N31" s="100">
        <f>SUM(N26:N30)</f>
        <v>0</v>
      </c>
      <c r="O31" s="95"/>
      <c r="P31" s="100">
        <f>SUM(P26:P30)</f>
        <v>0</v>
      </c>
      <c r="Q31" s="100">
        <f>SUM(Q26:Q30)</f>
        <v>0</v>
      </c>
    </row>
    <row r="32" spans="1:17" ht="14" thickBot="1" x14ac:dyDescent="0.2">
      <c r="A32" s="99"/>
      <c r="B32" s="52"/>
      <c r="C32" s="52"/>
      <c r="D32" s="96"/>
      <c r="E32" s="96"/>
      <c r="F32" s="93"/>
      <c r="G32" s="95"/>
      <c r="H32" s="105"/>
      <c r="I32" s="105"/>
      <c r="J32" s="105"/>
      <c r="K32" s="94"/>
      <c r="L32" s="95"/>
      <c r="M32" s="99"/>
      <c r="N32" s="96"/>
      <c r="O32" s="95"/>
      <c r="P32" s="94"/>
      <c r="Q32" s="94"/>
    </row>
    <row r="33" spans="1:17" ht="14" thickBot="1" x14ac:dyDescent="0.2">
      <c r="A33" s="440" t="s">
        <v>121</v>
      </c>
      <c r="B33" s="441"/>
      <c r="C33" s="266">
        <f>Admin!B4</f>
        <v>45022</v>
      </c>
      <c r="D33" s="101">
        <f>D15+D23+D31</f>
        <v>0</v>
      </c>
      <c r="E33" s="96"/>
      <c r="F33" s="93"/>
      <c r="G33" s="95"/>
      <c r="H33" s="107">
        <f>H15+H23+H31</f>
        <v>0</v>
      </c>
      <c r="I33" s="108">
        <f>I15+I23+I31</f>
        <v>0</v>
      </c>
      <c r="J33" s="107">
        <f>J15+J23+J31</f>
        <v>0</v>
      </c>
      <c r="K33" s="101">
        <f>K15+K23+K31</f>
        <v>0</v>
      </c>
      <c r="L33" s="95"/>
      <c r="M33" s="99"/>
      <c r="N33" s="101">
        <f>N15+N23+N31</f>
        <v>0</v>
      </c>
      <c r="O33" s="95"/>
      <c r="P33" s="101">
        <f>P15+P23+P31</f>
        <v>0</v>
      </c>
      <c r="Q33" s="101">
        <f>Q15+Q23+Q31</f>
        <v>0</v>
      </c>
    </row>
    <row r="34" spans="1:17" ht="14" thickBot="1" x14ac:dyDescent="0.2">
      <c r="A34" s="109"/>
      <c r="B34" s="110"/>
      <c r="C34" s="111"/>
      <c r="D34" s="96"/>
      <c r="E34" s="96"/>
      <c r="F34" s="93"/>
      <c r="G34" s="95"/>
      <c r="H34" s="96"/>
      <c r="I34" s="94"/>
      <c r="J34" s="94"/>
      <c r="K34" s="94"/>
      <c r="L34" s="95"/>
      <c r="M34" s="99"/>
      <c r="N34" s="96"/>
      <c r="O34" s="95"/>
      <c r="P34" s="94"/>
      <c r="Q34" s="94"/>
    </row>
    <row r="35" spans="1:17" ht="14" thickBot="1" x14ac:dyDescent="0.2">
      <c r="A35" s="442" t="s">
        <v>128</v>
      </c>
      <c r="B35" s="439"/>
      <c r="C35" s="443"/>
      <c r="D35" s="267">
        <f>Admin!B$4</f>
        <v>45022</v>
      </c>
      <c r="E35" s="97"/>
      <c r="F35" s="98"/>
      <c r="G35" s="95"/>
      <c r="H35" s="96"/>
      <c r="I35" s="94"/>
      <c r="J35" s="94"/>
      <c r="K35" s="94"/>
      <c r="L35" s="95"/>
      <c r="M35" s="99"/>
      <c r="N35" s="96"/>
      <c r="O35" s="95"/>
      <c r="P35" s="94"/>
      <c r="Q35" s="94"/>
    </row>
    <row r="36" spans="1:17" ht="13" x14ac:dyDescent="0.15">
      <c r="A36" s="255"/>
      <c r="B36" s="256"/>
      <c r="C36" s="272"/>
      <c r="D36" s="257"/>
      <c r="E36" s="96"/>
      <c r="F36" s="93"/>
      <c r="G36" s="95"/>
      <c r="H36" s="105">
        <v>0</v>
      </c>
      <c r="I36" s="112" t="str">
        <f>IF((D36&gt;0),D36*I$4," ")</f>
        <v xml:space="preserve"> </v>
      </c>
      <c r="J36" s="105">
        <v>0</v>
      </c>
      <c r="K36" s="94" t="str">
        <f>IF(D36&gt;0,D36-D36*I$4," ")</f>
        <v xml:space="preserve"> </v>
      </c>
      <c r="L36" s="95"/>
      <c r="M36" s="167"/>
      <c r="N36" s="168"/>
      <c r="O36" s="95"/>
      <c r="P36" s="94" t="str">
        <f>IF((M36+N36)&gt;0,IF(N36&lt;K36,(K36-N36)," ")," ")</f>
        <v xml:space="preserve"> </v>
      </c>
      <c r="Q36" s="94" t="str">
        <f>IF((M36+N36)&gt;0,IF(N36&gt;K36,(N36-K36)," ")," ")</f>
        <v xml:space="preserve"> </v>
      </c>
    </row>
    <row r="37" spans="1:17" ht="13" x14ac:dyDescent="0.15">
      <c r="A37" s="167"/>
      <c r="B37" s="258"/>
      <c r="C37" s="273"/>
      <c r="D37" s="168"/>
      <c r="E37" s="96"/>
      <c r="F37" s="93"/>
      <c r="G37" s="95"/>
      <c r="H37" s="105">
        <v>0</v>
      </c>
      <c r="I37" s="112" t="str">
        <f t="shared" ref="I37:I43" si="4">IF((D37&gt;0),D37*I$4," ")</f>
        <v xml:space="preserve"> </v>
      </c>
      <c r="J37" s="105">
        <v>0</v>
      </c>
      <c r="K37" s="94" t="str">
        <f t="shared" ref="K37:K43" si="5">IF(D37&gt;0,D37-D37*I$4," ")</f>
        <v xml:space="preserve"> </v>
      </c>
      <c r="L37" s="95"/>
      <c r="M37" s="167"/>
      <c r="N37" s="168"/>
      <c r="O37" s="95"/>
      <c r="P37" s="94" t="str">
        <f t="shared" ref="P37:P43" si="6">IF((M37+N37)&gt;0,IF(N37&lt;K37,(K37-N37)," ")," ")</f>
        <v xml:space="preserve"> </v>
      </c>
      <c r="Q37" s="94" t="str">
        <f t="shared" ref="Q37:Q43" si="7">IF((M37+N37)&gt;0,IF(N37&gt;K37,(N37-K37)," ")," ")</f>
        <v xml:space="preserve"> </v>
      </c>
    </row>
    <row r="38" spans="1:17" ht="13" x14ac:dyDescent="0.15">
      <c r="A38" s="167"/>
      <c r="B38" s="258"/>
      <c r="C38" s="273"/>
      <c r="D38" s="168"/>
      <c r="E38" s="96"/>
      <c r="F38" s="93"/>
      <c r="G38" s="95"/>
      <c r="H38" s="105">
        <v>0</v>
      </c>
      <c r="I38" s="112" t="str">
        <f t="shared" si="4"/>
        <v xml:space="preserve"> </v>
      </c>
      <c r="J38" s="105">
        <v>0</v>
      </c>
      <c r="K38" s="94" t="str">
        <f t="shared" si="5"/>
        <v xml:space="preserve"> </v>
      </c>
      <c r="L38" s="95"/>
      <c r="M38" s="167"/>
      <c r="N38" s="168"/>
      <c r="O38" s="95"/>
      <c r="P38" s="94" t="str">
        <f t="shared" si="6"/>
        <v xml:space="preserve"> </v>
      </c>
      <c r="Q38" s="94" t="str">
        <f t="shared" si="7"/>
        <v xml:space="preserve"> </v>
      </c>
    </row>
    <row r="39" spans="1:17" ht="13" x14ac:dyDescent="0.15">
      <c r="A39" s="167"/>
      <c r="B39" s="258"/>
      <c r="C39" s="273"/>
      <c r="D39" s="168"/>
      <c r="E39" s="96"/>
      <c r="F39" s="93"/>
      <c r="G39" s="95"/>
      <c r="H39" s="105">
        <v>0</v>
      </c>
      <c r="I39" s="112" t="str">
        <f t="shared" si="4"/>
        <v xml:space="preserve"> </v>
      </c>
      <c r="J39" s="105">
        <v>0</v>
      </c>
      <c r="K39" s="94" t="str">
        <f t="shared" si="5"/>
        <v xml:space="preserve"> </v>
      </c>
      <c r="L39" s="95"/>
      <c r="M39" s="167"/>
      <c r="N39" s="168"/>
      <c r="O39" s="95"/>
      <c r="P39" s="94" t="str">
        <f t="shared" si="6"/>
        <v xml:space="preserve"> </v>
      </c>
      <c r="Q39" s="94" t="str">
        <f t="shared" si="7"/>
        <v xml:space="preserve"> </v>
      </c>
    </row>
    <row r="40" spans="1:17" ht="13" x14ac:dyDescent="0.15">
      <c r="A40" s="167"/>
      <c r="B40" s="258"/>
      <c r="C40" s="273"/>
      <c r="D40" s="168"/>
      <c r="E40" s="96"/>
      <c r="F40" s="93"/>
      <c r="G40" s="95"/>
      <c r="H40" s="105">
        <v>0</v>
      </c>
      <c r="I40" s="112" t="str">
        <f t="shared" si="4"/>
        <v xml:space="preserve"> </v>
      </c>
      <c r="J40" s="105">
        <v>0</v>
      </c>
      <c r="K40" s="94" t="str">
        <f t="shared" si="5"/>
        <v xml:space="preserve"> </v>
      </c>
      <c r="L40" s="95"/>
      <c r="M40" s="167"/>
      <c r="N40" s="168"/>
      <c r="O40" s="95"/>
      <c r="P40" s="94" t="str">
        <f t="shared" si="6"/>
        <v xml:space="preserve"> </v>
      </c>
      <c r="Q40" s="94" t="str">
        <f t="shared" si="7"/>
        <v xml:space="preserve"> </v>
      </c>
    </row>
    <row r="41" spans="1:17" ht="13" x14ac:dyDescent="0.15">
      <c r="A41" s="167"/>
      <c r="B41" s="258"/>
      <c r="C41" s="273"/>
      <c r="D41" s="168"/>
      <c r="E41" s="96"/>
      <c r="F41" s="93"/>
      <c r="G41" s="95"/>
      <c r="H41" s="105">
        <v>0</v>
      </c>
      <c r="I41" s="112" t="str">
        <f t="shared" si="4"/>
        <v xml:space="preserve"> </v>
      </c>
      <c r="J41" s="105">
        <v>0</v>
      </c>
      <c r="K41" s="94" t="str">
        <f t="shared" si="5"/>
        <v xml:space="preserve"> </v>
      </c>
      <c r="L41" s="95"/>
      <c r="M41" s="167"/>
      <c r="N41" s="168"/>
      <c r="O41" s="95"/>
      <c r="P41" s="94" t="str">
        <f t="shared" si="6"/>
        <v xml:space="preserve"> </v>
      </c>
      <c r="Q41" s="94" t="str">
        <f t="shared" si="7"/>
        <v xml:space="preserve"> </v>
      </c>
    </row>
    <row r="42" spans="1:17" ht="13" x14ac:dyDescent="0.15">
      <c r="A42" s="167"/>
      <c r="B42" s="258"/>
      <c r="C42" s="273"/>
      <c r="D42" s="168"/>
      <c r="E42" s="96"/>
      <c r="F42" s="93"/>
      <c r="G42" s="95"/>
      <c r="H42" s="105">
        <v>0</v>
      </c>
      <c r="I42" s="112" t="str">
        <f t="shared" si="4"/>
        <v xml:space="preserve"> </v>
      </c>
      <c r="J42" s="105">
        <v>0</v>
      </c>
      <c r="K42" s="94" t="str">
        <f t="shared" si="5"/>
        <v xml:space="preserve"> </v>
      </c>
      <c r="L42" s="95"/>
      <c r="M42" s="167"/>
      <c r="N42" s="168"/>
      <c r="O42" s="95"/>
      <c r="P42" s="94" t="str">
        <f t="shared" si="6"/>
        <v xml:space="preserve"> </v>
      </c>
      <c r="Q42" s="94" t="str">
        <f t="shared" si="7"/>
        <v xml:space="preserve"> </v>
      </c>
    </row>
    <row r="43" spans="1:17" ht="14" thickBot="1" x14ac:dyDescent="0.2">
      <c r="A43" s="259"/>
      <c r="B43" s="260"/>
      <c r="C43" s="274"/>
      <c r="D43" s="261"/>
      <c r="E43" s="96"/>
      <c r="F43" s="93"/>
      <c r="G43" s="95"/>
      <c r="H43" s="105">
        <v>0</v>
      </c>
      <c r="I43" s="112" t="str">
        <f t="shared" si="4"/>
        <v xml:space="preserve"> </v>
      </c>
      <c r="J43" s="105">
        <v>0</v>
      </c>
      <c r="K43" s="94" t="str">
        <f t="shared" si="5"/>
        <v xml:space="preserve"> </v>
      </c>
      <c r="L43" s="95"/>
      <c r="M43" s="167"/>
      <c r="N43" s="168"/>
      <c r="O43" s="95"/>
      <c r="P43" s="94" t="str">
        <f t="shared" si="6"/>
        <v xml:space="preserve"> </v>
      </c>
      <c r="Q43" s="94" t="str">
        <f t="shared" si="7"/>
        <v xml:space="preserve"> </v>
      </c>
    </row>
    <row r="44" spans="1:17" ht="12.75" customHeight="1" thickBot="1" x14ac:dyDescent="0.2">
      <c r="A44" s="434" t="s">
        <v>130</v>
      </c>
      <c r="B44" s="435"/>
      <c r="C44" s="268">
        <f>Admin!B$4</f>
        <v>45022</v>
      </c>
      <c r="D44" s="100">
        <f>SUM(D36:D43)</f>
        <v>0</v>
      </c>
      <c r="E44" s="96"/>
      <c r="F44" s="93"/>
      <c r="G44" s="95"/>
      <c r="H44" s="103">
        <f>SUM(H36:H43)</f>
        <v>0</v>
      </c>
      <c r="I44" s="104">
        <f>SUM(I36:I43)</f>
        <v>0</v>
      </c>
      <c r="J44" s="103">
        <f>SUM(J36:J43)</f>
        <v>0</v>
      </c>
      <c r="K44" s="100">
        <f>SUM(K36:K43)</f>
        <v>0</v>
      </c>
      <c r="L44" s="95"/>
      <c r="M44" s="99"/>
      <c r="N44" s="100">
        <f>SUM(N36:N43)</f>
        <v>0</v>
      </c>
      <c r="O44" s="95"/>
      <c r="P44" s="100">
        <f>SUM(P36:P43)</f>
        <v>0</v>
      </c>
      <c r="Q44" s="100">
        <f>SUM(Q36:Q43)</f>
        <v>0</v>
      </c>
    </row>
    <row r="45" spans="1:17" ht="14" thickBot="1" x14ac:dyDescent="0.2">
      <c r="A45" s="99"/>
      <c r="B45" s="52"/>
      <c r="C45" s="57"/>
      <c r="D45" s="96"/>
      <c r="E45" s="96"/>
      <c r="F45" s="93"/>
      <c r="G45" s="95"/>
      <c r="H45" s="105"/>
      <c r="I45" s="112"/>
      <c r="J45" s="105"/>
      <c r="K45" s="94"/>
      <c r="L45" s="95"/>
      <c r="M45" s="99"/>
      <c r="N45" s="96"/>
      <c r="O45" s="95"/>
      <c r="P45" s="94"/>
      <c r="Q45" s="94"/>
    </row>
    <row r="46" spans="1:17" ht="14" thickBot="1" x14ac:dyDescent="0.2">
      <c r="A46" s="434" t="s">
        <v>122</v>
      </c>
      <c r="B46" s="435"/>
      <c r="C46" s="268">
        <f>Admin!B$4</f>
        <v>45022</v>
      </c>
      <c r="D46" s="269"/>
      <c r="E46" s="97"/>
      <c r="F46" s="98"/>
      <c r="G46" s="95"/>
      <c r="H46" s="105"/>
      <c r="I46" s="112"/>
      <c r="J46" s="105"/>
      <c r="K46" s="94"/>
      <c r="L46" s="95"/>
      <c r="M46" s="99"/>
      <c r="N46" s="96"/>
      <c r="O46" s="95"/>
      <c r="P46" s="94"/>
      <c r="Q46" s="94"/>
    </row>
    <row r="47" spans="1:17" ht="13" x14ac:dyDescent="0.15">
      <c r="A47" s="255"/>
      <c r="B47" s="256"/>
      <c r="C47" s="272"/>
      <c r="D47" s="257"/>
      <c r="E47" s="96"/>
      <c r="F47" s="116"/>
      <c r="G47" s="95"/>
      <c r="H47" s="105">
        <v>0</v>
      </c>
      <c r="I47" s="105">
        <v>0</v>
      </c>
      <c r="J47" s="94" t="str">
        <f>IF(D47&gt;0,MIN(D47*J$4*(1-F47),Admin!G$8*(1-F47))," ")</f>
        <v xml:space="preserve"> </v>
      </c>
      <c r="K47" s="94" t="str">
        <f>IF(D47&gt;0,D47-J47," ")</f>
        <v xml:space="preserve"> </v>
      </c>
      <c r="L47" s="95"/>
      <c r="M47" s="167"/>
      <c r="N47" s="168"/>
      <c r="O47" s="95"/>
      <c r="P47" s="94" t="str">
        <f>IF((M47+N47)&gt;0,IF(N47&lt;K47,(K47-N47)*(1-F47)," ")," ")</f>
        <v xml:space="preserve"> </v>
      </c>
      <c r="Q47" s="94" t="str">
        <f>IF((M47+N47)&gt;0,IF(N47&gt;K47,(N47-K47)*(1-F47)," ")," ")</f>
        <v xml:space="preserve"> </v>
      </c>
    </row>
    <row r="48" spans="1:17" ht="13" x14ac:dyDescent="0.15">
      <c r="A48" s="167"/>
      <c r="B48" s="258"/>
      <c r="C48" s="273"/>
      <c r="D48" s="168"/>
      <c r="E48" s="96"/>
      <c r="F48" s="116"/>
      <c r="G48" s="95"/>
      <c r="H48" s="105">
        <v>0</v>
      </c>
      <c r="I48" s="105">
        <v>0</v>
      </c>
      <c r="J48" s="94" t="str">
        <f>IF(D48&gt;0,MIN(D48*J$4*(1-F48),Admin!G$8*(1-F48))," ")</f>
        <v xml:space="preserve"> </v>
      </c>
      <c r="K48" s="94" t="str">
        <f>IF(D48&gt;0,D48-J48," ")</f>
        <v xml:space="preserve"> </v>
      </c>
      <c r="L48" s="95"/>
      <c r="M48" s="167"/>
      <c r="N48" s="168"/>
      <c r="O48" s="95"/>
      <c r="P48" s="94" t="str">
        <f>IF((M48+N48)&gt;0,IF(N48&lt;K48,(K48-N48)*(1-F48)," ")," ")</f>
        <v xml:space="preserve"> </v>
      </c>
      <c r="Q48" s="94" t="str">
        <f>IF((M48+N48)&gt;0,IF(N48&gt;K48,(N48-K48)*(1-F48)," ")," ")</f>
        <v xml:space="preserve"> </v>
      </c>
    </row>
    <row r="49" spans="1:17" ht="13" x14ac:dyDescent="0.15">
      <c r="A49" s="167"/>
      <c r="B49" s="258"/>
      <c r="C49" s="273"/>
      <c r="D49" s="168"/>
      <c r="E49" s="96"/>
      <c r="F49" s="116"/>
      <c r="G49" s="95"/>
      <c r="H49" s="105">
        <v>0</v>
      </c>
      <c r="I49" s="105">
        <v>0</v>
      </c>
      <c r="J49" s="94" t="str">
        <f>IF(D49&gt;0,MIN(D49*J$4*(1-F49),Admin!G$8*(1-F49))," ")</f>
        <v xml:space="preserve"> </v>
      </c>
      <c r="K49" s="94" t="str">
        <f>IF(D49&gt;0,D49-J49," ")</f>
        <v xml:space="preserve"> </v>
      </c>
      <c r="L49" s="95"/>
      <c r="M49" s="167"/>
      <c r="N49" s="168"/>
      <c r="O49" s="95"/>
      <c r="P49" s="94" t="str">
        <f>IF((M49+N49)&gt;0,IF(N49&lt;K49,(K49-N49)*(1-F49)," ")," ")</f>
        <v xml:space="preserve"> </v>
      </c>
      <c r="Q49" s="94" t="str">
        <f>IF((M49+N49)&gt;0,IF(N49&gt;K49,(N49-K49)*(1-F49)," ")," ")</f>
        <v xml:space="preserve"> </v>
      </c>
    </row>
    <row r="50" spans="1:17" ht="13" x14ac:dyDescent="0.15">
      <c r="A50" s="167"/>
      <c r="B50" s="258"/>
      <c r="C50" s="273"/>
      <c r="D50" s="168"/>
      <c r="E50" s="96"/>
      <c r="F50" s="116"/>
      <c r="G50" s="95"/>
      <c r="H50" s="105">
        <v>0</v>
      </c>
      <c r="I50" s="105">
        <v>0</v>
      </c>
      <c r="J50" s="94" t="str">
        <f>IF(D50&gt;0,MIN(D50*J$4*(1-F50),Admin!G$8*(1-F50))," ")</f>
        <v xml:space="preserve"> </v>
      </c>
      <c r="K50" s="94" t="str">
        <f>IF(D50&gt;0,D50-J50," ")</f>
        <v xml:space="preserve"> </v>
      </c>
      <c r="L50" s="95"/>
      <c r="M50" s="167"/>
      <c r="N50" s="168"/>
      <c r="O50" s="95"/>
      <c r="P50" s="94" t="str">
        <f>IF((M50+N50)&gt;0,IF(N50&lt;K50,(K50-N50)*(1-F50)," ")," ")</f>
        <v xml:space="preserve"> </v>
      </c>
      <c r="Q50" s="94" t="str">
        <f>IF((M50+N50)&gt;0,IF(N50&gt;K50,(N50-K50)*(1-F50)," ")," ")</f>
        <v xml:space="preserve"> </v>
      </c>
    </row>
    <row r="51" spans="1:17" ht="14" thickBot="1" x14ac:dyDescent="0.2">
      <c r="A51" s="167"/>
      <c r="B51" s="258"/>
      <c r="C51" s="273"/>
      <c r="D51" s="168"/>
      <c r="E51" s="96"/>
      <c r="F51" s="116"/>
      <c r="G51" s="95"/>
      <c r="H51" s="105">
        <v>0</v>
      </c>
      <c r="I51" s="105">
        <v>0</v>
      </c>
      <c r="J51" s="94" t="str">
        <f>IF(D51&gt;0,MIN(D51*J$4*(1-F51),Admin!G$8*(1-F51))," ")</f>
        <v xml:space="preserve"> </v>
      </c>
      <c r="K51" s="94" t="str">
        <f>IF(D51&gt;0,D51-J51," ")</f>
        <v xml:space="preserve"> </v>
      </c>
      <c r="L51" s="95"/>
      <c r="M51" s="167"/>
      <c r="N51" s="168"/>
      <c r="O51" s="95"/>
      <c r="P51" s="94" t="str">
        <f>IF((M51+N51)&gt;0,IF(N51&lt;K51,(K51-N51)*(1-F51)," ")," ")</f>
        <v xml:space="preserve"> </v>
      </c>
      <c r="Q51" s="94" t="str">
        <f>IF((M51+N51)&gt;0,IF(N51&gt;K51,(N51-K51)*(1-F51)," ")," ")</f>
        <v xml:space="preserve"> </v>
      </c>
    </row>
    <row r="52" spans="1:17" ht="12.75" customHeight="1" thickBot="1" x14ac:dyDescent="0.2">
      <c r="A52" s="436" t="s">
        <v>123</v>
      </c>
      <c r="B52" s="437"/>
      <c r="C52" s="270">
        <f>Admin!B$4</f>
        <v>45022</v>
      </c>
      <c r="D52" s="100">
        <f>SUM(D47:D51)</f>
        <v>0</v>
      </c>
      <c r="E52" s="96"/>
      <c r="F52" s="93"/>
      <c r="G52" s="95"/>
      <c r="H52" s="103">
        <f>SUM(H47:H51)</f>
        <v>0</v>
      </c>
      <c r="I52" s="104">
        <f>SUM(I47:I51)</f>
        <v>0</v>
      </c>
      <c r="J52" s="103">
        <f>SUM(J47:J51)</f>
        <v>0</v>
      </c>
      <c r="K52" s="100">
        <f>SUM(K47:K51)</f>
        <v>0</v>
      </c>
      <c r="L52" s="95"/>
      <c r="M52" s="99"/>
      <c r="N52" s="100">
        <f>SUM(N47:N51)</f>
        <v>0</v>
      </c>
      <c r="O52" s="95"/>
      <c r="P52" s="100">
        <f>SUM(P47:P51)</f>
        <v>0</v>
      </c>
      <c r="Q52" s="100">
        <f>SUM(Q47:Q51)</f>
        <v>0</v>
      </c>
    </row>
    <row r="53" spans="1:17" ht="14" thickBot="1" x14ac:dyDescent="0.2">
      <c r="A53" s="99"/>
      <c r="B53" s="52"/>
      <c r="C53" s="52"/>
      <c r="D53" s="96"/>
      <c r="E53" s="96"/>
      <c r="F53" s="93"/>
      <c r="G53" s="95"/>
      <c r="H53" s="96"/>
      <c r="I53" s="105"/>
      <c r="J53" s="94"/>
      <c r="K53" s="94"/>
      <c r="L53" s="95"/>
      <c r="M53" s="99"/>
      <c r="N53" s="96"/>
      <c r="O53" s="95"/>
      <c r="P53" s="94"/>
      <c r="Q53" s="94"/>
    </row>
    <row r="54" spans="1:17" ht="14" thickBot="1" x14ac:dyDescent="0.2">
      <c r="A54" s="434" t="s">
        <v>124</v>
      </c>
      <c r="B54" s="435"/>
      <c r="C54" s="268">
        <f>Admin!B$4</f>
        <v>45022</v>
      </c>
      <c r="D54" s="269"/>
      <c r="E54" s="97"/>
      <c r="F54" s="98"/>
      <c r="G54" s="95"/>
      <c r="H54" s="105"/>
      <c r="I54" s="94"/>
      <c r="J54" s="105"/>
      <c r="K54" s="94"/>
      <c r="L54" s="95"/>
      <c r="M54" s="99"/>
      <c r="N54" s="96"/>
      <c r="O54" s="95"/>
      <c r="P54" s="94"/>
      <c r="Q54" s="94"/>
    </row>
    <row r="55" spans="1:17" ht="13" x14ac:dyDescent="0.15">
      <c r="A55" s="255"/>
      <c r="B55" s="256"/>
      <c r="C55" s="272"/>
      <c r="D55" s="257"/>
      <c r="E55" s="96"/>
      <c r="F55" s="116"/>
      <c r="G55" s="95"/>
      <c r="H55" s="105">
        <v>0</v>
      </c>
      <c r="I55" s="105">
        <v>0</v>
      </c>
      <c r="J55" s="94" t="str">
        <f>IF(D55&gt;0,MIN(D55*J$4*(1-F55),Admin!G$8*(1-F55))," ")</f>
        <v xml:space="preserve"> </v>
      </c>
      <c r="K55" s="94" t="str">
        <f>IF(D55&gt;0,D55-J55," ")</f>
        <v xml:space="preserve"> </v>
      </c>
      <c r="L55" s="95"/>
      <c r="M55" s="167"/>
      <c r="N55" s="168"/>
      <c r="O55" s="95"/>
      <c r="P55" s="94" t="str">
        <f>IF((M55+N55)&gt;0,IF(N55&lt;K55,(K55-N55)*(1-F55)," ")," ")</f>
        <v xml:space="preserve"> </v>
      </c>
      <c r="Q55" s="94" t="str">
        <f>IF((M55+N55)&gt;0,IF(N55&gt;K55,(N55-K55)*(1-F55)," ")," ")</f>
        <v xml:space="preserve"> </v>
      </c>
    </row>
    <row r="56" spans="1:17" ht="13" x14ac:dyDescent="0.15">
      <c r="A56" s="167"/>
      <c r="B56" s="258"/>
      <c r="C56" s="273"/>
      <c r="D56" s="168"/>
      <c r="E56" s="96"/>
      <c r="F56" s="116"/>
      <c r="G56" s="95"/>
      <c r="H56" s="105">
        <v>0</v>
      </c>
      <c r="I56" s="105">
        <v>0</v>
      </c>
      <c r="J56" s="94" t="str">
        <f>IF(D56&gt;0,MIN(D56*J$4*(1-F56),Admin!G$8*(1-F56))," ")</f>
        <v xml:space="preserve"> </v>
      </c>
      <c r="K56" s="94" t="str">
        <f>IF(D56&gt;0,D56-J56," ")</f>
        <v xml:space="preserve"> </v>
      </c>
      <c r="L56" s="95"/>
      <c r="M56" s="167"/>
      <c r="N56" s="168"/>
      <c r="O56" s="95"/>
      <c r="P56" s="94" t="str">
        <f>IF((M56+N56)&gt;0,IF(N56&lt;K56,(K56-N56)*(1-F56)," ")," ")</f>
        <v xml:space="preserve"> </v>
      </c>
      <c r="Q56" s="94" t="str">
        <f>IF((M56+N56)&gt;0,IF(N56&gt;K56,(N56-K56)*(1-F56)," ")," ")</f>
        <v xml:space="preserve"> </v>
      </c>
    </row>
    <row r="57" spans="1:17" ht="13" x14ac:dyDescent="0.15">
      <c r="A57" s="167"/>
      <c r="B57" s="258"/>
      <c r="C57" s="273"/>
      <c r="D57" s="168"/>
      <c r="E57" s="96"/>
      <c r="F57" s="116"/>
      <c r="G57" s="95"/>
      <c r="H57" s="105">
        <v>0</v>
      </c>
      <c r="I57" s="105">
        <v>0</v>
      </c>
      <c r="J57" s="94" t="str">
        <f>IF(D57&gt;0,MIN(D57*J$4*(1-F57),Admin!G$8*(1-F57))," ")</f>
        <v xml:space="preserve"> </v>
      </c>
      <c r="K57" s="94" t="str">
        <f>IF(D57&gt;0,D57-J57," ")</f>
        <v xml:space="preserve"> </v>
      </c>
      <c r="L57" s="95"/>
      <c r="M57" s="167"/>
      <c r="N57" s="168"/>
      <c r="O57" s="95"/>
      <c r="P57" s="94" t="str">
        <f>IF((M57+N57)&gt;0,IF(N57&lt;K57,(K57-N57)*(1-F57)," ")," ")</f>
        <v xml:space="preserve"> </v>
      </c>
      <c r="Q57" s="94" t="str">
        <f>IF((M57+N57)&gt;0,IF(N57&gt;K57,(N57-K57)*(1-F57)," ")," ")</f>
        <v xml:space="preserve"> </v>
      </c>
    </row>
    <row r="58" spans="1:17" ht="13" x14ac:dyDescent="0.15">
      <c r="A58" s="167"/>
      <c r="B58" s="258"/>
      <c r="C58" s="273"/>
      <c r="D58" s="168"/>
      <c r="E58" s="96"/>
      <c r="F58" s="116"/>
      <c r="G58" s="95"/>
      <c r="H58" s="105">
        <v>0</v>
      </c>
      <c r="I58" s="105">
        <v>0</v>
      </c>
      <c r="J58" s="94" t="str">
        <f>IF(D58&gt;0,MIN(D58*J$4*(1-F58),Admin!G$8*(1-F58))," ")</f>
        <v xml:space="preserve"> </v>
      </c>
      <c r="K58" s="94" t="str">
        <f>IF(D58&gt;0,D58-J58," ")</f>
        <v xml:space="preserve"> </v>
      </c>
      <c r="L58" s="95"/>
      <c r="M58" s="167"/>
      <c r="N58" s="168"/>
      <c r="O58" s="95"/>
      <c r="P58" s="94" t="str">
        <f>IF((M58+N58)&gt;0,IF(N58&lt;K58,(K58-N58)*(1-F58)," ")," ")</f>
        <v xml:space="preserve"> </v>
      </c>
      <c r="Q58" s="94" t="str">
        <f>IF((M58+N58)&gt;0,IF(N58&gt;K58,(N58-K58)*(1-F58)," ")," ")</f>
        <v xml:space="preserve"> </v>
      </c>
    </row>
    <row r="59" spans="1:17" ht="14" thickBot="1" x14ac:dyDescent="0.2">
      <c r="A59" s="167"/>
      <c r="B59" s="258"/>
      <c r="C59" s="273"/>
      <c r="D59" s="168"/>
      <c r="E59" s="96"/>
      <c r="F59" s="116"/>
      <c r="G59" s="95"/>
      <c r="H59" s="105">
        <v>0</v>
      </c>
      <c r="I59" s="105">
        <v>0</v>
      </c>
      <c r="J59" s="94" t="str">
        <f>IF(D59&gt;0,MIN(D59*J$4*(1-F59),Admin!G$8*(1-F59))," ")</f>
        <v xml:space="preserve"> </v>
      </c>
      <c r="K59" s="94" t="str">
        <f>IF(D59&gt;0,D59-J59," ")</f>
        <v xml:space="preserve"> </v>
      </c>
      <c r="L59" s="95"/>
      <c r="M59" s="167"/>
      <c r="N59" s="168"/>
      <c r="O59" s="95"/>
      <c r="P59" s="94" t="str">
        <f>IF((M59+N59)&gt;0,IF(N59&lt;K59,(K59-N59)*(1-F59)," ")," ")</f>
        <v xml:space="preserve"> </v>
      </c>
      <c r="Q59" s="94" t="str">
        <f>IF((M59+N59)&gt;0,IF(N59&gt;K59,(N59-K59)*(1-F59)," ")," ")</f>
        <v xml:space="preserve"> </v>
      </c>
    </row>
    <row r="60" spans="1:17" ht="14" thickBot="1" x14ac:dyDescent="0.2">
      <c r="A60" s="436" t="s">
        <v>125</v>
      </c>
      <c r="B60" s="437"/>
      <c r="C60" s="270">
        <f>Admin!B$4</f>
        <v>45022</v>
      </c>
      <c r="D60" s="113">
        <f>SUM(D55:D59)</f>
        <v>0</v>
      </c>
      <c r="E60" s="96"/>
      <c r="F60" s="93"/>
      <c r="G60" s="95"/>
      <c r="H60" s="103">
        <f>SUM(H55:H59)</f>
        <v>0</v>
      </c>
      <c r="I60" s="104">
        <f>SUM(I55:I59)</f>
        <v>0</v>
      </c>
      <c r="J60" s="103">
        <f>SUM(J55:J59)</f>
        <v>0</v>
      </c>
      <c r="K60" s="100">
        <f>SUM(K55:K59)</f>
        <v>0</v>
      </c>
      <c r="L60" s="95"/>
      <c r="M60" s="99"/>
      <c r="N60" s="100">
        <f>SUM(N55:N59)</f>
        <v>0</v>
      </c>
      <c r="O60" s="95"/>
      <c r="P60" s="100">
        <f>SUM(P55:P59)</f>
        <v>0</v>
      </c>
      <c r="Q60" s="100">
        <f>SUM(Q55:Q59)</f>
        <v>0</v>
      </c>
    </row>
    <row r="61" spans="1:17" ht="14" thickBot="1" x14ac:dyDescent="0.2">
      <c r="A61" s="99"/>
      <c r="B61" s="52"/>
      <c r="C61" s="57"/>
      <c r="D61" s="96"/>
      <c r="E61" s="96"/>
      <c r="F61" s="93"/>
      <c r="G61" s="95"/>
      <c r="H61" s="105"/>
      <c r="I61" s="94"/>
      <c r="J61" s="105"/>
      <c r="K61" s="94"/>
      <c r="L61" s="95"/>
      <c r="M61" s="99"/>
      <c r="N61" s="96"/>
      <c r="O61" s="95"/>
      <c r="P61" s="94"/>
      <c r="Q61" s="94"/>
    </row>
    <row r="62" spans="1:17" ht="14" thickBot="1" x14ac:dyDescent="0.2">
      <c r="A62" s="438" t="s">
        <v>126</v>
      </c>
      <c r="B62" s="439"/>
      <c r="C62" s="271" t="str">
        <f>Admin!G$2</f>
        <v>2023-24</v>
      </c>
      <c r="D62" s="101">
        <f>D44+D52+D60</f>
        <v>0</v>
      </c>
      <c r="E62" s="96"/>
      <c r="F62" s="93"/>
      <c r="G62" s="95"/>
      <c r="H62" s="107">
        <f>H44+H52+H60</f>
        <v>0</v>
      </c>
      <c r="I62" s="108">
        <f>I44+I52+I60</f>
        <v>0</v>
      </c>
      <c r="J62" s="107">
        <f>J44+J52+J60</f>
        <v>0</v>
      </c>
      <c r="K62" s="101">
        <f>K44+K52+K60</f>
        <v>0</v>
      </c>
      <c r="L62" s="95"/>
      <c r="M62" s="99"/>
      <c r="N62" s="101">
        <f>N44+N52+N60</f>
        <v>0</v>
      </c>
      <c r="O62" s="95"/>
      <c r="P62" s="101">
        <f>P44+P52+P60</f>
        <v>0</v>
      </c>
      <c r="Q62" s="101">
        <f>Q44+Q52+Q60</f>
        <v>0</v>
      </c>
    </row>
    <row r="63" spans="1:17" x14ac:dyDescent="0.15">
      <c r="A63" s="99"/>
      <c r="B63" s="52"/>
      <c r="C63" s="52"/>
      <c r="D63" s="96"/>
      <c r="E63" s="96"/>
      <c r="F63" s="93"/>
      <c r="G63" s="102"/>
      <c r="H63" s="96"/>
      <c r="I63" s="94"/>
      <c r="J63" s="94"/>
      <c r="K63" s="94"/>
      <c r="L63" s="102"/>
      <c r="M63" s="99"/>
      <c r="N63" s="96"/>
      <c r="O63" s="102"/>
      <c r="P63" s="94"/>
      <c r="Q63" s="94"/>
    </row>
  </sheetData>
  <mergeCells count="31">
    <mergeCell ref="A1:A4"/>
    <mergeCell ref="A6:C6"/>
    <mergeCell ref="A52:B52"/>
    <mergeCell ref="A15:B15"/>
    <mergeCell ref="A17:B17"/>
    <mergeCell ref="A23:B23"/>
    <mergeCell ref="A25:B25"/>
    <mergeCell ref="A31:B31"/>
    <mergeCell ref="A54:B54"/>
    <mergeCell ref="A60:B60"/>
    <mergeCell ref="A62:B62"/>
    <mergeCell ref="A33:B33"/>
    <mergeCell ref="A44:B44"/>
    <mergeCell ref="A46:B46"/>
    <mergeCell ref="A35:C35"/>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E14" sqref="E14"/>
    </sheetView>
  </sheetViews>
  <sheetFormatPr baseColWidth="10" defaultColWidth="9.1640625" defaultRowHeight="13" x14ac:dyDescent="0.15"/>
  <cols>
    <col min="1" max="1" width="2.6640625" style="1" customWidth="1"/>
    <col min="2" max="2" width="26" style="1" customWidth="1"/>
    <col min="3" max="3" width="11.33203125" style="1" customWidth="1"/>
    <col min="4" max="4" width="13.5" style="4" customWidth="1"/>
    <col min="5" max="5" width="12.6640625" style="5" customWidth="1"/>
    <col min="6" max="6" width="4.1640625" style="150" customWidth="1"/>
    <col min="7" max="7" width="2.6640625" style="2" customWidth="1"/>
    <col min="8" max="16384" width="9.1640625" style="1"/>
  </cols>
  <sheetData>
    <row r="1" spans="1:11" ht="14" thickBot="1" x14ac:dyDescent="0.2">
      <c r="A1" s="23"/>
      <c r="B1" s="23"/>
      <c r="C1" s="23"/>
      <c r="D1" s="24"/>
      <c r="E1" s="25"/>
      <c r="F1" s="26"/>
      <c r="G1" s="23"/>
    </row>
    <row r="2" spans="1:11" ht="18" customHeight="1" thickBot="1" x14ac:dyDescent="0.2">
      <c r="A2" s="23"/>
      <c r="B2" s="141" t="s">
        <v>102</v>
      </c>
      <c r="C2" s="142" t="str">
        <f>Admin!K$2</f>
        <v>2023-24</v>
      </c>
      <c r="D2" s="451" t="s">
        <v>24</v>
      </c>
      <c r="E2" s="452"/>
      <c r="F2" s="452"/>
      <c r="G2" s="27"/>
    </row>
    <row r="3" spans="1:11" ht="18.75" customHeight="1" x14ac:dyDescent="0.15">
      <c r="A3" s="23"/>
      <c r="B3" s="143"/>
      <c r="C3" s="143"/>
      <c r="D3" s="452"/>
      <c r="E3" s="452"/>
      <c r="F3" s="452"/>
      <c r="G3" s="27"/>
    </row>
    <row r="4" spans="1:11" x14ac:dyDescent="0.15">
      <c r="A4" s="23"/>
      <c r="B4" s="28"/>
      <c r="C4" s="28"/>
      <c r="D4" s="29"/>
      <c r="E4" s="25"/>
      <c r="F4" s="26"/>
      <c r="G4" s="27"/>
    </row>
    <row r="5" spans="1:11" x14ac:dyDescent="0.15">
      <c r="A5" s="23"/>
      <c r="B5" s="453" t="s">
        <v>45</v>
      </c>
      <c r="C5" s="454"/>
      <c r="D5" s="455"/>
      <c r="E5" s="275">
        <f>'SE Short'!D106</f>
        <v>0</v>
      </c>
      <c r="F5" s="26"/>
      <c r="G5" s="27"/>
      <c r="K5" s="324"/>
    </row>
    <row r="6" spans="1:11" x14ac:dyDescent="0.15">
      <c r="A6" s="23"/>
      <c r="B6" s="28" t="s">
        <v>103</v>
      </c>
      <c r="C6" s="28" t="str">
        <f>C2</f>
        <v>2023-24</v>
      </c>
      <c r="D6" s="31"/>
      <c r="E6" s="27">
        <f>IF((E5&gt;0),Admin!N$4,0)</f>
        <v>0</v>
      </c>
      <c r="F6" s="26"/>
      <c r="G6" s="27"/>
      <c r="K6" s="324"/>
    </row>
    <row r="7" spans="1:11" x14ac:dyDescent="0.15">
      <c r="A7" s="23"/>
      <c r="B7" s="456" t="s">
        <v>46</v>
      </c>
      <c r="C7" s="456"/>
      <c r="D7" s="457"/>
      <c r="E7" s="275">
        <f>IF((E5&gt;E6),(E5-E6),0)</f>
        <v>0</v>
      </c>
      <c r="F7" s="26"/>
      <c r="G7" s="27"/>
      <c r="K7" s="324"/>
    </row>
    <row r="8" spans="1:11" x14ac:dyDescent="0.15">
      <c r="A8" s="23"/>
      <c r="B8" s="28" t="s">
        <v>104</v>
      </c>
      <c r="C8" s="28">
        <f>Admin!N$11</f>
        <v>0</v>
      </c>
      <c r="D8" s="144">
        <f>Admin!N$6</f>
        <v>0.2</v>
      </c>
      <c r="E8" s="25">
        <f>IF((E7&gt;0),(IF((E7&lt;C9),E7*D8,C9*D8)),0)</f>
        <v>0</v>
      </c>
      <c r="F8" s="26"/>
      <c r="G8" s="27"/>
      <c r="H8" s="117"/>
      <c r="K8" s="324"/>
    </row>
    <row r="9" spans="1:11" ht="14" thickBot="1" x14ac:dyDescent="0.2">
      <c r="A9" s="23"/>
      <c r="B9" s="28" t="s">
        <v>105</v>
      </c>
      <c r="C9" s="28">
        <f>Admin!N$12</f>
        <v>37701</v>
      </c>
      <c r="D9" s="144">
        <f>Admin!N$7</f>
        <v>0.4</v>
      </c>
      <c r="E9" s="25">
        <f>IF((E7&gt;C9),((E7-C9)*D9),0)</f>
        <v>0</v>
      </c>
      <c r="F9" s="26"/>
      <c r="G9" s="27"/>
      <c r="K9" s="324"/>
    </row>
    <row r="10" spans="1:11" ht="14" thickBot="1" x14ac:dyDescent="0.2">
      <c r="A10" s="23"/>
      <c r="B10" s="32" t="s">
        <v>47</v>
      </c>
      <c r="C10" s="145"/>
      <c r="D10" s="33"/>
      <c r="E10" s="276">
        <f>SUM(E8:E9)</f>
        <v>0</v>
      </c>
      <c r="F10" s="26"/>
      <c r="G10" s="27"/>
      <c r="K10" s="324"/>
    </row>
    <row r="11" spans="1:11" x14ac:dyDescent="0.15">
      <c r="A11" s="23"/>
      <c r="B11" s="28"/>
      <c r="C11" s="28"/>
      <c r="D11" s="34"/>
      <c r="E11" s="25"/>
      <c r="F11" s="35"/>
      <c r="G11" s="36"/>
      <c r="K11" s="324"/>
    </row>
    <row r="12" spans="1:11" x14ac:dyDescent="0.15">
      <c r="A12" s="23"/>
      <c r="B12" s="146" t="s">
        <v>106</v>
      </c>
      <c r="C12" s="464">
        <f>Admin!B$21</f>
        <v>45688</v>
      </c>
      <c r="D12" s="465"/>
      <c r="E12" s="25"/>
      <c r="F12" s="35"/>
      <c r="G12" s="36"/>
      <c r="K12" s="324"/>
    </row>
    <row r="13" spans="1:11" ht="10" customHeight="1" thickBot="1" x14ac:dyDescent="0.2">
      <c r="A13" s="23"/>
      <c r="B13" s="28"/>
      <c r="C13" s="28"/>
      <c r="D13" s="37"/>
      <c r="E13" s="38"/>
      <c r="F13" s="26"/>
      <c r="G13" s="36"/>
      <c r="K13" s="324"/>
    </row>
    <row r="14" spans="1:11" ht="14" thickBot="1" x14ac:dyDescent="0.2">
      <c r="A14" s="23"/>
      <c r="B14" s="466" t="s">
        <v>107</v>
      </c>
      <c r="C14" s="467"/>
      <c r="D14" s="144">
        <f>Admin!L$20</f>
        <v>0.09</v>
      </c>
      <c r="E14" s="30">
        <f>IF(E5&gt;Admin!N20,IF(E5&lt;Admin!N$23,(E5-Admin!N20)*D14,(Admin!N$23-Admin!N20)*D14),0)</f>
        <v>0</v>
      </c>
      <c r="F14" s="26"/>
      <c r="G14" s="36"/>
      <c r="K14" s="324"/>
    </row>
    <row r="15" spans="1:11" ht="14" thickBot="1" x14ac:dyDescent="0.2">
      <c r="A15" s="23"/>
      <c r="B15" s="466" t="s">
        <v>108</v>
      </c>
      <c r="C15" s="467"/>
      <c r="D15" s="144">
        <f>Admin!L$23</f>
        <v>0.02</v>
      </c>
      <c r="E15" s="30">
        <f>IF((E5&gt;Admin!N$23),((E5-Admin!N$23)*D15),0)</f>
        <v>0</v>
      </c>
      <c r="F15" s="26"/>
      <c r="G15" s="36"/>
      <c r="K15" s="324"/>
    </row>
    <row r="16" spans="1:11" ht="14" thickBot="1" x14ac:dyDescent="0.2">
      <c r="A16" s="23"/>
      <c r="B16" s="28"/>
      <c r="C16" s="28"/>
      <c r="D16" s="37"/>
      <c r="E16" s="38"/>
      <c r="F16" s="26"/>
      <c r="G16" s="36"/>
      <c r="K16" s="324"/>
    </row>
    <row r="17" spans="1:11" ht="14" thickBot="1" x14ac:dyDescent="0.2">
      <c r="A17" s="23"/>
      <c r="B17" s="468" t="s">
        <v>48</v>
      </c>
      <c r="C17" s="467"/>
      <c r="D17" s="37"/>
      <c r="E17" s="276">
        <f>SUM(E10:E16)</f>
        <v>0</v>
      </c>
      <c r="F17" s="26"/>
      <c r="G17" s="27"/>
      <c r="K17" s="324"/>
    </row>
    <row r="18" spans="1:11" x14ac:dyDescent="0.15">
      <c r="A18" s="23"/>
      <c r="B18" s="39"/>
      <c r="C18" s="39"/>
      <c r="D18" s="37"/>
      <c r="E18" s="38"/>
      <c r="F18" s="26"/>
      <c r="G18" s="27"/>
    </row>
    <row r="19" spans="1:11" ht="14" thickBot="1" x14ac:dyDescent="0.2">
      <c r="A19" s="23"/>
      <c r="B19" s="39"/>
      <c r="C19" s="39"/>
      <c r="D19" s="37"/>
      <c r="E19" s="38"/>
      <c r="F19" s="26"/>
      <c r="G19" s="27"/>
    </row>
    <row r="20" spans="1:11" ht="18" customHeight="1" thickBot="1" x14ac:dyDescent="0.2">
      <c r="A20" s="23"/>
      <c r="B20" s="32" t="s">
        <v>23</v>
      </c>
      <c r="C20" s="147"/>
      <c r="D20" s="458" t="s">
        <v>14</v>
      </c>
      <c r="E20" s="459"/>
      <c r="F20" s="460"/>
      <c r="G20" s="23"/>
    </row>
    <row r="21" spans="1:11" ht="12.75" customHeight="1" x14ac:dyDescent="0.15">
      <c r="A21" s="23"/>
      <c r="B21" s="28"/>
      <c r="C21" s="28"/>
      <c r="D21" s="37"/>
      <c r="E21" s="38"/>
      <c r="F21" s="26"/>
      <c r="G21" s="36"/>
    </row>
    <row r="22" spans="1:11" s="3" customFormat="1" x14ac:dyDescent="0.15">
      <c r="A22" s="40"/>
      <c r="B22" s="28"/>
      <c r="C22" s="28"/>
      <c r="D22" s="461" t="s">
        <v>21</v>
      </c>
      <c r="E22" s="463" t="s">
        <v>22</v>
      </c>
      <c r="F22" s="41"/>
      <c r="G22" s="27"/>
    </row>
    <row r="23" spans="1:11" s="3" customFormat="1" x14ac:dyDescent="0.15">
      <c r="A23" s="40"/>
      <c r="B23" s="28"/>
      <c r="C23" s="28"/>
      <c r="D23" s="462"/>
      <c r="E23" s="462"/>
      <c r="F23" s="41"/>
      <c r="G23" s="27"/>
    </row>
    <row r="24" spans="1:11" x14ac:dyDescent="0.15">
      <c r="A24" s="23"/>
      <c r="B24" s="28" t="s">
        <v>109</v>
      </c>
      <c r="C24" s="148" t="str">
        <f>Admin!B$24</f>
        <v>2024-25</v>
      </c>
      <c r="D24" s="42" t="s">
        <v>12</v>
      </c>
      <c r="E24" s="30">
        <f>E17</f>
        <v>0</v>
      </c>
      <c r="F24" s="26"/>
      <c r="G24" s="27"/>
    </row>
    <row r="25" spans="1:11" x14ac:dyDescent="0.15">
      <c r="A25" s="23"/>
      <c r="B25" s="28" t="s">
        <v>20</v>
      </c>
      <c r="C25" s="28"/>
      <c r="D25" s="43">
        <f>Admin!B$21</f>
        <v>45688</v>
      </c>
      <c r="E25" s="275">
        <f>E24/2</f>
        <v>0</v>
      </c>
      <c r="F25" s="26"/>
      <c r="G25" s="27"/>
    </row>
    <row r="26" spans="1:11" x14ac:dyDescent="0.15">
      <c r="A26" s="23"/>
      <c r="B26" s="28" t="s">
        <v>20</v>
      </c>
      <c r="C26" s="28"/>
      <c r="D26" s="43">
        <f>Admin!B$22</f>
        <v>45869</v>
      </c>
      <c r="E26" s="275">
        <f>E24/2</f>
        <v>0</v>
      </c>
      <c r="F26" s="26"/>
      <c r="G26" s="27"/>
    </row>
    <row r="27" spans="1:11" x14ac:dyDescent="0.15">
      <c r="A27" s="23"/>
      <c r="B27" s="23"/>
      <c r="C27" s="23"/>
      <c r="D27" s="37"/>
      <c r="E27" s="25"/>
      <c r="F27" s="26"/>
      <c r="G27" s="27"/>
    </row>
    <row r="28" spans="1:11" x14ac:dyDescent="0.15">
      <c r="A28" s="23"/>
      <c r="B28" s="44" t="s">
        <v>26</v>
      </c>
      <c r="C28" s="50"/>
      <c r="D28" s="37"/>
      <c r="E28" s="25"/>
      <c r="F28" s="26"/>
      <c r="G28" s="27"/>
    </row>
    <row r="29" spans="1:11" x14ac:dyDescent="0.15">
      <c r="A29" s="23"/>
      <c r="B29" s="45" t="s">
        <v>15</v>
      </c>
      <c r="C29" s="45"/>
      <c r="D29" s="23"/>
      <c r="E29" s="46"/>
      <c r="F29" s="26"/>
      <c r="G29" s="47"/>
    </row>
    <row r="30" spans="1:11" x14ac:dyDescent="0.15">
      <c r="A30" s="23"/>
      <c r="B30" s="48" t="s">
        <v>16</v>
      </c>
      <c r="C30" s="48"/>
      <c r="D30" s="49"/>
      <c r="E30" s="46"/>
      <c r="F30" s="26"/>
      <c r="G30" s="47"/>
    </row>
    <row r="31" spans="1:11" x14ac:dyDescent="0.15">
      <c r="A31" s="23"/>
      <c r="B31" s="149" t="s">
        <v>110</v>
      </c>
      <c r="C31" s="48"/>
      <c r="D31" s="49"/>
      <c r="E31" s="46"/>
      <c r="F31" s="26"/>
      <c r="G31" s="47"/>
    </row>
    <row r="32" spans="1:11" x14ac:dyDescent="0.15">
      <c r="A32" s="23"/>
      <c r="B32" s="50" t="s">
        <v>49</v>
      </c>
      <c r="C32" s="50"/>
      <c r="D32" s="49"/>
      <c r="E32" s="51"/>
      <c r="F32" s="26"/>
      <c r="G32" s="47"/>
    </row>
    <row r="33" spans="1:7" x14ac:dyDescent="0.15">
      <c r="A33" s="23"/>
      <c r="B33" s="50" t="s">
        <v>17</v>
      </c>
      <c r="C33" s="50"/>
      <c r="D33" s="49"/>
      <c r="E33" s="51"/>
      <c r="F33" s="26"/>
      <c r="G33" s="47"/>
    </row>
    <row r="34" spans="1:7" x14ac:dyDescent="0.15">
      <c r="A34" s="23"/>
      <c r="B34" s="50" t="s">
        <v>18</v>
      </c>
      <c r="C34" s="50"/>
      <c r="D34" s="49"/>
      <c r="E34" s="51"/>
      <c r="F34" s="26"/>
      <c r="G34" s="47"/>
    </row>
    <row r="35" spans="1:7" x14ac:dyDescent="0.15">
      <c r="A35" s="23"/>
      <c r="B35" s="23"/>
      <c r="C35" s="23"/>
      <c r="D35" s="49"/>
      <c r="E35" s="51"/>
      <c r="F35" s="26"/>
      <c r="G35" s="47"/>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42"/>
  <sheetViews>
    <sheetView zoomScaleNormal="100" workbookViewId="0">
      <selection activeCell="B9" sqref="B9"/>
    </sheetView>
  </sheetViews>
  <sheetFormatPr baseColWidth="10" defaultColWidth="9.1640625" defaultRowHeight="12" x14ac:dyDescent="0.15"/>
  <cols>
    <col min="1" max="1" width="1.6640625" style="12" customWidth="1"/>
    <col min="2" max="2" width="19.6640625" style="12" customWidth="1"/>
    <col min="3" max="15" width="8.6640625" style="12" customWidth="1"/>
    <col min="16" max="16" width="1.6640625" style="12" customWidth="1"/>
    <col min="17" max="16384" width="9.1640625" style="12"/>
  </cols>
  <sheetData>
    <row r="1" spans="1:16" ht="6" customHeight="1" thickBot="1" x14ac:dyDescent="0.2">
      <c r="A1" s="52"/>
      <c r="B1" s="53"/>
      <c r="C1" s="82"/>
      <c r="D1" s="52"/>
      <c r="E1" s="52"/>
      <c r="F1" s="52"/>
      <c r="G1" s="52"/>
      <c r="H1" s="52"/>
      <c r="I1" s="52"/>
      <c r="J1" s="52"/>
      <c r="K1" s="52"/>
      <c r="L1" s="52"/>
      <c r="M1" s="52"/>
      <c r="N1" s="52"/>
      <c r="O1" s="52"/>
      <c r="P1" s="52"/>
    </row>
    <row r="2" spans="1:16" ht="12" customHeight="1" x14ac:dyDescent="0.15">
      <c r="A2" s="52"/>
      <c r="B2" s="478" t="s">
        <v>112</v>
      </c>
      <c r="C2" s="152" t="s">
        <v>111</v>
      </c>
      <c r="D2" s="480">
        <f>Admin!B$5</f>
        <v>45046</v>
      </c>
      <c r="E2" s="473">
        <f>Admin!B$6</f>
        <v>45077</v>
      </c>
      <c r="F2" s="473">
        <f>Admin!B$7</f>
        <v>45107</v>
      </c>
      <c r="G2" s="473">
        <f>Admin!B$8</f>
        <v>45138</v>
      </c>
      <c r="H2" s="473">
        <f>Admin!B$9</f>
        <v>45169</v>
      </c>
      <c r="I2" s="473">
        <f>Admin!B$10</f>
        <v>45199</v>
      </c>
      <c r="J2" s="473">
        <f>Admin!B$11</f>
        <v>45230</v>
      </c>
      <c r="K2" s="473">
        <f>Admin!B$12</f>
        <v>45260</v>
      </c>
      <c r="L2" s="473">
        <f>Admin!B$13</f>
        <v>45291</v>
      </c>
      <c r="M2" s="473">
        <f>Admin!B$14</f>
        <v>45322</v>
      </c>
      <c r="N2" s="473">
        <f>Admin!B$15</f>
        <v>45350</v>
      </c>
      <c r="O2" s="473">
        <f>Admin!B$16</f>
        <v>45382</v>
      </c>
      <c r="P2" s="52"/>
    </row>
    <row r="3" spans="1:16" ht="12" customHeight="1" thickBot="1" x14ac:dyDescent="0.2">
      <c r="A3" s="52"/>
      <c r="B3" s="479"/>
      <c r="C3" s="153">
        <f>Admin!B$17</f>
        <v>45387</v>
      </c>
      <c r="D3" s="481"/>
      <c r="E3" s="474"/>
      <c r="F3" s="474"/>
      <c r="G3" s="474"/>
      <c r="H3" s="474"/>
      <c r="I3" s="474"/>
      <c r="J3" s="474"/>
      <c r="K3" s="474"/>
      <c r="L3" s="474"/>
      <c r="M3" s="474"/>
      <c r="N3" s="474"/>
      <c r="O3" s="474"/>
      <c r="P3" s="52"/>
    </row>
    <row r="4" spans="1:16" ht="13" thickBot="1" x14ac:dyDescent="0.2">
      <c r="A4" s="52"/>
      <c r="B4" s="477"/>
      <c r="C4" s="151" t="s">
        <v>50</v>
      </c>
      <c r="D4" s="55" t="s">
        <v>50</v>
      </c>
      <c r="E4" s="55" t="s">
        <v>50</v>
      </c>
      <c r="F4" s="55" t="s">
        <v>50</v>
      </c>
      <c r="G4" s="55" t="s">
        <v>50</v>
      </c>
      <c r="H4" s="55" t="s">
        <v>50</v>
      </c>
      <c r="I4" s="55" t="s">
        <v>50</v>
      </c>
      <c r="J4" s="55" t="s">
        <v>50</v>
      </c>
      <c r="K4" s="55" t="s">
        <v>50</v>
      </c>
      <c r="L4" s="55" t="s">
        <v>50</v>
      </c>
      <c r="M4" s="55" t="s">
        <v>50</v>
      </c>
      <c r="N4" s="56" t="s">
        <v>50</v>
      </c>
      <c r="O4" s="55" t="s">
        <v>50</v>
      </c>
      <c r="P4" s="52"/>
    </row>
    <row r="5" spans="1:16" s="11" customFormat="1" x14ac:dyDescent="0.15">
      <c r="A5" s="57"/>
      <c r="B5" s="58" t="s">
        <v>1</v>
      </c>
      <c r="C5" s="59">
        <f>SUM(D5:O5)</f>
        <v>0</v>
      </c>
      <c r="D5" s="59">
        <f>'Profit &amp; Loss Acc'!C5</f>
        <v>0</v>
      </c>
      <c r="E5" s="59">
        <f>'Profit &amp; Loss Acc'!D5</f>
        <v>0</v>
      </c>
      <c r="F5" s="59">
        <f>'Profit &amp; Loss Acc'!E5</f>
        <v>0</v>
      </c>
      <c r="G5" s="59">
        <f>'Profit &amp; Loss Acc'!F5</f>
        <v>0</v>
      </c>
      <c r="H5" s="59">
        <f>'Profit &amp; Loss Acc'!G5</f>
        <v>0</v>
      </c>
      <c r="I5" s="59">
        <f>'Profit &amp; Loss Acc'!H5</f>
        <v>0</v>
      </c>
      <c r="J5" s="59">
        <f>'Profit &amp; Loss Acc'!I5</f>
        <v>0</v>
      </c>
      <c r="K5" s="59">
        <f>'Profit &amp; Loss Acc'!J5</f>
        <v>0</v>
      </c>
      <c r="L5" s="59">
        <f>'Profit &amp; Loss Acc'!K5</f>
        <v>0</v>
      </c>
      <c r="M5" s="59">
        <f>'Profit &amp; Loss Acc'!L5</f>
        <v>0</v>
      </c>
      <c r="N5" s="59">
        <f>'Profit &amp; Loss Acc'!M5</f>
        <v>0</v>
      </c>
      <c r="O5" s="59">
        <f>'Profit &amp; Loss Acc'!N5</f>
        <v>0</v>
      </c>
      <c r="P5" s="57"/>
    </row>
    <row r="6" spans="1:16" s="11" customFormat="1" ht="6" customHeight="1" x14ac:dyDescent="0.15">
      <c r="A6" s="57"/>
      <c r="B6" s="58"/>
      <c r="C6" s="60"/>
      <c r="D6" s="60"/>
      <c r="E6" s="60"/>
      <c r="F6" s="60"/>
      <c r="G6" s="60"/>
      <c r="H6" s="60"/>
      <c r="I6" s="60"/>
      <c r="J6" s="60"/>
      <c r="K6" s="60"/>
      <c r="L6" s="60"/>
      <c r="M6" s="60"/>
      <c r="N6" s="60"/>
      <c r="O6" s="60"/>
      <c r="P6" s="57"/>
    </row>
    <row r="7" spans="1:16" x14ac:dyDescent="0.15">
      <c r="A7" s="52"/>
      <c r="B7" s="61" t="s">
        <v>51</v>
      </c>
      <c r="C7" s="59">
        <f>SUM(D7:O7)</f>
        <v>0</v>
      </c>
      <c r="D7" s="62">
        <f>'Profit &amp; Loss Acc'!C24</f>
        <v>0</v>
      </c>
      <c r="E7" s="62">
        <f>'Profit &amp; Loss Acc'!D24</f>
        <v>0</v>
      </c>
      <c r="F7" s="62">
        <f>'Profit &amp; Loss Acc'!E24</f>
        <v>0</v>
      </c>
      <c r="G7" s="62">
        <f>'Profit &amp; Loss Acc'!F24</f>
        <v>0</v>
      </c>
      <c r="H7" s="62">
        <f>'Profit &amp; Loss Acc'!G24</f>
        <v>0</v>
      </c>
      <c r="I7" s="62">
        <f>'Profit &amp; Loss Acc'!H24</f>
        <v>0</v>
      </c>
      <c r="J7" s="62">
        <f>'Profit &amp; Loss Acc'!I24</f>
        <v>0</v>
      </c>
      <c r="K7" s="62">
        <f>'Profit &amp; Loss Acc'!J24</f>
        <v>0</v>
      </c>
      <c r="L7" s="62">
        <f>'Profit &amp; Loss Acc'!K24</f>
        <v>0</v>
      </c>
      <c r="M7" s="62">
        <f>'Profit &amp; Loss Acc'!L24</f>
        <v>0</v>
      </c>
      <c r="N7" s="62">
        <f>'Profit &amp; Loss Acc'!M24</f>
        <v>0</v>
      </c>
      <c r="O7" s="62">
        <f>'Profit &amp; Loss Acc'!N24</f>
        <v>0</v>
      </c>
      <c r="P7" s="52"/>
    </row>
    <row r="8" spans="1:16" ht="6" customHeight="1" x14ac:dyDescent="0.15">
      <c r="A8" s="52"/>
      <c r="B8" s="61"/>
      <c r="C8" s="60"/>
      <c r="D8" s="60"/>
      <c r="E8" s="60"/>
      <c r="F8" s="60"/>
      <c r="G8" s="60"/>
      <c r="H8" s="60"/>
      <c r="I8" s="60"/>
      <c r="J8" s="60"/>
      <c r="K8" s="60"/>
      <c r="L8" s="60"/>
      <c r="M8" s="60"/>
      <c r="N8" s="60"/>
      <c r="O8" s="60"/>
      <c r="P8" s="52"/>
    </row>
    <row r="9" spans="1:16" s="11" customFormat="1" x14ac:dyDescent="0.15">
      <c r="A9" s="57"/>
      <c r="B9" s="58" t="s">
        <v>32</v>
      </c>
      <c r="C9" s="59">
        <f>SUM(D9:O9)</f>
        <v>0</v>
      </c>
      <c r="D9" s="59">
        <f>'Profit &amp; Loss Acc'!C12</f>
        <v>0</v>
      </c>
      <c r="E9" s="59">
        <f>'Profit &amp; Loss Acc'!D12</f>
        <v>0</v>
      </c>
      <c r="F9" s="59">
        <f>'Profit &amp; Loss Acc'!E12</f>
        <v>0</v>
      </c>
      <c r="G9" s="59">
        <f>'Profit &amp; Loss Acc'!F12</f>
        <v>0</v>
      </c>
      <c r="H9" s="59">
        <f>'Profit &amp; Loss Acc'!G12</f>
        <v>0</v>
      </c>
      <c r="I9" s="59">
        <f>'Profit &amp; Loss Acc'!H12</f>
        <v>0</v>
      </c>
      <c r="J9" s="59">
        <f>'Profit &amp; Loss Acc'!I12</f>
        <v>0</v>
      </c>
      <c r="K9" s="59">
        <f>'Profit &amp; Loss Acc'!J12</f>
        <v>0</v>
      </c>
      <c r="L9" s="59">
        <f>'Profit &amp; Loss Acc'!K12</f>
        <v>0</v>
      </c>
      <c r="M9" s="59">
        <f>'Profit &amp; Loss Acc'!L12</f>
        <v>0</v>
      </c>
      <c r="N9" s="59">
        <f>'Profit &amp; Loss Acc'!M12</f>
        <v>0</v>
      </c>
      <c r="O9" s="59">
        <f>'Profit &amp; Loss Acc'!N12</f>
        <v>0</v>
      </c>
      <c r="P9" s="57"/>
    </row>
    <row r="10" spans="1:16" s="11" customFormat="1" ht="6" customHeight="1" x14ac:dyDescent="0.15">
      <c r="A10" s="57"/>
      <c r="B10" s="58"/>
      <c r="C10" s="60"/>
      <c r="D10" s="60"/>
      <c r="E10" s="60"/>
      <c r="F10" s="60"/>
      <c r="G10" s="60"/>
      <c r="H10" s="60"/>
      <c r="I10" s="60"/>
      <c r="J10" s="60"/>
      <c r="K10" s="60"/>
      <c r="L10" s="60"/>
      <c r="M10" s="60"/>
      <c r="N10" s="60"/>
      <c r="O10" s="60"/>
      <c r="P10" s="57"/>
    </row>
    <row r="11" spans="1:16" s="11" customFormat="1" x14ac:dyDescent="0.15">
      <c r="A11" s="57"/>
      <c r="B11" s="58" t="s">
        <v>2</v>
      </c>
      <c r="C11" s="59">
        <f>SUM(D11:O11)</f>
        <v>0</v>
      </c>
      <c r="D11" s="59">
        <f>D5+D7-D9</f>
        <v>0</v>
      </c>
      <c r="E11" s="59">
        <f t="shared" ref="E11:O11" si="0">E5+E7-E9</f>
        <v>0</v>
      </c>
      <c r="F11" s="59">
        <f t="shared" si="0"/>
        <v>0</v>
      </c>
      <c r="G11" s="59">
        <f t="shared" si="0"/>
        <v>0</v>
      </c>
      <c r="H11" s="59">
        <f t="shared" si="0"/>
        <v>0</v>
      </c>
      <c r="I11" s="59">
        <f t="shared" si="0"/>
        <v>0</v>
      </c>
      <c r="J11" s="59">
        <f t="shared" si="0"/>
        <v>0</v>
      </c>
      <c r="K11" s="59">
        <f t="shared" si="0"/>
        <v>0</v>
      </c>
      <c r="L11" s="59">
        <f t="shared" si="0"/>
        <v>0</v>
      </c>
      <c r="M11" s="59">
        <f t="shared" si="0"/>
        <v>0</v>
      </c>
      <c r="N11" s="59">
        <f t="shared" si="0"/>
        <v>0</v>
      </c>
      <c r="O11" s="59">
        <f t="shared" si="0"/>
        <v>0</v>
      </c>
      <c r="P11" s="57"/>
    </row>
    <row r="12" spans="1:16" s="11" customFormat="1" ht="6" customHeight="1" x14ac:dyDescent="0.15">
      <c r="A12" s="57"/>
      <c r="B12" s="63"/>
      <c r="C12" s="60"/>
      <c r="D12" s="64"/>
      <c r="E12" s="64"/>
      <c r="F12" s="64"/>
      <c r="G12" s="64"/>
      <c r="H12" s="64"/>
      <c r="I12" s="64"/>
      <c r="J12" s="64"/>
      <c r="K12" s="64"/>
      <c r="L12" s="64"/>
      <c r="M12" s="64"/>
      <c r="N12" s="64"/>
      <c r="O12" s="64"/>
      <c r="P12" s="57"/>
    </row>
    <row r="13" spans="1:16" x14ac:dyDescent="0.15">
      <c r="A13" s="52"/>
      <c r="B13" s="58" t="s">
        <v>52</v>
      </c>
      <c r="C13" s="59">
        <f>SUM(D13:O13)</f>
        <v>0</v>
      </c>
      <c r="D13" s="59">
        <f>'Profit &amp; Loss Acc'!C22</f>
        <v>0</v>
      </c>
      <c r="E13" s="59">
        <f>'Profit &amp; Loss Acc'!D22</f>
        <v>0</v>
      </c>
      <c r="F13" s="59">
        <f>'Profit &amp; Loss Acc'!E22</f>
        <v>0</v>
      </c>
      <c r="G13" s="59">
        <f>'Profit &amp; Loss Acc'!F22</f>
        <v>0</v>
      </c>
      <c r="H13" s="59">
        <f>'Profit &amp; Loss Acc'!G22</f>
        <v>0</v>
      </c>
      <c r="I13" s="59">
        <f>'Profit &amp; Loss Acc'!H22</f>
        <v>0</v>
      </c>
      <c r="J13" s="59">
        <f>'Profit &amp; Loss Acc'!I22</f>
        <v>0</v>
      </c>
      <c r="K13" s="59">
        <f>'Profit &amp; Loss Acc'!J22</f>
        <v>0</v>
      </c>
      <c r="L13" s="59">
        <f>'Profit &amp; Loss Acc'!K22</f>
        <v>0</v>
      </c>
      <c r="M13" s="59">
        <f>'Profit &amp; Loss Acc'!L22</f>
        <v>0</v>
      </c>
      <c r="N13" s="59">
        <f>'Profit &amp; Loss Acc'!M22</f>
        <v>0</v>
      </c>
      <c r="O13" s="59">
        <f>'Profit &amp; Loss Acc'!N22</f>
        <v>0</v>
      </c>
      <c r="P13" s="52"/>
    </row>
    <row r="14" spans="1:16" ht="6" customHeight="1" x14ac:dyDescent="0.15">
      <c r="A14" s="52"/>
      <c r="B14" s="58"/>
      <c r="C14" s="60"/>
      <c r="D14" s="60"/>
      <c r="E14" s="60"/>
      <c r="F14" s="60"/>
      <c r="G14" s="60"/>
      <c r="H14" s="60"/>
      <c r="I14" s="60"/>
      <c r="J14" s="60"/>
      <c r="K14" s="60"/>
      <c r="L14" s="60"/>
      <c r="M14" s="60"/>
      <c r="N14" s="60"/>
      <c r="O14" s="60"/>
      <c r="P14" s="52"/>
    </row>
    <row r="15" spans="1:16" x14ac:dyDescent="0.15">
      <c r="A15" s="52"/>
      <c r="B15" s="65" t="s">
        <v>53</v>
      </c>
      <c r="C15" s="59">
        <f>SUM(D15:O15)</f>
        <v>0</v>
      </c>
      <c r="D15" s="59">
        <f>D11-D13</f>
        <v>0</v>
      </c>
      <c r="E15" s="59">
        <f t="shared" ref="E15:O15" si="1">E11-E13</f>
        <v>0</v>
      </c>
      <c r="F15" s="59">
        <f t="shared" si="1"/>
        <v>0</v>
      </c>
      <c r="G15" s="59">
        <f t="shared" si="1"/>
        <v>0</v>
      </c>
      <c r="H15" s="59">
        <f t="shared" si="1"/>
        <v>0</v>
      </c>
      <c r="I15" s="59">
        <f t="shared" si="1"/>
        <v>0</v>
      </c>
      <c r="J15" s="59">
        <f t="shared" si="1"/>
        <v>0</v>
      </c>
      <c r="K15" s="59">
        <f t="shared" si="1"/>
        <v>0</v>
      </c>
      <c r="L15" s="59">
        <f t="shared" si="1"/>
        <v>0</v>
      </c>
      <c r="M15" s="59">
        <f t="shared" si="1"/>
        <v>0</v>
      </c>
      <c r="N15" s="59">
        <f t="shared" si="1"/>
        <v>0</v>
      </c>
      <c r="O15" s="59">
        <f t="shared" si="1"/>
        <v>0</v>
      </c>
      <c r="P15" s="52"/>
    </row>
    <row r="16" spans="1:16" ht="13" thickBot="1" x14ac:dyDescent="0.2">
      <c r="A16" s="52"/>
      <c r="B16" s="52"/>
      <c r="C16" s="52"/>
      <c r="D16" s="52"/>
      <c r="E16" s="52"/>
      <c r="F16" s="52"/>
      <c r="G16" s="52"/>
      <c r="H16" s="52"/>
      <c r="I16" s="52"/>
      <c r="J16" s="52"/>
      <c r="K16" s="52"/>
      <c r="L16" s="52"/>
      <c r="M16" s="52"/>
      <c r="N16" s="52"/>
      <c r="O16" s="52"/>
      <c r="P16" s="52"/>
    </row>
    <row r="17" spans="1:16" ht="13" x14ac:dyDescent="0.15">
      <c r="A17" s="52"/>
      <c r="B17" s="475" t="s">
        <v>113</v>
      </c>
      <c r="C17" s="152" t="s">
        <v>111</v>
      </c>
      <c r="D17" s="469">
        <f>D2</f>
        <v>45046</v>
      </c>
      <c r="E17" s="469">
        <f t="shared" ref="E17:O17" si="2">E2</f>
        <v>45077</v>
      </c>
      <c r="F17" s="469">
        <f t="shared" si="2"/>
        <v>45107</v>
      </c>
      <c r="G17" s="469">
        <f t="shared" si="2"/>
        <v>45138</v>
      </c>
      <c r="H17" s="469">
        <f t="shared" si="2"/>
        <v>45169</v>
      </c>
      <c r="I17" s="469">
        <f t="shared" si="2"/>
        <v>45199</v>
      </c>
      <c r="J17" s="469">
        <f t="shared" si="2"/>
        <v>45230</v>
      </c>
      <c r="K17" s="469">
        <f t="shared" si="2"/>
        <v>45260</v>
      </c>
      <c r="L17" s="469">
        <f t="shared" si="2"/>
        <v>45291</v>
      </c>
      <c r="M17" s="469">
        <f t="shared" si="2"/>
        <v>45322</v>
      </c>
      <c r="N17" s="469">
        <f t="shared" si="2"/>
        <v>45350</v>
      </c>
      <c r="O17" s="469">
        <f t="shared" si="2"/>
        <v>45382</v>
      </c>
      <c r="P17" s="52"/>
    </row>
    <row r="18" spans="1:16" ht="12" customHeight="1" thickBot="1" x14ac:dyDescent="0.2">
      <c r="A18" s="52"/>
      <c r="B18" s="476"/>
      <c r="C18" s="153">
        <f>C3</f>
        <v>45387</v>
      </c>
      <c r="D18" s="470"/>
      <c r="E18" s="470"/>
      <c r="F18" s="470"/>
      <c r="G18" s="470"/>
      <c r="H18" s="470"/>
      <c r="I18" s="470"/>
      <c r="J18" s="470"/>
      <c r="K18" s="470"/>
      <c r="L18" s="470"/>
      <c r="M18" s="470"/>
      <c r="N18" s="470"/>
      <c r="O18" s="470"/>
      <c r="P18" s="52"/>
    </row>
    <row r="19" spans="1:16" ht="13" thickBot="1" x14ac:dyDescent="0.2">
      <c r="A19" s="52"/>
      <c r="B19" s="477"/>
      <c r="C19" s="54">
        <f>SUM(D19:O19)</f>
        <v>0</v>
      </c>
      <c r="D19" s="55" t="str">
        <f>IF(D5&gt;0,1," ")</f>
        <v xml:space="preserve"> </v>
      </c>
      <c r="E19" s="55" t="str">
        <f t="shared" ref="E19:O19" si="3">IF(E5&gt;0,1," ")</f>
        <v xml:space="preserve"> </v>
      </c>
      <c r="F19" s="55" t="str">
        <f t="shared" si="3"/>
        <v xml:space="preserve"> </v>
      </c>
      <c r="G19" s="55" t="str">
        <f t="shared" si="3"/>
        <v xml:space="preserve"> </v>
      </c>
      <c r="H19" s="55" t="str">
        <f t="shared" si="3"/>
        <v xml:space="preserve"> </v>
      </c>
      <c r="I19" s="55" t="str">
        <f t="shared" si="3"/>
        <v xml:space="preserve"> </v>
      </c>
      <c r="J19" s="55" t="str">
        <f t="shared" si="3"/>
        <v xml:space="preserve"> </v>
      </c>
      <c r="K19" s="55" t="str">
        <f t="shared" si="3"/>
        <v xml:space="preserve"> </v>
      </c>
      <c r="L19" s="55" t="str">
        <f t="shared" si="3"/>
        <v xml:space="preserve"> </v>
      </c>
      <c r="M19" s="55" t="str">
        <f t="shared" si="3"/>
        <v xml:space="preserve"> </v>
      </c>
      <c r="N19" s="55" t="str">
        <f t="shared" si="3"/>
        <v xml:space="preserve"> </v>
      </c>
      <c r="O19" s="55" t="str">
        <f t="shared" si="3"/>
        <v xml:space="preserve"> </v>
      </c>
      <c r="P19" s="52"/>
    </row>
    <row r="20" spans="1:16" s="11" customFormat="1" x14ac:dyDescent="0.15">
      <c r="A20" s="57"/>
      <c r="B20" s="58" t="s">
        <v>1</v>
      </c>
      <c r="C20" s="59">
        <f>SUM(D20:O20)</f>
        <v>0</v>
      </c>
      <c r="D20" s="59">
        <f>IF(C5&gt;0,IF(D5&gt;0,D5,C5/C19),0)</f>
        <v>0</v>
      </c>
      <c r="E20" s="59">
        <f>IF(C5&gt;0,IF(E5&gt;0,E5,C5/C19),0)</f>
        <v>0</v>
      </c>
      <c r="F20" s="59">
        <f>IF(C5&gt;0,IF(F5&gt;0,F5,C5/C19),0)</f>
        <v>0</v>
      </c>
      <c r="G20" s="59">
        <f>IF(C5&gt;0,IF(G5&gt;0,G5,C5/C19),0)</f>
        <v>0</v>
      </c>
      <c r="H20" s="59">
        <f>IF(C5&gt;0,IF(H5&gt;0,H5,C5/C19),0)</f>
        <v>0</v>
      </c>
      <c r="I20" s="59">
        <f>IF(C5&gt;0,IF(I5&gt;0,I5,C5/C19),0)</f>
        <v>0</v>
      </c>
      <c r="J20" s="59">
        <f>IF(C5&gt;0,IF(J5&gt;0,J5,C5/C19),0)</f>
        <v>0</v>
      </c>
      <c r="K20" s="59">
        <f>IF(C5&gt;0,IF(K5&gt;0,K5,C5/C19),0)</f>
        <v>0</v>
      </c>
      <c r="L20" s="59">
        <f>IF(C5&gt;0,IF(L5&gt;0,L5,C5/C19),0)</f>
        <v>0</v>
      </c>
      <c r="M20" s="59">
        <f>IF(C5&gt;0,IF(M5&gt;0,M5,C5/C19),0)</f>
        <v>0</v>
      </c>
      <c r="N20" s="59">
        <f>IF(C5&gt;0,IF(N5&gt;0,N5,C5/C19),0)</f>
        <v>0</v>
      </c>
      <c r="O20" s="59">
        <f>IF(C5&gt;0,IF(O5&gt;0,O5,C5/C19),0)</f>
        <v>0</v>
      </c>
      <c r="P20" s="57"/>
    </row>
    <row r="21" spans="1:16" s="11" customFormat="1" ht="6" customHeight="1" x14ac:dyDescent="0.15">
      <c r="A21" s="57"/>
      <c r="B21" s="58"/>
      <c r="C21" s="60"/>
      <c r="D21" s="60"/>
      <c r="E21" s="60"/>
      <c r="F21" s="60"/>
      <c r="G21" s="60"/>
      <c r="H21" s="60"/>
      <c r="I21" s="60"/>
      <c r="J21" s="60"/>
      <c r="K21" s="60"/>
      <c r="L21" s="60"/>
      <c r="M21" s="60"/>
      <c r="N21" s="60"/>
      <c r="O21" s="60"/>
      <c r="P21" s="57"/>
    </row>
    <row r="22" spans="1:16" x14ac:dyDescent="0.15">
      <c r="A22" s="52"/>
      <c r="B22" s="61" t="s">
        <v>51</v>
      </c>
      <c r="C22" s="59">
        <f>SUM(D22:O22)</f>
        <v>0</v>
      </c>
      <c r="D22" s="62">
        <f>D7</f>
        <v>0</v>
      </c>
      <c r="E22" s="62">
        <f t="shared" ref="E22:O22" si="4">E7</f>
        <v>0</v>
      </c>
      <c r="F22" s="62">
        <f t="shared" si="4"/>
        <v>0</v>
      </c>
      <c r="G22" s="62">
        <f t="shared" si="4"/>
        <v>0</v>
      </c>
      <c r="H22" s="62">
        <f t="shared" si="4"/>
        <v>0</v>
      </c>
      <c r="I22" s="62">
        <f t="shared" si="4"/>
        <v>0</v>
      </c>
      <c r="J22" s="62">
        <f t="shared" si="4"/>
        <v>0</v>
      </c>
      <c r="K22" s="62">
        <f t="shared" si="4"/>
        <v>0</v>
      </c>
      <c r="L22" s="62">
        <f t="shared" si="4"/>
        <v>0</v>
      </c>
      <c r="M22" s="62">
        <f t="shared" si="4"/>
        <v>0</v>
      </c>
      <c r="N22" s="62">
        <f t="shared" si="4"/>
        <v>0</v>
      </c>
      <c r="O22" s="62">
        <f t="shared" si="4"/>
        <v>0</v>
      </c>
      <c r="P22" s="52"/>
    </row>
    <row r="23" spans="1:16" ht="6" customHeight="1" x14ac:dyDescent="0.15">
      <c r="A23" s="52"/>
      <c r="B23" s="61"/>
      <c r="C23" s="60"/>
      <c r="D23" s="60"/>
      <c r="E23" s="60"/>
      <c r="F23" s="60"/>
      <c r="G23" s="60"/>
      <c r="H23" s="60"/>
      <c r="I23" s="60"/>
      <c r="J23" s="60"/>
      <c r="K23" s="60"/>
      <c r="L23" s="60"/>
      <c r="M23" s="60"/>
      <c r="N23" s="60"/>
      <c r="O23" s="60"/>
      <c r="P23" s="52"/>
    </row>
    <row r="24" spans="1:16" s="11" customFormat="1" x14ac:dyDescent="0.15">
      <c r="A24" s="57"/>
      <c r="B24" s="58" t="s">
        <v>32</v>
      </c>
      <c r="C24" s="59">
        <f>SUM(D24:O24)</f>
        <v>0</v>
      </c>
      <c r="D24" s="59">
        <f>IF($C5&gt;0,IF(D5&gt;0,D9,($C9-'Profit &amp; Loss Acc'!$B10)/$C19+'Profit &amp; Loss Acc'!$B10/12),0)</f>
        <v>0</v>
      </c>
      <c r="E24" s="59">
        <f>IF($C5&gt;0,IF(E5&gt;0,E9,($C9-'Profit &amp; Loss Acc'!$B10)/$C19+'Profit &amp; Loss Acc'!$B10/12),0)</f>
        <v>0</v>
      </c>
      <c r="F24" s="59">
        <f>IF($C5&gt;0,IF(F5&gt;0,F9,($C9-'Profit &amp; Loss Acc'!$B10)/$C19+'Profit &amp; Loss Acc'!$B10/12),0)</f>
        <v>0</v>
      </c>
      <c r="G24" s="59">
        <f>IF($C5&gt;0,IF(G5&gt;0,G9,($C9-'Profit &amp; Loss Acc'!$B10)/$C19+'Profit &amp; Loss Acc'!$B10/12),0)</f>
        <v>0</v>
      </c>
      <c r="H24" s="59">
        <f>IF($C5&gt;0,IF(H5&gt;0,H9,($C9-'Profit &amp; Loss Acc'!$B10)/$C19+'Profit &amp; Loss Acc'!$B10/12),0)</f>
        <v>0</v>
      </c>
      <c r="I24" s="59">
        <f>IF($C5&gt;0,IF(I5&gt;0,I9,($C9-'Profit &amp; Loss Acc'!$B10)/$C19+'Profit &amp; Loss Acc'!$B10/12),0)</f>
        <v>0</v>
      </c>
      <c r="J24" s="59">
        <f>IF($C5&gt;0,IF(J5&gt;0,J9,($C9-'Profit &amp; Loss Acc'!$B10)/$C19+'Profit &amp; Loss Acc'!$B10/12),0)</f>
        <v>0</v>
      </c>
      <c r="K24" s="59">
        <f>IF($C5&gt;0,IF(K5&gt;0,K9,($C9-'Profit &amp; Loss Acc'!$B10)/$C19+'Profit &amp; Loss Acc'!$B10/12),0)</f>
        <v>0</v>
      </c>
      <c r="L24" s="59">
        <f>IF($C5&gt;0,IF(L5&gt;0,L9,($C9-'Profit &amp; Loss Acc'!$B10)/$C19+'Profit &amp; Loss Acc'!$B10/12),0)</f>
        <v>0</v>
      </c>
      <c r="M24" s="59">
        <f>IF($C5&gt;0,IF(M5&gt;0,M9,($C9-'Profit &amp; Loss Acc'!$B10)/$C19+'Profit &amp; Loss Acc'!$B10/12),0)</f>
        <v>0</v>
      </c>
      <c r="N24" s="59">
        <f>IF($C5&gt;0,IF(N5&gt;0,N9,($C9-'Profit &amp; Loss Acc'!$B10)/$C19+'Profit &amp; Loss Acc'!$B10/12),0)</f>
        <v>0</v>
      </c>
      <c r="O24" s="59">
        <f>IF($C5&gt;0,IF(O5&gt;0,O9,($C9-'Profit &amp; Loss Acc'!$B10)/$C19+'Profit &amp; Loss Acc'!$B10/12),0)</f>
        <v>0</v>
      </c>
      <c r="P24" s="57"/>
    </row>
    <row r="25" spans="1:16" s="11" customFormat="1" ht="7.5" customHeight="1" x14ac:dyDescent="0.15">
      <c r="A25" s="57"/>
      <c r="B25" s="58"/>
      <c r="C25" s="60"/>
      <c r="D25" s="60"/>
      <c r="E25" s="60"/>
      <c r="F25" s="60"/>
      <c r="G25" s="60"/>
      <c r="H25" s="60"/>
      <c r="I25" s="60"/>
      <c r="J25" s="60"/>
      <c r="K25" s="60"/>
      <c r="L25" s="60"/>
      <c r="M25" s="60"/>
      <c r="N25" s="60"/>
      <c r="O25" s="60"/>
      <c r="P25" s="57"/>
    </row>
    <row r="26" spans="1:16" s="11" customFormat="1" x14ac:dyDescent="0.15">
      <c r="A26" s="57"/>
      <c r="B26" s="58" t="s">
        <v>2</v>
      </c>
      <c r="C26" s="59">
        <f>SUM(D26:O26)</f>
        <v>0</v>
      </c>
      <c r="D26" s="59">
        <f>D20+D22-D24</f>
        <v>0</v>
      </c>
      <c r="E26" s="59">
        <f t="shared" ref="E26:O26" si="5">E20+E22-E24</f>
        <v>0</v>
      </c>
      <c r="F26" s="59">
        <f t="shared" si="5"/>
        <v>0</v>
      </c>
      <c r="G26" s="59">
        <f t="shared" si="5"/>
        <v>0</v>
      </c>
      <c r="H26" s="59">
        <f t="shared" si="5"/>
        <v>0</v>
      </c>
      <c r="I26" s="59">
        <f t="shared" si="5"/>
        <v>0</v>
      </c>
      <c r="J26" s="59">
        <f t="shared" si="5"/>
        <v>0</v>
      </c>
      <c r="K26" s="59">
        <f t="shared" si="5"/>
        <v>0</v>
      </c>
      <c r="L26" s="59">
        <f t="shared" si="5"/>
        <v>0</v>
      </c>
      <c r="M26" s="59">
        <f t="shared" si="5"/>
        <v>0</v>
      </c>
      <c r="N26" s="59">
        <f t="shared" si="5"/>
        <v>0</v>
      </c>
      <c r="O26" s="59">
        <f t="shared" si="5"/>
        <v>0</v>
      </c>
      <c r="P26" s="57"/>
    </row>
    <row r="27" spans="1:16" s="11" customFormat="1" ht="6" customHeight="1" x14ac:dyDescent="0.15">
      <c r="A27" s="57"/>
      <c r="B27" s="63"/>
      <c r="C27" s="60"/>
      <c r="D27" s="64"/>
      <c r="E27" s="64"/>
      <c r="F27" s="64"/>
      <c r="G27" s="64"/>
      <c r="H27" s="64"/>
      <c r="I27" s="64"/>
      <c r="J27" s="64"/>
      <c r="K27" s="64"/>
      <c r="L27" s="64"/>
      <c r="M27" s="64"/>
      <c r="N27" s="64"/>
      <c r="O27" s="64"/>
      <c r="P27" s="57"/>
    </row>
    <row r="28" spans="1:16" x14ac:dyDescent="0.15">
      <c r="A28" s="52"/>
      <c r="B28" s="58" t="s">
        <v>52</v>
      </c>
      <c r="C28" s="59">
        <f>SUM(D28:O28)</f>
        <v>0</v>
      </c>
      <c r="D28" s="59">
        <f>IF($C5&gt;0,IF(D5&gt;0,D13,$C13/$C19),0)</f>
        <v>0</v>
      </c>
      <c r="E28" s="59">
        <f t="shared" ref="E28:O28" si="6">IF($C5&gt;0,IF(E5&gt;0,E13,$C13/$C19),0)</f>
        <v>0</v>
      </c>
      <c r="F28" s="59">
        <f t="shared" si="6"/>
        <v>0</v>
      </c>
      <c r="G28" s="59">
        <f t="shared" si="6"/>
        <v>0</v>
      </c>
      <c r="H28" s="59">
        <f t="shared" si="6"/>
        <v>0</v>
      </c>
      <c r="I28" s="59">
        <f t="shared" si="6"/>
        <v>0</v>
      </c>
      <c r="J28" s="59">
        <f t="shared" si="6"/>
        <v>0</v>
      </c>
      <c r="K28" s="59">
        <f t="shared" si="6"/>
        <v>0</v>
      </c>
      <c r="L28" s="59">
        <f t="shared" si="6"/>
        <v>0</v>
      </c>
      <c r="M28" s="59">
        <f t="shared" si="6"/>
        <v>0</v>
      </c>
      <c r="N28" s="59">
        <f t="shared" si="6"/>
        <v>0</v>
      </c>
      <c r="O28" s="59">
        <f t="shared" si="6"/>
        <v>0</v>
      </c>
      <c r="P28" s="52"/>
    </row>
    <row r="29" spans="1:16" ht="6" customHeight="1" x14ac:dyDescent="0.15">
      <c r="A29" s="52"/>
      <c r="B29" s="58"/>
      <c r="C29" s="60"/>
      <c r="D29" s="60"/>
      <c r="E29" s="60"/>
      <c r="F29" s="60"/>
      <c r="G29" s="60"/>
      <c r="H29" s="60"/>
      <c r="I29" s="60"/>
      <c r="J29" s="60"/>
      <c r="K29" s="60"/>
      <c r="L29" s="60"/>
      <c r="M29" s="60"/>
      <c r="N29" s="60"/>
      <c r="O29" s="60"/>
      <c r="P29" s="52"/>
    </row>
    <row r="30" spans="1:16" x14ac:dyDescent="0.15">
      <c r="A30" s="52"/>
      <c r="B30" s="65" t="s">
        <v>53</v>
      </c>
      <c r="C30" s="59">
        <f>SUM(D30:O30)</f>
        <v>0</v>
      </c>
      <c r="D30" s="59">
        <f>D26-D28</f>
        <v>0</v>
      </c>
      <c r="E30" s="59">
        <f t="shared" ref="E30:O30" si="7">E26-E28</f>
        <v>0</v>
      </c>
      <c r="F30" s="59">
        <f t="shared" si="7"/>
        <v>0</v>
      </c>
      <c r="G30" s="59">
        <f t="shared" si="7"/>
        <v>0</v>
      </c>
      <c r="H30" s="59">
        <f t="shared" si="7"/>
        <v>0</v>
      </c>
      <c r="I30" s="59">
        <f t="shared" si="7"/>
        <v>0</v>
      </c>
      <c r="J30" s="59">
        <f t="shared" si="7"/>
        <v>0</v>
      </c>
      <c r="K30" s="59">
        <f t="shared" si="7"/>
        <v>0</v>
      </c>
      <c r="L30" s="59">
        <f t="shared" si="7"/>
        <v>0</v>
      </c>
      <c r="M30" s="59">
        <f t="shared" si="7"/>
        <v>0</v>
      </c>
      <c r="N30" s="59">
        <f t="shared" si="7"/>
        <v>0</v>
      </c>
      <c r="O30" s="59">
        <f t="shared" si="7"/>
        <v>0</v>
      </c>
      <c r="P30" s="52"/>
    </row>
    <row r="31" spans="1:16" ht="6" customHeight="1" thickBot="1" x14ac:dyDescent="0.2">
      <c r="A31" s="52"/>
      <c r="B31" s="58"/>
      <c r="C31" s="60"/>
      <c r="D31" s="60"/>
      <c r="E31" s="60"/>
      <c r="F31" s="60"/>
      <c r="G31" s="60"/>
      <c r="H31" s="60"/>
      <c r="I31" s="60"/>
      <c r="J31" s="60"/>
      <c r="K31" s="60"/>
      <c r="L31" s="60"/>
      <c r="M31" s="60"/>
      <c r="N31" s="60"/>
      <c r="O31" s="60"/>
      <c r="P31" s="52"/>
    </row>
    <row r="32" spans="1:16" ht="14" thickBot="1" x14ac:dyDescent="0.2">
      <c r="A32" s="52"/>
      <c r="B32" s="471" t="s">
        <v>54</v>
      </c>
      <c r="C32" s="472"/>
      <c r="D32" s="52"/>
      <c r="E32" s="52"/>
      <c r="F32" s="52"/>
      <c r="G32" s="52"/>
      <c r="H32" s="52"/>
      <c r="I32" s="52"/>
      <c r="J32" s="52"/>
      <c r="K32" s="52"/>
      <c r="L32" s="52"/>
      <c r="M32" s="52"/>
      <c r="N32" s="52"/>
      <c r="O32" s="52"/>
      <c r="P32" s="52"/>
    </row>
    <row r="33" spans="1:16" x14ac:dyDescent="0.15">
      <c r="A33" s="52"/>
      <c r="B33" s="66"/>
      <c r="C33" s="67"/>
      <c r="D33" s="52"/>
      <c r="E33" s="52"/>
      <c r="F33" s="52"/>
      <c r="G33" s="52"/>
      <c r="H33" s="52"/>
      <c r="I33" s="52"/>
      <c r="J33" s="52"/>
      <c r="K33" s="52"/>
      <c r="L33" s="52"/>
      <c r="M33" s="52"/>
      <c r="N33" s="52"/>
      <c r="O33" s="52"/>
      <c r="P33" s="52"/>
    </row>
    <row r="34" spans="1:16" x14ac:dyDescent="0.15">
      <c r="A34" s="52"/>
      <c r="B34" s="66" t="s">
        <v>55</v>
      </c>
      <c r="C34" s="67">
        <f>C30-C33</f>
        <v>0</v>
      </c>
      <c r="D34" s="118"/>
      <c r="E34" s="52"/>
      <c r="F34" s="52"/>
      <c r="G34" s="52"/>
      <c r="H34" s="52"/>
      <c r="I34" s="52"/>
      <c r="J34" s="52"/>
      <c r="K34" s="52"/>
      <c r="L34" s="52"/>
      <c r="M34" s="52"/>
      <c r="N34" s="52"/>
      <c r="O34" s="52"/>
      <c r="P34" s="52"/>
    </row>
    <row r="35" spans="1:16" x14ac:dyDescent="0.15">
      <c r="A35" s="52"/>
      <c r="B35" s="68" t="s">
        <v>56</v>
      </c>
      <c r="C35" s="67">
        <f>IF(C34&gt;0,Admin!N$4,0)</f>
        <v>0</v>
      </c>
      <c r="D35" s="52"/>
      <c r="E35" s="52"/>
      <c r="F35" s="52"/>
      <c r="G35" s="52"/>
      <c r="H35" s="52"/>
      <c r="I35" s="52"/>
      <c r="J35" s="52"/>
      <c r="K35" s="52"/>
      <c r="L35" s="52"/>
      <c r="M35" s="52"/>
      <c r="N35" s="52"/>
      <c r="O35" s="52"/>
      <c r="P35" s="52"/>
    </row>
    <row r="36" spans="1:16" x14ac:dyDescent="0.15">
      <c r="A36" s="52"/>
      <c r="B36" s="68" t="s">
        <v>57</v>
      </c>
      <c r="C36" s="67">
        <f>IF((C34&gt;C35),(C34-C35),0)</f>
        <v>0</v>
      </c>
      <c r="D36" s="52"/>
      <c r="E36" s="52"/>
      <c r="F36" s="52"/>
      <c r="G36" s="52"/>
      <c r="H36" s="52"/>
      <c r="I36" s="52"/>
      <c r="J36" s="52"/>
      <c r="K36" s="52"/>
      <c r="L36" s="52"/>
      <c r="M36" s="52"/>
      <c r="N36" s="52"/>
      <c r="O36" s="52"/>
      <c r="P36" s="52"/>
    </row>
    <row r="37" spans="1:16" x14ac:dyDescent="0.15">
      <c r="A37" s="52"/>
      <c r="B37" s="68" t="s">
        <v>58</v>
      </c>
      <c r="C37" s="67">
        <f>IF((C36&gt;0),(IF((C36&lt;Admin!N$12),C36*Admin!N$6,Admin!N$12*Admin!N$6)),0)</f>
        <v>0</v>
      </c>
      <c r="D37" s="118"/>
      <c r="E37" s="52"/>
      <c r="F37" s="52"/>
      <c r="G37" s="52"/>
      <c r="H37" s="52"/>
      <c r="I37" s="52"/>
      <c r="J37" s="52"/>
      <c r="K37" s="52"/>
      <c r="L37" s="52"/>
      <c r="M37" s="52"/>
      <c r="N37" s="52"/>
      <c r="O37" s="52"/>
      <c r="P37" s="52"/>
    </row>
    <row r="38" spans="1:16" x14ac:dyDescent="0.15">
      <c r="A38" s="52"/>
      <c r="B38" s="68" t="s">
        <v>59</v>
      </c>
      <c r="C38" s="67">
        <f>IF((C36&gt;Admin!N$12),((C36-Admin!N$12)*Admin!N$7),0)</f>
        <v>0</v>
      </c>
      <c r="D38" s="52"/>
      <c r="E38" s="52"/>
      <c r="F38" s="52"/>
      <c r="G38" s="52"/>
      <c r="H38" s="52"/>
      <c r="I38" s="52"/>
      <c r="J38" s="52"/>
      <c r="K38" s="52"/>
      <c r="L38" s="52"/>
      <c r="M38" s="52"/>
      <c r="N38" s="52"/>
      <c r="O38" s="52"/>
      <c r="P38" s="52"/>
    </row>
    <row r="39" spans="1:16" x14ac:dyDescent="0.15">
      <c r="A39" s="52"/>
      <c r="B39" s="68" t="s">
        <v>60</v>
      </c>
      <c r="C39" s="67">
        <f>IF((C36&gt;0),C36*Admin!L$20,0)</f>
        <v>0</v>
      </c>
      <c r="D39" s="52"/>
      <c r="E39" s="52"/>
      <c r="F39" s="52"/>
      <c r="G39" s="52"/>
      <c r="H39" s="52"/>
      <c r="I39" s="52"/>
      <c r="J39" s="52"/>
      <c r="K39" s="52"/>
      <c r="L39" s="52"/>
      <c r="M39" s="52"/>
      <c r="N39" s="52"/>
      <c r="O39" s="52"/>
      <c r="P39" s="52"/>
    </row>
    <row r="40" spans="1:16" ht="6" customHeight="1" x14ac:dyDescent="0.15">
      <c r="A40" s="52"/>
      <c r="B40" s="68"/>
      <c r="C40" s="67"/>
      <c r="D40" s="52"/>
      <c r="E40" s="52"/>
      <c r="F40" s="52"/>
      <c r="G40" s="52"/>
      <c r="H40" s="52"/>
      <c r="I40" s="52"/>
      <c r="J40" s="52"/>
      <c r="K40" s="52"/>
      <c r="L40" s="52"/>
      <c r="M40" s="52"/>
      <c r="N40" s="52"/>
      <c r="O40" s="52"/>
      <c r="P40" s="52"/>
    </row>
    <row r="41" spans="1:16" x14ac:dyDescent="0.15">
      <c r="A41" s="52"/>
      <c r="B41" s="68" t="s">
        <v>61</v>
      </c>
      <c r="C41" s="69">
        <f>C37+C38+C39</f>
        <v>0</v>
      </c>
      <c r="D41" s="52"/>
      <c r="E41" s="52"/>
      <c r="F41" s="52"/>
      <c r="G41" s="52"/>
      <c r="H41" s="52"/>
      <c r="I41" s="52"/>
      <c r="J41" s="52"/>
      <c r="K41" s="52"/>
      <c r="L41" s="52"/>
      <c r="M41" s="52"/>
      <c r="N41" s="52"/>
      <c r="O41" s="52"/>
      <c r="P41" s="52"/>
    </row>
    <row r="42" spans="1:16" ht="13" thickBot="1" x14ac:dyDescent="0.2">
      <c r="A42" s="52"/>
      <c r="B42" s="70"/>
      <c r="C42" s="71"/>
      <c r="D42" s="52"/>
      <c r="E42" s="52"/>
      <c r="F42" s="52"/>
      <c r="G42" s="52"/>
      <c r="H42" s="52"/>
      <c r="I42" s="52"/>
      <c r="J42" s="52"/>
      <c r="K42" s="52"/>
      <c r="L42" s="52"/>
      <c r="M42" s="52"/>
      <c r="N42" s="52"/>
      <c r="O42" s="52"/>
      <c r="P42" s="52"/>
    </row>
  </sheetData>
  <mergeCells count="27">
    <mergeCell ref="I2:I3"/>
    <mergeCell ref="J2:J3"/>
    <mergeCell ref="B2:B4"/>
    <mergeCell ref="D2:D3"/>
    <mergeCell ref="E2:E3"/>
    <mergeCell ref="F2:F3"/>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M17:M18"/>
    <mergeCell ref="B32:C32"/>
    <mergeCell ref="J17:J18"/>
    <mergeCell ref="K17:K18"/>
    <mergeCell ref="L17:L18"/>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4"/>
  <sheetViews>
    <sheetView workbookViewId="0">
      <pane ySplit="3" topLeftCell="A4" activePane="bottomLeft" state="frozen"/>
      <selection pane="bottomLeft" activeCell="E5" sqref="E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86" t="s">
        <v>241</v>
      </c>
      <c r="B1" s="484" t="s">
        <v>240</v>
      </c>
      <c r="C1" s="303" t="s">
        <v>239</v>
      </c>
      <c r="D1" s="304">
        <f>SUM(D4:D45)</f>
        <v>0</v>
      </c>
      <c r="E1" s="303">
        <f>SUM(E4:E45)/2</f>
        <v>0</v>
      </c>
      <c r="F1" s="303">
        <f>SUM(F4:F45)/2</f>
        <v>0</v>
      </c>
    </row>
    <row r="2" spans="1:6" s="302" customFormat="1" ht="12.75" customHeight="1" x14ac:dyDescent="0.15">
      <c r="A2" s="487"/>
      <c r="B2" s="485"/>
      <c r="C2" s="482" t="s">
        <v>238</v>
      </c>
      <c r="D2" s="488" t="s">
        <v>237</v>
      </c>
      <c r="E2" s="482" t="s">
        <v>236</v>
      </c>
      <c r="F2" s="482" t="s">
        <v>235</v>
      </c>
    </row>
    <row r="3" spans="1:6" s="301" customFormat="1" ht="24" customHeight="1" x14ac:dyDescent="0.15">
      <c r="A3" s="487"/>
      <c r="B3" s="485"/>
      <c r="C3" s="490"/>
      <c r="D3" s="489"/>
      <c r="E3" s="483"/>
      <c r="F3" s="483"/>
    </row>
    <row r="4" spans="1:6" ht="14" thickBot="1" x14ac:dyDescent="0.2"/>
    <row r="5" spans="1:6" x14ac:dyDescent="0.15">
      <c r="A5" s="298">
        <f>Admin!B4</f>
        <v>45022</v>
      </c>
      <c r="B5" s="297">
        <f>A5</f>
        <v>45022</v>
      </c>
      <c r="C5" s="296"/>
      <c r="D5" s="295"/>
      <c r="E5" s="294"/>
      <c r="F5" s="293"/>
    </row>
    <row r="6" spans="1:6" x14ac:dyDescent="0.15">
      <c r="A6" s="292">
        <f>A5+1</f>
        <v>45023</v>
      </c>
      <c r="B6" s="285">
        <f t="shared" ref="B6:B8" si="0">A6</f>
        <v>45023</v>
      </c>
      <c r="F6" s="291"/>
    </row>
    <row r="7" spans="1:6" x14ac:dyDescent="0.15">
      <c r="A7" s="292">
        <f t="shared" ref="A7:A8" si="1">A6+1</f>
        <v>45024</v>
      </c>
      <c r="B7" s="285">
        <f t="shared" si="0"/>
        <v>45024</v>
      </c>
      <c r="F7" s="291"/>
    </row>
    <row r="8" spans="1:6" x14ac:dyDescent="0.15">
      <c r="A8" s="292">
        <f t="shared" si="1"/>
        <v>45025</v>
      </c>
      <c r="B8" s="285">
        <f t="shared" si="0"/>
        <v>45025</v>
      </c>
      <c r="F8" s="291"/>
    </row>
    <row r="9" spans="1:6" x14ac:dyDescent="0.15">
      <c r="A9" s="292">
        <f>A8</f>
        <v>45025</v>
      </c>
      <c r="B9" s="285" t="s">
        <v>234</v>
      </c>
      <c r="F9" s="291"/>
    </row>
    <row r="10" spans="1:6" x14ac:dyDescent="0.15">
      <c r="A10" s="292">
        <f>A9</f>
        <v>45025</v>
      </c>
      <c r="B10" s="285" t="s">
        <v>233</v>
      </c>
      <c r="F10" s="291"/>
    </row>
    <row r="11" spans="1:6" ht="14" thickBot="1" x14ac:dyDescent="0.2">
      <c r="A11" s="290"/>
      <c r="B11" s="289"/>
      <c r="C11" s="287"/>
      <c r="D11" s="288"/>
      <c r="E11" s="300">
        <f>SUM(E5:E10)</f>
        <v>0</v>
      </c>
      <c r="F11" s="299">
        <f>SUM(F5:F10)</f>
        <v>0</v>
      </c>
    </row>
    <row r="12" spans="1:6" ht="14" thickBot="1" x14ac:dyDescent="0.2"/>
    <row r="13" spans="1:6" x14ac:dyDescent="0.15">
      <c r="A13" s="298">
        <f>A10+1</f>
        <v>45026</v>
      </c>
      <c r="B13" s="297">
        <f t="shared" ref="B13:B19" si="2">A13</f>
        <v>45026</v>
      </c>
      <c r="C13" s="296"/>
      <c r="D13" s="295"/>
      <c r="E13" s="294"/>
      <c r="F13" s="293"/>
    </row>
    <row r="14" spans="1:6" x14ac:dyDescent="0.15">
      <c r="A14" s="292">
        <f>A13+1</f>
        <v>45027</v>
      </c>
      <c r="B14" s="285">
        <f t="shared" ref="B14" si="3">A14</f>
        <v>45027</v>
      </c>
      <c r="F14" s="291"/>
    </row>
    <row r="15" spans="1:6" x14ac:dyDescent="0.15">
      <c r="A15" s="292">
        <f>A14+1</f>
        <v>45028</v>
      </c>
      <c r="B15" s="285">
        <f t="shared" si="2"/>
        <v>45028</v>
      </c>
      <c r="F15" s="291"/>
    </row>
    <row r="16" spans="1:6" x14ac:dyDescent="0.15">
      <c r="A16" s="292">
        <f t="shared" ref="A16:A19" si="4">A15+1</f>
        <v>45029</v>
      </c>
      <c r="B16" s="285">
        <f t="shared" si="2"/>
        <v>45029</v>
      </c>
      <c r="F16" s="291"/>
    </row>
    <row r="17" spans="1:6" x14ac:dyDescent="0.15">
      <c r="A17" s="292">
        <f t="shared" si="4"/>
        <v>45030</v>
      </c>
      <c r="B17" s="285">
        <f t="shared" si="2"/>
        <v>45030</v>
      </c>
      <c r="F17" s="291"/>
    </row>
    <row r="18" spans="1:6" x14ac:dyDescent="0.15">
      <c r="A18" s="292">
        <f t="shared" si="4"/>
        <v>45031</v>
      </c>
      <c r="B18" s="285">
        <f t="shared" si="2"/>
        <v>45031</v>
      </c>
      <c r="F18" s="291"/>
    </row>
    <row r="19" spans="1:6" x14ac:dyDescent="0.15">
      <c r="A19" s="292">
        <f t="shared" si="4"/>
        <v>45032</v>
      </c>
      <c r="B19" s="285">
        <f t="shared" si="2"/>
        <v>45032</v>
      </c>
      <c r="F19" s="291"/>
    </row>
    <row r="20" spans="1:6" x14ac:dyDescent="0.15">
      <c r="A20" s="292">
        <f>A19</f>
        <v>45032</v>
      </c>
      <c r="B20" s="285" t="s">
        <v>234</v>
      </c>
      <c r="F20" s="291"/>
    </row>
    <row r="21" spans="1:6" x14ac:dyDescent="0.15">
      <c r="A21" s="292">
        <f>A20</f>
        <v>45032</v>
      </c>
      <c r="B21" s="285" t="s">
        <v>233</v>
      </c>
      <c r="F21" s="291"/>
    </row>
    <row r="22" spans="1:6" ht="14" thickBot="1" x14ac:dyDescent="0.2">
      <c r="A22" s="290"/>
      <c r="B22" s="289"/>
      <c r="C22" s="287"/>
      <c r="D22" s="288"/>
      <c r="E22" s="300">
        <f>SUM(E13:E21)</f>
        <v>0</v>
      </c>
      <c r="F22" s="299">
        <f>SUM(F13:F21)</f>
        <v>0</v>
      </c>
    </row>
    <row r="23" spans="1:6" ht="14" thickBot="1" x14ac:dyDescent="0.2"/>
    <row r="24" spans="1:6" x14ac:dyDescent="0.15">
      <c r="A24" s="298">
        <f>A21+1</f>
        <v>45033</v>
      </c>
      <c r="B24" s="297">
        <f t="shared" ref="B24:B30" si="5">A24</f>
        <v>45033</v>
      </c>
      <c r="C24" s="296"/>
      <c r="D24" s="295"/>
      <c r="E24" s="294"/>
      <c r="F24" s="293"/>
    </row>
    <row r="25" spans="1:6" x14ac:dyDescent="0.15">
      <c r="A25" s="292">
        <f t="shared" ref="A25:A30" si="6">A24+1</f>
        <v>45034</v>
      </c>
      <c r="B25" s="285">
        <f t="shared" si="5"/>
        <v>45034</v>
      </c>
      <c r="F25" s="291"/>
    </row>
    <row r="26" spans="1:6" x14ac:dyDescent="0.15">
      <c r="A26" s="292">
        <f t="shared" si="6"/>
        <v>45035</v>
      </c>
      <c r="B26" s="285">
        <f t="shared" si="5"/>
        <v>45035</v>
      </c>
      <c r="F26" s="291"/>
    </row>
    <row r="27" spans="1:6" x14ac:dyDescent="0.15">
      <c r="A27" s="292">
        <f t="shared" si="6"/>
        <v>45036</v>
      </c>
      <c r="B27" s="285">
        <f t="shared" si="5"/>
        <v>45036</v>
      </c>
      <c r="F27" s="291"/>
    </row>
    <row r="28" spans="1:6" x14ac:dyDescent="0.15">
      <c r="A28" s="292">
        <f t="shared" si="6"/>
        <v>45037</v>
      </c>
      <c r="B28" s="285">
        <f t="shared" si="5"/>
        <v>45037</v>
      </c>
      <c r="F28" s="291"/>
    </row>
    <row r="29" spans="1:6" x14ac:dyDescent="0.15">
      <c r="A29" s="292">
        <f t="shared" si="6"/>
        <v>45038</v>
      </c>
      <c r="B29" s="285">
        <f t="shared" si="5"/>
        <v>45038</v>
      </c>
      <c r="F29" s="291"/>
    </row>
    <row r="30" spans="1:6" x14ac:dyDescent="0.15">
      <c r="A30" s="292">
        <f t="shared" si="6"/>
        <v>45039</v>
      </c>
      <c r="B30" s="285">
        <f t="shared" si="5"/>
        <v>45039</v>
      </c>
      <c r="F30" s="291"/>
    </row>
    <row r="31" spans="1:6" x14ac:dyDescent="0.15">
      <c r="A31" s="292">
        <f>A30</f>
        <v>45039</v>
      </c>
      <c r="B31" s="285" t="s">
        <v>234</v>
      </c>
      <c r="F31" s="291"/>
    </row>
    <row r="32" spans="1:6" x14ac:dyDescent="0.15">
      <c r="A32" s="292">
        <f>A30</f>
        <v>45039</v>
      </c>
      <c r="B32" s="285" t="s">
        <v>233</v>
      </c>
      <c r="F32" s="291"/>
    </row>
    <row r="33" spans="1:6" ht="14" thickBot="1" x14ac:dyDescent="0.2">
      <c r="A33" s="290"/>
      <c r="B33" s="289"/>
      <c r="C33" s="287"/>
      <c r="D33" s="288"/>
      <c r="E33" s="300">
        <f>SUM(E24:E32)</f>
        <v>0</v>
      </c>
      <c r="F33" s="299">
        <f>SUM(F24:F32)</f>
        <v>0</v>
      </c>
    </row>
    <row r="34" spans="1:6" ht="14" thickBot="1" x14ac:dyDescent="0.2"/>
    <row r="35" spans="1:6" x14ac:dyDescent="0.15">
      <c r="A35" s="298">
        <f>A32+1</f>
        <v>45040</v>
      </c>
      <c r="B35" s="297">
        <f t="shared" ref="B35:B41" si="7">A35</f>
        <v>45040</v>
      </c>
      <c r="C35" s="296"/>
      <c r="D35" s="295"/>
      <c r="E35" s="294"/>
      <c r="F35" s="293"/>
    </row>
    <row r="36" spans="1:6" x14ac:dyDescent="0.15">
      <c r="A36" s="292">
        <f t="shared" ref="A36:A41" si="8">A35+1</f>
        <v>45041</v>
      </c>
      <c r="B36" s="285">
        <f t="shared" si="7"/>
        <v>45041</v>
      </c>
      <c r="F36" s="291"/>
    </row>
    <row r="37" spans="1:6" x14ac:dyDescent="0.15">
      <c r="A37" s="292">
        <f t="shared" si="8"/>
        <v>45042</v>
      </c>
      <c r="B37" s="285">
        <f t="shared" si="7"/>
        <v>45042</v>
      </c>
      <c r="F37" s="291"/>
    </row>
    <row r="38" spans="1:6" x14ac:dyDescent="0.15">
      <c r="A38" s="292">
        <f t="shared" si="8"/>
        <v>45043</v>
      </c>
      <c r="B38" s="285">
        <f t="shared" si="7"/>
        <v>45043</v>
      </c>
      <c r="F38" s="291"/>
    </row>
    <row r="39" spans="1:6" x14ac:dyDescent="0.15">
      <c r="A39" s="292">
        <f t="shared" si="8"/>
        <v>45044</v>
      </c>
      <c r="B39" s="285">
        <f t="shared" si="7"/>
        <v>45044</v>
      </c>
      <c r="F39" s="291"/>
    </row>
    <row r="40" spans="1:6" x14ac:dyDescent="0.15">
      <c r="A40" s="292">
        <f t="shared" si="8"/>
        <v>45045</v>
      </c>
      <c r="B40" s="285">
        <f t="shared" si="7"/>
        <v>45045</v>
      </c>
      <c r="F40" s="291"/>
    </row>
    <row r="41" spans="1:6" x14ac:dyDescent="0.15">
      <c r="A41" s="292">
        <f t="shared" si="8"/>
        <v>45046</v>
      </c>
      <c r="B41" s="285">
        <f t="shared" si="7"/>
        <v>45046</v>
      </c>
      <c r="F41" s="291"/>
    </row>
    <row r="42" spans="1:6" x14ac:dyDescent="0.15">
      <c r="A42" s="292">
        <f>A41</f>
        <v>45046</v>
      </c>
      <c r="B42" s="285" t="s">
        <v>234</v>
      </c>
      <c r="F42" s="291"/>
    </row>
    <row r="43" spans="1:6" x14ac:dyDescent="0.15">
      <c r="A43" s="292">
        <f>A41</f>
        <v>45046</v>
      </c>
      <c r="B43" s="285" t="s">
        <v>233</v>
      </c>
      <c r="F43" s="291"/>
    </row>
    <row r="44" spans="1:6" ht="14" thickBot="1" x14ac:dyDescent="0.2">
      <c r="A44" s="290"/>
      <c r="B44" s="289"/>
      <c r="C44" s="287"/>
      <c r="D44" s="288"/>
      <c r="E44" s="300">
        <f>SUM(E35:E43)</f>
        <v>0</v>
      </c>
      <c r="F44" s="299">
        <f>SUM(F35:F43)</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204</vt:i4>
      </vt:variant>
    </vt:vector>
  </HeadingPairs>
  <TitlesOfParts>
    <vt:vector size="237" baseType="lpstr">
      <vt:lpstr>Home</vt:lpstr>
      <vt:lpstr>Business Details</vt:lpstr>
      <vt:lpstr>SE Short</vt:lpstr>
      <vt:lpstr>Profit &amp; Loss Acc</vt:lpstr>
      <vt:lpstr>VitalTax</vt:lpstr>
      <vt:lpstr>Fixed Assets</vt:lpstr>
      <vt:lpstr>Draft Tax calculation</vt:lpstr>
      <vt:lpstr>Wages Forecast</vt:lpstr>
      <vt:lpstr>SalesApr23</vt:lpstr>
      <vt:lpstr>PurchasesApr23</vt:lpstr>
      <vt:lpstr>SalesMay23</vt:lpstr>
      <vt:lpstr>PurchasesMay23</vt:lpstr>
      <vt:lpstr>SalesJun23</vt:lpstr>
      <vt:lpstr>PurchasesJun23</vt:lpstr>
      <vt:lpstr>SalesJul23</vt:lpstr>
      <vt:lpstr>PurchasesJul23</vt:lpstr>
      <vt:lpstr>SalesAug23</vt:lpstr>
      <vt:lpstr>PurchasesAug23</vt:lpstr>
      <vt:lpstr>SalesSep23</vt:lpstr>
      <vt:lpstr>PurchasesSep23</vt:lpstr>
      <vt:lpstr>SalesOct23</vt:lpstr>
      <vt:lpstr>PurchasesOct23</vt:lpstr>
      <vt:lpstr>SalesNov23</vt:lpstr>
      <vt:lpstr>PurchasesNov23</vt:lpstr>
      <vt:lpstr>SalesDec23</vt:lpstr>
      <vt:lpstr>PurchasesDec23</vt:lpstr>
      <vt:lpstr>SalesJan24</vt:lpstr>
      <vt:lpstr>PurchasesJan24</vt:lpstr>
      <vt:lpstr>SalesFeb24</vt:lpstr>
      <vt:lpstr>PurchasesFeb24</vt:lpstr>
      <vt:lpstr>SalesMar24</vt:lpstr>
      <vt:lpstr>PurchasesMar24</vt:lpstr>
      <vt:lpstr>Admin</vt:lpstr>
      <vt:lpstr>Annual_ConsolidatedExpenses</vt:lpstr>
      <vt:lpstr>Annual_ExpenseAdminCosts</vt:lpstr>
      <vt:lpstr>Annual_ExpenseAdminCostsDisallowable</vt:lpstr>
      <vt:lpstr>Annual_ExpenseAdvertisingCosts</vt:lpstr>
      <vt:lpstr>Annual_ExpenseAdvertisingCostsDisallowable</vt:lpstr>
      <vt:lpstr>Annual_ExpenseBadDebt</vt:lpstr>
      <vt:lpstr>Annual_ExpenseBadDebtDisallowable</vt:lpstr>
      <vt:lpstr>Annual_ExpenseBusinessEntertainmentCosts</vt:lpstr>
      <vt:lpstr>Annual_ExpenseBusinessEntertainmentCostsDisallowable</vt:lpstr>
      <vt:lpstr>Annual_ExpenseCisPaymentsToSubcontractors</vt:lpstr>
      <vt:lpstr>Annual_ExpenseCisPaymentsToSubcontractorsDisallowable</vt:lpstr>
      <vt:lpstr>Annual_ExpenseCostOfGoodsBought</vt:lpstr>
      <vt:lpstr>Annual_ExpenseCostOfGoodsBoughtDisallowable</vt:lpstr>
      <vt:lpstr>Annual_ExpenseDepreciation</vt:lpstr>
      <vt:lpstr>Annual_ExpenseDepreciationDisallowable</vt:lpstr>
      <vt:lpstr>Annual_ExpenseFinancialCharges</vt:lpstr>
      <vt:lpstr>Annual_ExpenseFinancialChargesDisallowable</vt:lpstr>
      <vt:lpstr>Annual_ExpenseInterest</vt:lpstr>
      <vt:lpstr>Annual_ExpenseInterestDisallowable</vt:lpstr>
      <vt:lpstr>Annual_ExpenseMaintenanceCosts</vt:lpstr>
      <vt:lpstr>Annual_ExpenseMaintenanceCostsDisallowable</vt:lpstr>
      <vt:lpstr>Annual_ExpenseOther</vt:lpstr>
      <vt:lpstr>Annual_ExpenseOtherDisallowable</vt:lpstr>
      <vt:lpstr>Annual_ExpensePremisesRunningCosts</vt:lpstr>
      <vt:lpstr>Annual_ExpensePremisesRunningCostsDisallowable</vt:lpstr>
      <vt:lpstr>Annual_ExpenseProfessionalFees</vt:lpstr>
      <vt:lpstr>Annual_ExpenseProfessionalFeesDisallowable</vt:lpstr>
      <vt:lpstr>Annual_ExpenseStaffCosts</vt:lpstr>
      <vt:lpstr>Annual_ExpenseStaffCostsDisallowable</vt:lpstr>
      <vt:lpstr>Annual_ExpenseTravelCosts</vt:lpstr>
      <vt:lpstr>Annual_ExpenseTravelCostsDisallowable</vt:lpstr>
      <vt:lpstr>Annual_IncomeOther</vt:lpstr>
      <vt:lpstr>Annual_IncomeTurnover</vt:lpstr>
      <vt:lpstr>PurchasesApr23!Print_Area</vt:lpstr>
      <vt:lpstr>PurchasesAug23!Print_Area</vt:lpstr>
      <vt:lpstr>PurchasesDec23!Print_Area</vt:lpstr>
      <vt:lpstr>PurchasesFeb24!Print_Area</vt:lpstr>
      <vt:lpstr>PurchasesJan24!Print_Area</vt:lpstr>
      <vt:lpstr>PurchasesJul23!Print_Area</vt:lpstr>
      <vt:lpstr>PurchasesJun23!Print_Area</vt:lpstr>
      <vt:lpstr>PurchasesMar24!Print_Area</vt:lpstr>
      <vt:lpstr>PurchasesMay23!Print_Area</vt:lpstr>
      <vt:lpstr>PurchasesNov23!Print_Area</vt:lpstr>
      <vt:lpstr>PurchasesOct23!Print_Area</vt:lpstr>
      <vt:lpstr>PurchasesSep23!Print_Area</vt:lpstr>
      <vt:lpstr>'Fixed Assets'!Print_Titles</vt:lpstr>
      <vt:lpstr>'Profit &amp; Loss Acc'!Print_Titles</vt:lpstr>
      <vt:lpstr>PurchasesApr23!Print_Titles</vt:lpstr>
      <vt:lpstr>PurchasesAug23!Print_Titles</vt:lpstr>
      <vt:lpstr>PurchasesDec23!Print_Titles</vt:lpstr>
      <vt:lpstr>PurchasesFeb24!Print_Titles</vt:lpstr>
      <vt:lpstr>PurchasesJan24!Print_Titles</vt:lpstr>
      <vt:lpstr>PurchasesJul23!Print_Titles</vt:lpstr>
      <vt:lpstr>PurchasesJun23!Print_Titles</vt:lpstr>
      <vt:lpstr>PurchasesMar24!Print_Titles</vt:lpstr>
      <vt:lpstr>PurchasesMay23!Print_Titles</vt:lpstr>
      <vt:lpstr>PurchasesNov23!Print_Titles</vt:lpstr>
      <vt:lpstr>PurchasesOct23!Print_Titles</vt:lpstr>
      <vt:lpstr>PurchasesSep23!Print_Titles</vt:lpstr>
      <vt:lpstr>SalesApr23!Print_Titles</vt:lpstr>
      <vt:lpstr>SalesAug23!Print_Titles</vt:lpstr>
      <vt:lpstr>SalesDec23!Print_Titles</vt:lpstr>
      <vt:lpstr>SalesFeb24!Print_Titles</vt:lpstr>
      <vt:lpstr>SalesJan24!Print_Titles</vt:lpstr>
      <vt:lpstr>SalesJul23!Print_Titles</vt:lpstr>
      <vt:lpstr>SalesJun23!Print_Titles</vt:lpstr>
      <vt:lpstr>SalesMar24!Print_Titles</vt:lpstr>
      <vt:lpstr>SalesMay23!Print_Titles</vt:lpstr>
      <vt:lpstr>SalesNov23!Print_Titles</vt:lpstr>
      <vt:lpstr>SalesOct23!Print_Titles</vt:lpstr>
      <vt:lpstr>SalesSep23!Print_Titles</vt:lpstr>
      <vt:lpstr>VitalTax!Print_Titles</vt:lpstr>
      <vt:lpstr>Q1_ConsolidatedExpenses</vt:lpstr>
      <vt:lpstr>Q1_ExpenseAdminCosts</vt:lpstr>
      <vt:lpstr>Q1_ExpenseAdminCostsDisallowable</vt:lpstr>
      <vt:lpstr>Q1_ExpenseAdvertisingCosts</vt:lpstr>
      <vt:lpstr>Q1_ExpenseAdvertisingCostsDisallowable</vt:lpstr>
      <vt:lpstr>Q1_ExpenseBadDebt</vt:lpstr>
      <vt:lpstr>Q1_ExpenseBadDebtDisallowable</vt:lpstr>
      <vt:lpstr>Q1_ExpenseBusinessEntertainmentCosts</vt:lpstr>
      <vt:lpstr>Q1_ExpenseBusinessEntertainmentCostsDisallowable</vt:lpstr>
      <vt:lpstr>Q1_ExpenseCisPaymentsToSubcontractors</vt:lpstr>
      <vt:lpstr>Q1_ExpenseCisPaymentsToSubcontractorsDisallowable</vt:lpstr>
      <vt:lpstr>Q1_ExpenseCostOfGoodsBought</vt:lpstr>
      <vt:lpstr>Q1_ExpenseCostOfGoodsBoughtDisallowable</vt:lpstr>
      <vt:lpstr>Q1_ExpenseDepreciation</vt:lpstr>
      <vt:lpstr>Q1_ExpenseDepreciationDisallowable</vt:lpstr>
      <vt:lpstr>Q1_ExpenseFinancialCharges</vt:lpstr>
      <vt:lpstr>Q1_ExpenseFinancialChargesDisallowable</vt:lpstr>
      <vt:lpstr>Q1_ExpenseInterest</vt:lpstr>
      <vt:lpstr>Q1_ExpenseInterestDisallowable</vt:lpstr>
      <vt:lpstr>Q1_ExpenseMaintenanceCosts</vt:lpstr>
      <vt:lpstr>Q1_ExpenseMaintenanceCostsDisallowable</vt:lpstr>
      <vt:lpstr>Q1_ExpenseOther</vt:lpstr>
      <vt:lpstr>Q1_ExpenseOtherDisallowable</vt:lpstr>
      <vt:lpstr>Q1_ExpensePremisesRunningCosts</vt:lpstr>
      <vt:lpstr>Q1_ExpensePremisesRunningCostsDisallowable</vt:lpstr>
      <vt:lpstr>Q1_ExpenseProfessionalFees</vt:lpstr>
      <vt:lpstr>Q1_ExpenseProfessionalFeesDisallowable</vt:lpstr>
      <vt:lpstr>Q1_ExpenseStaffCosts</vt:lpstr>
      <vt:lpstr>Q1_ExpenseStaffCostsDisallowable</vt:lpstr>
      <vt:lpstr>Q1_ExpenseTravelCosts</vt:lpstr>
      <vt:lpstr>Q1_ExpenseTravelCostsDisallowable</vt:lpstr>
      <vt:lpstr>Q1_IncomeOther</vt:lpstr>
      <vt:lpstr>Q1_IncomeTurnover</vt:lpstr>
      <vt:lpstr>Q2_ConsolidatedExpenses</vt:lpstr>
      <vt:lpstr>Q2_ExpenseAdminCosts</vt:lpstr>
      <vt:lpstr>Q2_ExpenseAdminCostsDisallowable</vt:lpstr>
      <vt:lpstr>Q2_ExpenseAdvertisingCosts</vt:lpstr>
      <vt:lpstr>Q2_ExpenseAdvertisingCostsDisallowable</vt:lpstr>
      <vt:lpstr>Q2_ExpenseBadDebt</vt:lpstr>
      <vt:lpstr>Q2_ExpenseBadDebtDisallowable</vt:lpstr>
      <vt:lpstr>Q2_ExpenseBusinessEntertainmentCosts</vt:lpstr>
      <vt:lpstr>Q2_ExpenseBusinessEntertainmentCostsDisallowable</vt:lpstr>
      <vt:lpstr>Q2_ExpenseCisPaymentsToSubcontractors</vt:lpstr>
      <vt:lpstr>Q2_ExpenseCisPaymentsToSubcontractorsDisallowable</vt:lpstr>
      <vt:lpstr>Q2_ExpenseCostOfGoodsBought</vt:lpstr>
      <vt:lpstr>Q2_ExpenseCostOfGoodsBoughtDisallowable</vt:lpstr>
      <vt:lpstr>Q2_ExpenseDepreciation</vt:lpstr>
      <vt:lpstr>Q2_ExpenseDepreciationDisallowable</vt:lpstr>
      <vt:lpstr>Q2_ExpenseFinancialCharges</vt:lpstr>
      <vt:lpstr>Q2_ExpenseFinancialChargesDisallowable</vt:lpstr>
      <vt:lpstr>Q2_ExpenseInterest</vt:lpstr>
      <vt:lpstr>Q2_ExpenseInterestDisallowable</vt:lpstr>
      <vt:lpstr>Q2_ExpenseMaintenanceCosts</vt:lpstr>
      <vt:lpstr>Q2_ExpenseMaintenanceCostsDisallowable</vt:lpstr>
      <vt:lpstr>Q2_ExpenseOther</vt:lpstr>
      <vt:lpstr>Q2_ExpenseOtherDisallowable</vt:lpstr>
      <vt:lpstr>Q2_ExpensePremisesRunningCosts</vt:lpstr>
      <vt:lpstr>Q2_ExpensePremisesRunningCostsDisallowable</vt:lpstr>
      <vt:lpstr>Q2_ExpenseProfessionalFees</vt:lpstr>
      <vt:lpstr>Q2_ExpenseProfessionalFeesDisallowable</vt:lpstr>
      <vt:lpstr>Q2_ExpenseStaffCosts</vt:lpstr>
      <vt:lpstr>Q2_ExpenseStaffCostsDisallowable</vt:lpstr>
      <vt:lpstr>Q2_ExpenseTravelCosts</vt:lpstr>
      <vt:lpstr>Q2_ExpenseTravelCostsDisallowable</vt:lpstr>
      <vt:lpstr>Q2_IncomeOther</vt:lpstr>
      <vt:lpstr>Q2_IncomeTurnover</vt:lpstr>
      <vt:lpstr>Q3_ConsolidatedExpenses</vt:lpstr>
      <vt:lpstr>Q3_ExpenseAdminCosts</vt:lpstr>
      <vt:lpstr>Q3_ExpenseAdminCostsDisallowable</vt:lpstr>
      <vt:lpstr>Q3_ExpenseAdvertisingCosts</vt:lpstr>
      <vt:lpstr>Q3_ExpenseAdvertisingCostsDisallowable</vt:lpstr>
      <vt:lpstr>Q3_ExpenseBadDebt</vt:lpstr>
      <vt:lpstr>Q3_ExpenseBadDebtDisallowable</vt:lpstr>
      <vt:lpstr>Q3_ExpenseBusinessEntertainmentCosts</vt:lpstr>
      <vt:lpstr>Q3_ExpenseBusinessEntertainmentCostsDisallowable</vt:lpstr>
      <vt:lpstr>Q3_ExpenseCisPaymentsToSubcontractors</vt:lpstr>
      <vt:lpstr>Q3_ExpenseCisPaymentsToSubcontractorsDisallowable</vt:lpstr>
      <vt:lpstr>Q3_ExpenseCostOfGoodsBought</vt:lpstr>
      <vt:lpstr>Q3_ExpenseCostOfGoodsBoughtDisallowable</vt:lpstr>
      <vt:lpstr>Q3_ExpenseDepreciation</vt:lpstr>
      <vt:lpstr>Q3_ExpenseDepreciationDisallowable</vt:lpstr>
      <vt:lpstr>Q3_ExpenseFinancialCharges</vt:lpstr>
      <vt:lpstr>Q3_ExpenseFinancialChargesDisallowable</vt:lpstr>
      <vt:lpstr>Q3_ExpenseInterest</vt:lpstr>
      <vt:lpstr>Q3_ExpenseInterestDisallowable</vt:lpstr>
      <vt:lpstr>Q3_ExpenseMaintenanceCosts</vt:lpstr>
      <vt:lpstr>Q3_ExpenseMaintenanceCostsDisallowable</vt:lpstr>
      <vt:lpstr>Q3_ExpenseOther</vt:lpstr>
      <vt:lpstr>Q3_ExpenseOtherDisallowable</vt:lpstr>
      <vt:lpstr>Q3_ExpensePremisesRunningCosts</vt:lpstr>
      <vt:lpstr>Q3_ExpensePremisesRunningCostsDisallowable</vt:lpstr>
      <vt:lpstr>Q3_ExpenseProfessionalFees</vt:lpstr>
      <vt:lpstr>Q3_ExpenseProfessionalFeesDisallowable</vt:lpstr>
      <vt:lpstr>Q3_ExpenseStaffCosts</vt:lpstr>
      <vt:lpstr>Q3_ExpenseStaffCostsDisallowable</vt:lpstr>
      <vt:lpstr>Q3_ExpenseTravelCosts</vt:lpstr>
      <vt:lpstr>Q3_ExpenseTravelCostsDisallowable</vt:lpstr>
      <vt:lpstr>Q3_IncomeOther</vt:lpstr>
      <vt:lpstr>Q3_IncomeTurnover</vt:lpstr>
      <vt:lpstr>Q4_ConsolidatedExpenses</vt:lpstr>
      <vt:lpstr>Q4_ExpenseAdminCosts</vt:lpstr>
      <vt:lpstr>Q4_ExpenseAdminCostsDisallowable</vt:lpstr>
      <vt:lpstr>Q4_ExpenseAdvertisingCosts</vt:lpstr>
      <vt:lpstr>Q4_ExpenseAdvertisingCostsDisallowable</vt:lpstr>
      <vt:lpstr>Q4_ExpenseBadDebt</vt:lpstr>
      <vt:lpstr>Q4_ExpenseBadDebtDisallowable</vt:lpstr>
      <vt:lpstr>Q4_ExpenseBusinessEntertainmentCosts</vt:lpstr>
      <vt:lpstr>Q4_ExpenseBusinessEntertainmentCostsDisallowable</vt:lpstr>
      <vt:lpstr>Q4_ExpenseCisPaymentsToSubcontractors</vt:lpstr>
      <vt:lpstr>Q4_ExpenseCisPaymentsToSubcontractorsDisallowable</vt:lpstr>
      <vt:lpstr>Q4_ExpenseCostOfGoodsBought</vt:lpstr>
      <vt:lpstr>Q4_ExpenseCostOfGoodsBoughtDisallowable</vt:lpstr>
      <vt:lpstr>Q4_ExpenseDepreciation</vt:lpstr>
      <vt:lpstr>Q4_ExpenseDepreciationDisallowable</vt:lpstr>
      <vt:lpstr>Q4_ExpenseFinancialCharges</vt:lpstr>
      <vt:lpstr>Q4_ExpenseFinancialChargesDisallowable</vt:lpstr>
      <vt:lpstr>Q4_ExpenseInterest</vt:lpstr>
      <vt:lpstr>Q4_ExpenseInterestDisallowable</vt:lpstr>
      <vt:lpstr>Q4_ExpenseMaintenanceCosts</vt:lpstr>
      <vt:lpstr>Q4_ExpenseMaintenanceCostsDisallowable</vt:lpstr>
      <vt:lpstr>Q4_ExpenseOther</vt:lpstr>
      <vt:lpstr>Q4_ExpenseOtherDisallowable</vt:lpstr>
      <vt:lpstr>Q4_ExpensePremisesRunningCosts</vt:lpstr>
      <vt:lpstr>Q4_ExpensePremisesRunningCostsDisallowable</vt:lpstr>
      <vt:lpstr>Q4_ExpenseProfessionalFees</vt:lpstr>
      <vt:lpstr>Q4_ExpenseProfessionalFeesDisallowable</vt:lpstr>
      <vt:lpstr>Q4_ExpenseStaffCosts</vt:lpstr>
      <vt:lpstr>Q4_ExpenseStaffCostsDisallowable</vt:lpstr>
      <vt:lpstr>Q4_ExpenseTravelCosts</vt:lpstr>
      <vt:lpstr>Q4_ExpenseTravelCostsDisallowable</vt:lpstr>
      <vt:lpstr>Q4_IncomeOther</vt:lpstr>
      <vt:lpstr>Q4_IncomeTurnover</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DIY Accounting Customer Service</cp:lastModifiedBy>
  <cp:lastPrinted>2008-06-02T20:50:10Z</cp:lastPrinted>
  <dcterms:created xsi:type="dcterms:W3CDTF">2002-12-30T15:31:19Z</dcterms:created>
  <dcterms:modified xsi:type="dcterms:W3CDTF">2023-06-26T21:37:35Z</dcterms:modified>
</cp:coreProperties>
</file>